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3675\Desktop\"/>
    </mc:Choice>
  </mc:AlternateContent>
  <bookViews>
    <workbookView xWindow="0" yWindow="0" windowWidth="20490" windowHeight="7785" tabRatio="885"/>
  </bookViews>
  <sheets>
    <sheet name="資金計画" sheetId="4" r:id="rId1"/>
    <sheet name="照明算定(導入前1)" sheetId="35" r:id="rId2"/>
    <sheet name="照明算定(導入後1)" sheetId="29" r:id="rId3"/>
    <sheet name="照明算定(導入前2)" sheetId="42" state="hidden" r:id="rId4"/>
    <sheet name="照明算定(導入後2)" sheetId="43" state="hidden" r:id="rId5"/>
    <sheet name="照明算定(導入前3)" sheetId="44" state="hidden" r:id="rId6"/>
    <sheet name="照明算定(導入後3)" sheetId="45" state="hidden" r:id="rId7"/>
    <sheet name="ボイラ排出量算定（追加)" sheetId="39" state="hidden" r:id="rId8"/>
    <sheet name="Sheet1" sheetId="40" state="hidden" r:id="rId9"/>
  </sheets>
  <definedNames>
    <definedName name="inv補正COP">#REF!</definedName>
    <definedName name="_xlnm.Print_Area" localSheetId="7">'ボイラ排出量算定（追加)'!$A$1:$AI$64</definedName>
    <definedName name="_xlnm.Print_Area" localSheetId="0">資金計画!$A$1:$AH$24</definedName>
    <definedName name="_xlnm.Print_Area" localSheetId="2">'照明算定(導入後1)'!$A$1:$AM$59</definedName>
    <definedName name="_xlnm.Print_Area" localSheetId="4">'照明算定(導入後2)'!$A$1:$AM$59</definedName>
    <definedName name="_xlnm.Print_Area" localSheetId="6">'照明算定(導入後3)'!$A$1:$AM$59</definedName>
    <definedName name="_xlnm.Print_Area" localSheetId="1">'照明算定(導入前1)'!$A$1:$AK$59</definedName>
    <definedName name="_xlnm.Print_Area" localSheetId="3">'照明算定(導入前2)'!$A$1:$AK$59</definedName>
    <definedName name="_xlnm.Print_Area" localSheetId="5">'照明算定(導入前3)'!$A$1:$AK$59</definedName>
    <definedName name="サービス業">#REF!</definedName>
    <definedName name="医療・福祉">#REF!</definedName>
    <definedName name="運輸業・郵便業">#REF!</definedName>
    <definedName name="卸売業・小売業">#REF!</definedName>
    <definedName name="学術研究・専門・技術サービス業">#REF!</definedName>
    <definedName name="漁業">#REF!</definedName>
    <definedName name="教育・学習支援業">#REF!</definedName>
    <definedName name="金融業・保険業">#REF!</definedName>
    <definedName name="建設業">#REF!</definedName>
    <definedName name="鉱業・採石業・砂利採取業">#REF!</definedName>
    <definedName name="宿泊業・飲食サービス業">#REF!</definedName>
    <definedName name="情報通信業">#REF!</definedName>
    <definedName name="生活関連サービス業・娯楽業">#REF!</definedName>
    <definedName name="製造業">#REF!</definedName>
    <definedName name="大分類">#REF!</definedName>
    <definedName name="電気・ガス・熱供給・水道業">#REF!</definedName>
    <definedName name="燃料">#REF!</definedName>
    <definedName name="農業_林業">#REF!</definedName>
    <definedName name="農業・林業">#REF!</definedName>
    <definedName name="不動産業・物品賃貸業">#REF!</definedName>
    <definedName name="複合サービス事業">#REF!</definedName>
  </definedNames>
  <calcPr calcId="162913"/>
</workbook>
</file>

<file path=xl/calcChain.xml><?xml version="1.0" encoding="utf-8"?>
<calcChain xmlns="http://schemas.openxmlformats.org/spreadsheetml/2006/main">
  <c r="Y8" i="35" l="1"/>
  <c r="V8" i="35"/>
  <c r="S8" i="35"/>
  <c r="B12" i="4" l="1"/>
  <c r="G12" i="4"/>
  <c r="L12" i="4"/>
  <c r="V12" i="4"/>
  <c r="B13" i="4"/>
  <c r="G13" i="4"/>
  <c r="L13" i="4"/>
  <c r="V13" i="4"/>
  <c r="B14" i="4"/>
  <c r="Q14" i="4"/>
  <c r="V14" i="4"/>
  <c r="B15" i="4"/>
  <c r="G15" i="4"/>
  <c r="L15" i="4"/>
  <c r="V15" i="4"/>
  <c r="B16" i="4"/>
  <c r="B17" i="4"/>
  <c r="B18" i="4"/>
  <c r="B19" i="4"/>
  <c r="B20" i="4"/>
  <c r="Q15" i="4" l="1"/>
  <c r="Q12" i="4"/>
  <c r="Q13" i="4"/>
  <c r="Y14" i="45"/>
  <c r="S16" i="42"/>
  <c r="AC8" i="42" l="1"/>
  <c r="AJ57" i="44"/>
  <c r="AJ56" i="44"/>
  <c r="AJ55" i="44"/>
  <c r="AJ54" i="44"/>
  <c r="AJ53" i="44"/>
  <c r="AJ52" i="44"/>
  <c r="AJ51" i="44"/>
  <c r="AJ50" i="44"/>
  <c r="AJ49" i="44"/>
  <c r="AJ48" i="44"/>
  <c r="AJ47" i="44"/>
  <c r="AJ46" i="44"/>
  <c r="AJ45" i="44"/>
  <c r="AJ44" i="44"/>
  <c r="AJ43" i="44"/>
  <c r="AJ42" i="44"/>
  <c r="AJ41" i="44"/>
  <c r="AJ40" i="44"/>
  <c r="AJ39" i="44"/>
  <c r="AJ38" i="44"/>
  <c r="AJ37" i="44"/>
  <c r="AJ36" i="44"/>
  <c r="AJ35" i="44"/>
  <c r="AJ34" i="44"/>
  <c r="AJ33" i="44"/>
  <c r="AJ32" i="44"/>
  <c r="AJ31" i="44"/>
  <c r="AJ30" i="44"/>
  <c r="AJ29" i="44"/>
  <c r="AJ28" i="44"/>
  <c r="AJ27" i="44"/>
  <c r="AJ26" i="44"/>
  <c r="AJ25" i="44"/>
  <c r="AJ24" i="44"/>
  <c r="AJ23" i="44"/>
  <c r="AJ22" i="44"/>
  <c r="AJ21" i="44"/>
  <c r="AJ20" i="44"/>
  <c r="AJ19" i="44"/>
  <c r="AJ18" i="44"/>
  <c r="AJ17" i="44"/>
  <c r="AJ16" i="44"/>
  <c r="AJ15" i="44"/>
  <c r="AJ14" i="44"/>
  <c r="AJ13" i="44"/>
  <c r="AJ12" i="44"/>
  <c r="AJ11" i="44"/>
  <c r="AJ10" i="44"/>
  <c r="AJ9" i="44"/>
  <c r="AJ8" i="44"/>
  <c r="AC9" i="44"/>
  <c r="AC10" i="44"/>
  <c r="AC11" i="44"/>
  <c r="AC12" i="44"/>
  <c r="AC13" i="44"/>
  <c r="AC14" i="44"/>
  <c r="AC15" i="44"/>
  <c r="AC16" i="44"/>
  <c r="AC17" i="44"/>
  <c r="AC18" i="44"/>
  <c r="AC19" i="44"/>
  <c r="AC20" i="44"/>
  <c r="AC21" i="44"/>
  <c r="AC22" i="44"/>
  <c r="AC23" i="44"/>
  <c r="AC24" i="44"/>
  <c r="AC25" i="44"/>
  <c r="AC26" i="44"/>
  <c r="AC27" i="44"/>
  <c r="AC28" i="44"/>
  <c r="AC29" i="44"/>
  <c r="AC30" i="44"/>
  <c r="AC31" i="44"/>
  <c r="AC32" i="44"/>
  <c r="AC33" i="44"/>
  <c r="AC34" i="44"/>
  <c r="AC35" i="44"/>
  <c r="AC36" i="44"/>
  <c r="AC37" i="44"/>
  <c r="AC38" i="44"/>
  <c r="AC39" i="44"/>
  <c r="AC40" i="44"/>
  <c r="AC41" i="44"/>
  <c r="AC42" i="44"/>
  <c r="AC43" i="44"/>
  <c r="AC44" i="44"/>
  <c r="AC45" i="44"/>
  <c r="AC46" i="44"/>
  <c r="AC47" i="44"/>
  <c r="AC48" i="44"/>
  <c r="AC49" i="44"/>
  <c r="AC50" i="44"/>
  <c r="AC51" i="44"/>
  <c r="AC52" i="44"/>
  <c r="AC53" i="44"/>
  <c r="AC54" i="44"/>
  <c r="AC55" i="44"/>
  <c r="AC56" i="44"/>
  <c r="AC57" i="44"/>
  <c r="AC8" i="44"/>
  <c r="V9" i="44"/>
  <c r="V10" i="44"/>
  <c r="V11" i="44"/>
  <c r="V12" i="44"/>
  <c r="V13" i="44"/>
  <c r="V14" i="44"/>
  <c r="V15" i="44"/>
  <c r="V16" i="44"/>
  <c r="V17" i="44"/>
  <c r="V18" i="44"/>
  <c r="V19" i="44"/>
  <c r="V20" i="44"/>
  <c r="V21" i="44"/>
  <c r="V22" i="44"/>
  <c r="V23" i="44"/>
  <c r="V24" i="44"/>
  <c r="V25" i="44"/>
  <c r="V26" i="44"/>
  <c r="V27" i="44"/>
  <c r="V28" i="44"/>
  <c r="V29" i="44"/>
  <c r="V30" i="44"/>
  <c r="V31" i="44"/>
  <c r="V32" i="44"/>
  <c r="V33" i="44"/>
  <c r="V34" i="44"/>
  <c r="V35" i="44"/>
  <c r="V36" i="44"/>
  <c r="V37" i="44"/>
  <c r="V38" i="44"/>
  <c r="V39" i="44"/>
  <c r="V40" i="44"/>
  <c r="V41" i="44"/>
  <c r="V42" i="44"/>
  <c r="V43" i="44"/>
  <c r="V44" i="44"/>
  <c r="V45" i="44"/>
  <c r="V46" i="44"/>
  <c r="V47" i="44"/>
  <c r="V48" i="44"/>
  <c r="V49" i="44"/>
  <c r="V50" i="44"/>
  <c r="V51" i="44"/>
  <c r="V52" i="44"/>
  <c r="V53" i="44"/>
  <c r="V54" i="44"/>
  <c r="V55" i="44"/>
  <c r="V56" i="44"/>
  <c r="V57" i="44"/>
  <c r="V8" i="44"/>
  <c r="S9" i="44"/>
  <c r="S10" i="44"/>
  <c r="S11" i="44"/>
  <c r="S12" i="44"/>
  <c r="S13" i="44"/>
  <c r="S14" i="44"/>
  <c r="S15" i="44"/>
  <c r="S16" i="44"/>
  <c r="S17" i="44"/>
  <c r="S18" i="44"/>
  <c r="S19" i="44"/>
  <c r="S20" i="44"/>
  <c r="S21" i="44"/>
  <c r="S22" i="44"/>
  <c r="S23" i="44"/>
  <c r="S24" i="44"/>
  <c r="S25" i="44"/>
  <c r="S26" i="44"/>
  <c r="S27" i="44"/>
  <c r="S28" i="44"/>
  <c r="S29" i="44"/>
  <c r="S30" i="44"/>
  <c r="S31" i="44"/>
  <c r="S32" i="44"/>
  <c r="S33" i="44"/>
  <c r="S34" i="44"/>
  <c r="S35" i="44"/>
  <c r="S36" i="44"/>
  <c r="S37" i="44"/>
  <c r="S38" i="44"/>
  <c r="S39" i="44"/>
  <c r="S40" i="44"/>
  <c r="S41" i="44"/>
  <c r="S42" i="44"/>
  <c r="S43" i="44"/>
  <c r="S44" i="44"/>
  <c r="S45" i="44"/>
  <c r="S46" i="44"/>
  <c r="S47" i="44"/>
  <c r="S48" i="44"/>
  <c r="S49" i="44"/>
  <c r="S50" i="44"/>
  <c r="S51" i="44"/>
  <c r="S52" i="44"/>
  <c r="S53" i="44"/>
  <c r="S54" i="44"/>
  <c r="S55" i="44"/>
  <c r="S56" i="44"/>
  <c r="S57" i="44"/>
  <c r="S8" i="44"/>
  <c r="AJ10" i="42"/>
  <c r="AJ57" i="42"/>
  <c r="AJ56" i="42"/>
  <c r="AJ55" i="42"/>
  <c r="AJ54" i="42"/>
  <c r="AJ53" i="42"/>
  <c r="AJ52" i="42"/>
  <c r="AJ51" i="42"/>
  <c r="AJ50" i="42"/>
  <c r="AJ49" i="42"/>
  <c r="AJ48" i="42"/>
  <c r="AJ47" i="42"/>
  <c r="AJ46" i="42"/>
  <c r="AJ45" i="42"/>
  <c r="AJ44" i="42"/>
  <c r="AJ43" i="42"/>
  <c r="AJ42" i="42"/>
  <c r="AJ41" i="42"/>
  <c r="AJ40" i="42"/>
  <c r="AJ39" i="42"/>
  <c r="AJ38" i="42"/>
  <c r="AJ37" i="42"/>
  <c r="AJ36" i="42"/>
  <c r="AJ35" i="42"/>
  <c r="AJ34" i="42"/>
  <c r="AJ33" i="42"/>
  <c r="AJ32" i="42"/>
  <c r="AJ31" i="42"/>
  <c r="AJ30" i="42"/>
  <c r="AJ29" i="42"/>
  <c r="AJ28" i="42"/>
  <c r="AJ27" i="42"/>
  <c r="AJ26" i="42"/>
  <c r="AJ25" i="42"/>
  <c r="AJ24" i="42"/>
  <c r="AJ23" i="42"/>
  <c r="AJ22" i="42"/>
  <c r="AJ21" i="42"/>
  <c r="AJ20" i="42"/>
  <c r="AJ19" i="42"/>
  <c r="AJ18" i="42"/>
  <c r="AJ17" i="42"/>
  <c r="AJ16" i="42"/>
  <c r="AJ15" i="42"/>
  <c r="AJ14" i="42"/>
  <c r="AJ13" i="42"/>
  <c r="AJ12" i="42"/>
  <c r="AJ11" i="42"/>
  <c r="AJ9" i="42"/>
  <c r="AC9" i="42"/>
  <c r="AC10" i="42"/>
  <c r="AC11" i="42"/>
  <c r="AC12" i="42"/>
  <c r="AC13" i="42"/>
  <c r="AC14" i="42"/>
  <c r="AC15" i="42"/>
  <c r="AC16" i="42"/>
  <c r="AC17" i="42"/>
  <c r="AC18" i="42"/>
  <c r="AC19" i="42"/>
  <c r="AC20" i="42"/>
  <c r="AC21" i="42"/>
  <c r="AC22" i="42"/>
  <c r="AC23" i="42"/>
  <c r="AC24" i="42"/>
  <c r="AC25" i="42"/>
  <c r="AC26" i="42"/>
  <c r="AC27" i="42"/>
  <c r="AC28" i="42"/>
  <c r="AC29" i="42"/>
  <c r="AC30" i="42"/>
  <c r="AC31" i="42"/>
  <c r="AC32" i="42"/>
  <c r="AC33" i="42"/>
  <c r="AC34" i="42"/>
  <c r="AC35" i="42"/>
  <c r="AC36" i="42"/>
  <c r="AC37" i="42"/>
  <c r="AC38" i="42"/>
  <c r="AC39" i="42"/>
  <c r="AC40" i="42"/>
  <c r="AC41" i="42"/>
  <c r="AC42" i="42"/>
  <c r="AC43" i="42"/>
  <c r="AC44" i="42"/>
  <c r="AC45" i="42"/>
  <c r="AC46" i="42"/>
  <c r="AC47" i="42"/>
  <c r="AC48" i="42"/>
  <c r="AC49" i="42"/>
  <c r="AC50" i="42"/>
  <c r="AC51" i="42"/>
  <c r="AC52" i="42"/>
  <c r="AC53" i="42"/>
  <c r="AC54" i="42"/>
  <c r="AC55" i="42"/>
  <c r="AC56" i="42"/>
  <c r="AC57" i="42"/>
  <c r="Y8" i="42"/>
  <c r="V9" i="42"/>
  <c r="V10" i="42"/>
  <c r="V11" i="42"/>
  <c r="V12" i="42"/>
  <c r="V13" i="42"/>
  <c r="V14" i="42"/>
  <c r="Y14" i="42" s="1"/>
  <c r="V15" i="42"/>
  <c r="V16" i="42"/>
  <c r="V17" i="42"/>
  <c r="V18" i="42"/>
  <c r="V19" i="42"/>
  <c r="Y19" i="42" s="1"/>
  <c r="V20" i="42"/>
  <c r="Y20" i="42" s="1"/>
  <c r="V21" i="42"/>
  <c r="V22" i="42"/>
  <c r="V23" i="42"/>
  <c r="V24" i="42"/>
  <c r="Y24" i="42" s="1"/>
  <c r="V25" i="42"/>
  <c r="V26" i="42"/>
  <c r="V27" i="42"/>
  <c r="Y27" i="42" s="1"/>
  <c r="V28" i="42"/>
  <c r="V29" i="42"/>
  <c r="V30" i="42"/>
  <c r="V31" i="42"/>
  <c r="V32" i="42"/>
  <c r="V33" i="42"/>
  <c r="V34" i="42"/>
  <c r="V35" i="42"/>
  <c r="Y35" i="42" s="1"/>
  <c r="V36" i="42"/>
  <c r="V37" i="42"/>
  <c r="V38" i="42"/>
  <c r="V39" i="42"/>
  <c r="Y39" i="42" s="1"/>
  <c r="V40" i="42"/>
  <c r="V41" i="42"/>
  <c r="V42" i="42"/>
  <c r="V43" i="42"/>
  <c r="V44" i="42"/>
  <c r="V45" i="42"/>
  <c r="V46" i="42"/>
  <c r="V47" i="42"/>
  <c r="V48" i="42"/>
  <c r="V49" i="42"/>
  <c r="V50" i="42"/>
  <c r="V51" i="42"/>
  <c r="Y51" i="42" s="1"/>
  <c r="V52" i="42"/>
  <c r="Y52" i="42" s="1"/>
  <c r="V53" i="42"/>
  <c r="V54" i="42"/>
  <c r="V55" i="42"/>
  <c r="Y55" i="42" s="1"/>
  <c r="V56" i="42"/>
  <c r="Y56" i="42" s="1"/>
  <c r="V57" i="42"/>
  <c r="S10" i="42"/>
  <c r="S11" i="42"/>
  <c r="S12" i="42"/>
  <c r="S13" i="42"/>
  <c r="Y13" i="42" s="1"/>
  <c r="S14" i="42"/>
  <c r="S15" i="42"/>
  <c r="Y16" i="42"/>
  <c r="S17" i="42"/>
  <c r="Y17" i="42" s="1"/>
  <c r="S18" i="42"/>
  <c r="S19" i="42"/>
  <c r="S20" i="42"/>
  <c r="S21" i="42"/>
  <c r="S22" i="42"/>
  <c r="S23" i="42"/>
  <c r="S24" i="42"/>
  <c r="S25" i="42"/>
  <c r="Y25" i="42" s="1"/>
  <c r="S26" i="42"/>
  <c r="S27" i="42"/>
  <c r="S28" i="42"/>
  <c r="Y28" i="42" s="1"/>
  <c r="S29" i="42"/>
  <c r="Y29" i="42" s="1"/>
  <c r="S30" i="42"/>
  <c r="S31" i="42"/>
  <c r="S32" i="42"/>
  <c r="Y32" i="42" s="1"/>
  <c r="S33" i="42"/>
  <c r="Y33" i="42" s="1"/>
  <c r="S34" i="42"/>
  <c r="S35" i="42"/>
  <c r="S36" i="42"/>
  <c r="Y36" i="42" s="1"/>
  <c r="S37" i="42"/>
  <c r="Y37" i="42" s="1"/>
  <c r="S38" i="42"/>
  <c r="S39" i="42"/>
  <c r="S40" i="42"/>
  <c r="Y40" i="42" s="1"/>
  <c r="S41" i="42"/>
  <c r="S42" i="42"/>
  <c r="S43" i="42"/>
  <c r="S44" i="42"/>
  <c r="S45" i="42"/>
  <c r="Y45" i="42" s="1"/>
  <c r="S46" i="42"/>
  <c r="S47" i="42"/>
  <c r="S48" i="42"/>
  <c r="S49" i="42"/>
  <c r="Y49" i="42" s="1"/>
  <c r="S50" i="42"/>
  <c r="S51" i="42"/>
  <c r="S52" i="42"/>
  <c r="S53" i="42"/>
  <c r="S54" i="42"/>
  <c r="S55" i="42"/>
  <c r="S56" i="42"/>
  <c r="S57" i="42"/>
  <c r="Y57" i="42" s="1"/>
  <c r="S9" i="42"/>
  <c r="V8" i="42"/>
  <c r="S8" i="42"/>
  <c r="Y43" i="42"/>
  <c r="Y44" i="42"/>
  <c r="Y41" i="45"/>
  <c r="Y9" i="42"/>
  <c r="Y21" i="42"/>
  <c r="Y23" i="42"/>
  <c r="Y31" i="42"/>
  <c r="Y41" i="42"/>
  <c r="Y47" i="42"/>
  <c r="Y53" i="42"/>
  <c r="Y9" i="45"/>
  <c r="Y10" i="45"/>
  <c r="Y11" i="45"/>
  <c r="Y12" i="45"/>
  <c r="Y13" i="45"/>
  <c r="Y15" i="45"/>
  <c r="Y16" i="45"/>
  <c r="Y17" i="45"/>
  <c r="Y18" i="45"/>
  <c r="Y19" i="45"/>
  <c r="Y20" i="45"/>
  <c r="Y21" i="45"/>
  <c r="Y22" i="45"/>
  <c r="Y23" i="45"/>
  <c r="Y24" i="45"/>
  <c r="Y25" i="45"/>
  <c r="Y26" i="45"/>
  <c r="Y27" i="45"/>
  <c r="Y28" i="45"/>
  <c r="Y29" i="45"/>
  <c r="Y30" i="45"/>
  <c r="Y31" i="45"/>
  <c r="Y32" i="45"/>
  <c r="Y33" i="45"/>
  <c r="Y34" i="45"/>
  <c r="Y35" i="45"/>
  <c r="Y36" i="45"/>
  <c r="Y37" i="45"/>
  <c r="Y38" i="45"/>
  <c r="Y39" i="45"/>
  <c r="Y40" i="45"/>
  <c r="Y42" i="45"/>
  <c r="Y43" i="45"/>
  <c r="Y44" i="45"/>
  <c r="Y45" i="45"/>
  <c r="Y46" i="45"/>
  <c r="Y47" i="45"/>
  <c r="Y48" i="45"/>
  <c r="Y49" i="45"/>
  <c r="Y50" i="45"/>
  <c r="Y51" i="45"/>
  <c r="Y52" i="45"/>
  <c r="Y53" i="45"/>
  <c r="Y54" i="45"/>
  <c r="Y55" i="45"/>
  <c r="Y56" i="45"/>
  <c r="Y57" i="45"/>
  <c r="Y8" i="45"/>
  <c r="Y54" i="44"/>
  <c r="Y9" i="44"/>
  <c r="Y10" i="44"/>
  <c r="Y11" i="44"/>
  <c r="Y13" i="44"/>
  <c r="Y14" i="44"/>
  <c r="Y15" i="44"/>
  <c r="Y17" i="44"/>
  <c r="Y18" i="44"/>
  <c r="Y19" i="44"/>
  <c r="Y21" i="44"/>
  <c r="Y22" i="44"/>
  <c r="Y23" i="44"/>
  <c r="Y25" i="44"/>
  <c r="Y26" i="44"/>
  <c r="Y27" i="44"/>
  <c r="Y29" i="44"/>
  <c r="Y30" i="44"/>
  <c r="Y31" i="44"/>
  <c r="Y33" i="44"/>
  <c r="Y34" i="44"/>
  <c r="Y35" i="44"/>
  <c r="Y37" i="44"/>
  <c r="Y38" i="44"/>
  <c r="Y39" i="44"/>
  <c r="Y41" i="44"/>
  <c r="Y42" i="44"/>
  <c r="Y43" i="44"/>
  <c r="Y45" i="44"/>
  <c r="Y46" i="44"/>
  <c r="Y47" i="44"/>
  <c r="Y49" i="44"/>
  <c r="Y50" i="44"/>
  <c r="Y51" i="44"/>
  <c r="Y53" i="44"/>
  <c r="Y55" i="44"/>
  <c r="Y57" i="44"/>
  <c r="Y8" i="44"/>
  <c r="Y56" i="43"/>
  <c r="Y9" i="43"/>
  <c r="Y10" i="43"/>
  <c r="Y11" i="43"/>
  <c r="Y12" i="43"/>
  <c r="Y13" i="43"/>
  <c r="Y14" i="43"/>
  <c r="Y15" i="43"/>
  <c r="Y16" i="43"/>
  <c r="Y17" i="43"/>
  <c r="Y18" i="43"/>
  <c r="Y19" i="43"/>
  <c r="Y20" i="43"/>
  <c r="Y21" i="43"/>
  <c r="Y22" i="43"/>
  <c r="Y23" i="43"/>
  <c r="Y24" i="43"/>
  <c r="Y25" i="43"/>
  <c r="Y26" i="43"/>
  <c r="Y27" i="43"/>
  <c r="Y28" i="43"/>
  <c r="Y29" i="43"/>
  <c r="Y30" i="43"/>
  <c r="Y31" i="43"/>
  <c r="Y32" i="43"/>
  <c r="Y33" i="43"/>
  <c r="Y34" i="43"/>
  <c r="Y35" i="43"/>
  <c r="Y36" i="43"/>
  <c r="Y37" i="43"/>
  <c r="Y38" i="43"/>
  <c r="Y39" i="43"/>
  <c r="Y40" i="43"/>
  <c r="Y41" i="43"/>
  <c r="Y42" i="43"/>
  <c r="Y43" i="43"/>
  <c r="Y44" i="43"/>
  <c r="Y45" i="43"/>
  <c r="Y46" i="43"/>
  <c r="Y47" i="43"/>
  <c r="Y48" i="43"/>
  <c r="Y49" i="43"/>
  <c r="Y50" i="43"/>
  <c r="Y51" i="43"/>
  <c r="Y52" i="43"/>
  <c r="Y53" i="43"/>
  <c r="Y54" i="43"/>
  <c r="Y55" i="43"/>
  <c r="Y57" i="43"/>
  <c r="Y8" i="43"/>
  <c r="Y54" i="29"/>
  <c r="Y9" i="29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Y27" i="29"/>
  <c r="Y28" i="29"/>
  <c r="Y29" i="29"/>
  <c r="Y30" i="29"/>
  <c r="Y31" i="29"/>
  <c r="Y32" i="29"/>
  <c r="Y33" i="29"/>
  <c r="Y34" i="29"/>
  <c r="Y35" i="29"/>
  <c r="Y36" i="29"/>
  <c r="Y37" i="29"/>
  <c r="Y38" i="29"/>
  <c r="Y39" i="29"/>
  <c r="Y40" i="29"/>
  <c r="Y41" i="29"/>
  <c r="Y42" i="29"/>
  <c r="Y43" i="29"/>
  <c r="Y44" i="29"/>
  <c r="Y45" i="29"/>
  <c r="Y46" i="29"/>
  <c r="Y47" i="29"/>
  <c r="Y48" i="29"/>
  <c r="Y49" i="29"/>
  <c r="Y50" i="29"/>
  <c r="Y51" i="29"/>
  <c r="Y52" i="29"/>
  <c r="Y53" i="29"/>
  <c r="Y55" i="29"/>
  <c r="Y56" i="29"/>
  <c r="Y57" i="29"/>
  <c r="Y8" i="29"/>
  <c r="Y10" i="42"/>
  <c r="Y18" i="42"/>
  <c r="Y22" i="42"/>
  <c r="Y26" i="42"/>
  <c r="Y30" i="42"/>
  <c r="Y34" i="42"/>
  <c r="Y38" i="42"/>
  <c r="Y42" i="42"/>
  <c r="Y46" i="42"/>
  <c r="Y48" i="42"/>
  <c r="Y50" i="42"/>
  <c r="Y54" i="42"/>
  <c r="Y56" i="44" l="1"/>
  <c r="Y52" i="44"/>
  <c r="Y48" i="44"/>
  <c r="Y44" i="44"/>
  <c r="Y40" i="44"/>
  <c r="Y36" i="44"/>
  <c r="Y32" i="44"/>
  <c r="Y28" i="44"/>
  <c r="Y24" i="44"/>
  <c r="Y20" i="44"/>
  <c r="Y16" i="44"/>
  <c r="Y12" i="44"/>
  <c r="Y12" i="42"/>
  <c r="Y11" i="42"/>
  <c r="Y15" i="42"/>
  <c r="AI1" i="45" l="1"/>
  <c r="AI1" i="43"/>
  <c r="Z54" i="39" l="1"/>
  <c r="N54" i="39"/>
  <c r="Z50" i="39"/>
  <c r="Z27" i="39"/>
  <c r="AU57" i="45"/>
  <c r="AP57" i="45"/>
  <c r="AN57" i="45"/>
  <c r="AL57" i="45" s="1"/>
  <c r="AU56" i="45"/>
  <c r="AN56" i="45" s="1"/>
  <c r="AL56" i="45" s="1"/>
  <c r="AU55" i="45"/>
  <c r="AP55" i="45"/>
  <c r="AN55" i="45"/>
  <c r="AL55" i="45" s="1"/>
  <c r="AU54" i="45"/>
  <c r="AN54" i="45" s="1"/>
  <c r="AL54" i="45" s="1"/>
  <c r="AU53" i="45"/>
  <c r="AP53" i="45"/>
  <c r="AN53" i="45"/>
  <c r="AL53" i="45" s="1"/>
  <c r="AU52" i="45"/>
  <c r="AN52" i="45" s="1"/>
  <c r="AL52" i="45" s="1"/>
  <c r="AU51" i="45"/>
  <c r="AP51" i="45"/>
  <c r="AN51" i="45"/>
  <c r="AL51" i="45" s="1"/>
  <c r="AU50" i="45"/>
  <c r="AN50" i="45" s="1"/>
  <c r="AL50" i="45" s="1"/>
  <c r="AU49" i="45"/>
  <c r="AP49" i="45"/>
  <c r="AN49" i="45"/>
  <c r="AL49" i="45" s="1"/>
  <c r="AU48" i="45"/>
  <c r="AN48" i="45" s="1"/>
  <c r="AL48" i="45" s="1"/>
  <c r="AU47" i="45"/>
  <c r="AP47" i="45"/>
  <c r="AN47" i="45"/>
  <c r="AL47" i="45" s="1"/>
  <c r="AU46" i="45"/>
  <c r="AN46" i="45" s="1"/>
  <c r="AL46" i="45" s="1"/>
  <c r="AU45" i="45"/>
  <c r="AP45" i="45"/>
  <c r="AN45" i="45"/>
  <c r="AL45" i="45" s="1"/>
  <c r="AU44" i="45"/>
  <c r="AN44" i="45" s="1"/>
  <c r="AL44" i="45" s="1"/>
  <c r="AU43" i="45"/>
  <c r="AP43" i="45"/>
  <c r="AN43" i="45"/>
  <c r="AL43" i="45" s="1"/>
  <c r="AU42" i="45"/>
  <c r="AN42" i="45" s="1"/>
  <c r="AL42" i="45" s="1"/>
  <c r="AU41" i="45"/>
  <c r="AP41" i="45"/>
  <c r="AN41" i="45"/>
  <c r="AL41" i="45" s="1"/>
  <c r="AU40" i="45"/>
  <c r="AN40" i="45" s="1"/>
  <c r="AL40" i="45" s="1"/>
  <c r="AU39" i="45"/>
  <c r="AN39" i="45" s="1"/>
  <c r="AL39" i="45" s="1"/>
  <c r="AP39" i="45" s="1"/>
  <c r="AU38" i="45"/>
  <c r="AN38" i="45" s="1"/>
  <c r="AL38" i="45" s="1"/>
  <c r="AU37" i="45"/>
  <c r="AN37" i="45" s="1"/>
  <c r="AL37" i="45" s="1"/>
  <c r="AP37" i="45"/>
  <c r="AU36" i="45"/>
  <c r="AN36" i="45"/>
  <c r="AL36" i="45"/>
  <c r="AU35" i="45"/>
  <c r="AN35" i="45"/>
  <c r="AL35" i="45" s="1"/>
  <c r="AP35" i="45"/>
  <c r="AU34" i="45"/>
  <c r="AN34" i="45"/>
  <c r="AL34" i="45" s="1"/>
  <c r="AU33" i="45"/>
  <c r="AP33" i="45"/>
  <c r="AN33" i="45"/>
  <c r="AL33" i="45" s="1"/>
  <c r="AU32" i="45"/>
  <c r="AN32" i="45" s="1"/>
  <c r="AL32" i="45" s="1"/>
  <c r="AU31" i="45"/>
  <c r="AN31" i="45" s="1"/>
  <c r="AL31" i="45" s="1"/>
  <c r="AP31" i="45" s="1"/>
  <c r="AU30" i="45"/>
  <c r="AN30" i="45" s="1"/>
  <c r="AL30" i="45" s="1"/>
  <c r="AU29" i="45"/>
  <c r="AN29" i="45" s="1"/>
  <c r="AL29" i="45" s="1"/>
  <c r="AU28" i="45"/>
  <c r="AN28" i="45"/>
  <c r="AL28" i="45"/>
  <c r="AU27" i="45"/>
  <c r="AN27" i="45"/>
  <c r="AL27" i="45" s="1"/>
  <c r="AP27" i="45"/>
  <c r="AU26" i="45"/>
  <c r="AN26" i="45"/>
  <c r="AL26" i="45" s="1"/>
  <c r="AU25" i="45"/>
  <c r="AP25" i="45"/>
  <c r="AN25" i="45"/>
  <c r="AL25" i="45" s="1"/>
  <c r="AU24" i="45"/>
  <c r="AN24" i="45" s="1"/>
  <c r="AL24" i="45" s="1"/>
  <c r="AU23" i="45"/>
  <c r="AN23" i="45" s="1"/>
  <c r="AL23" i="45" s="1"/>
  <c r="AP23" i="45" s="1"/>
  <c r="AU22" i="45"/>
  <c r="AN22" i="45" s="1"/>
  <c r="AL22" i="45" s="1"/>
  <c r="AU21" i="45"/>
  <c r="AN21" i="45" s="1"/>
  <c r="AL21" i="45" s="1"/>
  <c r="AP21" i="45"/>
  <c r="AU20" i="45"/>
  <c r="AN20" i="45"/>
  <c r="AL20" i="45"/>
  <c r="AU19" i="45"/>
  <c r="AN19" i="45"/>
  <c r="AL19" i="45" s="1"/>
  <c r="AP19" i="45"/>
  <c r="AU18" i="45"/>
  <c r="AN18" i="45"/>
  <c r="AL18" i="45" s="1"/>
  <c r="AU17" i="45"/>
  <c r="AP17" i="45"/>
  <c r="AN17" i="45"/>
  <c r="AL17" i="45" s="1"/>
  <c r="AU16" i="45"/>
  <c r="AN16" i="45" s="1"/>
  <c r="AL16" i="45" s="1"/>
  <c r="AU15" i="45"/>
  <c r="AN15" i="45" s="1"/>
  <c r="AL15" i="45" s="1"/>
  <c r="AP15" i="45" s="1"/>
  <c r="AU14" i="45"/>
  <c r="AN14" i="45" s="1"/>
  <c r="AL14" i="45" s="1"/>
  <c r="AU13" i="45"/>
  <c r="AN13" i="45" s="1"/>
  <c r="AL13" i="45" s="1"/>
  <c r="AU12" i="45"/>
  <c r="AN12" i="45"/>
  <c r="AL12" i="45"/>
  <c r="AU11" i="45"/>
  <c r="AN11" i="45"/>
  <c r="AL11" i="45" s="1"/>
  <c r="AP11" i="45"/>
  <c r="AU10" i="45"/>
  <c r="AN10" i="45"/>
  <c r="AL10" i="45" s="1"/>
  <c r="AU9" i="45"/>
  <c r="AP9" i="45"/>
  <c r="AN9" i="45"/>
  <c r="AL9" i="45" s="1"/>
  <c r="B9" i="45"/>
  <c r="B10" i="45" s="1"/>
  <c r="B11" i="45" s="1"/>
  <c r="B12" i="45" s="1"/>
  <c r="B13" i="45" s="1"/>
  <c r="B14" i="45" s="1"/>
  <c r="B15" i="45" s="1"/>
  <c r="B16" i="45" s="1"/>
  <c r="B17" i="45" s="1"/>
  <c r="B18" i="45" s="1"/>
  <c r="B19" i="45" s="1"/>
  <c r="B20" i="45" s="1"/>
  <c r="B21" i="45" s="1"/>
  <c r="B22" i="45" s="1"/>
  <c r="B23" i="45" s="1"/>
  <c r="B24" i="45" s="1"/>
  <c r="B25" i="45" s="1"/>
  <c r="B26" i="45" s="1"/>
  <c r="B27" i="45" s="1"/>
  <c r="B28" i="45" s="1"/>
  <c r="B29" i="45" s="1"/>
  <c r="B30" i="45" s="1"/>
  <c r="B31" i="45" s="1"/>
  <c r="B32" i="45" s="1"/>
  <c r="B33" i="45" s="1"/>
  <c r="B34" i="45" s="1"/>
  <c r="B35" i="45" s="1"/>
  <c r="B36" i="45" s="1"/>
  <c r="B37" i="45" s="1"/>
  <c r="B38" i="45" s="1"/>
  <c r="B39" i="45" s="1"/>
  <c r="B40" i="45" s="1"/>
  <c r="B41" i="45" s="1"/>
  <c r="B42" i="45" s="1"/>
  <c r="B43" i="45" s="1"/>
  <c r="B44" i="45" s="1"/>
  <c r="B45" i="45" s="1"/>
  <c r="B46" i="45" s="1"/>
  <c r="B47" i="45" s="1"/>
  <c r="B48" i="45" s="1"/>
  <c r="B49" i="45" s="1"/>
  <c r="B50" i="45" s="1"/>
  <c r="B51" i="45" s="1"/>
  <c r="B52" i="45" s="1"/>
  <c r="B53" i="45" s="1"/>
  <c r="B54" i="45" s="1"/>
  <c r="B55" i="45" s="1"/>
  <c r="B56" i="45" s="1"/>
  <c r="B57" i="45" s="1"/>
  <c r="AU8" i="45"/>
  <c r="AN8" i="45" s="1"/>
  <c r="AL8" i="45" s="1"/>
  <c r="AL57" i="44"/>
  <c r="AL56" i="44"/>
  <c r="AL55" i="44"/>
  <c r="AL54" i="44"/>
  <c r="AL53" i="44"/>
  <c r="AL52" i="44"/>
  <c r="AL51" i="44"/>
  <c r="AL50" i="44"/>
  <c r="AL49" i="44"/>
  <c r="AL48" i="44"/>
  <c r="AL47" i="44"/>
  <c r="AL46" i="44"/>
  <c r="AL45" i="44"/>
  <c r="AL44" i="44"/>
  <c r="AL43" i="44"/>
  <c r="AL42" i="44"/>
  <c r="AL41" i="44"/>
  <c r="AL40" i="44"/>
  <c r="AL39" i="44"/>
  <c r="AL38" i="44"/>
  <c r="AL37" i="44"/>
  <c r="AL36" i="44"/>
  <c r="AL35" i="44"/>
  <c r="AL34" i="44"/>
  <c r="AL33" i="44"/>
  <c r="AL32" i="44"/>
  <c r="AL31" i="44"/>
  <c r="AL30" i="44"/>
  <c r="AL29" i="44"/>
  <c r="AL28" i="44"/>
  <c r="AL27" i="44"/>
  <c r="AL26" i="44"/>
  <c r="AL25" i="44"/>
  <c r="AL24" i="44"/>
  <c r="AL23" i="44"/>
  <c r="AL22" i="44"/>
  <c r="AL21" i="44"/>
  <c r="AL20" i="44"/>
  <c r="AL19" i="44"/>
  <c r="AL18" i="44"/>
  <c r="AL17" i="44"/>
  <c r="AL16" i="44"/>
  <c r="AL15" i="44"/>
  <c r="AL14" i="44"/>
  <c r="AL13" i="44"/>
  <c r="AL12" i="44"/>
  <c r="AL11" i="44"/>
  <c r="AL10" i="44"/>
  <c r="AL9" i="44"/>
  <c r="B9" i="44"/>
  <c r="B10" i="44" s="1"/>
  <c r="B11" i="44" s="1"/>
  <c r="B12" i="44" s="1"/>
  <c r="B13" i="44" s="1"/>
  <c r="B14" i="44" s="1"/>
  <c r="B15" i="44" s="1"/>
  <c r="B16" i="44" s="1"/>
  <c r="B17" i="44" s="1"/>
  <c r="B18" i="44" s="1"/>
  <c r="B19" i="44" s="1"/>
  <c r="B20" i="44" s="1"/>
  <c r="B21" i="44" s="1"/>
  <c r="B22" i="44" s="1"/>
  <c r="B23" i="44" s="1"/>
  <c r="B24" i="44" s="1"/>
  <c r="B25" i="44" s="1"/>
  <c r="B26" i="44" s="1"/>
  <c r="B27" i="44" s="1"/>
  <c r="B28" i="44" s="1"/>
  <c r="B29" i="44" s="1"/>
  <c r="B30" i="44" s="1"/>
  <c r="B31" i="44" s="1"/>
  <c r="B32" i="44" s="1"/>
  <c r="B33" i="44" s="1"/>
  <c r="B34" i="44" s="1"/>
  <c r="B35" i="44" s="1"/>
  <c r="B36" i="44" s="1"/>
  <c r="B37" i="44" s="1"/>
  <c r="B38" i="44" s="1"/>
  <c r="B39" i="44" s="1"/>
  <c r="B40" i="44" s="1"/>
  <c r="B41" i="44" s="1"/>
  <c r="B42" i="44" s="1"/>
  <c r="B43" i="44" s="1"/>
  <c r="B44" i="44" s="1"/>
  <c r="B45" i="44" s="1"/>
  <c r="B46" i="44" s="1"/>
  <c r="B47" i="44" s="1"/>
  <c r="B48" i="44" s="1"/>
  <c r="B49" i="44" s="1"/>
  <c r="B50" i="44" s="1"/>
  <c r="B51" i="44" s="1"/>
  <c r="B52" i="44" s="1"/>
  <c r="B53" i="44" s="1"/>
  <c r="B54" i="44" s="1"/>
  <c r="B55" i="44" s="1"/>
  <c r="B56" i="44" s="1"/>
  <c r="B57" i="44" s="1"/>
  <c r="AG1" i="44"/>
  <c r="AU57" i="43"/>
  <c r="AN57" i="43"/>
  <c r="AL57" i="43" s="1"/>
  <c r="AP57" i="43" s="1"/>
  <c r="AU56" i="43"/>
  <c r="AN56" i="43" s="1"/>
  <c r="AL56" i="43" s="1"/>
  <c r="AU55" i="43"/>
  <c r="AN55" i="43"/>
  <c r="AL55" i="43" s="1"/>
  <c r="AP55" i="43" s="1"/>
  <c r="AU54" i="43"/>
  <c r="AN54" i="43" s="1"/>
  <c r="AL54" i="43" s="1"/>
  <c r="AP54" i="43"/>
  <c r="AU53" i="43"/>
  <c r="AN53" i="43"/>
  <c r="AL53" i="43" s="1"/>
  <c r="AP53" i="43" s="1"/>
  <c r="AU52" i="43"/>
  <c r="AN52" i="43" s="1"/>
  <c r="AL52" i="43" s="1"/>
  <c r="AP52" i="43"/>
  <c r="AU51" i="43"/>
  <c r="AN51" i="43"/>
  <c r="AL51" i="43" s="1"/>
  <c r="AP51" i="43" s="1"/>
  <c r="AU50" i="43"/>
  <c r="AN50" i="43" s="1"/>
  <c r="AL50" i="43" s="1"/>
  <c r="AU49" i="43"/>
  <c r="AN49" i="43"/>
  <c r="AL49" i="43" s="1"/>
  <c r="AP49" i="43" s="1"/>
  <c r="AU48" i="43"/>
  <c r="AN48" i="43" s="1"/>
  <c r="AL48" i="43" s="1"/>
  <c r="AU47" i="43"/>
  <c r="AN47" i="43"/>
  <c r="AL47" i="43" s="1"/>
  <c r="AP47" i="43" s="1"/>
  <c r="AU46" i="43"/>
  <c r="AN46" i="43" s="1"/>
  <c r="AL46" i="43" s="1"/>
  <c r="AP46" i="43"/>
  <c r="AU45" i="43"/>
  <c r="AN45" i="43"/>
  <c r="AL45" i="43" s="1"/>
  <c r="AP45" i="43" s="1"/>
  <c r="AU44" i="43"/>
  <c r="AN44" i="43" s="1"/>
  <c r="AL44" i="43" s="1"/>
  <c r="AP44" i="43"/>
  <c r="AU43" i="43"/>
  <c r="AN43" i="43"/>
  <c r="AL43" i="43" s="1"/>
  <c r="AP43" i="43" s="1"/>
  <c r="AU42" i="43"/>
  <c r="AN42" i="43" s="1"/>
  <c r="AL42" i="43" s="1"/>
  <c r="AU41" i="43"/>
  <c r="AN41" i="43"/>
  <c r="AL41" i="43" s="1"/>
  <c r="AP41" i="43" s="1"/>
  <c r="AU40" i="43"/>
  <c r="AN40" i="43" s="1"/>
  <c r="AL40" i="43" s="1"/>
  <c r="AU39" i="43"/>
  <c r="AN39" i="43"/>
  <c r="AL39" i="43" s="1"/>
  <c r="AP39" i="43" s="1"/>
  <c r="AU38" i="43"/>
  <c r="AN38" i="43" s="1"/>
  <c r="AL38" i="43" s="1"/>
  <c r="AP38" i="43"/>
  <c r="AU37" i="43"/>
  <c r="AN37" i="43"/>
  <c r="AL37" i="43" s="1"/>
  <c r="AP37" i="43" s="1"/>
  <c r="AU36" i="43"/>
  <c r="AN36" i="43" s="1"/>
  <c r="AL36" i="43" s="1"/>
  <c r="AP36" i="43"/>
  <c r="AU35" i="43"/>
  <c r="AN35" i="43"/>
  <c r="AL35" i="43" s="1"/>
  <c r="AP35" i="43" s="1"/>
  <c r="AU34" i="43"/>
  <c r="AN34" i="43" s="1"/>
  <c r="AL34" i="43" s="1"/>
  <c r="AU33" i="43"/>
  <c r="AN33" i="43"/>
  <c r="AL33" i="43" s="1"/>
  <c r="AP33" i="43" s="1"/>
  <c r="AU32" i="43"/>
  <c r="AN32" i="43" s="1"/>
  <c r="AL32" i="43" s="1"/>
  <c r="AU31" i="43"/>
  <c r="AN31" i="43"/>
  <c r="AL31" i="43" s="1"/>
  <c r="AP31" i="43" s="1"/>
  <c r="AU30" i="43"/>
  <c r="AN30" i="43" s="1"/>
  <c r="AL30" i="43"/>
  <c r="AU29" i="43"/>
  <c r="AN29" i="43"/>
  <c r="AL29" i="43" s="1"/>
  <c r="AP29" i="43" s="1"/>
  <c r="AU28" i="43"/>
  <c r="AN28" i="43" s="1"/>
  <c r="AL28" i="43"/>
  <c r="AU27" i="43"/>
  <c r="AN27" i="43"/>
  <c r="AL27" i="43" s="1"/>
  <c r="AP27" i="43" s="1"/>
  <c r="AU26" i="43"/>
  <c r="AN26" i="43" s="1"/>
  <c r="AL26" i="43" s="1"/>
  <c r="AU25" i="43"/>
  <c r="AN25" i="43"/>
  <c r="AL25" i="43" s="1"/>
  <c r="AP25" i="43" s="1"/>
  <c r="AU24" i="43"/>
  <c r="AN24" i="43" s="1"/>
  <c r="AL24" i="43" s="1"/>
  <c r="AU23" i="43"/>
  <c r="AN23" i="43"/>
  <c r="AL23" i="43" s="1"/>
  <c r="AP23" i="43" s="1"/>
  <c r="AU22" i="43"/>
  <c r="AN22" i="43" s="1"/>
  <c r="AL22" i="43" s="1"/>
  <c r="AU21" i="43"/>
  <c r="AN21" i="43"/>
  <c r="AL21" i="43" s="1"/>
  <c r="AP21" i="43" s="1"/>
  <c r="AU20" i="43"/>
  <c r="AN20" i="43" s="1"/>
  <c r="AL20" i="43" s="1"/>
  <c r="AU19" i="43"/>
  <c r="AN19" i="43"/>
  <c r="AL19" i="43" s="1"/>
  <c r="AP19" i="43" s="1"/>
  <c r="AU18" i="43"/>
  <c r="AN18" i="43" s="1"/>
  <c r="AL18" i="43" s="1"/>
  <c r="AU17" i="43"/>
  <c r="AN17" i="43"/>
  <c r="AL17" i="43" s="1"/>
  <c r="AP17" i="43" s="1"/>
  <c r="AU16" i="43"/>
  <c r="AN16" i="43" s="1"/>
  <c r="AL16" i="43" s="1"/>
  <c r="AU15" i="43"/>
  <c r="AN15" i="43"/>
  <c r="AL15" i="43" s="1"/>
  <c r="AP15" i="43" s="1"/>
  <c r="AU14" i="43"/>
  <c r="AN14" i="43" s="1"/>
  <c r="AL14" i="43" s="1"/>
  <c r="AU13" i="43"/>
  <c r="AN13" i="43"/>
  <c r="AL13" i="43" s="1"/>
  <c r="AP13" i="43" s="1"/>
  <c r="AU12" i="43"/>
  <c r="AN12" i="43" s="1"/>
  <c r="AL12" i="43" s="1"/>
  <c r="AU11" i="43"/>
  <c r="AN11" i="43"/>
  <c r="AL11" i="43" s="1"/>
  <c r="AP11" i="43" s="1"/>
  <c r="AU10" i="43"/>
  <c r="AN10" i="43" s="1"/>
  <c r="AL10" i="43" s="1"/>
  <c r="AU9" i="43"/>
  <c r="AN9" i="43"/>
  <c r="AL9" i="43" s="1"/>
  <c r="AP9" i="43" s="1"/>
  <c r="B9" i="43"/>
  <c r="B10" i="43" s="1"/>
  <c r="B11" i="43" s="1"/>
  <c r="B12" i="43" s="1"/>
  <c r="B13" i="43" s="1"/>
  <c r="B14" i="43" s="1"/>
  <c r="B15" i="43" s="1"/>
  <c r="B16" i="43" s="1"/>
  <c r="B17" i="43" s="1"/>
  <c r="B18" i="43" s="1"/>
  <c r="B19" i="43" s="1"/>
  <c r="B20" i="43" s="1"/>
  <c r="B21" i="43" s="1"/>
  <c r="B22" i="43" s="1"/>
  <c r="B23" i="43" s="1"/>
  <c r="B24" i="43" s="1"/>
  <c r="B25" i="43" s="1"/>
  <c r="B26" i="43" s="1"/>
  <c r="B27" i="43" s="1"/>
  <c r="B28" i="43" s="1"/>
  <c r="B29" i="43" s="1"/>
  <c r="B30" i="43" s="1"/>
  <c r="B31" i="43" s="1"/>
  <c r="B32" i="43" s="1"/>
  <c r="B33" i="43" s="1"/>
  <c r="B34" i="43" s="1"/>
  <c r="B35" i="43" s="1"/>
  <c r="B36" i="43" s="1"/>
  <c r="B37" i="43" s="1"/>
  <c r="B38" i="43" s="1"/>
  <c r="B39" i="43" s="1"/>
  <c r="B40" i="43" s="1"/>
  <c r="B41" i="43" s="1"/>
  <c r="B42" i="43" s="1"/>
  <c r="B43" i="43" s="1"/>
  <c r="B44" i="43" s="1"/>
  <c r="B45" i="43" s="1"/>
  <c r="B46" i="43" s="1"/>
  <c r="B47" i="43" s="1"/>
  <c r="B48" i="43" s="1"/>
  <c r="B49" i="43" s="1"/>
  <c r="B50" i="43" s="1"/>
  <c r="B51" i="43" s="1"/>
  <c r="B52" i="43" s="1"/>
  <c r="B53" i="43" s="1"/>
  <c r="B54" i="43" s="1"/>
  <c r="B55" i="43" s="1"/>
  <c r="B56" i="43" s="1"/>
  <c r="B57" i="43" s="1"/>
  <c r="AU8" i="43"/>
  <c r="AN8" i="43" s="1"/>
  <c r="AL8" i="43" s="1"/>
  <c r="AJ8" i="42" s="1"/>
  <c r="AL57" i="42"/>
  <c r="AL56" i="42"/>
  <c r="AL55" i="42"/>
  <c r="AL54" i="42"/>
  <c r="AL53" i="42"/>
  <c r="AL52" i="42"/>
  <c r="AL51" i="42"/>
  <c r="AL50" i="42"/>
  <c r="AL49" i="42"/>
  <c r="AL48" i="42"/>
  <c r="AL47" i="42"/>
  <c r="AL46" i="42"/>
  <c r="AL45" i="42"/>
  <c r="AL44" i="42"/>
  <c r="AL43" i="42"/>
  <c r="AL42" i="42"/>
  <c r="AL41" i="42"/>
  <c r="AL40" i="42"/>
  <c r="AL39" i="42"/>
  <c r="AL38" i="42"/>
  <c r="AL37" i="42"/>
  <c r="AL36" i="42"/>
  <c r="AL35" i="42"/>
  <c r="AL34" i="42"/>
  <c r="AL33" i="42"/>
  <c r="AL32" i="42"/>
  <c r="AL31" i="42"/>
  <c r="AL30" i="42"/>
  <c r="AL29" i="42"/>
  <c r="AL28" i="42"/>
  <c r="AL27" i="42"/>
  <c r="AL26" i="42"/>
  <c r="AL25" i="42"/>
  <c r="AL24" i="42"/>
  <c r="AL23" i="42"/>
  <c r="AL22" i="42"/>
  <c r="AL21" i="42"/>
  <c r="AL20" i="42"/>
  <c r="AL19" i="42"/>
  <c r="AL18" i="42"/>
  <c r="AL17" i="42"/>
  <c r="AL16" i="42"/>
  <c r="AL15" i="42"/>
  <c r="AL14" i="42"/>
  <c r="AL13" i="42"/>
  <c r="AL12" i="42"/>
  <c r="AL11" i="42"/>
  <c r="AL10" i="42"/>
  <c r="AL9" i="42"/>
  <c r="B9" i="42"/>
  <c r="B10" i="42" s="1"/>
  <c r="B11" i="42" s="1"/>
  <c r="B12" i="42" s="1"/>
  <c r="B13" i="42" s="1"/>
  <c r="B14" i="42" s="1"/>
  <c r="B15" i="42" s="1"/>
  <c r="B16" i="42" s="1"/>
  <c r="B17" i="42" s="1"/>
  <c r="B18" i="42" s="1"/>
  <c r="B19" i="42" s="1"/>
  <c r="B20" i="42" s="1"/>
  <c r="B21" i="42" s="1"/>
  <c r="B22" i="42" s="1"/>
  <c r="B23" i="42" s="1"/>
  <c r="B24" i="42" s="1"/>
  <c r="B25" i="42" s="1"/>
  <c r="B26" i="42" s="1"/>
  <c r="B27" i="42" s="1"/>
  <c r="B28" i="42" s="1"/>
  <c r="B29" i="42" s="1"/>
  <c r="B30" i="42" s="1"/>
  <c r="B31" i="42" s="1"/>
  <c r="B32" i="42" s="1"/>
  <c r="B33" i="42" s="1"/>
  <c r="B34" i="42" s="1"/>
  <c r="B35" i="42" s="1"/>
  <c r="B36" i="42" s="1"/>
  <c r="B37" i="42" s="1"/>
  <c r="B38" i="42" s="1"/>
  <c r="B39" i="42" s="1"/>
  <c r="B40" i="42" s="1"/>
  <c r="B41" i="42" s="1"/>
  <c r="B42" i="42" s="1"/>
  <c r="B43" i="42" s="1"/>
  <c r="B44" i="42" s="1"/>
  <c r="B45" i="42" s="1"/>
  <c r="B46" i="42" s="1"/>
  <c r="B47" i="42" s="1"/>
  <c r="B48" i="42" s="1"/>
  <c r="B49" i="42" s="1"/>
  <c r="B50" i="42" s="1"/>
  <c r="B51" i="42" s="1"/>
  <c r="B52" i="42" s="1"/>
  <c r="B53" i="42" s="1"/>
  <c r="B54" i="42" s="1"/>
  <c r="B55" i="42" s="1"/>
  <c r="B56" i="42" s="1"/>
  <c r="B57" i="42" s="1"/>
  <c r="AG1" i="42"/>
  <c r="AC9" i="35"/>
  <c r="AC10" i="35"/>
  <c r="AC11" i="35"/>
  <c r="AC12" i="35"/>
  <c r="AC13" i="35"/>
  <c r="AC14" i="35"/>
  <c r="AC15" i="35"/>
  <c r="AC16" i="35"/>
  <c r="AC17" i="35"/>
  <c r="AC18" i="35"/>
  <c r="AC19" i="35"/>
  <c r="AC20" i="35"/>
  <c r="AC21" i="35"/>
  <c r="AC22" i="35"/>
  <c r="AC23" i="35"/>
  <c r="AC24" i="35"/>
  <c r="AC25" i="35"/>
  <c r="AC26" i="35"/>
  <c r="AC27" i="35"/>
  <c r="AC28" i="35"/>
  <c r="AC29" i="35"/>
  <c r="AC30" i="35"/>
  <c r="AC31" i="35"/>
  <c r="AC32" i="35"/>
  <c r="AC33" i="35"/>
  <c r="AC34" i="35"/>
  <c r="AC35" i="35"/>
  <c r="AC36" i="35"/>
  <c r="AC37" i="35"/>
  <c r="AC38" i="35"/>
  <c r="AC39" i="35"/>
  <c r="AC40" i="35"/>
  <c r="AC41" i="35"/>
  <c r="AC42" i="35"/>
  <c r="AC43" i="35"/>
  <c r="AC44" i="35"/>
  <c r="AC45" i="35"/>
  <c r="AC46" i="35"/>
  <c r="AC47" i="35"/>
  <c r="AC48" i="35"/>
  <c r="AC49" i="35"/>
  <c r="AC50" i="35"/>
  <c r="AC51" i="35"/>
  <c r="AC52" i="35"/>
  <c r="AC53" i="35"/>
  <c r="AC54" i="35"/>
  <c r="AC55" i="35"/>
  <c r="AC56" i="35"/>
  <c r="AC57" i="35"/>
  <c r="AC8" i="35"/>
  <c r="AP13" i="45" l="1"/>
  <c r="AP29" i="45"/>
  <c r="AP30" i="45"/>
  <c r="AP38" i="45"/>
  <c r="AP22" i="45"/>
  <c r="AP8" i="45"/>
  <c r="AP16" i="45"/>
  <c r="AP24" i="45"/>
  <c r="AP32" i="45"/>
  <c r="AP40" i="45"/>
  <c r="AP10" i="45"/>
  <c r="AP18" i="45"/>
  <c r="AP26" i="45"/>
  <c r="AP34" i="45"/>
  <c r="AP42" i="45"/>
  <c r="AP44" i="45"/>
  <c r="AP46" i="45"/>
  <c r="AP48" i="45"/>
  <c r="AP50" i="45"/>
  <c r="AP52" i="45"/>
  <c r="AP54" i="45"/>
  <c r="AP56" i="45"/>
  <c r="AP14" i="45"/>
  <c r="AP12" i="45"/>
  <c r="AP20" i="45"/>
  <c r="AP28" i="45"/>
  <c r="AP36" i="45"/>
  <c r="Y59" i="45"/>
  <c r="K59" i="45" s="1"/>
  <c r="W59" i="44"/>
  <c r="K59" i="44" s="1"/>
  <c r="AP32" i="43"/>
  <c r="AP40" i="43"/>
  <c r="AP48" i="43"/>
  <c r="AP56" i="43"/>
  <c r="AP8" i="43"/>
  <c r="Y59" i="43"/>
  <c r="K59" i="43" s="1"/>
  <c r="AP10" i="43"/>
  <c r="AP12" i="43"/>
  <c r="AP14" i="43"/>
  <c r="AP16" i="43"/>
  <c r="AP18" i="43"/>
  <c r="AP20" i="43"/>
  <c r="AP22" i="43"/>
  <c r="AP24" i="43"/>
  <c r="AP26" i="43"/>
  <c r="AP28" i="43"/>
  <c r="AP30" i="43"/>
  <c r="AP34" i="43"/>
  <c r="AP42" i="43"/>
  <c r="AP50" i="43"/>
  <c r="W59" i="42"/>
  <c r="K59" i="42" s="1"/>
  <c r="Y59" i="29"/>
  <c r="S9" i="35"/>
  <c r="S10" i="35"/>
  <c r="S11" i="35"/>
  <c r="S12" i="35"/>
  <c r="S13" i="35"/>
  <c r="S14" i="35"/>
  <c r="S15" i="35"/>
  <c r="S16" i="35"/>
  <c r="S17" i="35"/>
  <c r="S18" i="35"/>
  <c r="S19" i="35"/>
  <c r="S20" i="35"/>
  <c r="S21" i="35"/>
  <c r="S22" i="35"/>
  <c r="S23" i="35"/>
  <c r="S24" i="35"/>
  <c r="S25" i="35"/>
  <c r="S26" i="35"/>
  <c r="S27" i="35"/>
  <c r="S28" i="35"/>
  <c r="S29" i="35"/>
  <c r="S30" i="35"/>
  <c r="S31" i="35"/>
  <c r="S32" i="35"/>
  <c r="S33" i="35"/>
  <c r="S34" i="35"/>
  <c r="S35" i="35"/>
  <c r="S36" i="35"/>
  <c r="S37" i="35"/>
  <c r="S38" i="35"/>
  <c r="S39" i="35"/>
  <c r="S40" i="35"/>
  <c r="S41" i="35"/>
  <c r="S42" i="35"/>
  <c r="S43" i="35"/>
  <c r="S44" i="35"/>
  <c r="S45" i="35"/>
  <c r="S46" i="35"/>
  <c r="S47" i="35"/>
  <c r="S48" i="35"/>
  <c r="S49" i="35"/>
  <c r="S50" i="35"/>
  <c r="S51" i="35"/>
  <c r="S52" i="35"/>
  <c r="S53" i="35"/>
  <c r="S54" i="35"/>
  <c r="S55" i="35"/>
  <c r="S56" i="35"/>
  <c r="S57" i="35"/>
  <c r="V9" i="35"/>
  <c r="V10" i="35"/>
  <c r="V11" i="35"/>
  <c r="V12" i="35"/>
  <c r="V13" i="35"/>
  <c r="V14" i="35"/>
  <c r="V15" i="35"/>
  <c r="V16" i="35"/>
  <c r="V17" i="35"/>
  <c r="V18" i="35"/>
  <c r="V19" i="35"/>
  <c r="V20" i="35"/>
  <c r="V21" i="35"/>
  <c r="V22" i="35"/>
  <c r="V23" i="35"/>
  <c r="V24" i="35"/>
  <c r="V25" i="35"/>
  <c r="V26" i="35"/>
  <c r="V27" i="35"/>
  <c r="V28" i="35"/>
  <c r="V29" i="35"/>
  <c r="V30" i="35"/>
  <c r="V31" i="35"/>
  <c r="V32" i="35"/>
  <c r="V33" i="35"/>
  <c r="V34" i="35"/>
  <c r="V35" i="35"/>
  <c r="V36" i="35"/>
  <c r="V37" i="35"/>
  <c r="V38" i="35"/>
  <c r="V39" i="35"/>
  <c r="V40" i="35"/>
  <c r="V41" i="35"/>
  <c r="V42" i="35"/>
  <c r="V43" i="35"/>
  <c r="V44" i="35"/>
  <c r="V45" i="35"/>
  <c r="V46" i="35"/>
  <c r="V47" i="35"/>
  <c r="V48" i="35"/>
  <c r="V49" i="35"/>
  <c r="V50" i="35"/>
  <c r="V51" i="35"/>
  <c r="V52" i="35"/>
  <c r="V53" i="35"/>
  <c r="V54" i="35"/>
  <c r="V55" i="35"/>
  <c r="V56" i="35"/>
  <c r="V57" i="35"/>
  <c r="Y56" i="35" l="1"/>
  <c r="Y52" i="35"/>
  <c r="Y48" i="35"/>
  <c r="Y44" i="35"/>
  <c r="Y40" i="35"/>
  <c r="Y36" i="35"/>
  <c r="Y32" i="35"/>
  <c r="Y28" i="35"/>
  <c r="Y24" i="35"/>
  <c r="Y20" i="35"/>
  <c r="Y16" i="35"/>
  <c r="Y12" i="35"/>
  <c r="Y55" i="35"/>
  <c r="Y51" i="35"/>
  <c r="Y47" i="35"/>
  <c r="Y43" i="35"/>
  <c r="Y39" i="35"/>
  <c r="Y35" i="35"/>
  <c r="Y31" i="35"/>
  <c r="Y27" i="35"/>
  <c r="Y23" i="35"/>
  <c r="Y19" i="35"/>
  <c r="Y15" i="35"/>
  <c r="Y11" i="35"/>
  <c r="Y54" i="35"/>
  <c r="Y50" i="35"/>
  <c r="Y46" i="35"/>
  <c r="Y42" i="35"/>
  <c r="Y38" i="35"/>
  <c r="Y34" i="35"/>
  <c r="Y30" i="35"/>
  <c r="Y26" i="35"/>
  <c r="Y22" i="35"/>
  <c r="Y18" i="35"/>
  <c r="Y14" i="35"/>
  <c r="Y10" i="35"/>
  <c r="Y57" i="35"/>
  <c r="Y53" i="35"/>
  <c r="Y49" i="35"/>
  <c r="Y45" i="35"/>
  <c r="Y41" i="35"/>
  <c r="Y37" i="35"/>
  <c r="Y33" i="35"/>
  <c r="Y29" i="35"/>
  <c r="Y25" i="35"/>
  <c r="Y21" i="35"/>
  <c r="Y17" i="35"/>
  <c r="Y13" i="35"/>
  <c r="Y9" i="35"/>
  <c r="AP58" i="45"/>
  <c r="AP59" i="45" s="1"/>
  <c r="AH59" i="45" s="1"/>
  <c r="AP58" i="43"/>
  <c r="AP59" i="43" s="1"/>
  <c r="AH59" i="43" s="1"/>
  <c r="K59" i="29"/>
  <c r="L11" i="4" s="1"/>
  <c r="AU9" i="29"/>
  <c r="AN9" i="29" s="1"/>
  <c r="AL9" i="29" s="1"/>
  <c r="AU10" i="29"/>
  <c r="AN10" i="29" s="1"/>
  <c r="AL10" i="29" s="1"/>
  <c r="AU11" i="29"/>
  <c r="AN11" i="29" s="1"/>
  <c r="AL11" i="29" s="1"/>
  <c r="AU12" i="29"/>
  <c r="AN12" i="29" s="1"/>
  <c r="AL12" i="29" s="1"/>
  <c r="AU13" i="29"/>
  <c r="AN13" i="29" s="1"/>
  <c r="AL13" i="29" s="1"/>
  <c r="AU14" i="29"/>
  <c r="AN14" i="29" s="1"/>
  <c r="AL14" i="29" s="1"/>
  <c r="AU15" i="29"/>
  <c r="AN15" i="29" s="1"/>
  <c r="AL15" i="29" s="1"/>
  <c r="AU16" i="29"/>
  <c r="AN16" i="29" s="1"/>
  <c r="AL16" i="29" s="1"/>
  <c r="AU17" i="29"/>
  <c r="AN17" i="29" s="1"/>
  <c r="AL17" i="29" s="1"/>
  <c r="AU18" i="29"/>
  <c r="AN18" i="29" s="1"/>
  <c r="AL18" i="29" s="1"/>
  <c r="AU19" i="29"/>
  <c r="AN19" i="29" s="1"/>
  <c r="AL19" i="29" s="1"/>
  <c r="AU20" i="29"/>
  <c r="AN20" i="29" s="1"/>
  <c r="AL20" i="29" s="1"/>
  <c r="AU21" i="29"/>
  <c r="AN21" i="29" s="1"/>
  <c r="AL21" i="29" s="1"/>
  <c r="AU22" i="29"/>
  <c r="AN22" i="29" s="1"/>
  <c r="AL22" i="29" s="1"/>
  <c r="AU23" i="29"/>
  <c r="AN23" i="29" s="1"/>
  <c r="AL23" i="29" s="1"/>
  <c r="AU24" i="29"/>
  <c r="AN24" i="29" s="1"/>
  <c r="AL24" i="29" s="1"/>
  <c r="AU25" i="29"/>
  <c r="AN25" i="29" s="1"/>
  <c r="AL25" i="29" s="1"/>
  <c r="AU26" i="29"/>
  <c r="AN26" i="29" s="1"/>
  <c r="AL26" i="29" s="1"/>
  <c r="AU27" i="29"/>
  <c r="AN27" i="29" s="1"/>
  <c r="AL27" i="29" s="1"/>
  <c r="AU28" i="29"/>
  <c r="AN28" i="29" s="1"/>
  <c r="AL28" i="29" s="1"/>
  <c r="AU29" i="29"/>
  <c r="AN29" i="29" s="1"/>
  <c r="AL29" i="29" s="1"/>
  <c r="AU30" i="29"/>
  <c r="AN30" i="29" s="1"/>
  <c r="AL30" i="29" s="1"/>
  <c r="AU31" i="29"/>
  <c r="AN31" i="29" s="1"/>
  <c r="AL31" i="29" s="1"/>
  <c r="AU32" i="29"/>
  <c r="AN32" i="29" s="1"/>
  <c r="AL32" i="29" s="1"/>
  <c r="AU33" i="29"/>
  <c r="AN33" i="29" s="1"/>
  <c r="AL33" i="29" s="1"/>
  <c r="AU34" i="29"/>
  <c r="AN34" i="29" s="1"/>
  <c r="AL34" i="29" s="1"/>
  <c r="AU35" i="29"/>
  <c r="AN35" i="29" s="1"/>
  <c r="AL35" i="29" s="1"/>
  <c r="AU36" i="29"/>
  <c r="AN36" i="29" s="1"/>
  <c r="AL36" i="29" s="1"/>
  <c r="AU37" i="29"/>
  <c r="AN37" i="29" s="1"/>
  <c r="AL37" i="29" s="1"/>
  <c r="AU38" i="29"/>
  <c r="AN38" i="29" s="1"/>
  <c r="AL38" i="29" s="1"/>
  <c r="AU39" i="29"/>
  <c r="AN39" i="29" s="1"/>
  <c r="AL39" i="29" s="1"/>
  <c r="AU40" i="29"/>
  <c r="AN40" i="29" s="1"/>
  <c r="AL40" i="29" s="1"/>
  <c r="AU41" i="29"/>
  <c r="AN41" i="29" s="1"/>
  <c r="AL41" i="29" s="1"/>
  <c r="AU42" i="29"/>
  <c r="AN42" i="29" s="1"/>
  <c r="AL42" i="29" s="1"/>
  <c r="AU43" i="29"/>
  <c r="AN43" i="29" s="1"/>
  <c r="AL43" i="29" s="1"/>
  <c r="AU44" i="29"/>
  <c r="AN44" i="29" s="1"/>
  <c r="AL44" i="29" s="1"/>
  <c r="AU45" i="29"/>
  <c r="AN45" i="29" s="1"/>
  <c r="AL45" i="29" s="1"/>
  <c r="AU46" i="29"/>
  <c r="AN46" i="29" s="1"/>
  <c r="AL46" i="29" s="1"/>
  <c r="AU47" i="29"/>
  <c r="AN47" i="29" s="1"/>
  <c r="AL47" i="29" s="1"/>
  <c r="AU48" i="29"/>
  <c r="AN48" i="29" s="1"/>
  <c r="AL48" i="29" s="1"/>
  <c r="AU49" i="29"/>
  <c r="AN49" i="29" s="1"/>
  <c r="AL49" i="29" s="1"/>
  <c r="AU50" i="29"/>
  <c r="AN50" i="29" s="1"/>
  <c r="AL50" i="29" s="1"/>
  <c r="AU51" i="29"/>
  <c r="AN51" i="29" s="1"/>
  <c r="AL51" i="29" s="1"/>
  <c r="AU52" i="29"/>
  <c r="AN52" i="29" s="1"/>
  <c r="AL52" i="29" s="1"/>
  <c r="AU53" i="29"/>
  <c r="AN53" i="29" s="1"/>
  <c r="AL53" i="29" s="1"/>
  <c r="AU54" i="29"/>
  <c r="AN54" i="29" s="1"/>
  <c r="AL54" i="29" s="1"/>
  <c r="AU55" i="29"/>
  <c r="AN55" i="29" s="1"/>
  <c r="AL55" i="29" s="1"/>
  <c r="AU56" i="29"/>
  <c r="AN56" i="29" s="1"/>
  <c r="AL56" i="29" s="1"/>
  <c r="AU57" i="29"/>
  <c r="AN57" i="29" s="1"/>
  <c r="AL57" i="29" s="1"/>
  <c r="AU8" i="29"/>
  <c r="AN8" i="29" s="1"/>
  <c r="AL8" i="29" s="1"/>
  <c r="AG1" i="35"/>
  <c r="L21" i="4" l="1"/>
  <c r="O6" i="4"/>
  <c r="Y6" i="4" s="1"/>
  <c r="W59" i="35"/>
  <c r="K59" i="35" s="1"/>
  <c r="G11" i="4" s="1"/>
  <c r="E6" i="4" s="1"/>
  <c r="AJ8" i="35"/>
  <c r="AL8" i="35" s="1"/>
  <c r="AL8" i="42"/>
  <c r="AL58" i="42" s="1"/>
  <c r="AL59" i="42" s="1"/>
  <c r="AF59" i="42" s="1"/>
  <c r="AL8" i="44"/>
  <c r="AL58" i="44" s="1"/>
  <c r="AL59" i="44" s="1"/>
  <c r="AF59" i="44" s="1"/>
  <c r="AP54" i="29"/>
  <c r="AJ54" i="35"/>
  <c r="AL54" i="35" s="1"/>
  <c r="AJ46" i="35"/>
  <c r="AL46" i="35" s="1"/>
  <c r="AP46" i="29"/>
  <c r="AP42" i="29"/>
  <c r="AJ42" i="35"/>
  <c r="AL42" i="35" s="1"/>
  <c r="AP38" i="29"/>
  <c r="AJ38" i="35"/>
  <c r="AJ34" i="35"/>
  <c r="AL34" i="35" s="1"/>
  <c r="AP34" i="29"/>
  <c r="AJ30" i="35"/>
  <c r="AL30" i="35" s="1"/>
  <c r="AP30" i="29"/>
  <c r="AP26" i="29"/>
  <c r="AJ26" i="35"/>
  <c r="AL26" i="35" s="1"/>
  <c r="AP22" i="29"/>
  <c r="AJ22" i="35"/>
  <c r="AL22" i="35" s="1"/>
  <c r="AJ18" i="35"/>
  <c r="AL18" i="35" s="1"/>
  <c r="AP18" i="29"/>
  <c r="AJ14" i="35"/>
  <c r="AL14" i="35" s="1"/>
  <c r="AP14" i="29"/>
  <c r="AP10" i="29"/>
  <c r="AJ10" i="35"/>
  <c r="AL10" i="35" s="1"/>
  <c r="AP47" i="29"/>
  <c r="AJ47" i="35"/>
  <c r="AL47" i="35" s="1"/>
  <c r="AJ31" i="35"/>
  <c r="AL31" i="35" s="1"/>
  <c r="AP31" i="29"/>
  <c r="AJ15" i="35"/>
  <c r="AL15" i="35" s="1"/>
  <c r="AP15" i="29"/>
  <c r="AP51" i="29"/>
  <c r="AJ51" i="35"/>
  <c r="AL51" i="35" s="1"/>
  <c r="AJ50" i="35"/>
  <c r="AL50" i="35" s="1"/>
  <c r="AP50" i="29"/>
  <c r="AJ57" i="35"/>
  <c r="AL57" i="35" s="1"/>
  <c r="AP57" i="29"/>
  <c r="AJ53" i="35"/>
  <c r="AL53" i="35" s="1"/>
  <c r="AP53" i="29"/>
  <c r="AJ49" i="35"/>
  <c r="AL49" i="35" s="1"/>
  <c r="AP49" i="29"/>
  <c r="AP45" i="29"/>
  <c r="AJ45" i="35"/>
  <c r="AL45" i="35" s="1"/>
  <c r="AJ41" i="35"/>
  <c r="AL41" i="35" s="1"/>
  <c r="AP41" i="29"/>
  <c r="AJ37" i="35"/>
  <c r="AL37" i="35" s="1"/>
  <c r="AP37" i="29"/>
  <c r="AJ33" i="35"/>
  <c r="AL33" i="35" s="1"/>
  <c r="AP33" i="29"/>
  <c r="AP29" i="29"/>
  <c r="AJ29" i="35"/>
  <c r="AL29" i="35" s="1"/>
  <c r="AJ25" i="35"/>
  <c r="AL25" i="35" s="1"/>
  <c r="AP25" i="29"/>
  <c r="AJ21" i="35"/>
  <c r="AL21" i="35" s="1"/>
  <c r="AP21" i="29"/>
  <c r="AJ17" i="35"/>
  <c r="AL17" i="35" s="1"/>
  <c r="AP17" i="29"/>
  <c r="AP13" i="29"/>
  <c r="AJ13" i="35"/>
  <c r="AL13" i="35" s="1"/>
  <c r="AJ9" i="35"/>
  <c r="AL9" i="35" s="1"/>
  <c r="AP9" i="29"/>
  <c r="AP43" i="29"/>
  <c r="AJ43" i="35"/>
  <c r="AL43" i="35" s="1"/>
  <c r="AP27" i="29"/>
  <c r="AJ27" i="35"/>
  <c r="AL27" i="35" s="1"/>
  <c r="AP11" i="29"/>
  <c r="AJ11" i="35"/>
  <c r="AL11" i="35" s="1"/>
  <c r="AP35" i="29"/>
  <c r="AJ35" i="35"/>
  <c r="AL35" i="35" s="1"/>
  <c r="AP19" i="29"/>
  <c r="AJ19" i="35"/>
  <c r="AL19" i="35" s="1"/>
  <c r="AP56" i="29"/>
  <c r="AJ56" i="35"/>
  <c r="AL56" i="35" s="1"/>
  <c r="AP52" i="29"/>
  <c r="AJ52" i="35"/>
  <c r="AL52" i="35" s="1"/>
  <c r="AP48" i="29"/>
  <c r="AJ48" i="35"/>
  <c r="AL48" i="35" s="1"/>
  <c r="AP44" i="29"/>
  <c r="AJ44" i="35"/>
  <c r="AL44" i="35" s="1"/>
  <c r="AP40" i="29"/>
  <c r="AJ40" i="35"/>
  <c r="AL40" i="35" s="1"/>
  <c r="AJ36" i="35"/>
  <c r="AL36" i="35" s="1"/>
  <c r="AP36" i="29"/>
  <c r="AP32" i="29"/>
  <c r="AJ32" i="35"/>
  <c r="AL32" i="35" s="1"/>
  <c r="AP28" i="29"/>
  <c r="AJ28" i="35"/>
  <c r="AL28" i="35" s="1"/>
  <c r="AP24" i="29"/>
  <c r="AJ24" i="35"/>
  <c r="AL24" i="35" s="1"/>
  <c r="AP20" i="29"/>
  <c r="AJ20" i="35"/>
  <c r="AL20" i="35" s="1"/>
  <c r="AP16" i="29"/>
  <c r="AJ16" i="35"/>
  <c r="AL16" i="35" s="1"/>
  <c r="AP12" i="29"/>
  <c r="AJ12" i="35"/>
  <c r="AL12" i="35" s="1"/>
  <c r="AP55" i="29"/>
  <c r="AJ55" i="35"/>
  <c r="AL55" i="35" s="1"/>
  <c r="AP39" i="29"/>
  <c r="AJ39" i="35"/>
  <c r="AL39" i="35" s="1"/>
  <c r="AP23" i="29"/>
  <c r="AJ23" i="35"/>
  <c r="AL23" i="35" s="1"/>
  <c r="AL38" i="35"/>
  <c r="AP8" i="29"/>
  <c r="Q11" i="4" l="1"/>
  <c r="Q21" i="4" s="1"/>
  <c r="G21" i="4"/>
  <c r="AP58" i="29"/>
  <c r="AP59" i="29" s="1"/>
  <c r="V11" i="4" l="1"/>
  <c r="V21" i="4" s="1"/>
  <c r="AR20" i="39"/>
  <c r="AR21" i="39"/>
  <c r="AR22" i="39"/>
  <c r="AR19" i="39"/>
  <c r="AC41" i="39"/>
  <c r="AT22" i="39"/>
  <c r="AT21" i="39"/>
  <c r="AT20" i="39"/>
  <c r="AT19" i="39"/>
  <c r="AE22" i="39"/>
  <c r="AE21" i="39"/>
  <c r="AE20" i="39"/>
  <c r="AE19" i="39"/>
  <c r="AL41" i="39"/>
  <c r="AL22" i="39"/>
  <c r="AL21" i="39"/>
  <c r="AL20" i="39"/>
  <c r="AL19" i="39"/>
  <c r="AI6" i="39" l="1"/>
  <c r="AA41" i="39"/>
  <c r="P49" i="39" l="1"/>
  <c r="P26" i="39"/>
  <c r="L157" i="40"/>
  <c r="L156" i="40"/>
  <c r="L155" i="40"/>
  <c r="L154" i="40"/>
  <c r="L153" i="40"/>
  <c r="L152" i="40"/>
  <c r="L151" i="40"/>
  <c r="L150" i="40"/>
  <c r="L149" i="40"/>
  <c r="L148" i="40"/>
  <c r="L147" i="40"/>
  <c r="L146" i="40"/>
  <c r="F147" i="40"/>
  <c r="F148" i="40"/>
  <c r="F149" i="40"/>
  <c r="F150" i="40"/>
  <c r="F151" i="40"/>
  <c r="F152" i="40"/>
  <c r="F153" i="40"/>
  <c r="F154" i="40"/>
  <c r="F155" i="40"/>
  <c r="F156" i="40"/>
  <c r="F157" i="40"/>
  <c r="F146" i="40"/>
  <c r="N183" i="40"/>
  <c r="I183" i="40"/>
  <c r="N182" i="40"/>
  <c r="I182" i="40"/>
  <c r="N181" i="40"/>
  <c r="I181" i="40"/>
  <c r="N180" i="40"/>
  <c r="I180" i="40"/>
  <c r="N179" i="40"/>
  <c r="I179" i="40"/>
  <c r="N178" i="40"/>
  <c r="I178" i="40"/>
  <c r="N177" i="40"/>
  <c r="I177" i="40"/>
  <c r="N176" i="40"/>
  <c r="I176" i="40"/>
  <c r="N175" i="40"/>
  <c r="I175" i="40"/>
  <c r="N174" i="40"/>
  <c r="I174" i="40"/>
  <c r="N173" i="40"/>
  <c r="I173" i="40"/>
  <c r="N172" i="40"/>
  <c r="I172" i="40"/>
  <c r="N171" i="40"/>
  <c r="I171" i="40"/>
  <c r="N170" i="40"/>
  <c r="I170" i="40"/>
  <c r="N169" i="40"/>
  <c r="I169" i="40"/>
  <c r="N168" i="40"/>
  <c r="I168" i="40"/>
  <c r="N167" i="40"/>
  <c r="I167" i="40"/>
  <c r="N166" i="40"/>
  <c r="I166" i="40"/>
  <c r="N165" i="40"/>
  <c r="I165" i="40"/>
  <c r="M158" i="40"/>
  <c r="K158" i="40"/>
  <c r="E158" i="40"/>
  <c r="D158" i="40"/>
  <c r="C158" i="40"/>
  <c r="J147" i="40"/>
  <c r="C111" i="40"/>
  <c r="C112" i="40" s="1"/>
  <c r="C113" i="40" s="1"/>
  <c r="C114" i="40" s="1"/>
  <c r="C115" i="40" s="1"/>
  <c r="C116" i="40" s="1"/>
  <c r="C117" i="40" s="1"/>
  <c r="C118" i="40" s="1"/>
  <c r="C119" i="40" s="1"/>
  <c r="C120" i="40" s="1"/>
  <c r="C121" i="40" s="1"/>
  <c r="C122" i="40" s="1"/>
  <c r="C123" i="40" s="1"/>
  <c r="C124" i="40" s="1"/>
  <c r="C125" i="40" s="1"/>
  <c r="C126" i="40" s="1"/>
  <c r="C127" i="40" s="1"/>
  <c r="C128" i="40" s="1"/>
  <c r="C129" i="40" s="1"/>
  <c r="C130" i="40" s="1"/>
  <c r="C131" i="40" s="1"/>
  <c r="C132" i="40" s="1"/>
  <c r="C133" i="40" s="1"/>
  <c r="E85" i="40"/>
  <c r="F85" i="40"/>
  <c r="E86" i="40"/>
  <c r="G133" i="40" s="1"/>
  <c r="F86" i="40"/>
  <c r="H130" i="40" s="1"/>
  <c r="E88" i="40"/>
  <c r="F88" i="40"/>
  <c r="E89" i="40"/>
  <c r="I119" i="40" s="1"/>
  <c r="F89" i="40"/>
  <c r="J110" i="40" s="1"/>
  <c r="E90" i="40"/>
  <c r="I133" i="40" s="1"/>
  <c r="F90" i="40"/>
  <c r="F84" i="40"/>
  <c r="E84" i="40"/>
  <c r="C85" i="40"/>
  <c r="C86" i="40"/>
  <c r="C84" i="40"/>
  <c r="P78" i="40"/>
  <c r="O78" i="40"/>
  <c r="N78" i="40"/>
  <c r="M78" i="40"/>
  <c r="P77" i="40"/>
  <c r="O77" i="40"/>
  <c r="N77" i="40"/>
  <c r="M77" i="40"/>
  <c r="H73" i="40"/>
  <c r="G73" i="40"/>
  <c r="F73" i="40"/>
  <c r="E73" i="40"/>
  <c r="C90" i="40" s="1"/>
  <c r="D73" i="40"/>
  <c r="D90" i="40" s="1"/>
  <c r="H72" i="40"/>
  <c r="G72" i="40"/>
  <c r="F72" i="40"/>
  <c r="E72" i="40"/>
  <c r="D72" i="40"/>
  <c r="D89" i="40" s="1"/>
  <c r="C72" i="40"/>
  <c r="C89" i="40" s="1"/>
  <c r="H71" i="40"/>
  <c r="G71" i="40"/>
  <c r="F71" i="40"/>
  <c r="E71" i="40"/>
  <c r="C88" i="40" s="1"/>
  <c r="D71" i="40"/>
  <c r="H69" i="40"/>
  <c r="F69" i="40"/>
  <c r="D86" i="40" s="1"/>
  <c r="H68" i="40"/>
  <c r="F68" i="40"/>
  <c r="D85" i="40" s="1"/>
  <c r="H67" i="40"/>
  <c r="F67" i="40"/>
  <c r="D84" i="40" s="1"/>
  <c r="D110" i="40" s="1"/>
  <c r="D111" i="40" s="1"/>
  <c r="D112" i="40" s="1"/>
  <c r="D113" i="40" s="1"/>
  <c r="D114" i="40" s="1"/>
  <c r="D115" i="40" s="1"/>
  <c r="D116" i="40" s="1"/>
  <c r="D117" i="40" s="1"/>
  <c r="D118" i="40" s="1"/>
  <c r="D119" i="40" s="1"/>
  <c r="D120" i="40" s="1"/>
  <c r="D121" i="40" s="1"/>
  <c r="D122" i="40" s="1"/>
  <c r="D123" i="40" s="1"/>
  <c r="D124" i="40" s="1"/>
  <c r="D125" i="40" s="1"/>
  <c r="D126" i="40" s="1"/>
  <c r="D127" i="40" s="1"/>
  <c r="D128" i="40" s="1"/>
  <c r="D129" i="40" s="1"/>
  <c r="D130" i="40" s="1"/>
  <c r="D131" i="40" s="1"/>
  <c r="D132" i="40" s="1"/>
  <c r="D133" i="40" s="1"/>
  <c r="D88" i="40" l="1"/>
  <c r="J148" i="40"/>
  <c r="J149" i="40" s="1"/>
  <c r="J150" i="40" s="1"/>
  <c r="J151" i="40" s="1"/>
  <c r="J152" i="40" s="1"/>
  <c r="J153" i="40" s="1"/>
  <c r="J154" i="40" s="1"/>
  <c r="J155" i="40" s="1"/>
  <c r="J156" i="40" s="1"/>
  <c r="J157" i="40" s="1"/>
  <c r="F118" i="40"/>
  <c r="F111" i="40"/>
  <c r="F115" i="40"/>
  <c r="F119" i="40"/>
  <c r="I112" i="40"/>
  <c r="I116" i="40"/>
  <c r="I120" i="40"/>
  <c r="I124" i="40"/>
  <c r="I128" i="40"/>
  <c r="I132" i="40"/>
  <c r="G122" i="40"/>
  <c r="G126" i="40"/>
  <c r="G130" i="40"/>
  <c r="F130" i="40"/>
  <c r="G116" i="40"/>
  <c r="F113" i="40"/>
  <c r="F117" i="40"/>
  <c r="I110" i="40"/>
  <c r="I114" i="40"/>
  <c r="I118" i="40"/>
  <c r="I122" i="40"/>
  <c r="I126" i="40"/>
  <c r="I130" i="40"/>
  <c r="G120" i="40"/>
  <c r="G124" i="40"/>
  <c r="G128" i="40"/>
  <c r="G132" i="40"/>
  <c r="E118" i="40"/>
  <c r="E116" i="40"/>
  <c r="E114" i="40"/>
  <c r="E112" i="40"/>
  <c r="E110" i="40"/>
  <c r="J133" i="40"/>
  <c r="J131" i="40"/>
  <c r="J129" i="40"/>
  <c r="J127" i="40"/>
  <c r="J125" i="40"/>
  <c r="J123" i="40"/>
  <c r="J121" i="40"/>
  <c r="J132" i="40"/>
  <c r="J130" i="40"/>
  <c r="J128" i="40"/>
  <c r="J126" i="40"/>
  <c r="J124" i="40"/>
  <c r="J122" i="40"/>
  <c r="J120" i="40"/>
  <c r="H119" i="40"/>
  <c r="H117" i="40"/>
  <c r="H115" i="40"/>
  <c r="H113" i="40"/>
  <c r="H111" i="40"/>
  <c r="E120" i="40"/>
  <c r="G119" i="40"/>
  <c r="E111" i="40"/>
  <c r="E115" i="40"/>
  <c r="E119" i="40"/>
  <c r="E137" i="40"/>
  <c r="E123" i="40"/>
  <c r="E127" i="40"/>
  <c r="E131" i="40"/>
  <c r="F122" i="40"/>
  <c r="F126" i="40"/>
  <c r="G110" i="40"/>
  <c r="G114" i="40"/>
  <c r="G118" i="40"/>
  <c r="H110" i="40"/>
  <c r="H114" i="40"/>
  <c r="H118" i="40"/>
  <c r="H122" i="40"/>
  <c r="H126" i="40"/>
  <c r="F133" i="40"/>
  <c r="F131" i="40"/>
  <c r="F129" i="40"/>
  <c r="F127" i="40"/>
  <c r="F125" i="40"/>
  <c r="F123" i="40"/>
  <c r="F121" i="40"/>
  <c r="J119" i="40"/>
  <c r="J117" i="40"/>
  <c r="J115" i="40"/>
  <c r="J113" i="40"/>
  <c r="J111" i="40"/>
  <c r="J118" i="40"/>
  <c r="J116" i="40"/>
  <c r="J114" i="40"/>
  <c r="H133" i="40"/>
  <c r="H131" i="40"/>
  <c r="H129" i="40"/>
  <c r="H127" i="40"/>
  <c r="H125" i="40"/>
  <c r="H123" i="40"/>
  <c r="H121" i="40"/>
  <c r="E113" i="40"/>
  <c r="E117" i="40"/>
  <c r="E135" i="40"/>
  <c r="E121" i="40"/>
  <c r="E125" i="40"/>
  <c r="E129" i="40"/>
  <c r="E133" i="40"/>
  <c r="F120" i="40"/>
  <c r="F124" i="40"/>
  <c r="F128" i="40"/>
  <c r="F132" i="40"/>
  <c r="G112" i="40"/>
  <c r="H112" i="40"/>
  <c r="H116" i="40"/>
  <c r="H120" i="40"/>
  <c r="H124" i="40"/>
  <c r="H128" i="40"/>
  <c r="H132" i="40"/>
  <c r="J112" i="40"/>
  <c r="E134" i="40"/>
  <c r="E136" i="40"/>
  <c r="E138" i="40"/>
  <c r="E122" i="40"/>
  <c r="E124" i="40"/>
  <c r="E126" i="40"/>
  <c r="E128" i="40"/>
  <c r="E130" i="40"/>
  <c r="E132" i="40"/>
  <c r="F110" i="40"/>
  <c r="F112" i="40"/>
  <c r="F114" i="40"/>
  <c r="F116" i="40"/>
  <c r="I111" i="40"/>
  <c r="I113" i="40"/>
  <c r="I115" i="40"/>
  <c r="I117" i="40"/>
  <c r="I121" i="40"/>
  <c r="I123" i="40"/>
  <c r="I125" i="40"/>
  <c r="I127" i="40"/>
  <c r="I129" i="40"/>
  <c r="I131" i="40"/>
  <c r="G111" i="40"/>
  <c r="G113" i="40"/>
  <c r="G115" i="40"/>
  <c r="G117" i="40"/>
  <c r="G121" i="40"/>
  <c r="G123" i="40"/>
  <c r="G125" i="40"/>
  <c r="G127" i="40"/>
  <c r="G129" i="40"/>
  <c r="G131" i="40"/>
  <c r="E96" i="40"/>
  <c r="E109" i="40"/>
  <c r="E107" i="40"/>
  <c r="E105" i="40"/>
  <c r="E103" i="40"/>
  <c r="E101" i="40"/>
  <c r="E99" i="40"/>
  <c r="E97" i="40"/>
  <c r="E108" i="40"/>
  <c r="E106" i="40"/>
  <c r="E104" i="40"/>
  <c r="E102" i="40"/>
  <c r="E100" i="40"/>
  <c r="E98" i="40"/>
  <c r="K78" i="40"/>
  <c r="J158" i="40" l="1"/>
  <c r="Q55" i="40" l="1"/>
  <c r="Q54" i="40"/>
  <c r="Q53" i="40"/>
  <c r="Q52" i="40"/>
  <c r="Q51" i="40"/>
  <c r="Q50" i="40"/>
  <c r="Q49" i="40"/>
  <c r="Q48" i="40"/>
  <c r="Q47" i="40"/>
  <c r="Q46" i="40"/>
  <c r="Q45" i="40"/>
  <c r="Q44" i="40"/>
  <c r="P45" i="40"/>
  <c r="P46" i="40"/>
  <c r="P47" i="40"/>
  <c r="P48" i="40"/>
  <c r="P49" i="40"/>
  <c r="P50" i="40"/>
  <c r="P51" i="40"/>
  <c r="P52" i="40"/>
  <c r="P53" i="40"/>
  <c r="P54" i="40"/>
  <c r="P55" i="40"/>
  <c r="P44" i="40"/>
  <c r="S37" i="40"/>
  <c r="X55" i="40" s="1"/>
  <c r="S36" i="40"/>
  <c r="X54" i="40" s="1"/>
  <c r="S35" i="40"/>
  <c r="X53" i="40" s="1"/>
  <c r="S34" i="40"/>
  <c r="X52" i="40" s="1"/>
  <c r="S33" i="40"/>
  <c r="X51" i="40" s="1"/>
  <c r="S32" i="40"/>
  <c r="X50" i="40" s="1"/>
  <c r="S31" i="40"/>
  <c r="X49" i="40" s="1"/>
  <c r="S30" i="40"/>
  <c r="X48" i="40" s="1"/>
  <c r="S29" i="40"/>
  <c r="X47" i="40" s="1"/>
  <c r="S28" i="40"/>
  <c r="X46" i="40" s="1"/>
  <c r="S27" i="40"/>
  <c r="X45" i="40" s="1"/>
  <c r="S26" i="40"/>
  <c r="X44" i="40" s="1"/>
  <c r="R37" i="40"/>
  <c r="W55" i="40" s="1"/>
  <c r="R36" i="40"/>
  <c r="W54" i="40" s="1"/>
  <c r="R35" i="40"/>
  <c r="W53" i="40" s="1"/>
  <c r="R34" i="40"/>
  <c r="W52" i="40" s="1"/>
  <c r="R33" i="40"/>
  <c r="W51" i="40" s="1"/>
  <c r="R32" i="40"/>
  <c r="W50" i="40" s="1"/>
  <c r="R31" i="40"/>
  <c r="W49" i="40" s="1"/>
  <c r="R30" i="40"/>
  <c r="W48" i="40" s="1"/>
  <c r="R29" i="40"/>
  <c r="W47" i="40" s="1"/>
  <c r="R28" i="40"/>
  <c r="W46" i="40" s="1"/>
  <c r="R27" i="40"/>
  <c r="W45" i="40" s="1"/>
  <c r="R26" i="40"/>
  <c r="W44" i="40" s="1"/>
  <c r="Q37" i="40"/>
  <c r="V55" i="40" s="1"/>
  <c r="Z55" i="40" s="1"/>
  <c r="Q36" i="40"/>
  <c r="V36" i="40" s="1"/>
  <c r="Q35" i="40"/>
  <c r="V53" i="40" s="1"/>
  <c r="Z53" i="40" s="1"/>
  <c r="Q34" i="40"/>
  <c r="V34" i="40" s="1"/>
  <c r="Q33" i="40"/>
  <c r="V51" i="40" s="1"/>
  <c r="Z51" i="40" s="1"/>
  <c r="Q32" i="40"/>
  <c r="V32" i="40" s="1"/>
  <c r="Q31" i="40"/>
  <c r="V49" i="40" s="1"/>
  <c r="Z49" i="40" s="1"/>
  <c r="Q30" i="40"/>
  <c r="V30" i="40" s="1"/>
  <c r="Q29" i="40"/>
  <c r="V47" i="40" s="1"/>
  <c r="Z47" i="40" s="1"/>
  <c r="Q28" i="40"/>
  <c r="V28" i="40" s="1"/>
  <c r="Q27" i="40"/>
  <c r="V45" i="40" s="1"/>
  <c r="Z45" i="40" s="1"/>
  <c r="Q26" i="40"/>
  <c r="V26" i="40" s="1"/>
  <c r="P27" i="40"/>
  <c r="U27" i="40" s="1"/>
  <c r="P28" i="40"/>
  <c r="U28" i="40" s="1"/>
  <c r="W28" i="40" s="1"/>
  <c r="P29" i="40"/>
  <c r="U29" i="40" s="1"/>
  <c r="P30" i="40"/>
  <c r="U30" i="40" s="1"/>
  <c r="W30" i="40" s="1"/>
  <c r="P31" i="40"/>
  <c r="U31" i="40" s="1"/>
  <c r="P32" i="40"/>
  <c r="U32" i="40" s="1"/>
  <c r="W32" i="40" s="1"/>
  <c r="P33" i="40"/>
  <c r="U33" i="40" s="1"/>
  <c r="P34" i="40"/>
  <c r="U34" i="40" s="1"/>
  <c r="W34" i="40" s="1"/>
  <c r="P35" i="40"/>
  <c r="U35" i="40" s="1"/>
  <c r="P36" i="40"/>
  <c r="U36" i="40" s="1"/>
  <c r="W36" i="40" s="1"/>
  <c r="P37" i="40"/>
  <c r="U37" i="40" s="1"/>
  <c r="P26" i="40"/>
  <c r="U26" i="40" s="1"/>
  <c r="U38" i="40" l="1"/>
  <c r="W26" i="40"/>
  <c r="U44" i="40"/>
  <c r="Y44" i="40" s="1"/>
  <c r="U54" i="40"/>
  <c r="Y54" i="40" s="1"/>
  <c r="U52" i="40"/>
  <c r="Y52" i="40" s="1"/>
  <c r="U50" i="40"/>
  <c r="Y50" i="40" s="1"/>
  <c r="U48" i="40"/>
  <c r="Y48" i="40" s="1"/>
  <c r="U46" i="40"/>
  <c r="Y46" i="40" s="1"/>
  <c r="V44" i="40"/>
  <c r="Z44" i="40" s="1"/>
  <c r="V54" i="40"/>
  <c r="Z54" i="40" s="1"/>
  <c r="V52" i="40"/>
  <c r="Z52" i="40" s="1"/>
  <c r="V50" i="40"/>
  <c r="Z50" i="40" s="1"/>
  <c r="V48" i="40"/>
  <c r="Z48" i="40" s="1"/>
  <c r="V46" i="40"/>
  <c r="Z46" i="40" s="1"/>
  <c r="V37" i="40"/>
  <c r="W37" i="40" s="1"/>
  <c r="V35" i="40"/>
  <c r="W35" i="40" s="1"/>
  <c r="V33" i="40"/>
  <c r="W33" i="40" s="1"/>
  <c r="V31" i="40"/>
  <c r="W31" i="40" s="1"/>
  <c r="V29" i="40"/>
  <c r="W29" i="40" s="1"/>
  <c r="V27" i="40"/>
  <c r="U55" i="40"/>
  <c r="Y55" i="40" s="1"/>
  <c r="AA55" i="40" s="1"/>
  <c r="U53" i="40"/>
  <c r="Y53" i="40" s="1"/>
  <c r="AA53" i="40" s="1"/>
  <c r="U51" i="40"/>
  <c r="Y51" i="40" s="1"/>
  <c r="AA51" i="40" s="1"/>
  <c r="U49" i="40"/>
  <c r="Y49" i="40" s="1"/>
  <c r="AA49" i="40" s="1"/>
  <c r="U47" i="40"/>
  <c r="Y47" i="40" s="1"/>
  <c r="AA47" i="40" s="1"/>
  <c r="U45" i="40"/>
  <c r="Y45" i="40" s="1"/>
  <c r="AA45" i="40" s="1"/>
  <c r="R80" i="39"/>
  <c r="R79" i="39"/>
  <c r="R78" i="39"/>
  <c r="R77" i="39"/>
  <c r="N58" i="39"/>
  <c r="Z58" i="39" s="1"/>
  <c r="T45" i="39"/>
  <c r="AP44" i="39"/>
  <c r="AM44" i="39"/>
  <c r="AP43" i="39"/>
  <c r="AM43" i="39"/>
  <c r="AP42" i="39"/>
  <c r="AM42" i="39"/>
  <c r="AP41" i="39"/>
  <c r="AM41" i="39"/>
  <c r="K24" i="39"/>
  <c r="AP22" i="39"/>
  <c r="AM22" i="39"/>
  <c r="AA22" i="39"/>
  <c r="AP21" i="39"/>
  <c r="AM21" i="39"/>
  <c r="AA21" i="39"/>
  <c r="AP20" i="39"/>
  <c r="AM20" i="39"/>
  <c r="AA20" i="39"/>
  <c r="AQ19" i="39"/>
  <c r="AP19" i="39"/>
  <c r="AM19" i="39"/>
  <c r="AA19" i="39"/>
  <c r="AD1" i="39"/>
  <c r="AR23" i="39" l="1"/>
  <c r="AR44" i="39" s="1"/>
  <c r="V38" i="40"/>
  <c r="AA48" i="40"/>
  <c r="AA52" i="40"/>
  <c r="AA44" i="40"/>
  <c r="AA46" i="40"/>
  <c r="AA50" i="40"/>
  <c r="AA54" i="40"/>
  <c r="W27" i="40"/>
  <c r="W38" i="40" s="1"/>
  <c r="AR41" i="39" l="1"/>
  <c r="AR43" i="39"/>
  <c r="AR42" i="39"/>
  <c r="AA56" i="40"/>
  <c r="B54" i="39"/>
  <c r="AR45" i="39" l="1"/>
  <c r="W41" i="39" s="1"/>
  <c r="B9" i="35"/>
  <c r="B10" i="35" s="1"/>
  <c r="B11" i="35" s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B23" i="35" s="1"/>
  <c r="B24" i="35" s="1"/>
  <c r="B25" i="35" s="1"/>
  <c r="B26" i="35" s="1"/>
  <c r="B27" i="35" s="1"/>
  <c r="B28" i="35" s="1"/>
  <c r="B29" i="35" s="1"/>
  <c r="B30" i="35" s="1"/>
  <c r="B31" i="35" s="1"/>
  <c r="B32" i="35" s="1"/>
  <c r="B33" i="35" s="1"/>
  <c r="B34" i="35" s="1"/>
  <c r="B35" i="35" s="1"/>
  <c r="B36" i="35" s="1"/>
  <c r="B37" i="35" s="1"/>
  <c r="B38" i="35" s="1"/>
  <c r="B39" i="35" s="1"/>
  <c r="B40" i="35" s="1"/>
  <c r="B41" i="35" s="1"/>
  <c r="B42" i="35" s="1"/>
  <c r="B43" i="35" s="1"/>
  <c r="B44" i="35" s="1"/>
  <c r="B45" i="35" s="1"/>
  <c r="B46" i="35" s="1"/>
  <c r="B47" i="35" s="1"/>
  <c r="B48" i="35" s="1"/>
  <c r="B49" i="35" s="1"/>
  <c r="B50" i="35" s="1"/>
  <c r="B51" i="35" s="1"/>
  <c r="B52" i="35" s="1"/>
  <c r="B53" i="35" s="1"/>
  <c r="B54" i="35" s="1"/>
  <c r="B55" i="35" s="1"/>
  <c r="B56" i="35" s="1"/>
  <c r="B57" i="35" s="1"/>
  <c r="B9" i="29" l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AI1" i="29"/>
</calcChain>
</file>

<file path=xl/comments1.xml><?xml version="1.0" encoding="utf-8"?>
<comments xmlns="http://schemas.openxmlformats.org/spreadsheetml/2006/main">
  <authors>
    <author>埼玉県</author>
  </authors>
  <commentList>
    <comment ref="G16" authorId="0" shapeId="0">
      <text>
        <r>
          <rPr>
            <sz val="9"/>
            <color indexed="81"/>
            <rFont val="MS P ゴシック"/>
            <family val="3"/>
            <charset val="128"/>
          </rPr>
          <t>（照明、ボイラー、空調、太陽光発電設備、コンプレッサー以外の）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その他の設備を更新される場合は、
排出量算定シートで計算された
削減量などを漏れなく記入して下さい。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16" authorId="0" shapeId="0">
      <text>
        <r>
          <rPr>
            <sz val="9"/>
            <color indexed="81"/>
            <rFont val="MS P ゴシック"/>
            <family val="3"/>
            <charset val="128"/>
          </rPr>
          <t>（照明、ボイラー、空調、太陽光発電設備、コンプレッサー以外の）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その他の設備を更新される場合は、
排出量算定シートで計算された
削減量などを漏れなく記入して下さい。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16" authorId="0" shapeId="0">
      <text>
        <r>
          <rPr>
            <sz val="9"/>
            <color indexed="81"/>
            <rFont val="MS P ゴシック"/>
            <family val="3"/>
            <charset val="128"/>
          </rPr>
          <t>（照明、ボイラー、空調、太陽光発電設備、コンプレッサー以外の）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その他の設備を更新される場合は、
排出量算定シートで計算された
削減量などを漏れなく記入して下さい。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6" authorId="0" shapeId="0">
      <text>
        <r>
          <rPr>
            <sz val="9"/>
            <color indexed="81"/>
            <rFont val="MS P ゴシック"/>
            <family val="3"/>
            <charset val="128"/>
          </rPr>
          <t>（照明、ボイラー、空調、太陽光発電設備、コンプレッサー以外の）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その他の設備を更新される場合は、
排出量算定シートで計算された
削減量などを漏れなく記入して下さい。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17" authorId="0" shapeId="0">
      <text>
        <r>
          <rPr>
            <sz val="9"/>
            <color indexed="81"/>
            <rFont val="MS P ゴシック"/>
            <family val="3"/>
            <charset val="128"/>
          </rPr>
          <t>（照明、ボイラー、空調、太陽光発電設備、コンプレッサー以外の）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その他の設備を更新される場合は、
排出量算定シートで計算された
削減量などを漏れなく記入して下さい。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17" authorId="0" shapeId="0">
      <text>
        <r>
          <rPr>
            <sz val="9"/>
            <color indexed="81"/>
            <rFont val="MS P ゴシック"/>
            <family val="3"/>
            <charset val="128"/>
          </rPr>
          <t>（照明、ボイラー、空調、太陽光発電設備、コンプレッサー以外の）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その他の設備を更新される場合は、
排出量算定シートで計算された
削減量などを漏れなく記入して下さい。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17" authorId="0" shapeId="0">
      <text>
        <r>
          <rPr>
            <sz val="9"/>
            <color indexed="81"/>
            <rFont val="MS P ゴシック"/>
            <family val="3"/>
            <charset val="128"/>
          </rPr>
          <t>（照明、ボイラー、空調、太陽光発電設備、コンプレッサー以外の）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その他の設備を更新される場合は、
排出量算定シートで計算された
削減量などを漏れなく記入して下さい。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7" authorId="0" shapeId="0">
      <text>
        <r>
          <rPr>
            <sz val="9"/>
            <color indexed="81"/>
            <rFont val="MS P ゴシック"/>
            <family val="3"/>
            <charset val="128"/>
          </rPr>
          <t>（照明、ボイラー、空調、太陽光発電設備、コンプレッサー以外の）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その他の設備を更新される場合は、
排出量算定シートで計算された
削減量などを漏れなく記入して下さい。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18" authorId="0" shapeId="0">
      <text>
        <r>
          <rPr>
            <sz val="9"/>
            <color indexed="81"/>
            <rFont val="MS P ゴシック"/>
            <family val="3"/>
            <charset val="128"/>
          </rPr>
          <t>（照明、ボイラー、空調、太陽光発電設備、コンプレッサー以外の）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その他の設備を更新される場合は、
排出量算定シートで計算された
削減量などを漏れなく記入して下さい。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18" authorId="0" shapeId="0">
      <text>
        <r>
          <rPr>
            <sz val="9"/>
            <color indexed="81"/>
            <rFont val="MS P ゴシック"/>
            <family val="3"/>
            <charset val="128"/>
          </rPr>
          <t>（照明、ボイラー、空調、太陽光発電設備、コンプレッサー以外の）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その他の設備を更新される場合は、
排出量算定シートで計算された
削減量などを漏れなく記入して下さい。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18" authorId="0" shapeId="0">
      <text>
        <r>
          <rPr>
            <sz val="9"/>
            <color indexed="81"/>
            <rFont val="MS P ゴシック"/>
            <family val="3"/>
            <charset val="128"/>
          </rPr>
          <t>（照明、ボイラー、空調、太陽光発電設備、コンプレッサー以外の）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その他の設備を更新される場合は、
排出量算定シートで計算された
削減量などを漏れなく記入して下さい。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8" authorId="0" shapeId="0">
      <text>
        <r>
          <rPr>
            <sz val="9"/>
            <color indexed="81"/>
            <rFont val="MS P ゴシック"/>
            <family val="3"/>
            <charset val="128"/>
          </rPr>
          <t>（照明、ボイラー、空調、太陽光発電設備、コンプレッサー以外の）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その他の設備を更新される場合は、
排出量算定シートで計算された
削減量などを漏れなく記入して下さい。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19" authorId="0" shapeId="0">
      <text>
        <r>
          <rPr>
            <sz val="9"/>
            <color indexed="81"/>
            <rFont val="MS P ゴシック"/>
            <family val="3"/>
            <charset val="128"/>
          </rPr>
          <t>（照明、ボイラー、空調、太陽光発電設備、コンプレッサー以外の）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その他の設備を更新される場合は、
排出量算定シートで計算された
削減量などを漏れなく記入して下さい。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19" authorId="0" shapeId="0">
      <text>
        <r>
          <rPr>
            <sz val="9"/>
            <color indexed="81"/>
            <rFont val="MS P ゴシック"/>
            <family val="3"/>
            <charset val="128"/>
          </rPr>
          <t>（照明、ボイラー、空調、太陽光発電設備、コンプレッサー以外の）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その他の設備を更新される場合は、
排出量算定シートで計算された
削減量などを漏れなく記入して下さい。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19" authorId="0" shapeId="0">
      <text>
        <r>
          <rPr>
            <sz val="9"/>
            <color indexed="81"/>
            <rFont val="MS P ゴシック"/>
            <family val="3"/>
            <charset val="128"/>
          </rPr>
          <t>（照明、ボイラー、空調、太陽光発電設備、コンプレッサー以外の）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その他の設備を更新される場合は、
排出量算定シートで計算された
削減量などを漏れなく記入して下さい。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9" authorId="0" shapeId="0">
      <text>
        <r>
          <rPr>
            <sz val="9"/>
            <color indexed="81"/>
            <rFont val="MS P ゴシック"/>
            <family val="3"/>
            <charset val="128"/>
          </rPr>
          <t>（照明、ボイラー、空調、太陽光発電設備、コンプレッサー以外の）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その他の設備を更新される場合は、
排出量算定シートで計算された
削減量などを漏れなく記入して下さい。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20" authorId="0" shapeId="0">
      <text>
        <r>
          <rPr>
            <sz val="9"/>
            <color indexed="81"/>
            <rFont val="MS P ゴシック"/>
            <family val="3"/>
            <charset val="128"/>
          </rPr>
          <t>（照明、ボイラー、空調、太陽光発電設備、コンプレッサー以外の）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その他の設備を更新される場合は、
排出量算定シートで計算された
削減量などを漏れなく記入して下さい。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0" authorId="0" shapeId="0">
      <text>
        <r>
          <rPr>
            <sz val="9"/>
            <color indexed="81"/>
            <rFont val="MS P ゴシック"/>
            <family val="3"/>
            <charset val="128"/>
          </rPr>
          <t>（照明、ボイラー、空調、太陽光発電設備、コンプレッサー以外の）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その他の設備を更新される場合は、
排出量算定シートで計算された
削減量などを漏れなく記入して下さい。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0" authorId="0" shapeId="0">
      <text>
        <r>
          <rPr>
            <sz val="9"/>
            <color indexed="81"/>
            <rFont val="MS P ゴシック"/>
            <family val="3"/>
            <charset val="128"/>
          </rPr>
          <t>（照明、ボイラー、空調、太陽光発電設備、コンプレッサー以外の）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その他の設備を更新される場合は、
排出量算定シートで計算された
削減量などを漏れなく記入して下さい。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0" authorId="0" shapeId="0">
      <text>
        <r>
          <rPr>
            <sz val="9"/>
            <color indexed="81"/>
            <rFont val="MS P ゴシック"/>
            <family val="3"/>
            <charset val="128"/>
          </rPr>
          <t>（照明、ボイラー、空調、太陽光発電設備、コンプレッサー以外の）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その他の設備を更新される場合は、
排出量算定シートで計算された
削減量などを漏れなく記入して下さい。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埼玉県</author>
  </authors>
  <commentList>
    <comment ref="P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1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1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1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1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1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15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1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1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1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1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2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2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2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2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2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25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2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2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2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2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3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3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3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3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3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35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3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3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3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3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4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4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4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4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4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45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4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4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4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4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5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5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5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5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5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55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5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5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</commentList>
</comments>
</file>

<file path=xl/comments3.xml><?xml version="1.0" encoding="utf-8"?>
<comments xmlns="http://schemas.openxmlformats.org/spreadsheetml/2006/main">
  <authors>
    <author>埼玉県</author>
  </authors>
  <commentList>
    <comment ref="P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8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8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9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9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0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0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1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1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1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1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2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2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3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3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4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4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5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5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5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6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6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1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7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7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1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8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8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1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9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9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1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0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0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2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1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1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2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2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2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3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3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2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4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4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2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5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5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5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2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6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6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2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7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7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2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8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8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2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9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9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2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0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0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3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1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1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3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2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2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3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3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3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3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4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4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3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5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5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5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3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6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6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3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7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7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3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8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8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3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9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9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3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0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0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4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1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1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4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2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2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4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3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3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4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4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4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4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5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5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4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6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6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4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7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7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4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8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8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4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9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9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4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5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0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50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5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5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1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51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5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5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2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52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5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5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3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53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5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5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4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54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5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55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5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55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5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5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6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56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5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5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7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57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5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埼玉県</author>
  </authors>
  <commentList>
    <comment ref="P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1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1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1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1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1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15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1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1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1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1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2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2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2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2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2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2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25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2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2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2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2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2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2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2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3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3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3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3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3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3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3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35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3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3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3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3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3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4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4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4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4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4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4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4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45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4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4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4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4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4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4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5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5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5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5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5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5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5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5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55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5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5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5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  <comment ref="P5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導入後の点灯時間が自動入力されます。</t>
        </r>
      </text>
    </comment>
    <comment ref="V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導入後の使用日数が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C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導入後の説明が
自動入力されます。</t>
        </r>
        <r>
          <rPr>
            <sz val="9"/>
            <color indexed="81"/>
            <rFont val="MS P ゴシック"/>
            <family val="3"/>
            <charset val="128"/>
          </rPr>
          <t xml:space="preserve">
※導入前後の図面等で確認できる
　内容として下さい。</t>
        </r>
      </text>
    </comment>
    <comment ref="A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（照明）導入後シートを
漏れなく入力すればこちらに
年数が自動入力されます。</t>
        </r>
      </text>
    </comment>
  </commentList>
</comments>
</file>

<file path=xl/comments5.xml><?xml version="1.0" encoding="utf-8"?>
<comments xmlns="http://schemas.openxmlformats.org/spreadsheetml/2006/main">
  <authors>
    <author>埼玉県</author>
  </authors>
  <commentList>
    <comment ref="P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8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8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9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9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0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0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1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1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1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1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2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2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3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3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4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4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1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5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5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5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6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6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1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7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7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1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8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8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1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1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19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19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1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0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0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2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1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1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2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2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2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2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3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3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2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4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4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2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5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5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5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2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6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6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2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7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7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2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8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8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2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2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29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9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2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0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0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3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1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1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3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2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2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3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3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3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3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4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4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3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5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5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5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3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6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6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3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7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7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3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8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8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3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3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39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9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3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0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0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4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1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1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4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2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2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4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3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3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4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4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4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4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5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5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4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6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6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4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7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7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4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8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8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8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48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49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49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49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49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50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0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50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50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51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1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51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51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52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2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52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5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53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3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53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5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54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4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54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54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55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5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55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5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56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6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56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56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57" authorId="0" shapeId="0">
      <text>
        <r>
          <rPr>
            <b/>
            <sz val="11"/>
            <color indexed="10"/>
            <rFont val="MS P ゴシック"/>
            <family val="3"/>
            <charset val="128"/>
          </rPr>
          <t>導入前後で設置台数が異なる場合は、
図面等に説明を必ず補記して下さい。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※書ききれない場合は別紙でも可です。</t>
        </r>
      </text>
    </comment>
    <comment ref="S57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８時間を超える点灯時間を記載する場合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※点灯時間は残業時間など未確定の時間を除いた
　時間として下さい。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57" authorId="0" shapeId="0">
      <text>
        <r>
          <rPr>
            <b/>
            <u val="double"/>
            <sz val="12"/>
            <color indexed="10"/>
            <rFont val="MS P ゴシック"/>
            <family val="3"/>
            <charset val="128"/>
          </rPr>
          <t>２６０日を超える使用日数を記載する場合</t>
        </r>
        <r>
          <rPr>
            <b/>
            <sz val="11"/>
            <color indexed="10"/>
            <rFont val="MS P ゴシック"/>
            <family val="3"/>
            <charset val="128"/>
          </rPr>
          <t>は
その根拠となる、就業規則等もご提出下さい！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※使用日数には予備日などは含めないでください。</t>
        </r>
      </text>
    </comment>
    <comment ref="AE57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図面等で簡潔に
確認できる内容と
して下さい！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埼玉県</author>
  </authors>
  <commentList>
    <comment ref="Q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P2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ほかの様式を利用した場合、計算数値を記入する。
</t>
        </r>
      </text>
    </comment>
    <comment ref="I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3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リストから選択</t>
        </r>
      </text>
    </comment>
    <comment ref="P5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ほかの様式を利用した場合、計算数値を記入する。
</t>
        </r>
      </text>
    </comment>
  </commentList>
</comments>
</file>

<file path=xl/sharedStrings.xml><?xml version="1.0" encoding="utf-8"?>
<sst xmlns="http://schemas.openxmlformats.org/spreadsheetml/2006/main" count="678" uniqueCount="270">
  <si>
    <t>導入設備</t>
    <rPh sb="0" eb="2">
      <t>ドウニュウ</t>
    </rPh>
    <rPh sb="2" eb="4">
      <t>セツビ</t>
    </rPh>
    <phoneticPr fontId="1"/>
  </si>
  <si>
    <t>年</t>
    <rPh sb="0" eb="1">
      <t>ネン</t>
    </rPh>
    <phoneticPr fontId="1"/>
  </si>
  <si>
    <t>導入前</t>
    <rPh sb="0" eb="2">
      <t>ドウニュウ</t>
    </rPh>
    <rPh sb="2" eb="3">
      <t>マエ</t>
    </rPh>
    <phoneticPr fontId="1"/>
  </si>
  <si>
    <t>導入後</t>
    <rPh sb="0" eb="2">
      <t>ドウニュウ</t>
    </rPh>
    <rPh sb="2" eb="3">
      <t>ゴ</t>
    </rPh>
    <phoneticPr fontId="1"/>
  </si>
  <si>
    <t>t-CO2/年</t>
    <rPh sb="6" eb="7">
      <t>ネン</t>
    </rPh>
    <phoneticPr fontId="1"/>
  </si>
  <si>
    <t>導入効果
（予測）</t>
    <rPh sb="0" eb="2">
      <t>ドウニュウ</t>
    </rPh>
    <rPh sb="2" eb="4">
      <t>コウカ</t>
    </rPh>
    <rPh sb="6" eb="8">
      <t>ヨソク</t>
    </rPh>
    <phoneticPr fontId="1"/>
  </si>
  <si>
    <t>CO2排出削減予測量</t>
    <rPh sb="3" eb="5">
      <t>ハイシュツ</t>
    </rPh>
    <rPh sb="5" eb="7">
      <t>サクゲン</t>
    </rPh>
    <rPh sb="7" eb="9">
      <t>ヨソク</t>
    </rPh>
    <rPh sb="9" eb="10">
      <t>リョウ</t>
    </rPh>
    <phoneticPr fontId="1"/>
  </si>
  <si>
    <t>＝</t>
    <phoneticPr fontId="1"/>
  </si>
  <si>
    <t>導入前のCO2排出量</t>
    <rPh sb="0" eb="2">
      <t>ドウニュウ</t>
    </rPh>
    <rPh sb="2" eb="3">
      <t>マエ</t>
    </rPh>
    <rPh sb="7" eb="9">
      <t>ハイシュツ</t>
    </rPh>
    <rPh sb="9" eb="10">
      <t>リョウ</t>
    </rPh>
    <phoneticPr fontId="1"/>
  </si>
  <si>
    <t>導入後のCO2排出量</t>
    <rPh sb="0" eb="2">
      <t>ドウニュウ</t>
    </rPh>
    <rPh sb="2" eb="3">
      <t>ゴ</t>
    </rPh>
    <rPh sb="7" eb="9">
      <t>ハイシュツ</t>
    </rPh>
    <rPh sb="9" eb="10">
      <t>リョウ</t>
    </rPh>
    <phoneticPr fontId="1"/>
  </si>
  <si>
    <t>－</t>
    <phoneticPr fontId="1"/>
  </si>
  <si>
    <t>※</t>
    <phoneticPr fontId="1"/>
  </si>
  <si>
    <t>単位</t>
    <rPh sb="0" eb="2">
      <t>タンイ</t>
    </rPh>
    <phoneticPr fontId="1"/>
  </si>
  <si>
    <t>kL</t>
    <phoneticPr fontId="1"/>
  </si>
  <si>
    <t>灯油</t>
    <rPh sb="0" eb="2">
      <t>トウユ</t>
    </rPh>
    <phoneticPr fontId="1"/>
  </si>
  <si>
    <t>CO2排出量は、小数点第２位を四捨五入して、小数点第１位までの表記としてください。</t>
    <rPh sb="3" eb="5">
      <t>ハイシュツ</t>
    </rPh>
    <rPh sb="5" eb="6">
      <t>リョウ</t>
    </rPh>
    <rPh sb="8" eb="11">
      <t>ショウスウテン</t>
    </rPh>
    <rPh sb="11" eb="12">
      <t>ダイ</t>
    </rPh>
    <rPh sb="13" eb="14">
      <t>イ</t>
    </rPh>
    <rPh sb="15" eb="19">
      <t>シシャゴニュウ</t>
    </rPh>
    <rPh sb="22" eb="25">
      <t>ショウスウテン</t>
    </rPh>
    <rPh sb="25" eb="26">
      <t>ダイ</t>
    </rPh>
    <rPh sb="27" eb="28">
      <t>イ</t>
    </rPh>
    <rPh sb="31" eb="33">
      <t>ヒョウキ</t>
    </rPh>
    <phoneticPr fontId="1"/>
  </si>
  <si>
    <r>
      <t>t-CO</t>
    </r>
    <r>
      <rPr>
        <vertAlign val="sub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>/年</t>
    </r>
    <rPh sb="6" eb="7">
      <t>ネン</t>
    </rPh>
    <phoneticPr fontId="1"/>
  </si>
  <si>
    <r>
      <t>CO</t>
    </r>
    <r>
      <rPr>
        <vertAlign val="sub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>排出削減予測量</t>
    </r>
    <rPh sb="3" eb="5">
      <t>ハイシュツ</t>
    </rPh>
    <rPh sb="5" eb="7">
      <t>サクゲン</t>
    </rPh>
    <rPh sb="7" eb="9">
      <t>ヨソク</t>
    </rPh>
    <rPh sb="9" eb="10">
      <t>リョウ</t>
    </rPh>
    <phoneticPr fontId="1"/>
  </si>
  <si>
    <t>kWh</t>
    <phoneticPr fontId="1"/>
  </si>
  <si>
    <t>シート名</t>
    <rPh sb="3" eb="4">
      <t>メイ</t>
    </rPh>
    <phoneticPr fontId="17"/>
  </si>
  <si>
    <t>№</t>
    <phoneticPr fontId="17"/>
  </si>
  <si>
    <t>定格電力</t>
    <rPh sb="0" eb="2">
      <t>テイカク</t>
    </rPh>
    <rPh sb="2" eb="4">
      <t>デンリョク</t>
    </rPh>
    <phoneticPr fontId="17"/>
  </si>
  <si>
    <t>台数(本数）</t>
    <rPh sb="0" eb="1">
      <t>ダイ</t>
    </rPh>
    <rPh sb="3" eb="5">
      <t>ホンスウ</t>
    </rPh>
    <phoneticPr fontId="17"/>
  </si>
  <si>
    <t>点灯時間</t>
    <rPh sb="0" eb="2">
      <t>テントウ</t>
    </rPh>
    <rPh sb="2" eb="4">
      <t>ジカン</t>
    </rPh>
    <phoneticPr fontId="17"/>
  </si>
  <si>
    <t>使用日数</t>
    <rPh sb="0" eb="2">
      <t>シヨウ</t>
    </rPh>
    <rPh sb="2" eb="4">
      <t>ニッスウ</t>
    </rPh>
    <phoneticPr fontId="17"/>
  </si>
  <si>
    <t>消費電力量</t>
    <rPh sb="0" eb="2">
      <t>ショウヒ</t>
    </rPh>
    <rPh sb="2" eb="4">
      <t>デンリョク</t>
    </rPh>
    <rPh sb="4" eb="5">
      <t>リョウ</t>
    </rPh>
    <phoneticPr fontId="17"/>
  </si>
  <si>
    <t>W</t>
    <phoneticPr fontId="17"/>
  </si>
  <si>
    <t>台・本</t>
    <rPh sb="0" eb="1">
      <t>ダイ</t>
    </rPh>
    <rPh sb="2" eb="3">
      <t>ホン</t>
    </rPh>
    <phoneticPr fontId="17"/>
  </si>
  <si>
    <t>時間/日</t>
    <rPh sb="0" eb="2">
      <t>ジカン</t>
    </rPh>
    <rPh sb="3" eb="4">
      <t>ニチ</t>
    </rPh>
    <phoneticPr fontId="17"/>
  </si>
  <si>
    <t>日/年</t>
    <rPh sb="0" eb="1">
      <t>ニチ</t>
    </rPh>
    <rPh sb="2" eb="3">
      <t>ネン</t>
    </rPh>
    <phoneticPr fontId="17"/>
  </si>
  <si>
    <t>kWh/年</t>
    <rPh sb="4" eb="5">
      <t>ネン</t>
    </rPh>
    <phoneticPr fontId="17"/>
  </si>
  <si>
    <t>導入前CO₂排出量</t>
    <rPh sb="0" eb="2">
      <t>ドウニュウ</t>
    </rPh>
    <rPh sb="2" eb="3">
      <t>マエ</t>
    </rPh>
    <rPh sb="6" eb="8">
      <t>ハイシュツ</t>
    </rPh>
    <rPh sb="8" eb="9">
      <t>リョウ</t>
    </rPh>
    <phoneticPr fontId="17"/>
  </si>
  <si>
    <t>t-CO₂</t>
    <phoneticPr fontId="17"/>
  </si>
  <si>
    <t>電力量合計</t>
    <rPh sb="0" eb="2">
      <t>デンリョク</t>
    </rPh>
    <rPh sb="2" eb="3">
      <t>リョウ</t>
    </rPh>
    <rPh sb="3" eb="5">
      <t>ゴウケイ</t>
    </rPh>
    <phoneticPr fontId="1"/>
  </si>
  <si>
    <t>台数
(本数）</t>
    <rPh sb="0" eb="1">
      <t>ダイ</t>
    </rPh>
    <rPh sb="4" eb="6">
      <t>ホンスウ</t>
    </rPh>
    <phoneticPr fontId="17"/>
  </si>
  <si>
    <t>点灯
時間</t>
    <rPh sb="0" eb="2">
      <t>テントウ</t>
    </rPh>
    <rPh sb="3" eb="5">
      <t>ジカン</t>
    </rPh>
    <phoneticPr fontId="17"/>
  </si>
  <si>
    <t>寿命</t>
    <rPh sb="0" eb="2">
      <t>ジュミョウ</t>
    </rPh>
    <phoneticPr fontId="17"/>
  </si>
  <si>
    <t>時間</t>
    <rPh sb="0" eb="2">
      <t>ジカン</t>
    </rPh>
    <phoneticPr fontId="17"/>
  </si>
  <si>
    <t>6万時間</t>
    <rPh sb="1" eb="2">
      <t>マン</t>
    </rPh>
    <rPh sb="2" eb="4">
      <t>ジカン</t>
    </rPh>
    <phoneticPr fontId="17"/>
  </si>
  <si>
    <t>4万時間</t>
    <rPh sb="1" eb="2">
      <t>マン</t>
    </rPh>
    <rPh sb="2" eb="4">
      <t>ジカン</t>
    </rPh>
    <phoneticPr fontId="17"/>
  </si>
  <si>
    <t>その他</t>
    <rPh sb="2" eb="3">
      <t>タ</t>
    </rPh>
    <phoneticPr fontId="17"/>
  </si>
  <si>
    <t>燃料の種類</t>
    <rPh sb="0" eb="2">
      <t>ネンリョウ</t>
    </rPh>
    <rPh sb="3" eb="5">
      <t>シュルイ</t>
    </rPh>
    <phoneticPr fontId="1"/>
  </si>
  <si>
    <t>台数</t>
    <rPh sb="0" eb="2">
      <t>ダイスウ</t>
    </rPh>
    <phoneticPr fontId="1"/>
  </si>
  <si>
    <t>排出係数</t>
    <rPh sb="0" eb="2">
      <t>ハイシュツ</t>
    </rPh>
    <rPh sb="2" eb="4">
      <t>ケイスウ</t>
    </rPh>
    <phoneticPr fontId="1"/>
  </si>
  <si>
    <t>省エネ手法</t>
    <rPh sb="0" eb="1">
      <t>ショウ</t>
    </rPh>
    <rPh sb="3" eb="5">
      <t>シュホウ</t>
    </rPh>
    <phoneticPr fontId="1"/>
  </si>
  <si>
    <t>設備の高効率化</t>
    <rPh sb="0" eb="2">
      <t>セツビ</t>
    </rPh>
    <rPh sb="3" eb="7">
      <t>コウコウリツカ</t>
    </rPh>
    <phoneticPr fontId="1"/>
  </si>
  <si>
    <t>A重油</t>
    <rPh sb="1" eb="3">
      <t>ジュウユ</t>
    </rPh>
    <phoneticPr fontId="1"/>
  </si>
  <si>
    <t>燃料転換</t>
    <rPh sb="0" eb="2">
      <t>ネンリョウ</t>
    </rPh>
    <rPh sb="2" eb="4">
      <t>テンカン</t>
    </rPh>
    <phoneticPr fontId="1"/>
  </si>
  <si>
    <t>B・C重油</t>
    <rPh sb="3" eb="5">
      <t>ジュウユ</t>
    </rPh>
    <phoneticPr fontId="1"/>
  </si>
  <si>
    <t>燃料転換・設備の高効率化</t>
    <rPh sb="0" eb="2">
      <t>ネンリョウ</t>
    </rPh>
    <rPh sb="2" eb="4">
      <t>テンカン</t>
    </rPh>
    <rPh sb="5" eb="7">
      <t>セツビ</t>
    </rPh>
    <rPh sb="8" eb="12">
      <t>コウコウリツカ</t>
    </rPh>
    <phoneticPr fontId="1"/>
  </si>
  <si>
    <t>LPG</t>
    <phoneticPr fontId="1"/>
  </si>
  <si>
    <t>ｔ</t>
    <phoneticPr fontId="1"/>
  </si>
  <si>
    <t>LNG</t>
    <phoneticPr fontId="1"/>
  </si>
  <si>
    <t>都市ガス(13A:45MJ/m3)</t>
    <rPh sb="0" eb="2">
      <t>トシ</t>
    </rPh>
    <phoneticPr fontId="1"/>
  </si>
  <si>
    <t>千Nm3</t>
    <rPh sb="0" eb="1">
      <t>セン</t>
    </rPh>
    <phoneticPr fontId="1"/>
  </si>
  <si>
    <t>高効率タイプに更新</t>
    <rPh sb="0" eb="3">
      <t>コウコウリツ</t>
    </rPh>
    <rPh sb="7" eb="9">
      <t>コウシン</t>
    </rPh>
    <phoneticPr fontId="1"/>
  </si>
  <si>
    <t>都市ガス(13A:43.12MJ/m3)</t>
    <rPh sb="0" eb="2">
      <t>トシ</t>
    </rPh>
    <phoneticPr fontId="1"/>
  </si>
  <si>
    <t>同効率タイプに更新</t>
    <rPh sb="0" eb="1">
      <t>ドウ</t>
    </rPh>
    <rPh sb="1" eb="3">
      <t>コウリツ</t>
    </rPh>
    <rPh sb="7" eb="9">
      <t>コウシン</t>
    </rPh>
    <phoneticPr fontId="1"/>
  </si>
  <si>
    <t>都市ガス(13A:46.04MJ/m3)</t>
    <rPh sb="0" eb="2">
      <t>トシ</t>
    </rPh>
    <phoneticPr fontId="1"/>
  </si>
  <si>
    <t>バーナー交換</t>
    <rPh sb="4" eb="6">
      <t>コウカン</t>
    </rPh>
    <phoneticPr fontId="1"/>
  </si>
  <si>
    <t>都市ガス(12A:41.86MJ/m3)</t>
    <rPh sb="0" eb="2">
      <t>トシ</t>
    </rPh>
    <phoneticPr fontId="1"/>
  </si>
  <si>
    <t>その他</t>
    <rPh sb="2" eb="3">
      <t>タ</t>
    </rPh>
    <phoneticPr fontId="1"/>
  </si>
  <si>
    <t>都市ガス(6A:29.30MJ/m3)</t>
    <rPh sb="0" eb="2">
      <t>トシ</t>
    </rPh>
    <phoneticPr fontId="1"/>
  </si>
  <si>
    <t>2019年</t>
    <rPh sb="4" eb="5">
      <t>ネン</t>
    </rPh>
    <phoneticPr fontId="17"/>
  </si>
  <si>
    <t>貫流ボイラ</t>
    <rPh sb="0" eb="2">
      <t>カンリュウ</t>
    </rPh>
    <phoneticPr fontId="17"/>
  </si>
  <si>
    <t>2018年</t>
    <rPh sb="4" eb="5">
      <t>ネン</t>
    </rPh>
    <phoneticPr fontId="17"/>
  </si>
  <si>
    <t>強制循環ボイラ</t>
    <rPh sb="0" eb="2">
      <t>キョウセイ</t>
    </rPh>
    <rPh sb="2" eb="4">
      <t>ジュンカン</t>
    </rPh>
    <phoneticPr fontId="17"/>
  </si>
  <si>
    <t>2017年</t>
    <rPh sb="4" eb="5">
      <t>ネン</t>
    </rPh>
    <phoneticPr fontId="17"/>
  </si>
  <si>
    <t>自然循環ボイラ</t>
    <rPh sb="0" eb="2">
      <t>シゼン</t>
    </rPh>
    <rPh sb="2" eb="4">
      <t>ジュンカン</t>
    </rPh>
    <phoneticPr fontId="17"/>
  </si>
  <si>
    <t>2016年</t>
    <rPh sb="4" eb="5">
      <t>ネン</t>
    </rPh>
    <phoneticPr fontId="17"/>
  </si>
  <si>
    <t>煙管ボイラ</t>
    <rPh sb="0" eb="2">
      <t>エンカン</t>
    </rPh>
    <phoneticPr fontId="17"/>
  </si>
  <si>
    <t>名称・型式等</t>
    <rPh sb="0" eb="2">
      <t>メイショウ</t>
    </rPh>
    <rPh sb="3" eb="5">
      <t>カタシキ</t>
    </rPh>
    <rPh sb="5" eb="6">
      <t>トウ</t>
    </rPh>
    <phoneticPr fontId="17"/>
  </si>
  <si>
    <t>方式</t>
    <rPh sb="0" eb="2">
      <t>ホウシキ</t>
    </rPh>
    <phoneticPr fontId="17"/>
  </si>
  <si>
    <t>年式等</t>
    <rPh sb="0" eb="2">
      <t>ネンシキ</t>
    </rPh>
    <rPh sb="2" eb="3">
      <t>トウ</t>
    </rPh>
    <phoneticPr fontId="17"/>
  </si>
  <si>
    <t>昨年度燃料使用量</t>
    <rPh sb="0" eb="3">
      <t>サクネンド</t>
    </rPh>
    <rPh sb="3" eb="5">
      <t>ネンリョウ</t>
    </rPh>
    <rPh sb="5" eb="8">
      <t>シヨウリョウ</t>
    </rPh>
    <phoneticPr fontId="1"/>
  </si>
  <si>
    <t>ボイラ効率</t>
    <rPh sb="3" eb="5">
      <t>コウリツ</t>
    </rPh>
    <phoneticPr fontId="1"/>
  </si>
  <si>
    <t>ｔ-ＣＯ₂／年</t>
    <rPh sb="6" eb="7">
      <t>ネン</t>
    </rPh>
    <phoneticPr fontId="17"/>
  </si>
  <si>
    <t>2015年</t>
    <rPh sb="4" eb="5">
      <t>ネン</t>
    </rPh>
    <phoneticPr fontId="17"/>
  </si>
  <si>
    <t>炉筒ボイラ</t>
    <rPh sb="0" eb="2">
      <t>ロトウ</t>
    </rPh>
    <phoneticPr fontId="17"/>
  </si>
  <si>
    <t>2014年</t>
    <rPh sb="4" eb="5">
      <t>ネン</t>
    </rPh>
    <phoneticPr fontId="17"/>
  </si>
  <si>
    <t>炉筒煙管ボイラ</t>
    <rPh sb="0" eb="2">
      <t>ロトウ</t>
    </rPh>
    <rPh sb="2" eb="4">
      <t>エンカン</t>
    </rPh>
    <phoneticPr fontId="17"/>
  </si>
  <si>
    <t>2013年</t>
    <rPh sb="4" eb="5">
      <t>ネン</t>
    </rPh>
    <phoneticPr fontId="17"/>
  </si>
  <si>
    <t>立てボイラ</t>
    <rPh sb="0" eb="1">
      <t>タ</t>
    </rPh>
    <phoneticPr fontId="17"/>
  </si>
  <si>
    <t>2012年</t>
    <rPh sb="4" eb="5">
      <t>ネン</t>
    </rPh>
    <phoneticPr fontId="17"/>
  </si>
  <si>
    <t>セクショナルボイラ</t>
    <phoneticPr fontId="17"/>
  </si>
  <si>
    <t>2011年</t>
    <rPh sb="4" eb="5">
      <t>ネン</t>
    </rPh>
    <phoneticPr fontId="17"/>
  </si>
  <si>
    <t>2010年</t>
    <rPh sb="4" eb="5">
      <t>ネン</t>
    </rPh>
    <phoneticPr fontId="17"/>
  </si>
  <si>
    <t>2009年</t>
    <rPh sb="4" eb="5">
      <t>ネン</t>
    </rPh>
    <phoneticPr fontId="17"/>
  </si>
  <si>
    <t>2008年</t>
    <rPh sb="4" eb="5">
      <t>ネン</t>
    </rPh>
    <phoneticPr fontId="17"/>
  </si>
  <si>
    <t>2007年</t>
    <rPh sb="4" eb="5">
      <t>ネン</t>
    </rPh>
    <phoneticPr fontId="17"/>
  </si>
  <si>
    <t>2006年</t>
    <rPh sb="4" eb="5">
      <t>ネン</t>
    </rPh>
    <phoneticPr fontId="17"/>
  </si>
  <si>
    <t>2005年</t>
    <rPh sb="4" eb="5">
      <t>ネン</t>
    </rPh>
    <phoneticPr fontId="17"/>
  </si>
  <si>
    <t>2004年</t>
    <rPh sb="4" eb="5">
      <t>ネン</t>
    </rPh>
    <phoneticPr fontId="17"/>
  </si>
  <si>
    <t>2003年</t>
    <rPh sb="4" eb="5">
      <t>ネン</t>
    </rPh>
    <phoneticPr fontId="17"/>
  </si>
  <si>
    <t>2002年</t>
    <rPh sb="4" eb="5">
      <t>ネン</t>
    </rPh>
    <phoneticPr fontId="17"/>
  </si>
  <si>
    <t>2001年</t>
    <rPh sb="4" eb="5">
      <t>ネン</t>
    </rPh>
    <phoneticPr fontId="17"/>
  </si>
  <si>
    <t>2000年</t>
    <rPh sb="4" eb="5">
      <t>ネン</t>
    </rPh>
    <phoneticPr fontId="17"/>
  </si>
  <si>
    <t>1999年</t>
    <rPh sb="4" eb="5">
      <t>ネン</t>
    </rPh>
    <phoneticPr fontId="17"/>
  </si>
  <si>
    <t>1998年</t>
    <rPh sb="4" eb="5">
      <t>ネン</t>
    </rPh>
    <phoneticPr fontId="17"/>
  </si>
  <si>
    <t>1997年</t>
    <rPh sb="4" eb="5">
      <t>ネン</t>
    </rPh>
    <phoneticPr fontId="17"/>
  </si>
  <si>
    <t>1996年</t>
    <rPh sb="4" eb="5">
      <t>ネン</t>
    </rPh>
    <phoneticPr fontId="17"/>
  </si>
  <si>
    <t>1995年</t>
    <rPh sb="4" eb="5">
      <t>ネン</t>
    </rPh>
    <phoneticPr fontId="17"/>
  </si>
  <si>
    <t>1994年</t>
    <rPh sb="4" eb="5">
      <t>ネン</t>
    </rPh>
    <phoneticPr fontId="17"/>
  </si>
  <si>
    <t>1993年</t>
    <rPh sb="4" eb="5">
      <t>ネン</t>
    </rPh>
    <phoneticPr fontId="17"/>
  </si>
  <si>
    <t>1992年</t>
    <rPh sb="4" eb="5">
      <t>ネン</t>
    </rPh>
    <phoneticPr fontId="17"/>
  </si>
  <si>
    <t>1991年</t>
    <rPh sb="4" eb="5">
      <t>ネン</t>
    </rPh>
    <phoneticPr fontId="17"/>
  </si>
  <si>
    <t>1990年</t>
    <rPh sb="4" eb="5">
      <t>ネン</t>
    </rPh>
    <phoneticPr fontId="17"/>
  </si>
  <si>
    <t>1989年</t>
    <rPh sb="4" eb="5">
      <t>ネン</t>
    </rPh>
    <phoneticPr fontId="17"/>
  </si>
  <si>
    <t>1988年</t>
    <rPh sb="4" eb="5">
      <t>ネン</t>
    </rPh>
    <phoneticPr fontId="17"/>
  </si>
  <si>
    <t>1987年</t>
    <rPh sb="4" eb="5">
      <t>ネン</t>
    </rPh>
    <phoneticPr fontId="17"/>
  </si>
  <si>
    <t>1986年</t>
    <rPh sb="4" eb="5">
      <t>ネン</t>
    </rPh>
    <phoneticPr fontId="17"/>
  </si>
  <si>
    <t>1985年</t>
    <rPh sb="4" eb="5">
      <t>ネン</t>
    </rPh>
    <phoneticPr fontId="17"/>
  </si>
  <si>
    <t>1984年</t>
    <rPh sb="4" eb="5">
      <t>ネン</t>
    </rPh>
    <phoneticPr fontId="17"/>
  </si>
  <si>
    <t>1983年</t>
    <rPh sb="4" eb="5">
      <t>ネン</t>
    </rPh>
    <phoneticPr fontId="17"/>
  </si>
  <si>
    <t>1982年</t>
    <rPh sb="4" eb="5">
      <t>ネン</t>
    </rPh>
    <phoneticPr fontId="17"/>
  </si>
  <si>
    <t>1981年</t>
    <rPh sb="4" eb="5">
      <t>ネン</t>
    </rPh>
    <phoneticPr fontId="17"/>
  </si>
  <si>
    <t>1980年</t>
    <rPh sb="4" eb="5">
      <t>ネン</t>
    </rPh>
    <phoneticPr fontId="17"/>
  </si>
  <si>
    <t>1979年</t>
    <rPh sb="4" eb="5">
      <t>ネン</t>
    </rPh>
    <phoneticPr fontId="17"/>
  </si>
  <si>
    <t>1978年</t>
    <rPh sb="4" eb="5">
      <t>ネン</t>
    </rPh>
    <phoneticPr fontId="17"/>
  </si>
  <si>
    <t>1977年</t>
    <rPh sb="4" eb="5">
      <t>ネン</t>
    </rPh>
    <phoneticPr fontId="17"/>
  </si>
  <si>
    <t>1976年</t>
    <rPh sb="4" eb="5">
      <t>ネン</t>
    </rPh>
    <phoneticPr fontId="17"/>
  </si>
  <si>
    <t>1975年</t>
    <rPh sb="4" eb="5">
      <t>ネン</t>
    </rPh>
    <phoneticPr fontId="17"/>
  </si>
  <si>
    <t>1974年</t>
    <rPh sb="4" eb="5">
      <t>ネン</t>
    </rPh>
    <phoneticPr fontId="17"/>
  </si>
  <si>
    <t>1973年</t>
    <rPh sb="4" eb="5">
      <t>ネン</t>
    </rPh>
    <phoneticPr fontId="17"/>
  </si>
  <si>
    <t>1970年</t>
    <rPh sb="4" eb="5">
      <t>ネン</t>
    </rPh>
    <phoneticPr fontId="17"/>
  </si>
  <si>
    <t>1969年</t>
    <rPh sb="4" eb="5">
      <t>ネン</t>
    </rPh>
    <phoneticPr fontId="17"/>
  </si>
  <si>
    <t>1968年</t>
    <rPh sb="4" eb="5">
      <t>ネン</t>
    </rPh>
    <phoneticPr fontId="17"/>
  </si>
  <si>
    <t>1967年</t>
    <rPh sb="4" eb="5">
      <t>ネン</t>
    </rPh>
    <phoneticPr fontId="17"/>
  </si>
  <si>
    <t>1966年</t>
    <rPh sb="4" eb="5">
      <t>ネン</t>
    </rPh>
    <phoneticPr fontId="17"/>
  </si>
  <si>
    <t>1965年</t>
    <rPh sb="4" eb="5">
      <t>ネン</t>
    </rPh>
    <phoneticPr fontId="17"/>
  </si>
  <si>
    <t>1964年</t>
    <rPh sb="4" eb="5">
      <t>ネン</t>
    </rPh>
    <phoneticPr fontId="17"/>
  </si>
  <si>
    <t>1963年</t>
    <rPh sb="4" eb="5">
      <t>ネン</t>
    </rPh>
    <phoneticPr fontId="17"/>
  </si>
  <si>
    <t>1962年</t>
    <rPh sb="4" eb="5">
      <t>ネン</t>
    </rPh>
    <phoneticPr fontId="17"/>
  </si>
  <si>
    <t>1961年</t>
    <rPh sb="4" eb="5">
      <t>ネン</t>
    </rPh>
    <phoneticPr fontId="17"/>
  </si>
  <si>
    <t>1960年</t>
    <rPh sb="4" eb="5">
      <t>ネン</t>
    </rPh>
    <phoneticPr fontId="17"/>
  </si>
  <si>
    <t>5万時間</t>
    <rPh sb="1" eb="2">
      <t>マン</t>
    </rPh>
    <rPh sb="2" eb="4">
      <t>ジカン</t>
    </rPh>
    <phoneticPr fontId="17"/>
  </si>
  <si>
    <t>色のついたセルに記入します。</t>
    <rPh sb="0" eb="1">
      <t>イロ</t>
    </rPh>
    <rPh sb="8" eb="10">
      <t>キニュウ</t>
    </rPh>
    <phoneticPr fontId="17"/>
  </si>
  <si>
    <t>台数</t>
    <rPh sb="0" eb="2">
      <t>ダイスウ</t>
    </rPh>
    <phoneticPr fontId="17"/>
  </si>
  <si>
    <t>高位発熱量</t>
    <rPh sb="0" eb="2">
      <t>コウイ</t>
    </rPh>
    <rPh sb="2" eb="4">
      <t>ハツネツ</t>
    </rPh>
    <rPh sb="4" eb="5">
      <t>リョウ</t>
    </rPh>
    <phoneticPr fontId="1"/>
  </si>
  <si>
    <t>低位発熱量</t>
    <rPh sb="0" eb="2">
      <t>テイイ</t>
    </rPh>
    <rPh sb="2" eb="4">
      <t>ハツネツ</t>
    </rPh>
    <rPh sb="4" eb="5">
      <t>リョウ</t>
    </rPh>
    <phoneticPr fontId="17"/>
  </si>
  <si>
    <t>使用按分</t>
    <rPh sb="0" eb="2">
      <t>シヨウ</t>
    </rPh>
    <rPh sb="2" eb="4">
      <t>アンブン</t>
    </rPh>
    <phoneticPr fontId="17"/>
  </si>
  <si>
    <t>按分合計</t>
    <rPh sb="0" eb="2">
      <t>アンブン</t>
    </rPh>
    <rPh sb="2" eb="4">
      <t>ゴウケイ</t>
    </rPh>
    <phoneticPr fontId="17"/>
  </si>
  <si>
    <t>導入後想定する
燃料使用量</t>
    <rPh sb="0" eb="2">
      <t>ドウニュウ</t>
    </rPh>
    <rPh sb="2" eb="3">
      <t>ゴ</t>
    </rPh>
    <rPh sb="3" eb="5">
      <t>ソウテイ</t>
    </rPh>
    <rPh sb="8" eb="10">
      <t>ネンリョウ</t>
    </rPh>
    <rPh sb="10" eb="13">
      <t>シヨウリョウ</t>
    </rPh>
    <phoneticPr fontId="1"/>
  </si>
  <si>
    <t>必要熱量GJ</t>
    <rPh sb="0" eb="2">
      <t>ヒツヨウ</t>
    </rPh>
    <rPh sb="2" eb="4">
      <t>ネツリョウ</t>
    </rPh>
    <phoneticPr fontId="17"/>
  </si>
  <si>
    <t>●既存ボイラ</t>
    <rPh sb="1" eb="3">
      <t>キゾン</t>
    </rPh>
    <phoneticPr fontId="1"/>
  </si>
  <si>
    <t>●導入予定ボイラ</t>
    <rPh sb="1" eb="3">
      <t>ドウニュウ</t>
    </rPh>
    <rPh sb="3" eb="5">
      <t>ヨテイ</t>
    </rPh>
    <phoneticPr fontId="1"/>
  </si>
  <si>
    <r>
      <t xml:space="preserve">《ボイラのエネルギー量算定方法
の選択》  </t>
    </r>
    <r>
      <rPr>
        <sz val="9"/>
        <color theme="1"/>
        <rFont val="ＭＳ Ｐゴシック"/>
        <family val="3"/>
        <charset val="128"/>
        <scheme val="minor"/>
      </rPr>
      <t>（右のどちらかを選択する）</t>
    </r>
    <rPh sb="10" eb="11">
      <t>リョウ</t>
    </rPh>
    <rPh sb="12" eb="14">
      <t>サンテイ</t>
    </rPh>
    <rPh sb="17" eb="19">
      <t>センタク</t>
    </rPh>
    <rPh sb="18" eb="20">
      <t>センタク</t>
    </rPh>
    <rPh sb="24" eb="25">
      <t>ミギ</t>
    </rPh>
    <rPh sb="31" eb="33">
      <t>センタク</t>
    </rPh>
    <phoneticPr fontId="1"/>
  </si>
  <si>
    <t>名称・型式等</t>
    <rPh sb="0" eb="2">
      <t>メイショウ</t>
    </rPh>
    <rPh sb="3" eb="5">
      <t>カタシキ</t>
    </rPh>
    <rPh sb="5" eb="6">
      <t>トウ</t>
    </rPh>
    <phoneticPr fontId="17"/>
  </si>
  <si>
    <t>燃料消費量</t>
    <rPh sb="0" eb="2">
      <t>ネンリョウ</t>
    </rPh>
    <rPh sb="2" eb="5">
      <t>ショウヒリョウ</t>
    </rPh>
    <phoneticPr fontId="17"/>
  </si>
  <si>
    <t>年間稼働時間(h/年）</t>
    <rPh sb="0" eb="2">
      <t>ネンカン</t>
    </rPh>
    <rPh sb="2" eb="4">
      <t>カドウ</t>
    </rPh>
    <rPh sb="4" eb="6">
      <t>ジカン</t>
    </rPh>
    <rPh sb="9" eb="10">
      <t>ネン</t>
    </rPh>
    <phoneticPr fontId="17"/>
  </si>
  <si>
    <t>単位</t>
    <rPh sb="0" eb="2">
      <t>タンイ</t>
    </rPh>
    <phoneticPr fontId="17"/>
  </si>
  <si>
    <t>更新対象のボイラの稼働状況、性能を記載します。（最大８台まで記載可能）</t>
    <rPh sb="0" eb="2">
      <t>コウシン</t>
    </rPh>
    <rPh sb="2" eb="4">
      <t>タイショウ</t>
    </rPh>
    <rPh sb="9" eb="11">
      <t>カドウ</t>
    </rPh>
    <rPh sb="11" eb="13">
      <t>ジョウキョウ</t>
    </rPh>
    <rPh sb="14" eb="16">
      <t>セイノウ</t>
    </rPh>
    <rPh sb="17" eb="19">
      <t>キサイ</t>
    </rPh>
    <rPh sb="24" eb="26">
      <t>サイダイ</t>
    </rPh>
    <rPh sb="27" eb="28">
      <t>ダイ</t>
    </rPh>
    <rPh sb="30" eb="32">
      <t>キサイ</t>
    </rPh>
    <rPh sb="32" eb="34">
      <t>カノウ</t>
    </rPh>
    <phoneticPr fontId="17"/>
  </si>
  <si>
    <t>（１）既存ボイラの稼働の情報</t>
    <rPh sb="3" eb="5">
      <t>キゾン</t>
    </rPh>
    <rPh sb="9" eb="11">
      <t>カドウ</t>
    </rPh>
    <rPh sb="12" eb="14">
      <t>ジョウホウ</t>
    </rPh>
    <phoneticPr fontId="17"/>
  </si>
  <si>
    <t>（２）エネルギー使用状況</t>
    <rPh sb="8" eb="10">
      <t>シヨウ</t>
    </rPh>
    <rPh sb="10" eb="12">
      <t>ジョウキョウ</t>
    </rPh>
    <phoneticPr fontId="17"/>
  </si>
  <si>
    <t>（"その他"の場合の説明：　     　　　　　　　　　　　　　　　　）</t>
    <rPh sb="4" eb="5">
      <t>タ</t>
    </rPh>
    <rPh sb="7" eb="9">
      <t>バアイ</t>
    </rPh>
    <rPh sb="10" eb="12">
      <t>セツメイ</t>
    </rPh>
    <phoneticPr fontId="1"/>
  </si>
  <si>
    <t>＊燃料転換だけの場合は、現行ボイラの効率を記入する。</t>
    <rPh sb="1" eb="3">
      <t>ネンリョウ</t>
    </rPh>
    <rPh sb="3" eb="5">
      <t>テンカン</t>
    </rPh>
    <rPh sb="8" eb="10">
      <t>バアイ</t>
    </rPh>
    <rPh sb="12" eb="14">
      <t>ゲンコウ</t>
    </rPh>
    <rPh sb="18" eb="20">
      <t>コウリツ</t>
    </rPh>
    <rPh sb="21" eb="23">
      <t>キニュウ</t>
    </rPh>
    <phoneticPr fontId="1"/>
  </si>
  <si>
    <t>按分値は合計を １ にすること！</t>
    <rPh sb="0" eb="2">
      <t>アンブン</t>
    </rPh>
    <rPh sb="2" eb="3">
      <t>チ</t>
    </rPh>
    <rPh sb="4" eb="6">
      <t>ゴウケイ</t>
    </rPh>
    <phoneticPr fontId="17"/>
  </si>
  <si>
    <t xml:space="preserve">ボイラCO₂排出量算定用 </t>
    <rPh sb="6" eb="8">
      <t>ハイシュツ</t>
    </rPh>
    <rPh sb="8" eb="9">
      <t>リョウ</t>
    </rPh>
    <rPh sb="9" eb="11">
      <t>サンテイ</t>
    </rPh>
    <phoneticPr fontId="17"/>
  </si>
  <si>
    <t>＊導入後の燃料使用量は、必要事項を記入すると自動計算されます。</t>
    <rPh sb="1" eb="3">
      <t>ドウニュウ</t>
    </rPh>
    <rPh sb="3" eb="4">
      <t>ゴ</t>
    </rPh>
    <rPh sb="5" eb="7">
      <t>ネンリョウ</t>
    </rPh>
    <rPh sb="7" eb="10">
      <t>シヨウリョウ</t>
    </rPh>
    <rPh sb="12" eb="14">
      <t>ヒツヨウ</t>
    </rPh>
    <rPh sb="14" eb="16">
      <t>ジコウ</t>
    </rPh>
    <rPh sb="17" eb="19">
      <t>キニュウ</t>
    </rPh>
    <rPh sb="22" eb="24">
      <t>ジドウ</t>
    </rPh>
    <rPh sb="24" eb="26">
      <t>ケイサン</t>
    </rPh>
    <phoneticPr fontId="1"/>
  </si>
  <si>
    <t>店舗</t>
    <rPh sb="0" eb="2">
      <t>テンポ</t>
    </rPh>
    <phoneticPr fontId="19"/>
  </si>
  <si>
    <t>事務所</t>
    <rPh sb="0" eb="2">
      <t>ジム</t>
    </rPh>
    <rPh sb="2" eb="3">
      <t>ショ</t>
    </rPh>
    <phoneticPr fontId="19"/>
  </si>
  <si>
    <t>冷房</t>
    <rPh sb="0" eb="2">
      <t>レイボウ</t>
    </rPh>
    <phoneticPr fontId="1"/>
  </si>
  <si>
    <t>冷房</t>
    <rPh sb="0" eb="2">
      <t>レイボウ</t>
    </rPh>
    <phoneticPr fontId="19"/>
  </si>
  <si>
    <t>暖房</t>
    <rPh sb="0" eb="2">
      <t>ダンボウ</t>
    </rPh>
    <phoneticPr fontId="1"/>
  </si>
  <si>
    <t>暖房</t>
    <rPh sb="0" eb="2">
      <t>ダンボウ</t>
    </rPh>
    <phoneticPr fontId="19"/>
  </si>
  <si>
    <t>県北</t>
    <rPh sb="0" eb="2">
      <t>ケンホク</t>
    </rPh>
    <phoneticPr fontId="19"/>
  </si>
  <si>
    <t>県南</t>
    <rPh sb="0" eb="1">
      <t>ケン</t>
    </rPh>
    <rPh sb="1" eb="2">
      <t>ナン</t>
    </rPh>
    <phoneticPr fontId="19"/>
  </si>
  <si>
    <t>4月</t>
    <rPh sb="1" eb="2">
      <t>ガツ</t>
    </rPh>
    <phoneticPr fontId="19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</si>
  <si>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</si>
  <si>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</si>
  <si>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</si>
  <si>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</si>
  <si>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</si>
  <si>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</si>
  <si>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</si>
  <si>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</si>
  <si>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</si>
  <si>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</si>
  <si>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</si>
  <si>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負荷発生</t>
    <rPh sb="0" eb="2">
      <t>フカ</t>
    </rPh>
    <rPh sb="2" eb="4">
      <t>ハッセイ</t>
    </rPh>
    <phoneticPr fontId="19"/>
  </si>
  <si>
    <t>ＪＩＳＢ8616</t>
    <phoneticPr fontId="19"/>
  </si>
  <si>
    <t>稼働割合</t>
    <rPh sb="0" eb="2">
      <t>カドウ</t>
    </rPh>
    <rPh sb="2" eb="4">
      <t>ワリアイ</t>
    </rPh>
    <phoneticPr fontId="19"/>
  </si>
  <si>
    <t>県南・県北負荷率平均</t>
    <rPh sb="0" eb="2">
      <t>ケンナン</t>
    </rPh>
    <rPh sb="3" eb="5">
      <t>ケンホク</t>
    </rPh>
    <rPh sb="5" eb="7">
      <t>フカ</t>
    </rPh>
    <rPh sb="7" eb="8">
      <t>リツ</t>
    </rPh>
    <rPh sb="8" eb="10">
      <t>ヘイキン</t>
    </rPh>
    <phoneticPr fontId="17"/>
  </si>
  <si>
    <t>県南・県北稼働割合平均</t>
    <rPh sb="0" eb="2">
      <t>ケンナン</t>
    </rPh>
    <rPh sb="3" eb="5">
      <t>ケンホク</t>
    </rPh>
    <rPh sb="5" eb="7">
      <t>カドウ</t>
    </rPh>
    <rPh sb="7" eb="9">
      <t>ワリアイ</t>
    </rPh>
    <rPh sb="9" eb="11">
      <t>ヘイキン</t>
    </rPh>
    <phoneticPr fontId="17"/>
  </si>
  <si>
    <t>負荷率×稼働率</t>
    <rPh sb="0" eb="2">
      <t>フカ</t>
    </rPh>
    <rPh sb="2" eb="3">
      <t>リツ</t>
    </rPh>
    <rPh sb="4" eb="6">
      <t>カドウ</t>
    </rPh>
    <rPh sb="6" eb="7">
      <t>リツ</t>
    </rPh>
    <phoneticPr fontId="17"/>
  </si>
  <si>
    <t>店舗・事務所負荷平均</t>
    <rPh sb="0" eb="2">
      <t>テンポ</t>
    </rPh>
    <rPh sb="3" eb="5">
      <t>ジム</t>
    </rPh>
    <rPh sb="5" eb="6">
      <t>ショ</t>
    </rPh>
    <rPh sb="6" eb="8">
      <t>フカ</t>
    </rPh>
    <rPh sb="8" eb="10">
      <t>ヘイキン</t>
    </rPh>
    <phoneticPr fontId="17"/>
  </si>
  <si>
    <t>年平均</t>
    <rPh sb="0" eb="3">
      <t>ネンヘイキン</t>
    </rPh>
    <phoneticPr fontId="17"/>
  </si>
  <si>
    <t>年平均</t>
    <rPh sb="0" eb="1">
      <t>ネン</t>
    </rPh>
    <rPh sb="1" eb="3">
      <t>ヘイキン</t>
    </rPh>
    <phoneticPr fontId="17"/>
  </si>
  <si>
    <t>最大値</t>
    <rPh sb="0" eb="2">
      <t>サイダイ</t>
    </rPh>
    <rPh sb="2" eb="3">
      <t>チ</t>
    </rPh>
    <phoneticPr fontId="17"/>
  </si>
  <si>
    <t>店舗・事務所負荷率平均</t>
    <rPh sb="0" eb="2">
      <t>テンポ</t>
    </rPh>
    <rPh sb="3" eb="5">
      <t>ジム</t>
    </rPh>
    <rPh sb="5" eb="6">
      <t>ショ</t>
    </rPh>
    <rPh sb="6" eb="8">
      <t>フカ</t>
    </rPh>
    <rPh sb="8" eb="9">
      <t>リツ</t>
    </rPh>
    <rPh sb="9" eb="11">
      <t>ヘイキン</t>
    </rPh>
    <phoneticPr fontId="17"/>
  </si>
  <si>
    <t>平均</t>
    <rPh sb="0" eb="2">
      <t>ヘイキン</t>
    </rPh>
    <phoneticPr fontId="17"/>
  </si>
  <si>
    <t>引用値</t>
    <rPh sb="0" eb="2">
      <t>インヨウ</t>
    </rPh>
    <rPh sb="2" eb="3">
      <t>チ</t>
    </rPh>
    <phoneticPr fontId="17"/>
  </si>
  <si>
    <t>4月</t>
    <rPh sb="1" eb="2">
      <t>ガツ</t>
    </rPh>
    <phoneticPr fontId="17"/>
  </si>
  <si>
    <t>負荷×稼働率</t>
    <rPh sb="0" eb="2">
      <t>フカ</t>
    </rPh>
    <rPh sb="3" eb="5">
      <t>カドウ</t>
    </rPh>
    <rPh sb="5" eb="6">
      <t>リツ</t>
    </rPh>
    <phoneticPr fontId="17"/>
  </si>
  <si>
    <t>採用値１</t>
    <rPh sb="0" eb="2">
      <t>サイヨウ</t>
    </rPh>
    <rPh sb="2" eb="3">
      <t>チ</t>
    </rPh>
    <phoneticPr fontId="17"/>
  </si>
  <si>
    <t>採用値２</t>
    <rPh sb="0" eb="2">
      <t>サイヨウ</t>
    </rPh>
    <rPh sb="2" eb="3">
      <t>チ</t>
    </rPh>
    <phoneticPr fontId="17"/>
  </si>
  <si>
    <t>ＪＩＳＢ8616より</t>
    <phoneticPr fontId="17"/>
  </si>
  <si>
    <t>年式</t>
    <rPh sb="0" eb="2">
      <t>ネンシキ</t>
    </rPh>
    <phoneticPr fontId="1"/>
  </si>
  <si>
    <t>種別</t>
    <rPh sb="0" eb="2">
      <t>シュベツ</t>
    </rPh>
    <phoneticPr fontId="1"/>
  </si>
  <si>
    <t>選択対象地域</t>
    <rPh sb="0" eb="2">
      <t>センタク</t>
    </rPh>
    <rPh sb="2" eb="4">
      <t>タイショウ</t>
    </rPh>
    <rPh sb="4" eb="6">
      <t>チイキ</t>
    </rPh>
    <phoneticPr fontId="1"/>
  </si>
  <si>
    <t>列数</t>
    <rPh sb="0" eb="2">
      <t>レツスウ</t>
    </rPh>
    <phoneticPr fontId="1"/>
  </si>
  <si>
    <t>対象負荷列</t>
    <rPh sb="0" eb="2">
      <t>タイショウ</t>
    </rPh>
    <rPh sb="2" eb="4">
      <t>フカ</t>
    </rPh>
    <rPh sb="4" eb="5">
      <t>レツ</t>
    </rPh>
    <phoneticPr fontId="1"/>
  </si>
  <si>
    <t>平均COP計数表ａ</t>
    <rPh sb="0" eb="2">
      <t>ヘイキン</t>
    </rPh>
    <rPh sb="5" eb="7">
      <t>ケイスウ</t>
    </rPh>
    <rPh sb="7" eb="8">
      <t>ピョウ</t>
    </rPh>
    <phoneticPr fontId="19"/>
  </si>
  <si>
    <t>平均COP計数表ｂ</t>
    <rPh sb="0" eb="2">
      <t>ヘイキン</t>
    </rPh>
    <rPh sb="5" eb="7">
      <t>ケイスウ</t>
    </rPh>
    <rPh sb="7" eb="8">
      <t>ピョウ</t>
    </rPh>
    <phoneticPr fontId="19"/>
  </si>
  <si>
    <t>ＩＮＶ</t>
    <phoneticPr fontId="19"/>
  </si>
  <si>
    <t>一定速</t>
    <rPh sb="0" eb="2">
      <t>イッテイ</t>
    </rPh>
    <rPh sb="2" eb="3">
      <t>ソク</t>
    </rPh>
    <phoneticPr fontId="19"/>
  </si>
  <si>
    <t>店舗用</t>
    <rPh sb="0" eb="2">
      <t>テンポ</t>
    </rPh>
    <rPh sb="2" eb="3">
      <t>ヨウ</t>
    </rPh>
    <phoneticPr fontId="19"/>
  </si>
  <si>
    <t>設備用</t>
    <rPh sb="0" eb="2">
      <t>セツビ</t>
    </rPh>
    <rPh sb="2" eb="3">
      <t>ヨウ</t>
    </rPh>
    <phoneticPr fontId="19"/>
  </si>
  <si>
    <t>25%未満</t>
    <rPh sb="3" eb="5">
      <t>ミマン</t>
    </rPh>
    <phoneticPr fontId="19"/>
  </si>
  <si>
    <t>25%以上</t>
    <rPh sb="3" eb="5">
      <t>イジョウ</t>
    </rPh>
    <phoneticPr fontId="19"/>
  </si>
  <si>
    <t>a 冷房</t>
    <rPh sb="2" eb="4">
      <t>レイボウ</t>
    </rPh>
    <phoneticPr fontId="19"/>
  </si>
  <si>
    <t>a 暖房</t>
    <rPh sb="2" eb="3">
      <t>ダン</t>
    </rPh>
    <phoneticPr fontId="19"/>
  </si>
  <si>
    <t>b　冷房</t>
    <rPh sb="2" eb="4">
      <t>レイボウ</t>
    </rPh>
    <phoneticPr fontId="19"/>
  </si>
  <si>
    <t>ｂ　暖房</t>
    <rPh sb="2" eb="4">
      <t>ダンボウ</t>
    </rPh>
    <phoneticPr fontId="19"/>
  </si>
  <si>
    <t>y = a x + b</t>
    <phoneticPr fontId="17"/>
  </si>
  <si>
    <t>INV</t>
  </si>
  <si>
    <t>INV</t>
    <phoneticPr fontId="17"/>
  </si>
  <si>
    <t>一定速</t>
    <rPh sb="0" eb="2">
      <t>イッテイ</t>
    </rPh>
    <rPh sb="2" eb="3">
      <t>ソク</t>
    </rPh>
    <phoneticPr fontId="17"/>
  </si>
  <si>
    <t>y = a x + b　店舗・事務所平均</t>
    <rPh sb="12" eb="14">
      <t>テンポ</t>
    </rPh>
    <rPh sb="15" eb="17">
      <t>ジム</t>
    </rPh>
    <rPh sb="17" eb="18">
      <t>ショ</t>
    </rPh>
    <rPh sb="18" eb="20">
      <t>ヘイキン</t>
    </rPh>
    <phoneticPr fontId="17"/>
  </si>
  <si>
    <t>平均COP計数表b</t>
    <rPh sb="0" eb="2">
      <t>ヘイキン</t>
    </rPh>
    <rPh sb="5" eb="7">
      <t>ケイスウ</t>
    </rPh>
    <rPh sb="7" eb="8">
      <t>ピョウ</t>
    </rPh>
    <phoneticPr fontId="19"/>
  </si>
  <si>
    <t>COP補正</t>
    <rPh sb="3" eb="5">
      <t>ホセイ</t>
    </rPh>
    <phoneticPr fontId="17"/>
  </si>
  <si>
    <t>1995年以前</t>
    <rPh sb="4" eb="5">
      <t>ネン</t>
    </rPh>
    <rPh sb="5" eb="7">
      <t>イゼン</t>
    </rPh>
    <phoneticPr fontId="17"/>
  </si>
  <si>
    <t>取得値</t>
    <rPh sb="0" eb="2">
      <t>シュトク</t>
    </rPh>
    <rPh sb="2" eb="3">
      <t>トクネ</t>
    </rPh>
    <phoneticPr fontId="17"/>
  </si>
  <si>
    <t>冷房</t>
    <rPh sb="0" eb="2">
      <t>レイボウ</t>
    </rPh>
    <phoneticPr fontId="17"/>
  </si>
  <si>
    <t>暖房</t>
    <rPh sb="0" eb="2">
      <t>ダンボウ</t>
    </rPh>
    <phoneticPr fontId="17"/>
  </si>
  <si>
    <t>冷暖房平均</t>
    <rPh sb="0" eb="3">
      <t>レイダンボウ</t>
    </rPh>
    <rPh sb="3" eb="5">
      <t>ヘイキン</t>
    </rPh>
    <phoneticPr fontId="17"/>
  </si>
  <si>
    <t>下の欄に他様式で計算したCO₂排出量を記入する。↓</t>
  </si>
  <si>
    <t>計算に使用した書類の添付が必要です。</t>
    <rPh sb="0" eb="2">
      <t>ケイサン</t>
    </rPh>
    <rPh sb="3" eb="5">
      <t>シヨウ</t>
    </rPh>
    <rPh sb="7" eb="9">
      <t>ショルイ</t>
    </rPh>
    <rPh sb="10" eb="12">
      <t>テンプ</t>
    </rPh>
    <rPh sb="13" eb="15">
      <t>ヒツヨウ</t>
    </rPh>
    <phoneticPr fontId="17"/>
  </si>
  <si>
    <t>名称（型番、型式）</t>
    <rPh sb="0" eb="2">
      <t>メイショウ</t>
    </rPh>
    <rPh sb="3" eb="5">
      <t>カタバン</t>
    </rPh>
    <rPh sb="6" eb="8">
      <t>カタシキ</t>
    </rPh>
    <phoneticPr fontId="17"/>
  </si>
  <si>
    <t>名称（型番）</t>
    <rPh sb="0" eb="2">
      <t>メイショウ</t>
    </rPh>
    <rPh sb="3" eb="5">
      <t>カタバン</t>
    </rPh>
    <phoneticPr fontId="17"/>
  </si>
  <si>
    <t>導入後CO₂排出量</t>
    <rPh sb="0" eb="2">
      <t>ドウニュウ</t>
    </rPh>
    <rPh sb="2" eb="3">
      <t>アト</t>
    </rPh>
    <rPh sb="6" eb="8">
      <t>ハイシュツ</t>
    </rPh>
    <rPh sb="8" eb="9">
      <t>リョウ</t>
    </rPh>
    <phoneticPr fontId="17"/>
  </si>
  <si>
    <t>対象設備の財産処分制限期間</t>
    <rPh sb="0" eb="2">
      <t>タイショウ</t>
    </rPh>
    <rPh sb="2" eb="4">
      <t>セツビ</t>
    </rPh>
    <rPh sb="5" eb="7">
      <t>ザイサン</t>
    </rPh>
    <rPh sb="7" eb="9">
      <t>ショブン</t>
    </rPh>
    <rPh sb="9" eb="11">
      <t>セイゲン</t>
    </rPh>
    <rPh sb="11" eb="13">
      <t>キカン</t>
    </rPh>
    <phoneticPr fontId="1"/>
  </si>
  <si>
    <r>
      <t>t-CO2
/</t>
    </r>
    <r>
      <rPr>
        <sz val="6"/>
        <color theme="1"/>
        <rFont val="ＭＳ Ｐゴシック"/>
        <family val="3"/>
        <charset val="128"/>
        <scheme val="minor"/>
      </rPr>
      <t>財産処分制限期間</t>
    </r>
    <rPh sb="7" eb="9">
      <t>ザイサン</t>
    </rPh>
    <rPh sb="9" eb="11">
      <t>ショブン</t>
    </rPh>
    <rPh sb="11" eb="13">
      <t>セイゲン</t>
    </rPh>
    <rPh sb="13" eb="15">
      <t>キカン</t>
    </rPh>
    <phoneticPr fontId="1"/>
  </si>
  <si>
    <t>処分年数分</t>
    <rPh sb="0" eb="2">
      <t>ショブン</t>
    </rPh>
    <rPh sb="2" eb="4">
      <t>ネンスウ</t>
    </rPh>
    <rPh sb="4" eb="5">
      <t>ブン</t>
    </rPh>
    <phoneticPr fontId="17"/>
  </si>
  <si>
    <r>
      <t>財産処分制限期間</t>
    </r>
    <r>
      <rPr>
        <b/>
        <sz val="6"/>
        <color theme="1"/>
        <rFont val="ＭＳ Ｐゴシック"/>
        <family val="3"/>
        <charset val="128"/>
        <scheme val="minor"/>
      </rPr>
      <t>※</t>
    </r>
    <rPh sb="0" eb="2">
      <t>ザイサン</t>
    </rPh>
    <rPh sb="2" eb="4">
      <t>ショブン</t>
    </rPh>
    <rPh sb="4" eb="6">
      <t>セイゲン</t>
    </rPh>
    <rPh sb="6" eb="8">
      <t>キカン</t>
    </rPh>
    <phoneticPr fontId="17"/>
  </si>
  <si>
    <t>※</t>
    <phoneticPr fontId="17"/>
  </si>
  <si>
    <t>財産処分制限期間＝10年（法定耐用年数が10年未満の場合はその法定耐用年数）</t>
  </si>
  <si>
    <t>財産処分制限期間＝10年（法定耐用年数が10年未満の場合はその法定耐用年数）</t>
    <phoneticPr fontId="17"/>
  </si>
  <si>
    <t>効果算定年数</t>
    <rPh sb="0" eb="2">
      <t>コウカ</t>
    </rPh>
    <rPh sb="2" eb="4">
      <t>サンテイ</t>
    </rPh>
    <rPh sb="4" eb="6">
      <t>ネンスウ</t>
    </rPh>
    <phoneticPr fontId="17"/>
  </si>
  <si>
    <t>稼働時間</t>
    <rPh sb="0" eb="2">
      <t>カドウ</t>
    </rPh>
    <rPh sb="2" eb="4">
      <t>ジカン</t>
    </rPh>
    <phoneticPr fontId="17"/>
  </si>
  <si>
    <t>CO2排出量算定総括表</t>
    <rPh sb="3" eb="5">
      <t>ハイシュツ</t>
    </rPh>
    <rPh sb="5" eb="6">
      <t>リョウ</t>
    </rPh>
    <rPh sb="6" eb="8">
      <t>サンテイ</t>
    </rPh>
    <rPh sb="8" eb="11">
      <t>ソウカツヒョウ</t>
    </rPh>
    <phoneticPr fontId="2"/>
  </si>
  <si>
    <t>設備</t>
    <rPh sb="0" eb="2">
      <t>セツビ</t>
    </rPh>
    <phoneticPr fontId="2"/>
  </si>
  <si>
    <t>導入前</t>
    <rPh sb="0" eb="2">
      <t>ドウニュウ</t>
    </rPh>
    <rPh sb="2" eb="3">
      <t>マエ</t>
    </rPh>
    <phoneticPr fontId="2"/>
  </si>
  <si>
    <t>導入後</t>
    <rPh sb="0" eb="2">
      <t>ドウニュウ</t>
    </rPh>
    <rPh sb="2" eb="3">
      <t>ゴ</t>
    </rPh>
    <phoneticPr fontId="2"/>
  </si>
  <si>
    <t>削減予測量</t>
    <rPh sb="0" eb="2">
      <t>サクゲン</t>
    </rPh>
    <rPh sb="2" eb="4">
      <t>ヨソク</t>
    </rPh>
    <rPh sb="4" eb="5">
      <t>リョウ</t>
    </rPh>
    <phoneticPr fontId="2"/>
  </si>
  <si>
    <t>CO2排出量（t-CO2）</t>
    <rPh sb="3" eb="5">
      <t>ハイシュツ</t>
    </rPh>
    <rPh sb="5" eb="6">
      <t>リョウ</t>
    </rPh>
    <phoneticPr fontId="2"/>
  </si>
  <si>
    <t>説明（設置場所）</t>
    <rPh sb="0" eb="2">
      <t>セツメイ</t>
    </rPh>
    <rPh sb="3" eb="5">
      <t>セッチ</t>
    </rPh>
    <rPh sb="5" eb="7">
      <t>バショ</t>
    </rPh>
    <phoneticPr fontId="17"/>
  </si>
  <si>
    <t>導入後の記載と同じ設置場所ごとに必ず入力して下さい。
導入前後で行がずれてしまうと正しく計算されませんので、ご注意ください！</t>
    <rPh sb="0" eb="2">
      <t>ドウニュウ</t>
    </rPh>
    <rPh sb="2" eb="3">
      <t>ゴ</t>
    </rPh>
    <rPh sb="4" eb="6">
      <t>キサイ</t>
    </rPh>
    <rPh sb="7" eb="8">
      <t>オナ</t>
    </rPh>
    <rPh sb="9" eb="11">
      <t>セッチ</t>
    </rPh>
    <rPh sb="11" eb="13">
      <t>バショ</t>
    </rPh>
    <rPh sb="16" eb="17">
      <t>カナラ</t>
    </rPh>
    <rPh sb="18" eb="20">
      <t>ニュウリョク</t>
    </rPh>
    <rPh sb="22" eb="23">
      <t>クダ</t>
    </rPh>
    <rPh sb="27" eb="29">
      <t>ドウニュウ</t>
    </rPh>
    <rPh sb="29" eb="31">
      <t>ゼンゴ</t>
    </rPh>
    <rPh sb="32" eb="33">
      <t>ギョウ</t>
    </rPh>
    <rPh sb="41" eb="42">
      <t>タダ</t>
    </rPh>
    <rPh sb="44" eb="46">
      <t>ケイサン</t>
    </rPh>
    <rPh sb="55" eb="57">
      <t>チュウイ</t>
    </rPh>
    <phoneticPr fontId="17"/>
  </si>
  <si>
    <t>効果算定
消費電力量</t>
    <rPh sb="0" eb="2">
      <t>コウカ</t>
    </rPh>
    <rPh sb="2" eb="4">
      <t>サンテイ</t>
    </rPh>
    <rPh sb="5" eb="7">
      <t>ショウヒ</t>
    </rPh>
    <rPh sb="7" eb="9">
      <t>デンリョク</t>
    </rPh>
    <rPh sb="9" eb="10">
      <t>リョウ</t>
    </rPh>
    <phoneticPr fontId="17"/>
  </si>
  <si>
    <t>CO2排出量</t>
    <rPh sb="3" eb="5">
      <t>ハイシュツ</t>
    </rPh>
    <rPh sb="5" eb="6">
      <t>リョウ</t>
    </rPh>
    <phoneticPr fontId="17"/>
  </si>
  <si>
    <t>計</t>
    <rPh sb="0" eb="1">
      <t>ケイ</t>
    </rPh>
    <phoneticPr fontId="17"/>
  </si>
  <si>
    <t>財産処分制限期間相当</t>
    <rPh sb="0" eb="2">
      <t>ザイサン</t>
    </rPh>
    <rPh sb="2" eb="4">
      <t>ショブン</t>
    </rPh>
    <rPh sb="4" eb="6">
      <t>セイゲン</t>
    </rPh>
    <rPh sb="6" eb="8">
      <t>キカン</t>
    </rPh>
    <rPh sb="8" eb="10">
      <t>ソウトウ</t>
    </rPh>
    <phoneticPr fontId="1"/>
  </si>
  <si>
    <t>合計</t>
    <rPh sb="0" eb="2">
      <t>ゴウケイ</t>
    </rPh>
    <phoneticPr fontId="2"/>
  </si>
  <si>
    <t>処分制限期間相当</t>
    <rPh sb="0" eb="2">
      <t>ショブン</t>
    </rPh>
    <rPh sb="2" eb="4">
      <t>セイゲン</t>
    </rPh>
    <rPh sb="4" eb="6">
      <t>キカン</t>
    </rPh>
    <rPh sb="6" eb="8">
      <t>ソウトウ</t>
    </rPh>
    <phoneticPr fontId="2"/>
  </si>
  <si>
    <r>
      <t>※原則、自動入力（</t>
    </r>
    <r>
      <rPr>
        <u/>
        <sz val="10"/>
        <color theme="1"/>
        <rFont val="ＭＳ Ｐゴシック"/>
        <family val="3"/>
        <charset val="128"/>
        <scheme val="minor"/>
      </rPr>
      <t>ただし、その他の設備がある場合のみ、色付きセルに入力</t>
    </r>
    <r>
      <rPr>
        <sz val="10"/>
        <color theme="1"/>
        <rFont val="ＭＳ Ｐゴシック"/>
        <family val="3"/>
        <charset val="128"/>
        <scheme val="minor"/>
      </rPr>
      <t>）</t>
    </r>
    <rPh sb="1" eb="3">
      <t>ゲンソク</t>
    </rPh>
    <rPh sb="4" eb="6">
      <t>ジドウ</t>
    </rPh>
    <rPh sb="6" eb="8">
      <t>ニュウリョク</t>
    </rPh>
    <rPh sb="15" eb="16">
      <t>タ</t>
    </rPh>
    <rPh sb="17" eb="19">
      <t>セツビ</t>
    </rPh>
    <rPh sb="22" eb="24">
      <t>バアイ</t>
    </rPh>
    <rPh sb="27" eb="29">
      <t>イロツ</t>
    </rPh>
    <rPh sb="33" eb="35">
      <t>ニュウリョク</t>
    </rPh>
    <phoneticPr fontId="2"/>
  </si>
  <si>
    <t>導入前（既存照明用） 　１</t>
    <rPh sb="0" eb="2">
      <t>ドウニュウ</t>
    </rPh>
    <rPh sb="2" eb="3">
      <t>マエ</t>
    </rPh>
    <phoneticPr fontId="17"/>
  </si>
  <si>
    <t>導入前後で設置場所ごとの入力がずれないようにご注意ください！</t>
    <rPh sb="0" eb="2">
      <t>ドウニュウ</t>
    </rPh>
    <rPh sb="2" eb="4">
      <t>ゼンゴ</t>
    </rPh>
    <rPh sb="5" eb="7">
      <t>セッチ</t>
    </rPh>
    <rPh sb="7" eb="9">
      <t>バショ</t>
    </rPh>
    <rPh sb="12" eb="14">
      <t>ニュウリョク</t>
    </rPh>
    <rPh sb="23" eb="25">
      <t>チュウイ</t>
    </rPh>
    <phoneticPr fontId="17"/>
  </si>
  <si>
    <t>導入後（新規照明用） 　１</t>
    <rPh sb="0" eb="2">
      <t>ドウニュウ</t>
    </rPh>
    <rPh sb="2" eb="3">
      <t>ゴ</t>
    </rPh>
    <rPh sb="4" eb="6">
      <t>シンキ</t>
    </rPh>
    <phoneticPr fontId="17"/>
  </si>
  <si>
    <t>※50以上は「導入前2」のシートをご利用ください。</t>
    <rPh sb="3" eb="5">
      <t>イジョウ</t>
    </rPh>
    <rPh sb="7" eb="9">
      <t>ドウニュウ</t>
    </rPh>
    <rPh sb="9" eb="10">
      <t>マエ</t>
    </rPh>
    <rPh sb="18" eb="20">
      <t>リヨウ</t>
    </rPh>
    <phoneticPr fontId="17"/>
  </si>
  <si>
    <t>※100以上は「導入前3」のシートをご利用ください。</t>
    <rPh sb="4" eb="6">
      <t>イジョウ</t>
    </rPh>
    <rPh sb="8" eb="10">
      <t>ドウニュウ</t>
    </rPh>
    <rPh sb="10" eb="11">
      <t>マエ</t>
    </rPh>
    <rPh sb="19" eb="21">
      <t>リヨウ</t>
    </rPh>
    <phoneticPr fontId="17"/>
  </si>
  <si>
    <t>※50以上は「導入後2」のシートをご利用ください。</t>
    <rPh sb="3" eb="5">
      <t>イジョウ</t>
    </rPh>
    <rPh sb="7" eb="9">
      <t>ドウニュウ</t>
    </rPh>
    <rPh sb="9" eb="10">
      <t>ゴ</t>
    </rPh>
    <rPh sb="18" eb="20">
      <t>リヨウ</t>
    </rPh>
    <phoneticPr fontId="17"/>
  </si>
  <si>
    <t>※50以上は「導入後3」のシートをご利用ください。</t>
    <rPh sb="3" eb="5">
      <t>イジョウ</t>
    </rPh>
    <rPh sb="7" eb="9">
      <t>ドウニュウ</t>
    </rPh>
    <rPh sb="9" eb="10">
      <t>ゴ</t>
    </rPh>
    <rPh sb="18" eb="20">
      <t>リヨウ</t>
    </rPh>
    <phoneticPr fontId="17"/>
  </si>
  <si>
    <t>導入後（新規照明用） 　3</t>
    <rPh sb="0" eb="2">
      <t>ドウニュウ</t>
    </rPh>
    <rPh sb="2" eb="3">
      <t>ゴ</t>
    </rPh>
    <rPh sb="4" eb="6">
      <t>シンキ</t>
    </rPh>
    <phoneticPr fontId="17"/>
  </si>
  <si>
    <t>導入前（既存照明用） 　2</t>
    <rPh sb="0" eb="2">
      <t>ドウニュウ</t>
    </rPh>
    <rPh sb="2" eb="3">
      <t>マエ</t>
    </rPh>
    <phoneticPr fontId="17"/>
  </si>
  <si>
    <t>導入前（既存照明用） 　3</t>
    <rPh sb="0" eb="2">
      <t>ドウニュウ</t>
    </rPh>
    <rPh sb="2" eb="3">
      <t>マエ</t>
    </rPh>
    <phoneticPr fontId="17"/>
  </si>
  <si>
    <t>導入後（新規照明用） 　2</t>
    <rPh sb="0" eb="2">
      <t>ドウニュウ</t>
    </rPh>
    <rPh sb="2" eb="3">
      <t>ゴ</t>
    </rPh>
    <rPh sb="4" eb="6">
      <t>シンキ</t>
    </rPh>
    <phoneticPr fontId="17"/>
  </si>
  <si>
    <t>-</t>
    <phoneticPr fontId="2"/>
  </si>
  <si>
    <t>-</t>
    <phoneticPr fontId="2"/>
  </si>
  <si>
    <t>〇導入効果算定</t>
    <rPh sb="1" eb="3">
      <t>ドウニュウ</t>
    </rPh>
    <rPh sb="3" eb="5">
      <t>コウカ</t>
    </rPh>
    <rPh sb="5" eb="7">
      <t>サンテイ</t>
    </rPh>
    <phoneticPr fontId="2"/>
  </si>
  <si>
    <t>導入後の記載と同じ設置場所ごとに必ず入力して下さい。</t>
    <rPh sb="0" eb="2">
      <t>ドウニュウ</t>
    </rPh>
    <rPh sb="2" eb="3">
      <t>ゴ</t>
    </rPh>
    <rPh sb="4" eb="6">
      <t>キサイ</t>
    </rPh>
    <rPh sb="7" eb="8">
      <t>オナ</t>
    </rPh>
    <rPh sb="9" eb="11">
      <t>セッチ</t>
    </rPh>
    <rPh sb="11" eb="13">
      <t>バショ</t>
    </rPh>
    <rPh sb="16" eb="17">
      <t>カナラ</t>
    </rPh>
    <rPh sb="18" eb="20">
      <t>ニュウリョク</t>
    </rPh>
    <rPh sb="22" eb="23">
      <t>クダ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</si>
</sst>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7" formatCode="#,##0.0_ "/>
    <numFmt numFmtId="178" formatCode="0.0_ "/>
    <numFmt numFmtId="181" formatCode="#,##0.00_ "/>
    <numFmt numFmtId="182" formatCode="0.0000_ "/>
    <numFmt numFmtId="183" formatCode="#,##0.00_);[Red]\(#,##0.00\)"/>
    <numFmt numFmtId="184" formatCode="0.0"/>
    <numFmt numFmtId="187" formatCode="0.0%"/>
    <numFmt numFmtId="192" formatCode="0_ "/>
    <numFmt numFmtId="193" formatCode="#,##0;\-#,##0&quot;kWh&quot;"/>
    <numFmt numFmtId="194" formatCode="0.000"/>
    <numFmt numFmtId="195" formatCode="0.0000"/>
    <numFmt numFmtId="197" formatCode="#,##0_);[Red]\(#,##0\)"/>
    <numFmt numFmtId="198" formatCode="#,##0.0;[Red]\-#,##0.0"/>
    <numFmt numFmtId="199" formatCode="#,##0.0_);[Red]\(#,##0.0\)"/>
  </numFmts>
  <fonts count="3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vertAlign val="subscript"/>
      <sz val="1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b/>
      <sz val="6"/>
      <color theme="1"/>
      <name val="ＭＳ Ｐゴシック"/>
      <family val="3"/>
      <charset val="128"/>
      <scheme val="minor"/>
    </font>
    <font>
      <b/>
      <sz val="12"/>
      <color indexed="81"/>
      <name val="MS P ゴシック"/>
      <family val="3"/>
      <charset val="128"/>
    </font>
    <font>
      <b/>
      <u val="double"/>
      <sz val="12"/>
      <color indexed="10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ashed">
        <color auto="1"/>
      </bottom>
      <diagonal/>
    </border>
    <border>
      <left style="hair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hair">
        <color auto="1"/>
      </right>
      <top style="thin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hair">
        <color auto="1"/>
      </right>
      <top style="dash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/>
      <diagonal/>
    </border>
    <border>
      <left style="hair">
        <color auto="1"/>
      </left>
      <right style="thin">
        <color auto="1"/>
      </right>
      <top style="dashed">
        <color auto="1"/>
      </top>
      <bottom/>
      <diagonal/>
    </border>
    <border>
      <left style="hair">
        <color auto="1"/>
      </left>
      <right/>
      <top style="dashed">
        <color auto="1"/>
      </top>
      <bottom style="thin">
        <color indexed="64"/>
      </bottom>
      <diagonal/>
    </border>
    <border>
      <left/>
      <right style="hair">
        <color auto="1"/>
      </right>
      <top style="dashed">
        <color auto="1"/>
      </top>
      <bottom style="thin">
        <color indexed="64"/>
      </bottom>
      <diagonal/>
    </border>
    <border>
      <left style="hair">
        <color auto="1"/>
      </left>
      <right/>
      <top style="dashed">
        <color auto="1"/>
      </top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 style="dashed">
        <color auto="1"/>
      </top>
      <bottom style="medium">
        <color indexed="64"/>
      </bottom>
      <diagonal/>
    </border>
    <border>
      <left/>
      <right style="hair">
        <color auto="1"/>
      </right>
      <top style="dashed">
        <color auto="1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 style="dashed">
        <color auto="1"/>
      </top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/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hair">
        <color auto="1"/>
      </left>
      <right/>
      <top style="dashed">
        <color auto="1"/>
      </top>
      <bottom/>
      <diagonal/>
    </border>
    <border>
      <left style="hair">
        <color auto="1"/>
      </left>
      <right/>
      <top/>
      <bottom style="dashed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dashed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auto="1"/>
      </left>
      <right/>
      <top style="dotted">
        <color indexed="64"/>
      </top>
      <bottom style="thin">
        <color indexed="64"/>
      </bottom>
      <diagonal/>
    </border>
    <border>
      <left style="medium">
        <color auto="1"/>
      </left>
      <right/>
      <top style="dotted">
        <color indexed="64"/>
      </top>
      <bottom style="dotted">
        <color indexed="64"/>
      </bottom>
      <diagonal/>
    </border>
    <border>
      <left style="medium">
        <color auto="1"/>
      </left>
      <right/>
      <top style="thin">
        <color indexed="64"/>
      </top>
      <bottom style="dotted">
        <color indexed="64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</borders>
  <cellStyleXfs count="6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8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6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0" xfId="0" applyProtection="1">
      <alignment vertical="center"/>
    </xf>
    <xf numFmtId="0" fontId="0" fillId="0" borderId="0" xfId="0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0" fillId="0" borderId="5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10" fillId="0" borderId="2" xfId="0" applyFont="1" applyBorder="1" applyAlignment="1" applyProtection="1">
      <alignment horizontal="left" vertical="center"/>
      <protection hidden="1"/>
    </xf>
    <xf numFmtId="0" fontId="10" fillId="0" borderId="2" xfId="0" applyFont="1" applyBorder="1" applyAlignment="1" applyProtection="1">
      <alignment vertical="center"/>
      <protection hidden="1"/>
    </xf>
    <xf numFmtId="181" fontId="10" fillId="0" borderId="0" xfId="0" applyNumberFormat="1" applyFont="1" applyBorder="1" applyAlignment="1" applyProtection="1">
      <alignment vertical="center"/>
      <protection hidden="1"/>
    </xf>
    <xf numFmtId="38" fontId="10" fillId="0" borderId="0" xfId="2" applyFont="1" applyBorder="1" applyAlignment="1" applyProtection="1">
      <alignment horizontal="righ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10" fillId="0" borderId="3" xfId="0" applyFont="1" applyBorder="1" applyAlignment="1" applyProtection="1">
      <alignment horizontal="left" vertical="center"/>
      <protection hidden="1"/>
    </xf>
    <xf numFmtId="0" fontId="10" fillId="0" borderId="18" xfId="0" applyFont="1" applyBorder="1" applyAlignment="1" applyProtection="1">
      <alignment horizontal="left" vertical="center"/>
      <protection hidden="1"/>
    </xf>
    <xf numFmtId="0" fontId="0" fillId="0" borderId="3" xfId="0" applyBorder="1" applyProtection="1">
      <alignment vertical="center"/>
      <protection hidden="1"/>
    </xf>
    <xf numFmtId="0" fontId="10" fillId="0" borderId="3" xfId="0" applyFont="1" applyBorder="1" applyAlignment="1" applyProtection="1">
      <alignment vertical="center"/>
      <protection hidden="1"/>
    </xf>
    <xf numFmtId="38" fontId="10" fillId="0" borderId="0" xfId="2" applyFont="1" applyFill="1" applyBorder="1" applyAlignment="1" applyProtection="1">
      <alignment horizontal="right" vertical="center"/>
      <protection hidden="1"/>
    </xf>
    <xf numFmtId="38" fontId="0" fillId="0" borderId="0" xfId="2" applyFont="1" applyFill="1" applyBorder="1" applyProtection="1">
      <alignment vertical="center"/>
      <protection hidden="1"/>
    </xf>
    <xf numFmtId="192" fontId="0" fillId="0" borderId="0" xfId="0" applyNumberFormat="1" applyFont="1" applyBorder="1" applyAlignment="1" applyProtection="1">
      <alignment horizontal="right" vertical="center"/>
      <protection hidden="1"/>
    </xf>
    <xf numFmtId="192" fontId="0" fillId="0" borderId="0" xfId="0" applyNumberFormat="1" applyFont="1" applyBorder="1" applyAlignment="1" applyProtection="1">
      <alignment horizontal="right" vertical="center" shrinkToFit="1"/>
      <protection hidden="1"/>
    </xf>
    <xf numFmtId="0" fontId="0" fillId="0" borderId="0" xfId="0" applyBorder="1" applyAlignment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77" fontId="12" fillId="0" borderId="0" xfId="0" applyNumberFormat="1" applyFont="1" applyBorder="1" applyAlignment="1" applyProtection="1">
      <alignment vertical="center"/>
      <protection hidden="1"/>
    </xf>
    <xf numFmtId="0" fontId="13" fillId="0" borderId="0" xfId="0" applyFont="1" applyProtection="1">
      <alignment vertical="center"/>
      <protection hidden="1"/>
    </xf>
    <xf numFmtId="0" fontId="10" fillId="0" borderId="43" xfId="0" applyFont="1" applyBorder="1" applyAlignment="1" applyProtection="1">
      <alignment horizontal="left" vertical="center"/>
      <protection hidden="1"/>
    </xf>
    <xf numFmtId="0" fontId="0" fillId="0" borderId="43" xfId="0" applyBorder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6" xfId="0" applyBorder="1" applyProtection="1">
      <alignment vertical="center"/>
    </xf>
    <xf numFmtId="0" fontId="10" fillId="0" borderId="8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14" fillId="0" borderId="0" xfId="0" applyFont="1" applyProtection="1">
      <alignment vertical="center"/>
      <protection hidden="1"/>
    </xf>
    <xf numFmtId="0" fontId="10" fillId="0" borderId="8" xfId="0" applyFont="1" applyBorder="1" applyAlignment="1" applyProtection="1">
      <alignment horizontal="left" vertical="center"/>
      <protection hidden="1"/>
    </xf>
    <xf numFmtId="0" fontId="0" fillId="0" borderId="1" xfId="0" applyBorder="1" applyProtection="1">
      <alignment vertical="center"/>
      <protection hidden="1"/>
    </xf>
    <xf numFmtId="0" fontId="10" fillId="0" borderId="0" xfId="0" applyFont="1" applyBorder="1" applyProtection="1">
      <alignment vertical="center"/>
      <protection hidden="1"/>
    </xf>
    <xf numFmtId="0" fontId="14" fillId="0" borderId="5" xfId="0" applyFont="1" applyBorder="1" applyAlignment="1" applyProtection="1">
      <alignment vertical="center" wrapText="1"/>
      <protection hidden="1"/>
    </xf>
    <xf numFmtId="0" fontId="0" fillId="0" borderId="5" xfId="0" applyBorder="1" applyProtection="1">
      <alignment vertical="center"/>
      <protection hidden="1"/>
    </xf>
    <xf numFmtId="0" fontId="0" fillId="0" borderId="2" xfId="0" applyBorder="1" applyAlignment="1" applyProtection="1">
      <alignment vertical="center"/>
      <protection hidden="1"/>
    </xf>
    <xf numFmtId="182" fontId="10" fillId="0" borderId="0" xfId="0" applyNumberFormat="1" applyFont="1" applyFill="1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0" fillId="0" borderId="66" xfId="0" applyFill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 shrinkToFit="1"/>
      <protection hidden="1"/>
    </xf>
    <xf numFmtId="0" fontId="23" fillId="0" borderId="3" xfId="0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 shrinkToFit="1"/>
      <protection hidden="1"/>
    </xf>
    <xf numFmtId="0" fontId="10" fillId="0" borderId="8" xfId="0" applyFont="1" applyFill="1" applyBorder="1" applyAlignment="1" applyProtection="1">
      <alignment horizontal="left" vertical="center"/>
      <protection hidden="1"/>
    </xf>
    <xf numFmtId="0" fontId="10" fillId="0" borderId="1" xfId="0" applyFont="1" applyFill="1" applyBorder="1" applyAlignment="1" applyProtection="1">
      <alignment horizontal="left" vertical="center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49" fontId="10" fillId="0" borderId="0" xfId="0" applyNumberFormat="1" applyFont="1" applyBorder="1" applyAlignment="1" applyProtection="1">
      <alignment horizontal="left" vertical="center"/>
      <protection hidden="1"/>
    </xf>
    <xf numFmtId="183" fontId="10" fillId="0" borderId="0" xfId="0" applyNumberFormat="1" applyFont="1" applyBorder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0" fillId="0" borderId="2" xfId="0" applyBorder="1" applyProtection="1">
      <alignment vertical="center"/>
      <protection hidden="1"/>
    </xf>
    <xf numFmtId="0" fontId="0" fillId="0" borderId="7" xfId="0" applyBorder="1" applyProtection="1">
      <alignment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183" fontId="10" fillId="0" borderId="0" xfId="0" applyNumberFormat="1" applyFont="1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3" xfId="0" applyBorder="1" applyAlignment="1" applyProtection="1">
      <alignment horizontal="left" vertical="center"/>
      <protection hidden="1"/>
    </xf>
    <xf numFmtId="0" fontId="0" fillId="3" borderId="17" xfId="0" applyFill="1" applyBorder="1" applyAlignment="1" applyProtection="1">
      <alignment horizontal="center" vertical="center" shrinkToFit="1"/>
      <protection hidden="1"/>
    </xf>
    <xf numFmtId="0" fontId="0" fillId="3" borderId="22" xfId="0" applyFill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 applyProtection="1">
      <alignment horizontal="center" vertical="center" shrinkToFit="1"/>
      <protection hidden="1"/>
    </xf>
    <xf numFmtId="0" fontId="0" fillId="3" borderId="7" xfId="0" applyFill="1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7" xfId="0" applyFill="1" applyBorder="1" applyAlignment="1" applyProtection="1">
      <alignment horizontal="center" vertical="center" shrinkToFit="1"/>
      <protection hidden="1"/>
    </xf>
    <xf numFmtId="0" fontId="0" fillId="0" borderId="0" xfId="0" applyProtection="1">
      <alignment vertical="center"/>
      <protection locked="0"/>
    </xf>
    <xf numFmtId="0" fontId="0" fillId="0" borderId="21" xfId="0" applyBorder="1" applyAlignment="1" applyProtection="1">
      <alignment horizontal="center" vertical="center"/>
    </xf>
    <xf numFmtId="187" fontId="0" fillId="9" borderId="7" xfId="0" applyNumberFormat="1" applyFill="1" applyBorder="1" applyProtection="1">
      <alignment vertical="center"/>
    </xf>
    <xf numFmtId="187" fontId="0" fillId="4" borderId="7" xfId="1" applyNumberFormat="1" applyFont="1" applyFill="1" applyBorder="1" applyProtection="1">
      <alignment vertical="center"/>
    </xf>
    <xf numFmtId="187" fontId="0" fillId="9" borderId="0" xfId="0" applyNumberFormat="1" applyFill="1" applyProtection="1">
      <alignment vertical="center"/>
    </xf>
    <xf numFmtId="187" fontId="0" fillId="4" borderId="0" xfId="1" applyNumberFormat="1" applyFont="1" applyFill="1" applyProtection="1">
      <alignment vertical="center"/>
    </xf>
    <xf numFmtId="187" fontId="0" fillId="10" borderId="0" xfId="0" applyNumberFormat="1" applyFill="1" applyProtection="1">
      <alignment vertical="center"/>
    </xf>
    <xf numFmtId="187" fontId="0" fillId="0" borderId="0" xfId="1" applyNumberFormat="1" applyFont="1">
      <alignment vertical="center"/>
    </xf>
    <xf numFmtId="187" fontId="0" fillId="4" borderId="0" xfId="1" applyNumberFormat="1" applyFont="1" applyFill="1">
      <alignment vertical="center"/>
    </xf>
    <xf numFmtId="187" fontId="0" fillId="9" borderId="0" xfId="1" applyNumberFormat="1" applyFont="1" applyFill="1">
      <alignment vertical="center"/>
    </xf>
    <xf numFmtId="187" fontId="0" fillId="10" borderId="0" xfId="1" applyNumberFormat="1" applyFont="1" applyFill="1">
      <alignment vertical="center"/>
    </xf>
    <xf numFmtId="187" fontId="0" fillId="0" borderId="0" xfId="0" applyNumberFormat="1">
      <alignment vertical="center"/>
    </xf>
    <xf numFmtId="187" fontId="0" fillId="0" borderId="7" xfId="1" applyNumberFormat="1" applyFont="1" applyBorder="1" applyProtection="1">
      <alignment vertical="center"/>
      <protection hidden="1"/>
    </xf>
    <xf numFmtId="0" fontId="0" fillId="0" borderId="17" xfId="0" applyBorder="1" applyProtection="1">
      <alignment vertical="center"/>
      <protection hidden="1"/>
    </xf>
    <xf numFmtId="0" fontId="0" fillId="0" borderId="16" xfId="0" applyBorder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187" fontId="0" fillId="0" borderId="0" xfId="0" applyNumberFormat="1" applyBorder="1" applyProtection="1">
      <alignment vertical="center"/>
      <protection hidden="1"/>
    </xf>
    <xf numFmtId="0" fontId="0" fillId="0" borderId="19" xfId="0" applyBorder="1" applyProtection="1">
      <alignment vertical="center"/>
    </xf>
    <xf numFmtId="0" fontId="0" fillId="0" borderId="15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21" xfId="0" applyBorder="1" applyProtection="1">
      <alignment vertical="center"/>
    </xf>
    <xf numFmtId="0" fontId="0" fillId="0" borderId="7" xfId="0" applyBorder="1" applyProtection="1">
      <alignment vertical="center"/>
    </xf>
    <xf numFmtId="2" fontId="0" fillId="0" borderId="7" xfId="0" applyNumberFormat="1" applyBorder="1" applyProtection="1">
      <alignment vertical="center"/>
    </xf>
    <xf numFmtId="194" fontId="0" fillId="0" borderId="7" xfId="0" applyNumberFormat="1" applyBorder="1" applyProtection="1">
      <alignment vertical="center"/>
    </xf>
    <xf numFmtId="184" fontId="0" fillId="0" borderId="7" xfId="0" applyNumberFormat="1" applyBorder="1" applyProtection="1">
      <alignment vertical="center"/>
    </xf>
    <xf numFmtId="195" fontId="0" fillId="0" borderId="7" xfId="0" applyNumberFormat="1" applyBorder="1" applyProtection="1">
      <alignment vertical="center"/>
    </xf>
    <xf numFmtId="9" fontId="0" fillId="0" borderId="66" xfId="0" applyNumberFormat="1" applyBorder="1" applyProtection="1">
      <alignment vertical="center"/>
    </xf>
    <xf numFmtId="9" fontId="0" fillId="0" borderId="0" xfId="0" applyNumberFormat="1" applyBorder="1" applyProtection="1">
      <alignment vertical="center"/>
    </xf>
    <xf numFmtId="0" fontId="0" fillId="0" borderId="0" xfId="0" applyAlignment="1" applyProtection="1">
      <alignment horizontal="right" vertical="center"/>
    </xf>
    <xf numFmtId="2" fontId="0" fillId="0" borderId="7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194" fontId="0" fillId="0" borderId="7" xfId="0" applyNumberFormat="1" applyBorder="1">
      <alignment vertical="center"/>
    </xf>
    <xf numFmtId="40" fontId="0" fillId="0" borderId="0" xfId="2" applyNumberFormat="1" applyFont="1" applyBorder="1" applyProtection="1">
      <alignment vertical="center"/>
      <protection hidden="1"/>
    </xf>
    <xf numFmtId="40" fontId="0" fillId="0" borderId="0" xfId="2" applyNumberFormat="1" applyFont="1" applyProtection="1">
      <alignment vertical="center"/>
      <protection hidden="1"/>
    </xf>
    <xf numFmtId="38" fontId="0" fillId="0" borderId="7" xfId="2" applyFont="1" applyBorder="1" applyProtection="1">
      <alignment vertical="center"/>
      <protection hidden="1"/>
    </xf>
    <xf numFmtId="0" fontId="0" fillId="5" borderId="7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11" borderId="7" xfId="0" applyFill="1" applyBorder="1">
      <alignment vertical="center"/>
    </xf>
    <xf numFmtId="194" fontId="0" fillId="11" borderId="7" xfId="0" applyNumberFormat="1" applyFill="1" applyBorder="1">
      <alignment vertical="center"/>
    </xf>
    <xf numFmtId="2" fontId="0" fillId="11" borderId="7" xfId="0" applyNumberFormat="1" applyFill="1" applyBorder="1">
      <alignment vertical="center"/>
    </xf>
    <xf numFmtId="0" fontId="23" fillId="0" borderId="1" xfId="0" applyFont="1" applyBorder="1" applyAlignment="1" applyProtection="1">
      <alignment horizontal="right" vertical="center"/>
      <protection hidden="1"/>
    </xf>
    <xf numFmtId="0" fontId="10" fillId="0" borderId="1" xfId="2" applyNumberFormat="1" applyFont="1" applyBorder="1" applyAlignment="1" applyProtection="1">
      <alignment vertical="center"/>
      <protection hidden="1"/>
    </xf>
    <xf numFmtId="0" fontId="10" fillId="7" borderId="0" xfId="0" applyFont="1" applyFill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vertical="center"/>
      <protection hidden="1"/>
    </xf>
    <xf numFmtId="0" fontId="14" fillId="0" borderId="3" xfId="0" applyFont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vertical="center"/>
      <protection hidden="1"/>
    </xf>
    <xf numFmtId="38" fontId="0" fillId="0" borderId="3" xfId="2" applyFont="1" applyBorder="1" applyAlignment="1" applyProtection="1">
      <alignment vertical="center" shrinkToFit="1"/>
      <protection hidden="1"/>
    </xf>
    <xf numFmtId="198" fontId="10" fillId="0" borderId="0" xfId="2" applyNumberFormat="1" applyFont="1" applyBorder="1" applyAlignment="1" applyProtection="1">
      <alignment horizontal="center" vertical="center" shrinkToFit="1"/>
      <protection hidden="1"/>
    </xf>
    <xf numFmtId="0" fontId="25" fillId="0" borderId="0" xfId="0" applyFont="1" applyBorder="1" applyAlignment="1" applyProtection="1">
      <alignment horizontal="center" vertical="center" shrinkToFit="1"/>
      <protection hidden="1"/>
    </xf>
    <xf numFmtId="181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111" xfId="0" applyFont="1" applyBorder="1" applyAlignment="1" applyProtection="1">
      <alignment vertical="center"/>
      <protection hidden="1"/>
    </xf>
    <xf numFmtId="38" fontId="10" fillId="0" borderId="0" xfId="2" applyFont="1" applyBorder="1" applyAlignment="1" applyProtection="1">
      <alignment horizontal="left" vertical="center"/>
      <protection hidden="1"/>
    </xf>
    <xf numFmtId="198" fontId="10" fillId="0" borderId="10" xfId="2" applyNumberFormat="1" applyFont="1" applyBorder="1" applyAlignment="1" applyProtection="1">
      <alignment horizontal="center" vertical="center" shrinkToFit="1"/>
      <protection hidden="1"/>
    </xf>
    <xf numFmtId="0" fontId="15" fillId="0" borderId="0" xfId="0" applyFont="1" applyBorder="1" applyAlignment="1" applyProtection="1">
      <alignment vertical="top"/>
      <protection hidden="1"/>
    </xf>
    <xf numFmtId="0" fontId="34" fillId="0" borderId="3" xfId="0" applyFont="1" applyBorder="1" applyAlignment="1" applyProtection="1">
      <alignment horizontal="right" vertical="center"/>
      <protection hidden="1"/>
    </xf>
    <xf numFmtId="0" fontId="14" fillId="0" borderId="3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177" fontId="0" fillId="0" borderId="0" xfId="0" applyNumberForma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77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left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left" vertical="center" shrinkToFit="1"/>
      <protection locked="0"/>
    </xf>
    <xf numFmtId="0" fontId="10" fillId="0" borderId="22" xfId="0" applyFont="1" applyBorder="1" applyAlignment="1" applyProtection="1">
      <alignment horizontal="left" vertical="center" shrinkToFit="1"/>
      <protection locked="0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hidden="1"/>
    </xf>
    <xf numFmtId="199" fontId="0" fillId="0" borderId="115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199" fontId="13" fillId="0" borderId="116" xfId="0" applyNumberFormat="1" applyFont="1" applyBorder="1" applyAlignment="1" applyProtection="1">
      <alignment horizontal="center" vertical="center" wrapText="1"/>
      <protection locked="0"/>
    </xf>
    <xf numFmtId="199" fontId="13" fillId="0" borderId="17" xfId="0" applyNumberFormat="1" applyFont="1" applyBorder="1" applyAlignment="1" applyProtection="1">
      <alignment horizontal="center" vertical="center" wrapText="1"/>
      <protection hidden="1"/>
    </xf>
    <xf numFmtId="199" fontId="13" fillId="0" borderId="22" xfId="0" applyNumberFormat="1" applyFont="1" applyBorder="1" applyAlignment="1" applyProtection="1">
      <alignment horizontal="center" vertical="center" wrapText="1"/>
      <protection hidden="1"/>
    </xf>
    <xf numFmtId="199" fontId="13" fillId="0" borderId="116" xfId="0" applyNumberFormat="1" applyFont="1" applyBorder="1" applyAlignment="1" applyProtection="1">
      <alignment horizontal="center" vertical="center" wrapText="1"/>
      <protection hidden="1"/>
    </xf>
    <xf numFmtId="177" fontId="12" fillId="0" borderId="17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3" fillId="9" borderId="8" xfId="0" applyFont="1" applyFill="1" applyBorder="1" applyAlignment="1" applyProtection="1">
      <alignment horizontal="center" vertical="center"/>
      <protection hidden="1"/>
    </xf>
    <xf numFmtId="0" fontId="13" fillId="9" borderId="1" xfId="0" applyFont="1" applyFill="1" applyBorder="1" applyAlignment="1" applyProtection="1">
      <alignment horizontal="center" vertical="center"/>
      <protection hidden="1"/>
    </xf>
    <xf numFmtId="0" fontId="13" fillId="9" borderId="9" xfId="0" applyFont="1" applyFill="1" applyBorder="1" applyAlignment="1" applyProtection="1">
      <alignment horizontal="center" vertical="center"/>
      <protection hidden="1"/>
    </xf>
    <xf numFmtId="0" fontId="13" fillId="9" borderId="24" xfId="0" applyFont="1" applyFill="1" applyBorder="1" applyAlignment="1" applyProtection="1">
      <alignment horizontal="center" vertical="center"/>
      <protection hidden="1"/>
    </xf>
    <xf numFmtId="0" fontId="13" fillId="9" borderId="10" xfId="0" applyFont="1" applyFill="1" applyBorder="1" applyAlignment="1" applyProtection="1">
      <alignment horizontal="center" vertical="center"/>
      <protection hidden="1"/>
    </xf>
    <xf numFmtId="0" fontId="13" fillId="9" borderId="30" xfId="0" applyFont="1" applyFill="1" applyBorder="1" applyAlignment="1" applyProtection="1">
      <alignment horizontal="center" vertical="center"/>
      <protection hidden="1"/>
    </xf>
    <xf numFmtId="177" fontId="0" fillId="0" borderId="7" xfId="0" applyNumberFormat="1" applyBorder="1" applyAlignment="1" applyProtection="1">
      <alignment horizontal="center" vertical="center" wrapText="1"/>
      <protection hidden="1"/>
    </xf>
    <xf numFmtId="177" fontId="0" fillId="0" borderId="17" xfId="0" applyNumberFormat="1" applyBorder="1" applyAlignment="1" applyProtection="1">
      <alignment horizontal="center" vertical="center" wrapText="1"/>
      <protection hidden="1"/>
    </xf>
    <xf numFmtId="177" fontId="0" fillId="0" borderId="22" xfId="0" applyNumberFormat="1" applyBorder="1" applyAlignment="1" applyProtection="1">
      <alignment horizontal="center" vertical="center" wrapText="1"/>
      <protection hidden="1"/>
    </xf>
    <xf numFmtId="177" fontId="33" fillId="8" borderId="88" xfId="0" applyNumberFormat="1" applyFont="1" applyFill="1" applyBorder="1" applyAlignment="1" applyProtection="1">
      <alignment horizontal="center" vertical="center" wrapText="1"/>
      <protection hidden="1"/>
    </xf>
    <xf numFmtId="177" fontId="33" fillId="8" borderId="114" xfId="0" applyNumberFormat="1" applyFont="1" applyFill="1" applyBorder="1" applyAlignment="1" applyProtection="1">
      <alignment horizontal="center" vertical="center" wrapText="1"/>
      <protection hidden="1"/>
    </xf>
    <xf numFmtId="177" fontId="33" fillId="8" borderId="89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17" xfId="0" applyFont="1" applyBorder="1" applyAlignment="1" applyProtection="1">
      <alignment horizontal="center" vertical="center"/>
      <protection hidden="1"/>
    </xf>
    <xf numFmtId="177" fontId="15" fillId="0" borderId="1" xfId="0" applyNumberFormat="1" applyFont="1" applyBorder="1" applyAlignment="1" applyProtection="1">
      <alignment horizontal="center" vertical="center" wrapText="1"/>
      <protection hidden="1"/>
    </xf>
    <xf numFmtId="177" fontId="15" fillId="0" borderId="1" xfId="0" applyNumberFormat="1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181" fontId="10" fillId="0" borderId="90" xfId="0" applyNumberFormat="1" applyFont="1" applyBorder="1" applyAlignment="1" applyProtection="1">
      <alignment horizontal="center" vertical="center"/>
      <protection hidden="1"/>
    </xf>
    <xf numFmtId="181" fontId="10" fillId="0" borderId="91" xfId="0" applyNumberFormat="1" applyFont="1" applyBorder="1" applyAlignment="1" applyProtection="1">
      <alignment horizontal="center" vertical="center"/>
      <protection hidden="1"/>
    </xf>
    <xf numFmtId="181" fontId="10" fillId="0" borderId="92" xfId="0" applyNumberFormat="1" applyFont="1" applyBorder="1" applyAlignment="1" applyProtection="1">
      <alignment horizontal="center" vertical="center"/>
      <protection hidden="1"/>
    </xf>
    <xf numFmtId="181" fontId="10" fillId="0" borderId="93" xfId="0" applyNumberFormat="1" applyFont="1" applyBorder="1" applyAlignment="1" applyProtection="1">
      <alignment horizontal="center" vertical="center"/>
      <protection hidden="1"/>
    </xf>
    <xf numFmtId="181" fontId="0" fillId="0" borderId="0" xfId="0" applyNumberFormat="1" applyAlignment="1" applyProtection="1">
      <alignment horizontal="center" vertical="center"/>
      <protection hidden="1"/>
    </xf>
    <xf numFmtId="38" fontId="10" fillId="0" borderId="0" xfId="2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181" fontId="10" fillId="0" borderId="88" xfId="0" applyNumberFormat="1" applyFont="1" applyBorder="1" applyAlignment="1" applyProtection="1">
      <alignment horizontal="center" vertical="center"/>
      <protection hidden="1"/>
    </xf>
    <xf numFmtId="181" fontId="10" fillId="0" borderId="89" xfId="0" applyNumberFormat="1" applyFont="1" applyBorder="1" applyAlignment="1" applyProtection="1">
      <alignment horizontal="center" vertical="center"/>
      <protection hidden="1"/>
    </xf>
    <xf numFmtId="0" fontId="10" fillId="0" borderId="90" xfId="0" applyFont="1" applyBorder="1" applyAlignment="1" applyProtection="1">
      <alignment horizontal="center" vertical="center"/>
      <protection hidden="1"/>
    </xf>
    <xf numFmtId="0" fontId="10" fillId="0" borderId="91" xfId="0" applyFont="1" applyBorder="1" applyAlignment="1" applyProtection="1">
      <alignment horizontal="center" vertical="center"/>
      <protection hidden="1"/>
    </xf>
    <xf numFmtId="0" fontId="10" fillId="0" borderId="92" xfId="0" applyFont="1" applyBorder="1" applyAlignment="1" applyProtection="1">
      <alignment horizontal="center" vertical="center"/>
      <protection hidden="1"/>
    </xf>
    <xf numFmtId="0" fontId="10" fillId="0" borderId="93" xfId="0" applyFont="1" applyBorder="1" applyAlignment="1" applyProtection="1">
      <alignment horizontal="center" vertical="center"/>
      <protection hidden="1"/>
    </xf>
    <xf numFmtId="0" fontId="10" fillId="0" borderId="88" xfId="0" applyFont="1" applyBorder="1" applyAlignment="1" applyProtection="1">
      <alignment horizontal="center" vertical="center"/>
      <protection hidden="1"/>
    </xf>
    <xf numFmtId="0" fontId="10" fillId="0" borderId="89" xfId="0" applyFont="1" applyBorder="1" applyAlignment="1" applyProtection="1">
      <alignment horizontal="center" vertical="center"/>
      <protection hidden="1"/>
    </xf>
    <xf numFmtId="0" fontId="10" fillId="0" borderId="103" xfId="0" applyFont="1" applyBorder="1" applyAlignment="1" applyProtection="1">
      <alignment horizontal="center" vertical="center" shrinkToFit="1"/>
      <protection locked="0"/>
    </xf>
    <xf numFmtId="0" fontId="10" fillId="0" borderId="104" xfId="0" applyFont="1" applyBorder="1" applyAlignment="1" applyProtection="1">
      <alignment horizontal="center" vertical="center" shrinkToFit="1"/>
      <protection locked="0"/>
    </xf>
    <xf numFmtId="0" fontId="10" fillId="0" borderId="110" xfId="0" applyFont="1" applyBorder="1" applyAlignment="1" applyProtection="1">
      <alignment horizontal="center" vertical="center" shrinkToFit="1"/>
      <protection hidden="1"/>
    </xf>
    <xf numFmtId="0" fontId="10" fillId="0" borderId="83" xfId="0" applyFont="1" applyBorder="1" applyAlignment="1" applyProtection="1">
      <alignment horizontal="center" vertical="center" shrinkToFit="1"/>
      <protection hidden="1"/>
    </xf>
    <xf numFmtId="0" fontId="10" fillId="0" borderId="59" xfId="0" applyFont="1" applyBorder="1" applyAlignment="1" applyProtection="1">
      <alignment horizontal="center" vertical="center" shrinkToFit="1"/>
      <protection hidden="1"/>
    </xf>
    <xf numFmtId="0" fontId="10" fillId="0" borderId="49" xfId="0" applyFont="1" applyBorder="1" applyAlignment="1" applyProtection="1">
      <alignment horizontal="center" vertical="center" shrinkToFit="1"/>
      <protection hidden="1"/>
    </xf>
    <xf numFmtId="38" fontId="10" fillId="0" borderId="52" xfId="2" applyNumberFormat="1" applyFont="1" applyBorder="1" applyAlignment="1" applyProtection="1">
      <alignment horizontal="center" vertical="center" shrinkToFit="1"/>
      <protection hidden="1"/>
    </xf>
    <xf numFmtId="0" fontId="10" fillId="0" borderId="50" xfId="0" applyFont="1" applyBorder="1" applyAlignment="1" applyProtection="1">
      <alignment horizontal="center" vertical="center" shrinkToFit="1"/>
      <protection hidden="1"/>
    </xf>
    <xf numFmtId="0" fontId="10" fillId="0" borderId="54" xfId="0" applyFont="1" applyBorder="1" applyAlignment="1" applyProtection="1">
      <alignment horizontal="center" vertical="center"/>
      <protection hidden="1"/>
    </xf>
    <xf numFmtId="0" fontId="10" fillId="0" borderId="60" xfId="0" applyFont="1" applyBorder="1" applyAlignment="1" applyProtection="1">
      <alignment horizontal="center" vertical="center"/>
      <protection hidden="1"/>
    </xf>
    <xf numFmtId="0" fontId="10" fillId="0" borderId="100" xfId="0" applyFont="1" applyBorder="1" applyAlignment="1" applyProtection="1">
      <alignment horizontal="center" vertical="center" shrinkToFit="1"/>
      <protection locked="0"/>
    </xf>
    <xf numFmtId="0" fontId="10" fillId="0" borderId="55" xfId="0" applyFont="1" applyBorder="1" applyAlignment="1" applyProtection="1">
      <alignment horizontal="center" vertical="center" shrinkToFit="1"/>
      <protection locked="0"/>
    </xf>
    <xf numFmtId="0" fontId="10" fillId="0" borderId="101" xfId="0" applyFont="1" applyBorder="1" applyAlignment="1" applyProtection="1">
      <alignment horizontal="center" vertical="center" shrinkToFit="1"/>
      <protection locked="0"/>
    </xf>
    <xf numFmtId="0" fontId="10" fillId="0" borderId="81" xfId="0" applyFont="1" applyBorder="1" applyAlignment="1" applyProtection="1">
      <alignment horizontal="center" vertical="center" shrinkToFit="1"/>
      <protection hidden="1"/>
    </xf>
    <xf numFmtId="0" fontId="10" fillId="0" borderId="61" xfId="0" applyFont="1" applyBorder="1" applyAlignment="1" applyProtection="1">
      <alignment horizontal="center" vertical="center" shrinkToFit="1"/>
      <protection hidden="1"/>
    </xf>
    <xf numFmtId="0" fontId="10" fillId="0" borderId="55" xfId="0" applyFont="1" applyBorder="1" applyAlignment="1" applyProtection="1">
      <alignment horizontal="center" vertical="center" shrinkToFit="1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192" fontId="0" fillId="0" borderId="33" xfId="0" applyNumberFormat="1" applyFont="1" applyBorder="1" applyAlignment="1" applyProtection="1">
      <alignment horizontal="right" vertical="center"/>
      <protection hidden="1"/>
    </xf>
    <xf numFmtId="192" fontId="0" fillId="0" borderId="26" xfId="0" applyNumberFormat="1" applyFont="1" applyBorder="1" applyAlignment="1" applyProtection="1">
      <alignment horizontal="right" vertical="center"/>
      <protection hidden="1"/>
    </xf>
    <xf numFmtId="192" fontId="0" fillId="0" borderId="41" xfId="0" applyNumberFormat="1" applyFont="1" applyBorder="1" applyAlignment="1" applyProtection="1">
      <alignment horizontal="right" vertical="center"/>
      <protection hidden="1"/>
    </xf>
    <xf numFmtId="38" fontId="0" fillId="0" borderId="33" xfId="2" applyFont="1" applyBorder="1" applyAlignment="1" applyProtection="1">
      <alignment horizontal="center" vertical="center" shrinkToFit="1"/>
      <protection hidden="1"/>
    </xf>
    <xf numFmtId="38" fontId="0" fillId="0" borderId="26" xfId="2" applyFont="1" applyBorder="1" applyAlignment="1" applyProtection="1">
      <alignment horizontal="center" vertical="center" shrinkToFit="1"/>
      <protection hidden="1"/>
    </xf>
    <xf numFmtId="38" fontId="0" fillId="0" borderId="41" xfId="2" applyFont="1" applyBorder="1" applyAlignment="1" applyProtection="1">
      <alignment horizontal="center" vertical="center" shrinkToFit="1"/>
      <protection hidden="1"/>
    </xf>
    <xf numFmtId="193" fontId="0" fillId="0" borderId="17" xfId="2" applyNumberFormat="1" applyFont="1" applyBorder="1" applyAlignment="1" applyProtection="1">
      <alignment horizontal="center" vertical="center"/>
      <protection hidden="1"/>
    </xf>
    <xf numFmtId="193" fontId="0" fillId="0" borderId="22" xfId="2" applyNumberFormat="1" applyFont="1" applyBorder="1" applyAlignment="1" applyProtection="1">
      <alignment horizontal="center" vertical="center"/>
      <protection hidden="1"/>
    </xf>
    <xf numFmtId="193" fontId="0" fillId="0" borderId="16" xfId="2" applyNumberFormat="1" applyFont="1" applyBorder="1" applyAlignment="1" applyProtection="1">
      <alignment horizontal="center" vertical="center"/>
      <protection hidden="1"/>
    </xf>
    <xf numFmtId="0" fontId="10" fillId="0" borderId="52" xfId="0" applyFont="1" applyBorder="1" applyAlignment="1" applyProtection="1">
      <alignment horizontal="center" vertical="center" shrinkToFit="1"/>
      <protection hidden="1"/>
    </xf>
    <xf numFmtId="0" fontId="10" fillId="0" borderId="53" xfId="0" applyFont="1" applyBorder="1" applyAlignment="1" applyProtection="1">
      <alignment horizontal="center" vertical="center" shrinkToFit="1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102" xfId="0" applyFont="1" applyBorder="1" applyAlignment="1" applyProtection="1">
      <alignment horizontal="center" vertical="center" shrinkToFit="1"/>
      <protection locked="0"/>
    </xf>
    <xf numFmtId="0" fontId="10" fillId="0" borderId="51" xfId="0" applyFont="1" applyBorder="1" applyAlignment="1" applyProtection="1">
      <alignment horizontal="center" vertical="center"/>
      <protection hidden="1"/>
    </xf>
    <xf numFmtId="0" fontId="10" fillId="0" borderId="85" xfId="0" applyFont="1" applyBorder="1" applyAlignment="1" applyProtection="1">
      <alignment horizontal="center" vertical="center"/>
      <protection hidden="1"/>
    </xf>
    <xf numFmtId="0" fontId="10" fillId="0" borderId="97" xfId="0" applyFont="1" applyBorder="1" applyAlignment="1" applyProtection="1">
      <alignment horizontal="center" vertical="center" shrinkToFit="1"/>
      <protection locked="0"/>
    </xf>
    <xf numFmtId="0" fontId="10" fillId="0" borderId="98" xfId="0" applyFont="1" applyBorder="1" applyAlignment="1" applyProtection="1">
      <alignment horizontal="center" vertical="center" shrinkToFit="1"/>
      <protection locked="0"/>
    </xf>
    <xf numFmtId="0" fontId="10" fillId="0" borderId="99" xfId="0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right" vertical="center"/>
      <protection hidden="1"/>
    </xf>
    <xf numFmtId="0" fontId="14" fillId="0" borderId="9" xfId="0" applyFont="1" applyBorder="1" applyAlignment="1" applyProtection="1">
      <alignment horizontal="right" vertical="center"/>
      <protection hidden="1"/>
    </xf>
    <xf numFmtId="0" fontId="14" fillId="0" borderId="3" xfId="0" applyFont="1" applyBorder="1" applyAlignment="1" applyProtection="1">
      <alignment horizontal="right" vertical="center"/>
      <protection hidden="1"/>
    </xf>
    <xf numFmtId="0" fontId="14" fillId="0" borderId="4" xfId="0" applyFont="1" applyBorder="1" applyAlignment="1" applyProtection="1">
      <alignment horizontal="right" vertical="center"/>
      <protection hidden="1"/>
    </xf>
    <xf numFmtId="0" fontId="10" fillId="0" borderId="8" xfId="0" applyFont="1" applyBorder="1" applyAlignment="1" applyProtection="1">
      <alignment horizontal="center" vertical="center" shrinkToFit="1"/>
      <protection hidden="1"/>
    </xf>
    <xf numFmtId="0" fontId="10" fillId="0" borderId="1" xfId="0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 applyProtection="1">
      <alignment horizontal="center" vertical="center" shrinkToFit="1"/>
      <protection hidden="1"/>
    </xf>
    <xf numFmtId="0" fontId="10" fillId="0" borderId="6" xfId="0" applyFont="1" applyBorder="1" applyAlignment="1" applyProtection="1">
      <alignment horizontal="center" vertical="center" shrinkToFit="1"/>
      <protection hidden="1"/>
    </xf>
    <xf numFmtId="0" fontId="10" fillId="0" borderId="3" xfId="0" applyFont="1" applyBorder="1" applyAlignment="1" applyProtection="1">
      <alignment horizontal="center" vertical="center" shrinkToFit="1"/>
      <protection hidden="1"/>
    </xf>
    <xf numFmtId="0" fontId="10" fillId="0" borderId="4" xfId="0" applyFont="1" applyBorder="1" applyAlignment="1" applyProtection="1">
      <alignment horizontal="center" vertical="center" shrinkToFit="1"/>
      <protection hidden="1"/>
    </xf>
    <xf numFmtId="0" fontId="14" fillId="0" borderId="9" xfId="0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33" fillId="6" borderId="8" xfId="0" applyFont="1" applyFill="1" applyBorder="1" applyAlignment="1" applyProtection="1">
      <alignment horizontal="center" vertical="center"/>
      <protection hidden="1"/>
    </xf>
    <xf numFmtId="0" fontId="33" fillId="6" borderId="1" xfId="0" applyFont="1" applyFill="1" applyBorder="1" applyAlignment="1" applyProtection="1">
      <alignment horizontal="center" vertical="center"/>
      <protection hidden="1"/>
    </xf>
    <xf numFmtId="0" fontId="33" fillId="6" borderId="6" xfId="0" applyFont="1" applyFill="1" applyBorder="1" applyAlignment="1" applyProtection="1">
      <alignment horizontal="center" vertical="center"/>
      <protection hidden="1"/>
    </xf>
    <xf numFmtId="0" fontId="33" fillId="6" borderId="3" xfId="0" applyFont="1" applyFill="1" applyBorder="1" applyAlignment="1" applyProtection="1">
      <alignment horizontal="center" vertical="center"/>
      <protection hidden="1"/>
    </xf>
    <xf numFmtId="0" fontId="23" fillId="11" borderId="8" xfId="0" applyFont="1" applyFill="1" applyBorder="1" applyAlignment="1" applyProtection="1">
      <alignment horizontal="center" vertical="center" wrapText="1"/>
      <protection hidden="1"/>
    </xf>
    <xf numFmtId="0" fontId="23" fillId="11" borderId="1" xfId="0" applyFont="1" applyFill="1" applyBorder="1" applyAlignment="1" applyProtection="1">
      <alignment horizontal="center" vertical="center" wrapText="1"/>
      <protection hidden="1"/>
    </xf>
    <xf numFmtId="0" fontId="23" fillId="11" borderId="9" xfId="0" applyFont="1" applyFill="1" applyBorder="1" applyAlignment="1" applyProtection="1">
      <alignment horizontal="center" vertical="center" wrapText="1"/>
      <protection hidden="1"/>
    </xf>
    <xf numFmtId="0" fontId="23" fillId="11" borderId="6" xfId="0" applyFont="1" applyFill="1" applyBorder="1" applyAlignment="1" applyProtection="1">
      <alignment horizontal="center" vertical="center" wrapText="1"/>
      <protection hidden="1"/>
    </xf>
    <xf numFmtId="0" fontId="23" fillId="11" borderId="3" xfId="0" applyFont="1" applyFill="1" applyBorder="1" applyAlignment="1" applyProtection="1">
      <alignment horizontal="center" vertical="center" wrapText="1"/>
      <protection hidden="1"/>
    </xf>
    <xf numFmtId="0" fontId="23" fillId="11" borderId="4" xfId="0" applyFont="1" applyFill="1" applyBorder="1" applyAlignment="1" applyProtection="1">
      <alignment horizontal="center" vertical="center" wrapText="1"/>
      <protection hidden="1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horizontal="center" vertical="center"/>
      <protection hidden="1"/>
    </xf>
    <xf numFmtId="0" fontId="10" fillId="0" borderId="56" xfId="0" applyFont="1" applyBorder="1" applyAlignment="1" applyProtection="1">
      <alignment horizontal="center" vertical="center"/>
      <protection hidden="1"/>
    </xf>
    <xf numFmtId="0" fontId="10" fillId="0" borderId="44" xfId="0" applyFont="1" applyBorder="1" applyAlignment="1" applyProtection="1">
      <alignment horizontal="center" vertical="center"/>
      <protection hidden="1"/>
    </xf>
    <xf numFmtId="0" fontId="10" fillId="0" borderId="45" xfId="0" applyFont="1" applyBorder="1" applyAlignment="1" applyProtection="1">
      <alignment horizontal="center" vertical="center"/>
      <protection hidden="1"/>
    </xf>
    <xf numFmtId="0" fontId="10" fillId="0" borderId="46" xfId="0" applyFont="1" applyBorder="1" applyAlignment="1" applyProtection="1">
      <alignment horizontal="center" vertic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10" fillId="0" borderId="50" xfId="0" applyFont="1" applyBorder="1" applyAlignment="1" applyProtection="1">
      <alignment horizontal="center" vertical="center"/>
      <protection hidden="1"/>
    </xf>
    <xf numFmtId="0" fontId="14" fillId="0" borderId="56" xfId="0" applyFont="1" applyBorder="1" applyAlignment="1" applyProtection="1">
      <alignment horizontal="center" vertical="center"/>
      <protection hidden="1"/>
    </xf>
    <xf numFmtId="0" fontId="14" fillId="0" borderId="56" xfId="0" applyFont="1" applyBorder="1" applyAlignment="1" applyProtection="1">
      <alignment horizontal="center" vertical="center" shrinkToFit="1"/>
      <protection hidden="1"/>
    </xf>
    <xf numFmtId="0" fontId="14" fillId="0" borderId="49" xfId="0" applyFont="1" applyBorder="1" applyAlignment="1" applyProtection="1">
      <alignment horizontal="center" vertical="center"/>
      <protection hidden="1"/>
    </xf>
    <xf numFmtId="197" fontId="10" fillId="0" borderId="90" xfId="0" applyNumberFormat="1" applyFont="1" applyBorder="1" applyAlignment="1" applyProtection="1">
      <alignment horizontal="center" vertical="center"/>
      <protection hidden="1"/>
    </xf>
    <xf numFmtId="197" fontId="10" fillId="0" borderId="91" xfId="0" applyNumberFormat="1" applyFont="1" applyBorder="1" applyAlignment="1" applyProtection="1">
      <alignment horizontal="center" vertical="center"/>
      <protection hidden="1"/>
    </xf>
    <xf numFmtId="197" fontId="10" fillId="0" borderId="112" xfId="0" applyNumberFormat="1" applyFont="1" applyBorder="1" applyAlignment="1" applyProtection="1">
      <alignment horizontal="center" vertical="center"/>
      <protection hidden="1"/>
    </xf>
    <xf numFmtId="197" fontId="10" fillId="0" borderId="113" xfId="0" applyNumberFormat="1" applyFont="1" applyBorder="1" applyAlignment="1" applyProtection="1">
      <alignment horizontal="center" vertical="center"/>
      <protection hidden="1"/>
    </xf>
    <xf numFmtId="197" fontId="0" fillId="0" borderId="33" xfId="0" applyNumberFormat="1" applyBorder="1" applyAlignment="1" applyProtection="1">
      <alignment horizontal="left" vertical="center"/>
      <protection hidden="1"/>
    </xf>
    <xf numFmtId="197" fontId="0" fillId="0" borderId="26" xfId="0" applyNumberFormat="1" applyBorder="1" applyAlignment="1" applyProtection="1">
      <alignment horizontal="left" vertical="center"/>
      <protection hidden="1"/>
    </xf>
    <xf numFmtId="197" fontId="0" fillId="0" borderId="41" xfId="0" applyNumberFormat="1" applyBorder="1" applyAlignment="1" applyProtection="1">
      <alignment horizontal="left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197" fontId="10" fillId="0" borderId="88" xfId="0" applyNumberFormat="1" applyFont="1" applyBorder="1" applyAlignment="1" applyProtection="1">
      <alignment horizontal="center" vertical="center"/>
      <protection hidden="1"/>
    </xf>
    <xf numFmtId="197" fontId="10" fillId="0" borderId="89" xfId="0" applyNumberFormat="1" applyFont="1" applyBorder="1" applyAlignment="1" applyProtection="1">
      <alignment horizontal="center" vertical="center"/>
      <protection hidden="1"/>
    </xf>
    <xf numFmtId="197" fontId="10" fillId="0" borderId="95" xfId="0" applyNumberFormat="1" applyFont="1" applyBorder="1" applyAlignment="1" applyProtection="1">
      <alignment horizontal="center" vertical="center"/>
      <protection hidden="1"/>
    </xf>
    <xf numFmtId="0" fontId="25" fillId="0" borderId="91" xfId="0" applyFont="1" applyBorder="1" applyAlignment="1" applyProtection="1">
      <alignment horizontal="center" vertical="center" shrinkToFit="1"/>
      <protection hidden="1"/>
    </xf>
    <xf numFmtId="0" fontId="25" fillId="0" borderId="95" xfId="0" applyFont="1" applyBorder="1" applyAlignment="1" applyProtection="1">
      <alignment horizontal="center" vertical="center" shrinkToFit="1"/>
      <protection hidden="1"/>
    </xf>
    <xf numFmtId="0" fontId="25" fillId="0" borderId="93" xfId="0" applyFont="1" applyBorder="1" applyAlignment="1" applyProtection="1">
      <alignment horizontal="center" vertical="center" shrinkToFit="1"/>
      <protection hidden="1"/>
    </xf>
    <xf numFmtId="0" fontId="25" fillId="0" borderId="96" xfId="0" applyFont="1" applyBorder="1" applyAlignment="1" applyProtection="1">
      <alignment horizontal="center" vertical="center" shrinkToFit="1"/>
      <protection hidden="1"/>
    </xf>
    <xf numFmtId="197" fontId="10" fillId="0" borderId="96" xfId="0" applyNumberFormat="1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 shrinkToFit="1"/>
      <protection hidden="1"/>
    </xf>
    <xf numFmtId="0" fontId="14" fillId="0" borderId="43" xfId="0" applyFont="1" applyBorder="1" applyAlignment="1" applyProtection="1">
      <alignment horizontal="center" vertical="center" wrapText="1" shrinkToFit="1"/>
      <protection hidden="1"/>
    </xf>
    <xf numFmtId="0" fontId="14" fillId="0" borderId="44" xfId="0" applyFont="1" applyBorder="1" applyAlignment="1" applyProtection="1">
      <alignment horizontal="center" vertical="center" wrapText="1" shrinkToFit="1"/>
      <protection hidden="1"/>
    </xf>
    <xf numFmtId="0" fontId="14" fillId="0" borderId="45" xfId="0" applyFont="1" applyBorder="1" applyAlignment="1" applyProtection="1">
      <alignment horizontal="center" vertical="center" wrapText="1" shrinkToFit="1"/>
      <protection hidden="1"/>
    </xf>
    <xf numFmtId="0" fontId="14" fillId="0" borderId="46" xfId="0" applyFont="1" applyBorder="1" applyAlignment="1" applyProtection="1">
      <alignment horizontal="center" vertical="center" wrapText="1" shrinkToFit="1"/>
      <protection hidden="1"/>
    </xf>
    <xf numFmtId="0" fontId="10" fillId="0" borderId="44" xfId="0" applyFont="1" applyBorder="1" applyAlignment="1" applyProtection="1">
      <alignment horizontal="center" vertical="center" shrinkToFit="1"/>
      <protection hidden="1"/>
    </xf>
    <xf numFmtId="0" fontId="10" fillId="0" borderId="45" xfId="0" applyFont="1" applyBorder="1" applyAlignment="1" applyProtection="1">
      <alignment horizontal="center" vertical="center" shrinkToFit="1"/>
      <protection hidden="1"/>
    </xf>
    <xf numFmtId="0" fontId="10" fillId="0" borderId="46" xfId="0" applyFont="1" applyBorder="1" applyAlignment="1" applyProtection="1">
      <alignment horizontal="center" vertical="center" shrinkToFit="1"/>
      <protection hidden="1"/>
    </xf>
    <xf numFmtId="0" fontId="10" fillId="0" borderId="57" xfId="0" applyFont="1" applyBorder="1" applyAlignment="1" applyProtection="1">
      <alignment horizontal="center" vertical="center"/>
      <protection hidden="1"/>
    </xf>
    <xf numFmtId="0" fontId="14" fillId="0" borderId="84" xfId="0" applyFont="1" applyBorder="1" applyAlignment="1" applyProtection="1">
      <alignment horizontal="center" vertical="center"/>
      <protection hidden="1"/>
    </xf>
    <xf numFmtId="0" fontId="14" fillId="0" borderId="82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15" fillId="0" borderId="4" xfId="0" applyFont="1" applyBorder="1" applyAlignment="1" applyProtection="1">
      <alignment horizontal="center" vertical="center" wrapText="1"/>
      <protection hidden="1"/>
    </xf>
    <xf numFmtId="0" fontId="23" fillId="11" borderId="8" xfId="0" applyFont="1" applyFill="1" applyBorder="1" applyAlignment="1" applyProtection="1">
      <alignment horizontal="center" vertical="center"/>
      <protection hidden="1"/>
    </xf>
    <xf numFmtId="0" fontId="23" fillId="11" borderId="1" xfId="0" applyFont="1" applyFill="1" applyBorder="1" applyAlignment="1" applyProtection="1">
      <alignment horizontal="center" vertical="center"/>
      <protection hidden="1"/>
    </xf>
    <xf numFmtId="0" fontId="23" fillId="11" borderId="9" xfId="0" applyFont="1" applyFill="1" applyBorder="1" applyAlignment="1" applyProtection="1">
      <alignment horizontal="center" vertical="center"/>
      <protection hidden="1"/>
    </xf>
    <xf numFmtId="0" fontId="23" fillId="11" borderId="6" xfId="0" applyFont="1" applyFill="1" applyBorder="1" applyAlignment="1" applyProtection="1">
      <alignment horizontal="center" vertical="center"/>
      <protection hidden="1"/>
    </xf>
    <xf numFmtId="0" fontId="23" fillId="11" borderId="3" xfId="0" applyFont="1" applyFill="1" applyBorder="1" applyAlignment="1" applyProtection="1">
      <alignment horizontal="center" vertical="center"/>
      <protection hidden="1"/>
    </xf>
    <xf numFmtId="0" fontId="23" fillId="11" borderId="4" xfId="0" applyFont="1" applyFill="1" applyBorder="1" applyAlignment="1" applyProtection="1">
      <alignment horizontal="center" vertical="center"/>
      <protection hidden="1"/>
    </xf>
    <xf numFmtId="0" fontId="33" fillId="4" borderId="8" xfId="0" applyFont="1" applyFill="1" applyBorder="1" applyAlignment="1" applyProtection="1">
      <alignment horizontal="center" vertical="center"/>
      <protection hidden="1"/>
    </xf>
    <xf numFmtId="0" fontId="33" fillId="4" borderId="1" xfId="0" applyFont="1" applyFill="1" applyBorder="1" applyAlignment="1" applyProtection="1">
      <alignment horizontal="center" vertical="center"/>
      <protection hidden="1"/>
    </xf>
    <xf numFmtId="0" fontId="33" fillId="4" borderId="6" xfId="0" applyFont="1" applyFill="1" applyBorder="1" applyAlignment="1" applyProtection="1">
      <alignment horizontal="center" vertical="center"/>
      <protection hidden="1"/>
    </xf>
    <xf numFmtId="0" fontId="33" fillId="4" borderId="3" xfId="0" applyFont="1" applyFill="1" applyBorder="1" applyAlignment="1" applyProtection="1">
      <alignment horizontal="center" vertical="center"/>
      <protection hidden="1"/>
    </xf>
    <xf numFmtId="0" fontId="10" fillId="0" borderId="106" xfId="0" applyFont="1" applyBorder="1" applyAlignment="1" applyProtection="1">
      <alignment horizontal="center" vertical="center" shrinkToFit="1"/>
      <protection locked="0"/>
    </xf>
    <xf numFmtId="0" fontId="10" fillId="0" borderId="61" xfId="0" applyFont="1" applyBorder="1" applyAlignment="1" applyProtection="1">
      <alignment horizontal="center" vertical="center" shrinkToFit="1"/>
      <protection locked="0"/>
    </xf>
    <xf numFmtId="0" fontId="14" fillId="0" borderId="8" xfId="0" applyFont="1" applyBorder="1" applyAlignment="1" applyProtection="1">
      <alignment horizontal="center" vertical="center"/>
      <protection hidden="1"/>
    </xf>
    <xf numFmtId="0" fontId="25" fillId="0" borderId="89" xfId="0" applyFont="1" applyBorder="1" applyAlignment="1" applyProtection="1">
      <alignment horizontal="center" vertical="center" shrinkToFit="1"/>
      <protection hidden="1"/>
    </xf>
    <xf numFmtId="0" fontId="25" fillId="0" borderId="94" xfId="0" applyFont="1" applyBorder="1" applyAlignment="1" applyProtection="1">
      <alignment horizontal="center" vertical="center" shrinkToFit="1"/>
      <protection hidden="1"/>
    </xf>
    <xf numFmtId="197" fontId="10" fillId="0" borderId="94" xfId="0" applyNumberFormat="1" applyFont="1" applyBorder="1" applyAlignment="1" applyProtection="1">
      <alignment horizontal="center" vertical="center"/>
      <protection hidden="1"/>
    </xf>
    <xf numFmtId="38" fontId="10" fillId="0" borderId="86" xfId="2" applyNumberFormat="1" applyFont="1" applyBorder="1" applyAlignment="1" applyProtection="1">
      <alignment horizontal="center" vertical="center" shrinkToFit="1"/>
      <protection hidden="1"/>
    </xf>
    <xf numFmtId="38" fontId="10" fillId="0" borderId="85" xfId="2" applyNumberFormat="1" applyFont="1" applyBorder="1" applyAlignment="1" applyProtection="1">
      <alignment horizontal="center" vertical="center" shrinkToFit="1"/>
      <protection hidden="1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0" fontId="10" fillId="0" borderId="105" xfId="0" applyFont="1" applyBorder="1" applyAlignment="1" applyProtection="1">
      <alignment horizontal="center" vertical="center" shrinkToFit="1"/>
      <protection locked="0"/>
    </xf>
    <xf numFmtId="178" fontId="0" fillId="0" borderId="33" xfId="0" applyNumberFormat="1" applyFont="1" applyBorder="1" applyAlignment="1" applyProtection="1">
      <alignment horizontal="right" vertical="center"/>
      <protection hidden="1"/>
    </xf>
    <xf numFmtId="178" fontId="0" fillId="0" borderId="26" xfId="0" applyNumberFormat="1" applyFont="1" applyBorder="1" applyAlignment="1" applyProtection="1">
      <alignment horizontal="right" vertical="center"/>
      <protection hidden="1"/>
    </xf>
    <xf numFmtId="178" fontId="0" fillId="0" borderId="41" xfId="0" applyNumberFormat="1" applyFont="1" applyBorder="1" applyAlignment="1" applyProtection="1">
      <alignment horizontal="right" vertical="center"/>
      <protection hidden="1"/>
    </xf>
    <xf numFmtId="38" fontId="0" fillId="0" borderId="62" xfId="2" applyFont="1" applyBorder="1" applyAlignment="1" applyProtection="1">
      <alignment horizontal="center" vertical="center" shrinkToFit="1"/>
      <protection hidden="1"/>
    </xf>
    <xf numFmtId="38" fontId="0" fillId="0" borderId="27" xfId="2" applyFont="1" applyBorder="1" applyAlignment="1" applyProtection="1">
      <alignment horizontal="center" vertical="center" shrinkToFit="1"/>
      <protection hidden="1"/>
    </xf>
    <xf numFmtId="38" fontId="0" fillId="0" borderId="63" xfId="2" applyFont="1" applyBorder="1" applyAlignment="1" applyProtection="1">
      <alignment horizontal="center" vertical="center" shrinkToFit="1"/>
      <protection hidden="1"/>
    </xf>
    <xf numFmtId="0" fontId="10" fillId="0" borderId="107" xfId="0" applyFont="1" applyBorder="1" applyAlignment="1" applyProtection="1">
      <alignment horizontal="center" vertical="center" shrinkToFit="1"/>
      <protection locked="0"/>
    </xf>
    <xf numFmtId="0" fontId="10" fillId="0" borderId="79" xfId="0" applyFont="1" applyBorder="1" applyAlignment="1" applyProtection="1">
      <alignment horizontal="center" vertical="center" shrinkToFit="1"/>
      <protection locked="0"/>
    </xf>
    <xf numFmtId="0" fontId="10" fillId="0" borderId="108" xfId="0" applyFont="1" applyBorder="1" applyAlignment="1" applyProtection="1">
      <alignment horizontal="center" vertical="center" shrinkToFit="1"/>
      <protection hidden="1"/>
    </xf>
    <xf numFmtId="38" fontId="10" fillId="0" borderId="49" xfId="2" applyNumberFormat="1" applyFont="1" applyBorder="1" applyAlignment="1" applyProtection="1">
      <alignment horizontal="center" vertical="center" shrinkToFit="1"/>
      <protection hidden="1"/>
    </xf>
    <xf numFmtId="0" fontId="10" fillId="0" borderId="71" xfId="0" applyFont="1" applyBorder="1" applyAlignment="1" applyProtection="1">
      <alignment horizontal="center" vertical="center" shrinkToFit="1"/>
      <protection hidden="1"/>
    </xf>
    <xf numFmtId="0" fontId="10" fillId="0" borderId="72" xfId="0" applyFont="1" applyBorder="1" applyAlignment="1" applyProtection="1">
      <alignment horizontal="center" vertical="center" shrinkToFit="1"/>
      <protection hidden="1"/>
    </xf>
    <xf numFmtId="0" fontId="15" fillId="0" borderId="0" xfId="0" applyFont="1" applyBorder="1" applyAlignment="1" applyProtection="1">
      <alignment horizontal="left" vertical="top"/>
      <protection hidden="1"/>
    </xf>
    <xf numFmtId="38" fontId="10" fillId="0" borderId="108" xfId="2" applyNumberFormat="1" applyFont="1" applyBorder="1" applyAlignment="1" applyProtection="1">
      <alignment horizontal="center" vertical="center" shrinkToFit="1"/>
      <protection hidden="1"/>
    </xf>
    <xf numFmtId="38" fontId="10" fillId="0" borderId="109" xfId="2" applyNumberFormat="1" applyFont="1" applyBorder="1" applyAlignment="1" applyProtection="1">
      <alignment horizontal="center" vertical="center" shrinkToFit="1"/>
      <protection hidden="1"/>
    </xf>
    <xf numFmtId="38" fontId="10" fillId="0" borderId="71" xfId="2" applyNumberFormat="1" applyFont="1" applyBorder="1" applyAlignment="1" applyProtection="1">
      <alignment horizontal="center" vertical="center" shrinkToFit="1"/>
      <protection hidden="1"/>
    </xf>
    <xf numFmtId="192" fontId="0" fillId="0" borderId="23" xfId="0" applyNumberFormat="1" applyFont="1" applyBorder="1" applyAlignment="1" applyProtection="1">
      <alignment horizontal="right" vertical="center"/>
      <protection hidden="1"/>
    </xf>
    <xf numFmtId="192" fontId="0" fillId="0" borderId="10" xfId="0" applyNumberFormat="1" applyFont="1" applyBorder="1" applyAlignment="1" applyProtection="1">
      <alignment horizontal="right" vertical="center"/>
      <protection hidden="1"/>
    </xf>
    <xf numFmtId="192" fontId="0" fillId="0" borderId="25" xfId="0" applyNumberFormat="1" applyFont="1" applyBorder="1" applyAlignment="1" applyProtection="1">
      <alignment horizontal="right" vertical="center"/>
      <protection hidden="1"/>
    </xf>
    <xf numFmtId="178" fontId="0" fillId="0" borderId="23" xfId="0" applyNumberFormat="1" applyFont="1" applyBorder="1" applyAlignment="1" applyProtection="1">
      <alignment horizontal="right" vertical="center"/>
      <protection hidden="1"/>
    </xf>
    <xf numFmtId="178" fontId="0" fillId="0" borderId="10" xfId="0" applyNumberFormat="1" applyFont="1" applyBorder="1" applyAlignment="1" applyProtection="1">
      <alignment horizontal="right" vertical="center"/>
      <protection hidden="1"/>
    </xf>
    <xf numFmtId="178" fontId="0" fillId="0" borderId="25" xfId="0" applyNumberFormat="1" applyFont="1" applyBorder="1" applyAlignment="1" applyProtection="1">
      <alignment horizontal="right" vertical="center"/>
      <protection hidden="1"/>
    </xf>
    <xf numFmtId="0" fontId="15" fillId="0" borderId="8" xfId="0" applyFont="1" applyBorder="1" applyAlignment="1" applyProtection="1">
      <alignment horizontal="center" vertical="center" textRotation="255" wrapText="1"/>
      <protection hidden="1"/>
    </xf>
    <xf numFmtId="0" fontId="15" fillId="0" borderId="9" xfId="0" applyFont="1" applyBorder="1" applyAlignment="1" applyProtection="1">
      <alignment horizontal="center" vertical="center" textRotation="255" wrapText="1"/>
      <protection hidden="1"/>
    </xf>
    <xf numFmtId="0" fontId="15" fillId="0" borderId="6" xfId="0" applyFont="1" applyBorder="1" applyAlignment="1" applyProtection="1">
      <alignment horizontal="center" vertical="center" textRotation="255" wrapText="1"/>
      <protection hidden="1"/>
    </xf>
    <xf numFmtId="0" fontId="15" fillId="0" borderId="4" xfId="0" applyFont="1" applyBorder="1" applyAlignment="1" applyProtection="1">
      <alignment horizontal="center" vertical="center" textRotation="255" wrapText="1"/>
      <protection hidden="1"/>
    </xf>
    <xf numFmtId="0" fontId="16" fillId="4" borderId="8" xfId="0" applyFont="1" applyFill="1" applyBorder="1" applyAlignment="1" applyProtection="1">
      <alignment horizontal="center" vertical="center"/>
      <protection hidden="1"/>
    </xf>
    <xf numFmtId="0" fontId="16" fillId="4" borderId="1" xfId="0" applyFont="1" applyFill="1" applyBorder="1" applyAlignment="1" applyProtection="1">
      <alignment horizontal="center" vertical="center"/>
      <protection hidden="1"/>
    </xf>
    <xf numFmtId="0" fontId="16" fillId="4" borderId="9" xfId="0" applyFont="1" applyFill="1" applyBorder="1" applyAlignment="1" applyProtection="1">
      <alignment horizontal="center" vertical="center"/>
      <protection hidden="1"/>
    </xf>
    <xf numFmtId="0" fontId="16" fillId="4" borderId="6" xfId="0" applyFont="1" applyFill="1" applyBorder="1" applyAlignment="1" applyProtection="1">
      <alignment horizontal="center" vertical="center"/>
      <protection hidden="1"/>
    </xf>
    <xf numFmtId="0" fontId="16" fillId="4" borderId="3" xfId="0" applyFont="1" applyFill="1" applyBorder="1" applyAlignment="1" applyProtection="1">
      <alignment horizontal="center" vertical="center"/>
      <protection hidden="1"/>
    </xf>
    <xf numFmtId="0" fontId="16" fillId="4" borderId="4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10" fillId="0" borderId="64" xfId="0" applyFont="1" applyBorder="1" applyAlignment="1" applyProtection="1">
      <alignment horizontal="center" vertical="center"/>
      <protection hidden="1"/>
    </xf>
    <xf numFmtId="0" fontId="10" fillId="0" borderId="65" xfId="0" applyFont="1" applyBorder="1" applyAlignment="1" applyProtection="1">
      <alignment horizontal="center" vertical="center"/>
      <protection hidden="1"/>
    </xf>
    <xf numFmtId="9" fontId="0" fillId="0" borderId="17" xfId="1" applyFont="1" applyBorder="1" applyAlignment="1" applyProtection="1">
      <alignment horizontal="center" vertical="center"/>
      <protection locked="0"/>
    </xf>
    <xf numFmtId="9" fontId="0" fillId="0" borderId="16" xfId="1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 vertical="center" wrapText="1" shrinkToFit="1"/>
      <protection hidden="1"/>
    </xf>
    <xf numFmtId="0" fontId="10" fillId="0" borderId="9" xfId="0" applyFont="1" applyFill="1" applyBorder="1" applyAlignment="1" applyProtection="1">
      <alignment horizontal="center" vertical="center" wrapText="1" shrinkToFit="1"/>
      <protection hidden="1"/>
    </xf>
    <xf numFmtId="0" fontId="10" fillId="0" borderId="6" xfId="0" applyFont="1" applyFill="1" applyBorder="1" applyAlignment="1" applyProtection="1">
      <alignment horizontal="center" vertical="center" wrapText="1" shrinkToFit="1"/>
      <protection hidden="1"/>
    </xf>
    <xf numFmtId="0" fontId="10" fillId="0" borderId="4" xfId="0" applyFont="1" applyFill="1" applyBorder="1" applyAlignment="1" applyProtection="1">
      <alignment horizontal="center" vertical="center" wrapText="1" shrinkToFit="1"/>
      <protection hidden="1"/>
    </xf>
    <xf numFmtId="0" fontId="9" fillId="0" borderId="8" xfId="0" applyFont="1" applyBorder="1" applyAlignment="1" applyProtection="1">
      <alignment horizontal="center" vertical="center" shrinkToFit="1"/>
      <protection hidden="1"/>
    </xf>
    <xf numFmtId="0" fontId="9" fillId="0" borderId="1" xfId="0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 applyProtection="1">
      <alignment horizontal="center" vertical="center" shrinkToFit="1"/>
      <protection hidden="1"/>
    </xf>
    <xf numFmtId="0" fontId="9" fillId="0" borderId="3" xfId="0" applyFont="1" applyBorder="1" applyAlignment="1" applyProtection="1">
      <alignment horizontal="center" vertical="center" shrinkToFit="1"/>
      <protection hidden="1"/>
    </xf>
    <xf numFmtId="0" fontId="9" fillId="0" borderId="4" xfId="0" applyFont="1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shrinkToFit="1"/>
      <protection hidden="1"/>
    </xf>
    <xf numFmtId="0" fontId="0" fillId="0" borderId="6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 applyProtection="1">
      <alignment horizontal="center" vertical="center" wrapText="1" shrinkToFit="1"/>
      <protection hidden="1"/>
    </xf>
    <xf numFmtId="0" fontId="10" fillId="0" borderId="1" xfId="0" applyFont="1" applyBorder="1" applyAlignment="1" applyProtection="1">
      <alignment horizontal="center" vertical="center" wrapText="1" shrinkToFit="1"/>
      <protection hidden="1"/>
    </xf>
    <xf numFmtId="0" fontId="10" fillId="0" borderId="9" xfId="0" applyFont="1" applyBorder="1" applyAlignment="1" applyProtection="1">
      <alignment horizontal="center" vertical="center" wrapText="1" shrinkToFit="1"/>
      <protection hidden="1"/>
    </xf>
    <xf numFmtId="0" fontId="10" fillId="0" borderId="6" xfId="0" applyFont="1" applyBorder="1" applyAlignment="1" applyProtection="1">
      <alignment horizontal="center" vertical="center" wrapText="1" shrinkToFit="1"/>
      <protection hidden="1"/>
    </xf>
    <xf numFmtId="0" fontId="10" fillId="0" borderId="3" xfId="0" applyFont="1" applyBorder="1" applyAlignment="1" applyProtection="1">
      <alignment horizontal="center" vertical="center" wrapText="1" shrinkToFit="1"/>
      <protection hidden="1"/>
    </xf>
    <xf numFmtId="0" fontId="10" fillId="0" borderId="4" xfId="0" applyFont="1" applyBorder="1" applyAlignment="1" applyProtection="1">
      <alignment horizontal="center" vertical="center" wrapText="1" shrinkToFi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4" fillId="0" borderId="3" xfId="0" applyFont="1" applyBorder="1" applyAlignment="1" applyProtection="1">
      <alignment horizontal="center" vertical="center" wrapText="1"/>
      <protection hidden="1"/>
    </xf>
    <xf numFmtId="0" fontId="10" fillId="0" borderId="67" xfId="0" applyFont="1" applyBorder="1" applyAlignment="1" applyProtection="1">
      <alignment horizontal="center" vertical="center" wrapText="1"/>
      <protection hidden="1"/>
    </xf>
    <xf numFmtId="0" fontId="10" fillId="0" borderId="68" xfId="0" applyFont="1" applyBorder="1" applyAlignment="1" applyProtection="1">
      <alignment horizontal="center" vertical="center" wrapText="1"/>
      <protection hidden="1"/>
    </xf>
    <xf numFmtId="0" fontId="10" fillId="0" borderId="70" xfId="0" applyFont="1" applyBorder="1" applyAlignment="1" applyProtection="1">
      <alignment horizontal="center" vertical="center" wrapText="1"/>
      <protection hidden="1"/>
    </xf>
    <xf numFmtId="0" fontId="10" fillId="0" borderId="71" xfId="0" applyFont="1" applyBorder="1" applyAlignment="1" applyProtection="1">
      <alignment horizontal="center" vertical="center" wrapText="1"/>
      <protection hidden="1"/>
    </xf>
    <xf numFmtId="0" fontId="10" fillId="0" borderId="68" xfId="0" applyFont="1" applyBorder="1" applyAlignment="1" applyProtection="1">
      <alignment horizontal="center" vertical="center"/>
      <protection hidden="1"/>
    </xf>
    <xf numFmtId="0" fontId="10" fillId="0" borderId="69" xfId="0" applyFont="1" applyBorder="1" applyAlignment="1" applyProtection="1">
      <alignment horizontal="center" vertical="center"/>
      <protection hidden="1"/>
    </xf>
    <xf numFmtId="0" fontId="10" fillId="0" borderId="71" xfId="0" applyFont="1" applyBorder="1" applyAlignment="1" applyProtection="1">
      <alignment horizontal="center" vertical="center"/>
      <protection hidden="1"/>
    </xf>
    <xf numFmtId="0" fontId="10" fillId="0" borderId="72" xfId="0" applyFont="1" applyBorder="1" applyAlignment="1" applyProtection="1">
      <alignment horizontal="center" vertical="center"/>
      <protection hidden="1"/>
    </xf>
    <xf numFmtId="0" fontId="16" fillId="0" borderId="8" xfId="0" applyFont="1" applyFill="1" applyBorder="1" applyAlignment="1" applyProtection="1">
      <alignment horizontal="center" vertical="center"/>
      <protection hidden="1"/>
    </xf>
    <xf numFmtId="0" fontId="16" fillId="0" borderId="1" xfId="0" applyFont="1" applyFill="1" applyBorder="1" applyAlignment="1" applyProtection="1">
      <alignment horizontal="center" vertical="center"/>
      <protection hidden="1"/>
    </xf>
    <xf numFmtId="0" fontId="16" fillId="0" borderId="6" xfId="0" applyFont="1" applyFill="1" applyBorder="1" applyAlignment="1" applyProtection="1">
      <alignment horizontal="center" vertical="center"/>
      <protection hidden="1"/>
    </xf>
    <xf numFmtId="0" fontId="16" fillId="0" borderId="3" xfId="0" applyFont="1" applyFill="1" applyBorder="1" applyAlignment="1" applyProtection="1">
      <alignment horizontal="center" vertical="center"/>
      <protection hidden="1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0" fillId="0" borderId="7" xfId="2" applyNumberFormat="1" applyFont="1" applyBorder="1" applyAlignment="1" applyProtection="1">
      <alignment horizontal="right" vertical="center"/>
      <protection locked="0"/>
    </xf>
    <xf numFmtId="0" fontId="10" fillId="0" borderId="17" xfId="2" applyNumberFormat="1" applyFont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center" vertical="center" shrinkToFit="1"/>
      <protection hidden="1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9" fontId="10" fillId="0" borderId="17" xfId="0" applyNumberFormat="1" applyFont="1" applyBorder="1" applyAlignment="1" applyProtection="1">
      <alignment horizontal="center" vertical="center"/>
      <protection locked="0"/>
    </xf>
    <xf numFmtId="9" fontId="10" fillId="0" borderId="16" xfId="0" applyNumberFormat="1" applyFont="1" applyBorder="1" applyAlignment="1" applyProtection="1">
      <alignment horizontal="center" vertical="center"/>
      <protection locked="0"/>
    </xf>
    <xf numFmtId="38" fontId="10" fillId="0" borderId="17" xfId="2" applyFont="1" applyBorder="1" applyAlignment="1" applyProtection="1">
      <alignment horizontal="center" vertical="center"/>
      <protection hidden="1"/>
    </xf>
    <xf numFmtId="38" fontId="10" fillId="0" borderId="22" xfId="2" applyFont="1" applyBorder="1" applyAlignment="1" applyProtection="1">
      <alignment horizontal="center" vertical="center"/>
      <protection hidden="1"/>
    </xf>
    <xf numFmtId="38" fontId="10" fillId="0" borderId="16" xfId="2" applyFont="1" applyBorder="1" applyAlignment="1" applyProtection="1">
      <alignment horizontal="center" vertical="center"/>
      <protection hidden="1"/>
    </xf>
    <xf numFmtId="38" fontId="10" fillId="0" borderId="7" xfId="2" applyFont="1" applyBorder="1" applyAlignment="1" applyProtection="1">
      <alignment horizontal="right" vertical="center"/>
      <protection hidden="1"/>
    </xf>
    <xf numFmtId="0" fontId="10" fillId="0" borderId="16" xfId="2" applyNumberFormat="1" applyFont="1" applyBorder="1" applyAlignment="1" applyProtection="1">
      <alignment horizontal="center" vertical="center" shrinkToFit="1"/>
      <protection hidden="1"/>
    </xf>
    <xf numFmtId="0" fontId="10" fillId="0" borderId="7" xfId="2" applyNumberFormat="1" applyFont="1" applyBorder="1" applyAlignment="1" applyProtection="1">
      <alignment horizontal="center" vertical="center" shrinkToFit="1"/>
      <protection hidden="1"/>
    </xf>
    <xf numFmtId="0" fontId="22" fillId="0" borderId="6" xfId="0" applyFont="1" applyBorder="1" applyAlignment="1" applyProtection="1">
      <alignment horizontal="center" vertical="center" shrinkToFit="1"/>
      <protection locked="0"/>
    </xf>
    <xf numFmtId="0" fontId="22" fillId="0" borderId="3" xfId="0" applyFont="1" applyBorder="1" applyAlignment="1" applyProtection="1">
      <alignment horizontal="center" vertical="center" shrinkToFit="1"/>
      <protection locked="0"/>
    </xf>
    <xf numFmtId="0" fontId="22" fillId="0" borderId="4" xfId="0" applyFont="1" applyBorder="1" applyAlignment="1" applyProtection="1">
      <alignment horizontal="center" vertical="center" shrinkToFit="1"/>
      <protection locked="0"/>
    </xf>
    <xf numFmtId="0" fontId="10" fillId="8" borderId="8" xfId="0" applyFont="1" applyFill="1" applyBorder="1" applyAlignment="1" applyProtection="1">
      <alignment horizontal="center" vertical="center"/>
      <protection hidden="1"/>
    </xf>
    <xf numFmtId="0" fontId="10" fillId="8" borderId="1" xfId="0" applyFont="1" applyFill="1" applyBorder="1" applyAlignment="1" applyProtection="1">
      <alignment horizontal="center" vertical="center"/>
      <protection hidden="1"/>
    </xf>
    <xf numFmtId="0" fontId="10" fillId="8" borderId="9" xfId="0" applyFont="1" applyFill="1" applyBorder="1" applyAlignment="1" applyProtection="1">
      <alignment horizontal="center" vertical="center"/>
      <protection hidden="1"/>
    </xf>
    <xf numFmtId="0" fontId="10" fillId="8" borderId="6" xfId="0" applyFont="1" applyFill="1" applyBorder="1" applyAlignment="1" applyProtection="1">
      <alignment horizontal="center" vertical="center"/>
      <protection hidden="1"/>
    </xf>
    <xf numFmtId="0" fontId="10" fillId="8" borderId="3" xfId="0" applyFont="1" applyFill="1" applyBorder="1" applyAlignment="1" applyProtection="1">
      <alignment horizontal="center" vertical="center"/>
      <protection hidden="1"/>
    </xf>
    <xf numFmtId="0" fontId="10" fillId="8" borderId="4" xfId="0" applyFont="1" applyFill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5" fillId="0" borderId="2" xfId="0" applyFont="1" applyBorder="1" applyAlignment="1" applyProtection="1">
      <alignment horizontal="left" vertical="center" wrapText="1"/>
      <protection hidden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5" fillId="0" borderId="4" xfId="0" applyFont="1" applyBorder="1" applyAlignment="1" applyProtection="1">
      <alignment horizontal="left" vertical="center" wrapText="1"/>
      <protection hidden="1"/>
    </xf>
    <xf numFmtId="177" fontId="0" fillId="0" borderId="8" xfId="0" applyNumberFormat="1" applyBorder="1" applyAlignment="1" applyProtection="1">
      <alignment horizontal="center" vertical="center"/>
      <protection hidden="1"/>
    </xf>
    <xf numFmtId="177" fontId="0" fillId="0" borderId="1" xfId="0" applyNumberFormat="1" applyBorder="1" applyAlignment="1" applyProtection="1">
      <alignment horizontal="center" vertical="center"/>
      <protection hidden="1"/>
    </xf>
    <xf numFmtId="177" fontId="0" fillId="0" borderId="6" xfId="0" applyNumberFormat="1" applyBorder="1" applyAlignment="1" applyProtection="1">
      <alignment horizontal="center" vertical="center"/>
      <protection hidden="1"/>
    </xf>
    <xf numFmtId="177" fontId="0" fillId="0" borderId="3" xfId="0" applyNumberFormat="1" applyBorder="1" applyAlignment="1" applyProtection="1">
      <alignment horizontal="center" vertical="center"/>
      <protection hidden="1"/>
    </xf>
    <xf numFmtId="0" fontId="0" fillId="0" borderId="39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17" xfId="1" applyNumberFormat="1" applyFont="1" applyBorder="1" applyAlignment="1" applyProtection="1">
      <alignment horizontal="center" vertical="center"/>
      <protection locked="0"/>
    </xf>
    <xf numFmtId="0" fontId="0" fillId="0" borderId="22" xfId="1" applyNumberFormat="1" applyFont="1" applyBorder="1" applyAlignment="1" applyProtection="1">
      <alignment horizontal="center" vertical="center"/>
      <protection locked="0"/>
    </xf>
    <xf numFmtId="0" fontId="0" fillId="0" borderId="16" xfId="1" applyNumberFormat="1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 vertical="center" wrapText="1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15" fillId="0" borderId="5" xfId="0" applyFont="1" applyBorder="1" applyAlignment="1" applyProtection="1">
      <alignment horizontal="left" vertical="center" wrapText="1"/>
      <protection hidden="1"/>
    </xf>
    <xf numFmtId="0" fontId="0" fillId="3" borderId="7" xfId="0" applyFill="1" applyBorder="1" applyAlignment="1" applyProtection="1">
      <alignment horizontal="center" vertical="center" shrinkToFit="1"/>
      <protection hidden="1"/>
    </xf>
    <xf numFmtId="0" fontId="0" fillId="3" borderId="17" xfId="0" applyFill="1" applyBorder="1" applyAlignment="1" applyProtection="1">
      <alignment horizontal="center" vertical="center" shrinkToFit="1"/>
      <protection hidden="1"/>
    </xf>
    <xf numFmtId="0" fontId="0" fillId="3" borderId="22" xfId="0" applyFill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 applyProtection="1">
      <alignment horizontal="center" vertical="center" shrinkToFit="1"/>
      <protection hidden="1"/>
    </xf>
    <xf numFmtId="0" fontId="0" fillId="0" borderId="22" xfId="0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177" fontId="12" fillId="0" borderId="34" xfId="0" applyNumberFormat="1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left" vertical="center"/>
      <protection hidden="1"/>
    </xf>
    <xf numFmtId="0" fontId="0" fillId="0" borderId="36" xfId="0" applyBorder="1" applyAlignment="1" applyProtection="1">
      <alignment horizontal="left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177" fontId="12" fillId="0" borderId="22" xfId="0" applyNumberFormat="1" applyFont="1" applyBorder="1" applyAlignment="1" applyProtection="1">
      <alignment horizontal="center" vertical="center"/>
      <protection hidden="1"/>
    </xf>
    <xf numFmtId="177" fontId="12" fillId="0" borderId="1" xfId="0" applyNumberFormat="1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2" fontId="0" fillId="0" borderId="17" xfId="0" applyNumberFormat="1" applyBorder="1" applyAlignment="1" applyProtection="1">
      <alignment horizontal="center" vertical="center" shrinkToFit="1"/>
      <protection hidden="1"/>
    </xf>
    <xf numFmtId="2" fontId="0" fillId="0" borderId="22" xfId="0" applyNumberFormat="1" applyBorder="1" applyAlignment="1" applyProtection="1">
      <alignment horizontal="center" vertical="center" shrinkToFit="1"/>
      <protection hidden="1"/>
    </xf>
    <xf numFmtId="2" fontId="0" fillId="0" borderId="16" xfId="0" applyNumberFormat="1" applyBorder="1" applyAlignment="1" applyProtection="1">
      <alignment horizontal="center" vertical="center" shrinkToFit="1"/>
      <protection hidden="1"/>
    </xf>
    <xf numFmtId="38" fontId="0" fillId="0" borderId="17" xfId="2" applyFont="1" applyBorder="1" applyAlignment="1" applyProtection="1">
      <alignment horizontal="right" vertical="center"/>
      <protection hidden="1"/>
    </xf>
    <xf numFmtId="38" fontId="0" fillId="0" borderId="22" xfId="2" applyFont="1" applyBorder="1" applyAlignment="1" applyProtection="1">
      <alignment horizontal="right" vertical="center"/>
      <protection hidden="1"/>
    </xf>
    <xf numFmtId="177" fontId="0" fillId="0" borderId="5" xfId="0" applyNumberFormat="1" applyBorder="1" applyAlignment="1" applyProtection="1">
      <alignment horizontal="center" vertical="center"/>
      <protection hidden="1"/>
    </xf>
    <xf numFmtId="177" fontId="0" fillId="0" borderId="0" xfId="0" applyNumberFormat="1" applyBorder="1" applyAlignment="1" applyProtection="1">
      <alignment horizontal="center" vertical="center"/>
      <protection hidden="1"/>
    </xf>
    <xf numFmtId="0" fontId="4" fillId="2" borderId="0" xfId="3" applyFont="1" applyFill="1" applyBorder="1" applyAlignment="1" applyProtection="1">
      <alignment horizontal="center" vertical="center" shrinkToFit="1"/>
      <protection hidden="1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0" fillId="0" borderId="16" xfId="0" applyFont="1" applyFill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0" fontId="12" fillId="0" borderId="8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177" fontId="12" fillId="0" borderId="8" xfId="0" applyNumberFormat="1" applyFont="1" applyBorder="1" applyAlignment="1" applyProtection="1">
      <alignment horizontal="center" vertical="center"/>
      <protection hidden="1"/>
    </xf>
    <xf numFmtId="177" fontId="12" fillId="0" borderId="6" xfId="0" applyNumberFormat="1" applyFont="1" applyBorder="1" applyAlignment="1" applyProtection="1">
      <alignment horizontal="center" vertical="center"/>
      <protection hidden="1"/>
    </xf>
    <xf numFmtId="177" fontId="12" fillId="0" borderId="3" xfId="0" applyNumberFormat="1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177" fontId="0" fillId="0" borderId="8" xfId="0" applyNumberForma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" vertical="center"/>
      <protection locked="0"/>
    </xf>
    <xf numFmtId="177" fontId="0" fillId="0" borderId="6" xfId="0" applyNumberFormat="1" applyBorder="1" applyAlignment="1" applyProtection="1">
      <alignment horizontal="center" vertical="center"/>
      <protection locked="0"/>
    </xf>
    <xf numFmtId="177" fontId="0" fillId="0" borderId="3" xfId="0" applyNumberFormat="1" applyBorder="1" applyAlignment="1" applyProtection="1">
      <alignment horizontal="center" vertical="center"/>
      <protection locked="0"/>
    </xf>
    <xf numFmtId="0" fontId="16" fillId="0" borderId="7" xfId="0" applyFont="1" applyFill="1" applyBorder="1" applyAlignment="1" applyProtection="1">
      <alignment horizontal="center" vertical="center"/>
      <protection hidden="1"/>
    </xf>
    <xf numFmtId="0" fontId="10" fillId="0" borderId="60" xfId="0" applyFont="1" applyBorder="1" applyAlignment="1" applyProtection="1">
      <alignment horizontal="center" vertical="center" shrinkToFit="1"/>
      <protection locked="0"/>
    </xf>
    <xf numFmtId="0" fontId="10" fillId="0" borderId="81" xfId="0" applyFont="1" applyBorder="1" applyAlignment="1" applyProtection="1">
      <alignment horizontal="center" vertical="center" shrinkToFit="1"/>
      <protection locked="0"/>
    </xf>
    <xf numFmtId="0" fontId="0" fillId="0" borderId="64" xfId="0" applyBorder="1" applyAlignment="1" applyProtection="1">
      <alignment horizontal="center" vertical="center"/>
    </xf>
    <xf numFmtId="0" fontId="0" fillId="0" borderId="80" xfId="0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99" fontId="10" fillId="0" borderId="33" xfId="0" applyNumberFormat="1" applyFont="1" applyBorder="1" applyAlignment="1" applyProtection="1">
      <alignment horizontal="center" vertical="center"/>
      <protection hidden="1"/>
    </xf>
    <xf numFmtId="199" fontId="10" fillId="0" borderId="26" xfId="0" applyNumberFormat="1" applyFont="1" applyBorder="1" applyAlignment="1" applyProtection="1">
      <alignment horizontal="center" vertical="center"/>
      <protection hidden="1"/>
    </xf>
    <xf numFmtId="199" fontId="10" fillId="0" borderId="41" xfId="0" applyNumberFormat="1" applyFont="1" applyBorder="1" applyAlignment="1" applyProtection="1">
      <alignment horizontal="center" vertical="center"/>
      <protection hidden="1"/>
    </xf>
    <xf numFmtId="199" fontId="0" fillId="0" borderId="33" xfId="0" applyNumberFormat="1" applyBorder="1" applyAlignment="1" applyProtection="1">
      <alignment horizontal="center" vertical="center" wrapText="1"/>
      <protection hidden="1"/>
    </xf>
    <xf numFmtId="199" fontId="0" fillId="0" borderId="26" xfId="0" applyNumberFormat="1" applyBorder="1" applyAlignment="1" applyProtection="1">
      <alignment horizontal="center" vertical="center" wrapText="1"/>
      <protection hidden="1"/>
    </xf>
    <xf numFmtId="199" fontId="0" fillId="0" borderId="41" xfId="0" applyNumberFormat="1" applyBorder="1" applyAlignment="1" applyProtection="1">
      <alignment horizontal="center" vertical="center" wrapText="1"/>
      <protection hidden="1"/>
    </xf>
    <xf numFmtId="199" fontId="0" fillId="0" borderId="20" xfId="0" applyNumberFormat="1" applyFont="1" applyBorder="1" applyAlignment="1" applyProtection="1">
      <alignment horizontal="center" vertical="center"/>
      <protection hidden="1"/>
    </xf>
    <xf numFmtId="199" fontId="0" fillId="0" borderId="118" xfId="0" applyNumberFormat="1" applyFont="1" applyBorder="1" applyAlignment="1" applyProtection="1">
      <alignment horizontal="center" vertical="center"/>
      <protection hidden="1"/>
    </xf>
    <xf numFmtId="199" fontId="0" fillId="0" borderId="115" xfId="0" applyNumberFormat="1" applyBorder="1" applyAlignment="1" applyProtection="1">
      <alignment horizontal="center" vertical="center" wrapText="1"/>
      <protection hidden="1"/>
    </xf>
    <xf numFmtId="199" fontId="0" fillId="0" borderId="20" xfId="0" applyNumberFormat="1" applyBorder="1" applyAlignment="1" applyProtection="1">
      <alignment horizontal="center" vertical="center" wrapText="1"/>
      <protection hidden="1"/>
    </xf>
    <xf numFmtId="199" fontId="0" fillId="0" borderId="119" xfId="0" applyNumberFormat="1" applyBorder="1" applyAlignment="1" applyProtection="1">
      <alignment horizontal="center" vertical="center" wrapText="1"/>
      <protection hidden="1"/>
    </xf>
    <xf numFmtId="0" fontId="10" fillId="0" borderId="115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119" xfId="0" applyFont="1" applyBorder="1" applyAlignment="1" applyProtection="1">
      <alignment horizontal="center" vertical="center"/>
      <protection hidden="1"/>
    </xf>
    <xf numFmtId="199" fontId="13" fillId="0" borderId="120" xfId="0" applyNumberFormat="1" applyFont="1" applyBorder="1" applyAlignment="1" applyProtection="1">
      <alignment horizontal="center" vertical="center"/>
      <protection locked="0"/>
    </xf>
    <xf numFmtId="199" fontId="13" fillId="0" borderId="11" xfId="0" applyNumberFormat="1" applyFont="1" applyBorder="1" applyAlignment="1" applyProtection="1">
      <alignment horizontal="center" vertical="center"/>
      <protection locked="0"/>
    </xf>
    <xf numFmtId="199" fontId="13" fillId="0" borderId="12" xfId="0" applyNumberFormat="1" applyFont="1" applyBorder="1" applyAlignment="1" applyProtection="1">
      <alignment horizontal="center" vertical="center"/>
      <protection locked="0"/>
    </xf>
    <xf numFmtId="199" fontId="13" fillId="0" borderId="121" xfId="0" applyNumberFormat="1" applyFont="1" applyBorder="1" applyAlignment="1" applyProtection="1">
      <alignment horizontal="center" vertical="center" wrapText="1"/>
      <protection locked="0"/>
    </xf>
    <xf numFmtId="199" fontId="13" fillId="0" borderId="11" xfId="0" applyNumberFormat="1" applyFont="1" applyBorder="1" applyAlignment="1" applyProtection="1">
      <alignment horizontal="center" vertical="center" wrapText="1"/>
      <protection locked="0"/>
    </xf>
    <xf numFmtId="199" fontId="13" fillId="0" borderId="122" xfId="0" applyNumberFormat="1" applyFont="1" applyBorder="1" applyAlignment="1" applyProtection="1">
      <alignment horizontal="center" vertical="center" wrapText="1"/>
      <protection locked="0"/>
    </xf>
    <xf numFmtId="199" fontId="13" fillId="0" borderId="123" xfId="0" applyNumberFormat="1" applyFont="1" applyBorder="1" applyAlignment="1" applyProtection="1">
      <alignment horizontal="center" vertical="center"/>
      <protection locked="0"/>
    </xf>
    <xf numFmtId="199" fontId="13" fillId="0" borderId="32" xfId="0" applyNumberFormat="1" applyFont="1" applyBorder="1" applyAlignment="1" applyProtection="1">
      <alignment horizontal="center" vertical="center"/>
      <protection locked="0"/>
    </xf>
    <xf numFmtId="199" fontId="13" fillId="0" borderId="124" xfId="0" applyNumberFormat="1" applyFont="1" applyBorder="1" applyAlignment="1" applyProtection="1">
      <alignment horizontal="center" vertical="center"/>
      <protection locked="0"/>
    </xf>
    <xf numFmtId="199" fontId="13" fillId="0" borderId="31" xfId="0" applyNumberFormat="1" applyFont="1" applyBorder="1" applyAlignment="1" applyProtection="1">
      <alignment horizontal="center" vertical="center" wrapText="1"/>
      <protection locked="0"/>
    </xf>
    <xf numFmtId="199" fontId="13" fillId="0" borderId="32" xfId="0" applyNumberFormat="1" applyFont="1" applyBorder="1" applyAlignment="1" applyProtection="1">
      <alignment horizontal="center" vertical="center" wrapText="1"/>
      <protection locked="0"/>
    </xf>
    <xf numFmtId="199" fontId="13" fillId="0" borderId="125" xfId="0" applyNumberFormat="1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87" xfId="0" applyFont="1" applyBorder="1" applyAlignment="1" applyProtection="1">
      <alignment horizontal="center" vertical="center"/>
      <protection locked="0"/>
    </xf>
    <xf numFmtId="199" fontId="13" fillId="0" borderId="126" xfId="0" applyNumberFormat="1" applyFont="1" applyBorder="1" applyAlignment="1" applyProtection="1">
      <alignment horizontal="center" vertical="center"/>
      <protection locked="0"/>
    </xf>
    <xf numFmtId="199" fontId="13" fillId="0" borderId="22" xfId="0" applyNumberFormat="1" applyFont="1" applyBorder="1" applyAlignment="1" applyProtection="1">
      <alignment horizontal="center" vertical="center"/>
      <protection locked="0"/>
    </xf>
    <xf numFmtId="199" fontId="13" fillId="0" borderId="16" xfId="0" applyNumberFormat="1" applyFont="1" applyBorder="1" applyAlignment="1" applyProtection="1">
      <alignment horizontal="center" vertical="center"/>
      <protection locked="0"/>
    </xf>
    <xf numFmtId="199" fontId="13" fillId="0" borderId="127" xfId="0" applyNumberFormat="1" applyFont="1" applyBorder="1" applyAlignment="1" applyProtection="1">
      <alignment horizontal="center" vertical="center" wrapText="1"/>
      <protection locked="0"/>
    </xf>
    <xf numFmtId="199" fontId="13" fillId="0" borderId="22" xfId="0" applyNumberFormat="1" applyFont="1" applyBorder="1" applyAlignment="1" applyProtection="1">
      <alignment horizontal="center" vertical="center" wrapText="1"/>
      <protection locked="0"/>
    </xf>
    <xf numFmtId="199" fontId="13" fillId="0" borderId="128" xfId="0" applyNumberFormat="1" applyFont="1" applyBorder="1" applyAlignment="1" applyProtection="1">
      <alignment horizontal="center" vertical="center"/>
      <protection locked="0"/>
    </xf>
    <xf numFmtId="199" fontId="13" fillId="0" borderId="17" xfId="0" applyNumberFormat="1" applyFont="1" applyBorder="1" applyAlignment="1" applyProtection="1">
      <alignment horizontal="center" vertical="center" wrapText="1"/>
      <protection locked="0"/>
    </xf>
    <xf numFmtId="199" fontId="13" fillId="0" borderId="126" xfId="0" applyNumberFormat="1" applyFont="1" applyBorder="1" applyAlignment="1" applyProtection="1">
      <alignment horizontal="center" vertical="center"/>
      <protection hidden="1"/>
    </xf>
    <xf numFmtId="199" fontId="13" fillId="0" borderId="22" xfId="0" applyNumberFormat="1" applyFont="1" applyBorder="1" applyAlignment="1" applyProtection="1">
      <alignment horizontal="center" vertical="center"/>
      <protection hidden="1"/>
    </xf>
    <xf numFmtId="199" fontId="13" fillId="0" borderId="16" xfId="0" applyNumberFormat="1" applyFont="1" applyBorder="1" applyAlignment="1" applyProtection="1">
      <alignment horizontal="center" vertical="center"/>
      <protection hidden="1"/>
    </xf>
    <xf numFmtId="199" fontId="13" fillId="0" borderId="127" xfId="0" applyNumberFormat="1" applyFont="1" applyBorder="1" applyAlignment="1" applyProtection="1">
      <alignment horizontal="center" vertical="center" wrapText="1"/>
      <protection hidden="1"/>
    </xf>
    <xf numFmtId="199" fontId="13" fillId="0" borderId="128" xfId="0" applyNumberFormat="1" applyFont="1" applyBorder="1" applyAlignment="1" applyProtection="1">
      <alignment horizontal="center" vertical="center"/>
      <protection hidden="1"/>
    </xf>
    <xf numFmtId="199" fontId="13" fillId="0" borderId="129" xfId="0" applyNumberFormat="1" applyFont="1" applyBorder="1" applyAlignment="1" applyProtection="1">
      <alignment horizontal="center" vertical="center"/>
      <protection hidden="1"/>
    </xf>
    <xf numFmtId="199" fontId="13" fillId="0" borderId="27" xfId="0" applyNumberFormat="1" applyFont="1" applyBorder="1" applyAlignment="1" applyProtection="1">
      <alignment horizontal="center" vertical="center"/>
      <protection hidden="1"/>
    </xf>
    <xf numFmtId="199" fontId="13" fillId="0" borderId="14" xfId="0" applyNumberFormat="1" applyFont="1" applyBorder="1" applyAlignment="1" applyProtection="1">
      <alignment horizontal="center" vertical="center"/>
      <protection hidden="1"/>
    </xf>
    <xf numFmtId="199" fontId="13" fillId="0" borderId="130" xfId="0" applyNumberFormat="1" applyFont="1" applyBorder="1" applyAlignment="1" applyProtection="1">
      <alignment horizontal="center" vertical="center" wrapText="1"/>
      <protection hidden="1"/>
    </xf>
    <xf numFmtId="199" fontId="13" fillId="0" borderId="27" xfId="0" applyNumberFormat="1" applyFont="1" applyBorder="1" applyAlignment="1" applyProtection="1">
      <alignment horizontal="center" vertical="center" wrapText="1"/>
      <protection hidden="1"/>
    </xf>
    <xf numFmtId="199" fontId="13" fillId="0" borderId="131" xfId="0" applyNumberFormat="1" applyFont="1" applyBorder="1" applyAlignment="1" applyProtection="1">
      <alignment horizontal="center" vertical="center" wrapText="1"/>
      <protection hidden="1"/>
    </xf>
    <xf numFmtId="199" fontId="13" fillId="0" borderId="132" xfId="0" applyNumberFormat="1" applyFont="1" applyBorder="1" applyAlignment="1" applyProtection="1">
      <alignment horizontal="center" vertical="center"/>
      <protection hidden="1"/>
    </xf>
    <xf numFmtId="199" fontId="13" fillId="0" borderId="13" xfId="0" applyNumberFormat="1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177" fontId="15" fillId="0" borderId="133" xfId="0" applyNumberFormat="1" applyFont="1" applyBorder="1" applyAlignment="1" applyProtection="1">
      <alignment horizontal="center" vertical="center" wrapText="1"/>
      <protection hidden="1"/>
    </xf>
    <xf numFmtId="177" fontId="15" fillId="0" borderId="134" xfId="0" applyNumberFormat="1" applyFont="1" applyBorder="1" applyAlignment="1" applyProtection="1">
      <alignment horizontal="center" vertical="center" wrapText="1"/>
      <protection hidden="1"/>
    </xf>
    <xf numFmtId="177" fontId="15" fillId="0" borderId="135" xfId="0" applyNumberFormat="1" applyFont="1" applyBorder="1" applyAlignment="1" applyProtection="1">
      <alignment horizontal="center" vertical="center" wrapText="1"/>
      <protection hidden="1"/>
    </xf>
    <xf numFmtId="0" fontId="10" fillId="0" borderId="136" xfId="0" applyFont="1" applyBorder="1" applyAlignment="1" applyProtection="1">
      <alignment horizontal="center" vertical="center"/>
      <protection hidden="1"/>
    </xf>
    <xf numFmtId="0" fontId="10" fillId="0" borderId="134" xfId="0" applyFont="1" applyBorder="1" applyAlignment="1" applyProtection="1">
      <alignment horizontal="center" vertical="center"/>
      <protection hidden="1"/>
    </xf>
    <xf numFmtId="177" fontId="0" fillId="12" borderId="133" xfId="0" applyNumberFormat="1" applyFill="1" applyBorder="1" applyAlignment="1" applyProtection="1">
      <alignment horizontal="center" vertical="center" wrapText="1"/>
      <protection hidden="1"/>
    </xf>
    <xf numFmtId="177" fontId="0" fillId="12" borderId="134" xfId="0" applyNumberFormat="1" applyFill="1" applyBorder="1" applyAlignment="1" applyProtection="1">
      <alignment horizontal="center" vertical="center" wrapText="1"/>
      <protection hidden="1"/>
    </xf>
    <xf numFmtId="177" fontId="0" fillId="12" borderId="137" xfId="0" applyNumberFormat="1" applyFill="1" applyBorder="1" applyAlignment="1" applyProtection="1">
      <alignment horizontal="center" vertical="center" wrapText="1"/>
      <protection hidden="1"/>
    </xf>
    <xf numFmtId="177" fontId="0" fillId="13" borderId="138" xfId="0" applyNumberFormat="1" applyFill="1" applyBorder="1" applyAlignment="1" applyProtection="1">
      <alignment horizontal="center" vertical="center" wrapText="1"/>
      <protection hidden="1"/>
    </xf>
    <xf numFmtId="177" fontId="0" fillId="13" borderId="134" xfId="0" applyNumberFormat="1" applyFill="1" applyBorder="1" applyAlignment="1" applyProtection="1">
      <alignment horizontal="center" vertical="center" wrapText="1"/>
      <protection hidden="1"/>
    </xf>
    <xf numFmtId="177" fontId="0" fillId="13" borderId="117" xfId="0" applyNumberFormat="1" applyFill="1" applyBorder="1" applyAlignment="1" applyProtection="1">
      <alignment horizontal="center" vertical="center" wrapText="1"/>
      <protection hidden="1"/>
    </xf>
    <xf numFmtId="0" fontId="25" fillId="0" borderId="139" xfId="0" applyFont="1" applyBorder="1" applyAlignment="1" applyProtection="1">
      <alignment horizontal="center" vertical="center" shrinkToFit="1"/>
      <protection hidden="1"/>
    </xf>
    <xf numFmtId="0" fontId="25" fillId="0" borderId="140" xfId="0" applyFont="1" applyBorder="1" applyAlignment="1" applyProtection="1">
      <alignment horizontal="center" vertical="center" shrinkToFit="1"/>
      <protection hidden="1"/>
    </xf>
    <xf numFmtId="0" fontId="25" fillId="0" borderId="141" xfId="0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 applyProtection="1">
      <alignment vertical="center" shrinkToFit="1"/>
      <protection hidden="1"/>
    </xf>
    <xf numFmtId="0" fontId="10" fillId="0" borderId="4" xfId="0" applyFont="1" applyBorder="1" applyAlignment="1" applyProtection="1">
      <alignment vertical="center" shrinkToFit="1"/>
      <protection hidden="1"/>
    </xf>
    <xf numFmtId="0" fontId="10" fillId="0" borderId="19" xfId="0" applyFont="1" applyBorder="1" applyAlignment="1" applyProtection="1">
      <alignment vertical="center" shrinkToFit="1"/>
      <protection hidden="1"/>
    </xf>
    <xf numFmtId="0" fontId="10" fillId="0" borderId="21" xfId="0" applyFont="1" applyBorder="1" applyAlignment="1" applyProtection="1">
      <alignment vertical="center" shrinkToFit="1"/>
      <protection hidden="1"/>
    </xf>
    <xf numFmtId="0" fontId="23" fillId="11" borderId="19" xfId="0" applyFont="1" applyFill="1" applyBorder="1" applyAlignment="1" applyProtection="1">
      <alignment vertical="center" wrapText="1"/>
      <protection hidden="1"/>
    </xf>
    <xf numFmtId="0" fontId="23" fillId="11" borderId="21" xfId="0" applyFont="1" applyFill="1" applyBorder="1" applyAlignment="1" applyProtection="1">
      <alignment vertical="center" wrapText="1"/>
      <protection hidden="1"/>
    </xf>
    <xf numFmtId="0" fontId="10" fillId="0" borderId="78" xfId="0" applyFont="1" applyBorder="1" applyAlignment="1" applyProtection="1">
      <alignment horizontal="center" vertical="center" shrinkToFit="1"/>
      <protection locked="0"/>
    </xf>
    <xf numFmtId="0" fontId="10" fillId="0" borderId="142" xfId="0" applyFont="1" applyBorder="1" applyAlignment="1" applyProtection="1">
      <alignment horizontal="center" vertical="center" shrinkToFit="1"/>
      <protection locked="0"/>
    </xf>
    <xf numFmtId="0" fontId="10" fillId="0" borderId="143" xfId="0" applyFont="1" applyBorder="1" applyAlignment="1" applyProtection="1">
      <alignment horizontal="center" vertical="center" shrinkToFit="1"/>
      <protection locked="0"/>
    </xf>
    <xf numFmtId="0" fontId="10" fillId="0" borderId="144" xfId="0" applyFont="1" applyBorder="1" applyAlignment="1" applyProtection="1">
      <alignment horizontal="center" vertical="center" shrinkToFit="1"/>
      <protection locked="0"/>
    </xf>
    <xf numFmtId="0" fontId="15" fillId="0" borderId="26" xfId="0" applyFont="1" applyBorder="1" applyAlignment="1" applyProtection="1">
      <alignment vertical="top"/>
      <protection hidden="1"/>
    </xf>
  </cellXfs>
  <cellStyles count="6">
    <cellStyle name="パーセント" xfId="1" builtinId="5"/>
    <cellStyle name="桁区切り" xfId="2" builtinId="6"/>
    <cellStyle name="桁区切り 2" xfId="5"/>
    <cellStyle name="標準" xfId="0" builtinId="0"/>
    <cellStyle name="標準 2" xfId="4"/>
    <cellStyle name="標準_負荷チェックシート（水谷修正）" xfId="3"/>
  </cellStyles>
  <dxfs count="81"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ont>
        <b/>
        <i val="0"/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FF99"/>
        </patternFill>
      </fill>
    </dxf>
    <dxf>
      <fill>
        <patternFill>
          <bgColor theme="8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8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mruColors>
      <color rgb="FFFFFF66"/>
      <color rgb="FF99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fmlaLink="$AQ$7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104775</xdr:colOff>
      <xdr:row>1</xdr:row>
      <xdr:rowOff>38100</xdr:rowOff>
    </xdr:from>
    <xdr:ext cx="781050" cy="242374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5448300" y="209550"/>
          <a:ext cx="78105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endParaRPr kumimoji="1" lang="ja-JP" altLang="en-US" sz="900"/>
        </a:p>
      </xdr:txBody>
    </xdr:sp>
    <xdr:clientData/>
  </xdr:oneCellAnchor>
  <xdr:oneCellAnchor>
    <xdr:from>
      <xdr:col>29</xdr:col>
      <xdr:colOff>104775</xdr:colOff>
      <xdr:row>1</xdr:row>
      <xdr:rowOff>38100</xdr:rowOff>
    </xdr:from>
    <xdr:ext cx="781050" cy="242374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5448300" y="209550"/>
          <a:ext cx="78105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endParaRPr kumimoji="1" lang="ja-JP" altLang="en-US" sz="9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104775</xdr:colOff>
      <xdr:row>1</xdr:row>
      <xdr:rowOff>38100</xdr:rowOff>
    </xdr:from>
    <xdr:ext cx="781050" cy="2423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5791200" y="209550"/>
          <a:ext cx="78105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endParaRPr kumimoji="1" lang="ja-JP" altLang="en-US" sz="900"/>
        </a:p>
      </xdr:txBody>
    </xdr:sp>
    <xdr:clientData/>
  </xdr:oneCellAnchor>
  <xdr:oneCellAnchor>
    <xdr:from>
      <xdr:col>29</xdr:col>
      <xdr:colOff>104775</xdr:colOff>
      <xdr:row>1</xdr:row>
      <xdr:rowOff>38100</xdr:rowOff>
    </xdr:from>
    <xdr:ext cx="781050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5791200" y="209550"/>
          <a:ext cx="78105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endParaRPr kumimoji="1" lang="ja-JP" altLang="en-US" sz="900"/>
        </a:p>
      </xdr:txBody>
    </xdr:sp>
    <xdr:clientData/>
  </xdr:oneCellAnchor>
  <xdr:twoCellAnchor editAs="oneCell">
    <xdr:from>
      <xdr:col>37</xdr:col>
      <xdr:colOff>4533</xdr:colOff>
      <xdr:row>3</xdr:row>
      <xdr:rowOff>66676</xdr:rowOff>
    </xdr:from>
    <xdr:to>
      <xdr:col>46</xdr:col>
      <xdr:colOff>523875</xdr:colOff>
      <xdr:row>22</xdr:row>
      <xdr:rowOff>142876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4033" y="581026"/>
          <a:ext cx="5205642" cy="3733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28575</xdr:colOff>
      <xdr:row>2</xdr:row>
      <xdr:rowOff>47625</xdr:rowOff>
    </xdr:from>
    <xdr:to>
      <xdr:col>52</xdr:col>
      <xdr:colOff>512527</xdr:colOff>
      <xdr:row>45</xdr:row>
      <xdr:rowOff>152400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0" y="390525"/>
          <a:ext cx="6694252" cy="84486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104775</xdr:colOff>
      <xdr:row>1</xdr:row>
      <xdr:rowOff>38100</xdr:rowOff>
    </xdr:from>
    <xdr:ext cx="781050" cy="24237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5791200" y="209550"/>
          <a:ext cx="78105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endParaRPr kumimoji="1" lang="ja-JP" altLang="en-US" sz="900"/>
        </a:p>
      </xdr:txBody>
    </xdr:sp>
    <xdr:clientData/>
  </xdr:oneCellAnchor>
  <xdr:oneCellAnchor>
    <xdr:from>
      <xdr:col>29</xdr:col>
      <xdr:colOff>104775</xdr:colOff>
      <xdr:row>1</xdr:row>
      <xdr:rowOff>38100</xdr:rowOff>
    </xdr:from>
    <xdr:ext cx="781050" cy="242374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5791200" y="209550"/>
          <a:ext cx="78105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endParaRPr kumimoji="1" lang="ja-JP" altLang="en-US" sz="900"/>
        </a:p>
      </xdr:txBody>
    </xdr:sp>
    <xdr:clientData/>
  </xdr:oneCellAnchor>
  <xdr:twoCellAnchor editAs="oneCell">
    <xdr:from>
      <xdr:col>37</xdr:col>
      <xdr:colOff>4533</xdr:colOff>
      <xdr:row>3</xdr:row>
      <xdr:rowOff>66676</xdr:rowOff>
    </xdr:from>
    <xdr:to>
      <xdr:col>46</xdr:col>
      <xdr:colOff>523875</xdr:colOff>
      <xdr:row>22</xdr:row>
      <xdr:rowOff>142876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4033" y="581026"/>
          <a:ext cx="5205642" cy="3733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28575</xdr:colOff>
      <xdr:row>2</xdr:row>
      <xdr:rowOff>114300</xdr:rowOff>
    </xdr:from>
    <xdr:to>
      <xdr:col>52</xdr:col>
      <xdr:colOff>512527</xdr:colOff>
      <xdr:row>46</xdr:row>
      <xdr:rowOff>28575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0" y="457200"/>
          <a:ext cx="6694252" cy="84486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</xdr:row>
          <xdr:rowOff>47625</xdr:rowOff>
        </xdr:from>
        <xdr:to>
          <xdr:col>23</xdr:col>
          <xdr:colOff>114300</xdr:colOff>
          <xdr:row>3</xdr:row>
          <xdr:rowOff>123825</xdr:rowOff>
        </xdr:to>
        <xdr:sp macro="" textlink="">
          <xdr:nvSpPr>
            <xdr:cNvPr id="91137" name="Option Button 1" hidden="1">
              <a:extLst>
                <a:ext uri="{63B3BB69-23CF-44E3-9099-C40C66FF867C}">
                  <a14:compatExt spid="_x0000_s91137"/>
                </a:ext>
                <a:ext uri="{FF2B5EF4-FFF2-40B4-BE49-F238E27FC236}">
                  <a16:creationId xmlns:a16="http://schemas.microsoft.com/office/drawing/2014/main" id="{00000000-0008-0000-0B00-000001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28575</xdr:colOff>
          <xdr:row>2</xdr:row>
          <xdr:rowOff>57150</xdr:rowOff>
        </xdr:from>
        <xdr:to>
          <xdr:col>29</xdr:col>
          <xdr:colOff>133350</xdr:colOff>
          <xdr:row>3</xdr:row>
          <xdr:rowOff>133350</xdr:rowOff>
        </xdr:to>
        <xdr:sp macro="" textlink="">
          <xdr:nvSpPr>
            <xdr:cNvPr id="91138" name="Option Button 2" hidden="1">
              <a:extLst>
                <a:ext uri="{63B3BB69-23CF-44E3-9099-C40C66FF867C}">
                  <a14:compatExt spid="_x0000_s91138"/>
                </a:ext>
                <a:ext uri="{FF2B5EF4-FFF2-40B4-BE49-F238E27FC236}">
                  <a16:creationId xmlns:a16="http://schemas.microsoft.com/office/drawing/2014/main" id="{00000000-0008-0000-0B00-0000026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23</xdr:col>
      <xdr:colOff>19050</xdr:colOff>
      <xdr:row>2</xdr:row>
      <xdr:rowOff>57150</xdr:rowOff>
    </xdr:from>
    <xdr:ext cx="904875" cy="242374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4619625" y="400050"/>
          <a:ext cx="904875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本様式を使用</a:t>
          </a:r>
        </a:p>
      </xdr:txBody>
    </xdr:sp>
    <xdr:clientData/>
  </xdr:oneCellAnchor>
  <xdr:oneCellAnchor>
    <xdr:from>
      <xdr:col>29</xdr:col>
      <xdr:colOff>19050</xdr:colOff>
      <xdr:row>2</xdr:row>
      <xdr:rowOff>57150</xdr:rowOff>
    </xdr:from>
    <xdr:ext cx="1143000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5819775" y="400050"/>
          <a:ext cx="11430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square" rtlCol="0" anchor="t">
          <a:spAutoFit/>
        </a:bodyPr>
        <a:lstStyle/>
        <a:p>
          <a:r>
            <a:rPr kumimoji="1" lang="ja-JP" altLang="en-US" sz="900"/>
            <a:t>他の様式を使用</a:t>
          </a:r>
        </a:p>
      </xdr:txBody>
    </xdr:sp>
    <xdr:clientData/>
  </xdr:oneCellAnchor>
  <xdr:oneCellAnchor>
    <xdr:from>
      <xdr:col>52</xdr:col>
      <xdr:colOff>514350</xdr:colOff>
      <xdr:row>7</xdr:row>
      <xdr:rowOff>28575</xdr:rowOff>
    </xdr:from>
    <xdr:ext cx="2466975" cy="425758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7515225" y="1228725"/>
          <a:ext cx="2466975" cy="425758"/>
        </a:xfrm>
        <a:prstGeom prst="wedgeRectCallout">
          <a:avLst>
            <a:gd name="adj1" fmla="val -71084"/>
            <a:gd name="adj2" fmla="val 37407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rtlCol="0" anchor="t">
          <a:spAutoFit/>
        </a:bodyPr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色のついたセルにしか記入できません。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水色のセルはリストから選択します。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6" Type="http://schemas.openxmlformats.org/officeDocument/2006/relationships/comments" Target="../comments6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0000"/>
  </sheetPr>
  <dimension ref="A1:AH24"/>
  <sheetViews>
    <sheetView showZeros="0" tabSelected="1" view="pageBreakPreview" zoomScaleNormal="100" zoomScaleSheetLayoutView="100" workbookViewId="0">
      <selection activeCell="AH1" sqref="AH1"/>
    </sheetView>
  </sheetViews>
  <sheetFormatPr defaultRowHeight="13.5"/>
  <cols>
    <col min="1" max="10" width="2.625" style="5" customWidth="1"/>
    <col min="11" max="11" width="4.75" style="5" customWidth="1"/>
    <col min="12" max="15" width="2.625" style="5" customWidth="1"/>
    <col min="16" max="16" width="6" style="5" customWidth="1"/>
    <col min="17" max="22" width="2.625" style="5" customWidth="1"/>
    <col min="23" max="23" width="2.875" style="5" customWidth="1"/>
    <col min="24" max="27" width="2.625" style="5" customWidth="1"/>
    <col min="28" max="28" width="4.625" style="5" customWidth="1"/>
    <col min="29" max="33" width="2.625" style="5" customWidth="1"/>
    <col min="34" max="34" width="8" style="5" customWidth="1"/>
    <col min="35" max="59" width="2.625" style="5" customWidth="1"/>
    <col min="60" max="16384" width="9" style="5"/>
  </cols>
  <sheetData>
    <row r="1" spans="1:34">
      <c r="D1" s="25"/>
    </row>
    <row r="2" spans="1:34">
      <c r="D2" s="25"/>
    </row>
    <row r="3" spans="1:34">
      <c r="D3" s="25"/>
    </row>
    <row r="4" spans="1:34">
      <c r="A4" s="5" t="s">
        <v>268</v>
      </c>
    </row>
    <row r="5" spans="1:34" ht="15" customHeight="1">
      <c r="A5" s="152" t="s">
        <v>5</v>
      </c>
      <c r="B5" s="153"/>
      <c r="C5" s="153"/>
      <c r="D5" s="153"/>
      <c r="E5" s="153" t="s">
        <v>2</v>
      </c>
      <c r="F5" s="153"/>
      <c r="G5" s="153"/>
      <c r="H5" s="153"/>
      <c r="I5" s="153"/>
      <c r="J5" s="153"/>
      <c r="K5" s="153"/>
      <c r="L5" s="153"/>
      <c r="M5" s="153"/>
      <c r="N5" s="153"/>
      <c r="O5" s="153" t="s">
        <v>3</v>
      </c>
      <c r="P5" s="153"/>
      <c r="Q5" s="153"/>
      <c r="R5" s="153"/>
      <c r="S5" s="153"/>
      <c r="T5" s="153"/>
      <c r="U5" s="153"/>
      <c r="V5" s="153"/>
      <c r="W5" s="153"/>
      <c r="X5" s="153"/>
      <c r="Y5" s="153" t="s">
        <v>17</v>
      </c>
      <c r="Z5" s="153"/>
      <c r="AA5" s="153"/>
      <c r="AB5" s="153"/>
      <c r="AC5" s="153"/>
      <c r="AD5" s="153"/>
      <c r="AE5" s="153"/>
      <c r="AF5" s="153"/>
      <c r="AG5" s="153"/>
      <c r="AH5" s="153"/>
    </row>
    <row r="6" spans="1:34" ht="24.95" customHeight="1">
      <c r="A6" s="153"/>
      <c r="B6" s="153"/>
      <c r="C6" s="153"/>
      <c r="D6" s="153"/>
      <c r="E6" s="194">
        <f t="shared" ref="E6:J6" si="0">$G$11</f>
        <v>0</v>
      </c>
      <c r="F6" s="194"/>
      <c r="G6" s="194"/>
      <c r="H6" s="194"/>
      <c r="I6" s="194"/>
      <c r="J6" s="195"/>
      <c r="K6" s="156" t="s">
        <v>16</v>
      </c>
      <c r="L6" s="153"/>
      <c r="M6" s="153"/>
      <c r="N6" s="153"/>
      <c r="O6" s="194">
        <f>$L$11</f>
        <v>0</v>
      </c>
      <c r="P6" s="194"/>
      <c r="Q6" s="194"/>
      <c r="R6" s="194"/>
      <c r="S6" s="194"/>
      <c r="T6" s="195"/>
      <c r="U6" s="156" t="s">
        <v>16</v>
      </c>
      <c r="V6" s="153"/>
      <c r="W6" s="153"/>
      <c r="X6" s="153"/>
      <c r="Y6" s="195">
        <f t="shared" ref="Y6:AD6" si="1">$O$6</f>
        <v>0</v>
      </c>
      <c r="Z6" s="196"/>
      <c r="AA6" s="196"/>
      <c r="AB6" s="196"/>
      <c r="AC6" s="196"/>
      <c r="AD6" s="196"/>
      <c r="AE6" s="156" t="s">
        <v>16</v>
      </c>
      <c r="AF6" s="153"/>
      <c r="AG6" s="153"/>
      <c r="AH6" s="153"/>
    </row>
    <row r="7" spans="1:34" ht="9.9499999999999993" customHeight="1">
      <c r="A7" s="135"/>
      <c r="B7" s="135"/>
      <c r="C7" s="135"/>
      <c r="D7" s="135"/>
      <c r="E7" s="136"/>
      <c r="F7" s="136"/>
      <c r="G7" s="136"/>
      <c r="H7" s="136"/>
      <c r="I7" s="136"/>
      <c r="J7" s="136"/>
      <c r="K7" s="135"/>
      <c r="L7" s="135"/>
      <c r="M7" s="135"/>
      <c r="N7" s="135"/>
      <c r="O7" s="136"/>
      <c r="P7" s="136"/>
      <c r="Q7" s="136"/>
      <c r="R7" s="136"/>
      <c r="S7" s="136"/>
      <c r="T7" s="136"/>
      <c r="U7" s="135"/>
      <c r="V7" s="135"/>
      <c r="W7" s="135"/>
      <c r="X7" s="135"/>
      <c r="Y7" s="201"/>
      <c r="Z7" s="201"/>
      <c r="AA7" s="201"/>
      <c r="AB7" s="139"/>
      <c r="AC7" s="202"/>
      <c r="AD7" s="202"/>
      <c r="AE7" s="202"/>
      <c r="AF7" s="202"/>
      <c r="AG7" s="202"/>
      <c r="AH7" s="202"/>
    </row>
    <row r="8" spans="1:34" ht="24.95" hidden="1" customHeight="1">
      <c r="A8" s="173" t="s">
        <v>240</v>
      </c>
      <c r="B8" s="173"/>
      <c r="C8" s="173"/>
      <c r="D8" s="173"/>
      <c r="E8" s="173"/>
      <c r="F8" s="173"/>
      <c r="G8" s="173"/>
      <c r="H8" s="173"/>
      <c r="I8" s="177" t="s">
        <v>254</v>
      </c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6"/>
    </row>
    <row r="9" spans="1:34" ht="14.25" hidden="1" customHeight="1">
      <c r="A9" s="135"/>
      <c r="B9" s="188" t="s">
        <v>241</v>
      </c>
      <c r="C9" s="189"/>
      <c r="D9" s="189"/>
      <c r="E9" s="189"/>
      <c r="F9" s="190"/>
      <c r="G9" s="197" t="s">
        <v>245</v>
      </c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9"/>
      <c r="AA9" s="135"/>
      <c r="AB9" s="135"/>
      <c r="AC9" s="135"/>
      <c r="AD9" s="135"/>
    </row>
    <row r="10" spans="1:34" ht="14.25" hidden="1" customHeight="1" thickBot="1">
      <c r="A10" s="135"/>
      <c r="B10" s="191"/>
      <c r="C10" s="192"/>
      <c r="D10" s="192"/>
      <c r="E10" s="192"/>
      <c r="F10" s="193"/>
      <c r="G10" s="605" t="s">
        <v>242</v>
      </c>
      <c r="H10" s="606"/>
      <c r="I10" s="606"/>
      <c r="J10" s="606"/>
      <c r="K10" s="607"/>
      <c r="L10" s="602" t="s">
        <v>243</v>
      </c>
      <c r="M10" s="603"/>
      <c r="N10" s="603"/>
      <c r="O10" s="603"/>
      <c r="P10" s="604"/>
      <c r="Q10" s="600" t="s">
        <v>244</v>
      </c>
      <c r="R10" s="601"/>
      <c r="S10" s="601"/>
      <c r="T10" s="601"/>
      <c r="U10" s="200"/>
      <c r="V10" s="597" t="s">
        <v>253</v>
      </c>
      <c r="W10" s="598"/>
      <c r="X10" s="598"/>
      <c r="Y10" s="598"/>
      <c r="Z10" s="599"/>
      <c r="AA10" s="135"/>
      <c r="AB10" s="135"/>
      <c r="AC10" s="135"/>
      <c r="AD10" s="135"/>
    </row>
    <row r="11" spans="1:34" ht="24.95" hidden="1" customHeight="1">
      <c r="A11" s="135"/>
      <c r="B11" s="594"/>
      <c r="C11" s="595"/>
      <c r="D11" s="595"/>
      <c r="E11" s="595"/>
      <c r="F11" s="596"/>
      <c r="G11" s="593">
        <f>'照明算定(導入前1)'!K59+'照明算定(導入前2)'!K59+'照明算定(導入前3)'!K59</f>
        <v>0</v>
      </c>
      <c r="H11" s="590"/>
      <c r="I11" s="590"/>
      <c r="J11" s="590"/>
      <c r="K11" s="591"/>
      <c r="L11" s="586">
        <f>'照明算定(導入後1)'!$K$59+'照明算定(導入後2)'!$K$59+'照明算定(導入後3)'!K59</f>
        <v>0</v>
      </c>
      <c r="M11" s="587"/>
      <c r="N11" s="587"/>
      <c r="O11" s="587"/>
      <c r="P11" s="592"/>
      <c r="Q11" s="589">
        <f>IFERROR(G11-L11,"")</f>
        <v>0</v>
      </c>
      <c r="R11" s="590"/>
      <c r="S11" s="590"/>
      <c r="T11" s="590"/>
      <c r="U11" s="591"/>
      <c r="V11" s="586">
        <f>('照明算定(導入前1)'!AF59+'照明算定(導入前2)'!AF59+'照明算定(導入前3)'!AF59)-('照明算定(導入後1)'!$AH$59+'照明算定(導入後2)'!$AH$59+'照明算定(導入後3)'!AH59)</f>
        <v>0</v>
      </c>
      <c r="W11" s="587"/>
      <c r="X11" s="587"/>
      <c r="Y11" s="587"/>
      <c r="Z11" s="588"/>
      <c r="AA11" s="135"/>
      <c r="AB11" s="135"/>
      <c r="AC11" s="135"/>
      <c r="AD11" s="135"/>
    </row>
    <row r="12" spans="1:34" ht="24.95" hidden="1" customHeight="1">
      <c r="A12" s="135"/>
      <c r="B12" s="154" t="e">
        <f>#REF!</f>
        <v>#REF!</v>
      </c>
      <c r="C12" s="155"/>
      <c r="D12" s="155"/>
      <c r="E12" s="155"/>
      <c r="F12" s="156"/>
      <c r="G12" s="179" t="e">
        <f>#REF!</f>
        <v>#REF!</v>
      </c>
      <c r="H12" s="180"/>
      <c r="I12" s="180"/>
      <c r="J12" s="180"/>
      <c r="K12" s="181"/>
      <c r="L12" s="581" t="e">
        <f>#REF!</f>
        <v>#REF!</v>
      </c>
      <c r="M12" s="582"/>
      <c r="N12" s="582"/>
      <c r="O12" s="582"/>
      <c r="P12" s="585"/>
      <c r="Q12" s="584" t="str">
        <f>IFERROR(G12-L12,"")</f>
        <v/>
      </c>
      <c r="R12" s="180"/>
      <c r="S12" s="180"/>
      <c r="T12" s="180"/>
      <c r="U12" s="181"/>
      <c r="V12" s="581" t="e">
        <f>#REF!</f>
        <v>#REF!</v>
      </c>
      <c r="W12" s="582"/>
      <c r="X12" s="582"/>
      <c r="Y12" s="582"/>
      <c r="Z12" s="583"/>
      <c r="AA12" s="135"/>
      <c r="AB12" s="135"/>
      <c r="AC12" s="135"/>
      <c r="AD12" s="135"/>
    </row>
    <row r="13" spans="1:34" ht="24.95" hidden="1" customHeight="1">
      <c r="A13" s="135"/>
      <c r="B13" s="154" t="e">
        <f>#REF!</f>
        <v>#REF!</v>
      </c>
      <c r="C13" s="155"/>
      <c r="D13" s="155"/>
      <c r="E13" s="155"/>
      <c r="F13" s="156"/>
      <c r="G13" s="179" t="e">
        <f>#REF!</f>
        <v>#REF!</v>
      </c>
      <c r="H13" s="180"/>
      <c r="I13" s="180"/>
      <c r="J13" s="180"/>
      <c r="K13" s="181"/>
      <c r="L13" s="581" t="e">
        <f>#REF!</f>
        <v>#REF!</v>
      </c>
      <c r="M13" s="582"/>
      <c r="N13" s="582"/>
      <c r="O13" s="582"/>
      <c r="P13" s="585"/>
      <c r="Q13" s="584" t="str">
        <f>IFERROR(G13-L13,"")</f>
        <v/>
      </c>
      <c r="R13" s="180"/>
      <c r="S13" s="180"/>
      <c r="T13" s="180"/>
      <c r="U13" s="181"/>
      <c r="V13" s="581" t="e">
        <f>#REF!</f>
        <v>#REF!</v>
      </c>
      <c r="W13" s="582"/>
      <c r="X13" s="582"/>
      <c r="Y13" s="582"/>
      <c r="Z13" s="583"/>
      <c r="AA13" s="135"/>
      <c r="AB13" s="135"/>
      <c r="AC13" s="135"/>
      <c r="AD13" s="135"/>
    </row>
    <row r="14" spans="1:34" ht="24.95" hidden="1" customHeight="1">
      <c r="A14" s="135"/>
      <c r="B14" s="154" t="e">
        <f>#REF!</f>
        <v>#REF!</v>
      </c>
      <c r="C14" s="155"/>
      <c r="D14" s="155"/>
      <c r="E14" s="155"/>
      <c r="F14" s="156"/>
      <c r="G14" s="179" t="s">
        <v>266</v>
      </c>
      <c r="H14" s="180"/>
      <c r="I14" s="180"/>
      <c r="J14" s="180"/>
      <c r="K14" s="181"/>
      <c r="L14" s="581" t="s">
        <v>267</v>
      </c>
      <c r="M14" s="582"/>
      <c r="N14" s="582"/>
      <c r="O14" s="582"/>
      <c r="P14" s="585"/>
      <c r="Q14" s="584" t="e">
        <f>#REF!</f>
        <v>#REF!</v>
      </c>
      <c r="R14" s="180"/>
      <c r="S14" s="180"/>
      <c r="T14" s="180"/>
      <c r="U14" s="181"/>
      <c r="V14" s="581" t="e">
        <f>#REF!</f>
        <v>#REF!</v>
      </c>
      <c r="W14" s="582"/>
      <c r="X14" s="582"/>
      <c r="Y14" s="582"/>
      <c r="Z14" s="583"/>
      <c r="AA14" s="138"/>
      <c r="AB14" s="135"/>
      <c r="AC14" s="135"/>
      <c r="AD14" s="135"/>
    </row>
    <row r="15" spans="1:34" ht="24.95" hidden="1" customHeight="1">
      <c r="A15" s="135"/>
      <c r="B15" s="154" t="e">
        <f>#REF!</f>
        <v>#REF!</v>
      </c>
      <c r="C15" s="155"/>
      <c r="D15" s="155"/>
      <c r="E15" s="155"/>
      <c r="F15" s="156"/>
      <c r="G15" s="179" t="e">
        <f>#REF!</f>
        <v>#REF!</v>
      </c>
      <c r="H15" s="180"/>
      <c r="I15" s="180"/>
      <c r="J15" s="180"/>
      <c r="K15" s="181"/>
      <c r="L15" s="581" t="e">
        <f>#REF!</f>
        <v>#REF!</v>
      </c>
      <c r="M15" s="582"/>
      <c r="N15" s="582"/>
      <c r="O15" s="582"/>
      <c r="P15" s="585"/>
      <c r="Q15" s="584" t="str">
        <f>IFERROR(G15-L15,"")</f>
        <v/>
      </c>
      <c r="R15" s="180"/>
      <c r="S15" s="180"/>
      <c r="T15" s="180"/>
      <c r="U15" s="181"/>
      <c r="V15" s="581" t="e">
        <f>#REF!</f>
        <v>#REF!</v>
      </c>
      <c r="W15" s="582"/>
      <c r="X15" s="582"/>
      <c r="Y15" s="582"/>
      <c r="Z15" s="583"/>
      <c r="AA15" s="135"/>
      <c r="AB15" s="135"/>
      <c r="AC15" s="135"/>
      <c r="AD15" s="135"/>
    </row>
    <row r="16" spans="1:34" ht="24.95" hidden="1" customHeight="1">
      <c r="A16" s="135"/>
      <c r="B16" s="174" t="e">
        <f>IF(#REF!="","",#REF!)</f>
        <v>#REF!</v>
      </c>
      <c r="C16" s="157"/>
      <c r="D16" s="157"/>
      <c r="E16" s="157"/>
      <c r="F16" s="164"/>
      <c r="G16" s="580"/>
      <c r="H16" s="578"/>
      <c r="I16" s="578"/>
      <c r="J16" s="578"/>
      <c r="K16" s="178"/>
      <c r="L16" s="574"/>
      <c r="M16" s="575"/>
      <c r="N16" s="575"/>
      <c r="O16" s="575"/>
      <c r="P16" s="579"/>
      <c r="Q16" s="577"/>
      <c r="R16" s="578"/>
      <c r="S16" s="578"/>
      <c r="T16" s="578"/>
      <c r="U16" s="178"/>
      <c r="V16" s="574"/>
      <c r="W16" s="575"/>
      <c r="X16" s="575"/>
      <c r="Y16" s="575"/>
      <c r="Z16" s="576"/>
      <c r="AA16" s="135"/>
      <c r="AB16" s="135"/>
      <c r="AC16" s="135"/>
      <c r="AD16" s="135"/>
    </row>
    <row r="17" spans="1:34" ht="24.95" hidden="1" customHeight="1">
      <c r="A17" s="135"/>
      <c r="B17" s="174" t="e">
        <f>IF(#REF!="","",#REF!)</f>
        <v>#REF!</v>
      </c>
      <c r="C17" s="157"/>
      <c r="D17" s="157"/>
      <c r="E17" s="157"/>
      <c r="F17" s="164"/>
      <c r="G17" s="580"/>
      <c r="H17" s="578"/>
      <c r="I17" s="578"/>
      <c r="J17" s="578"/>
      <c r="K17" s="178"/>
      <c r="L17" s="574"/>
      <c r="M17" s="575"/>
      <c r="N17" s="575"/>
      <c r="O17" s="575"/>
      <c r="P17" s="579"/>
      <c r="Q17" s="577"/>
      <c r="R17" s="578"/>
      <c r="S17" s="578"/>
      <c r="T17" s="578"/>
      <c r="U17" s="178"/>
      <c r="V17" s="574"/>
      <c r="W17" s="575"/>
      <c r="X17" s="575"/>
      <c r="Y17" s="575"/>
      <c r="Z17" s="576"/>
      <c r="AA17" s="135"/>
      <c r="AB17" s="135"/>
      <c r="AC17" s="135"/>
      <c r="AD17" s="135"/>
    </row>
    <row r="18" spans="1:34" ht="24.95" hidden="1" customHeight="1">
      <c r="A18" s="135"/>
      <c r="B18" s="174" t="e">
        <f>IF(#REF!="","",#REF!)</f>
        <v>#REF!</v>
      </c>
      <c r="C18" s="157"/>
      <c r="D18" s="157"/>
      <c r="E18" s="157"/>
      <c r="F18" s="164"/>
      <c r="G18" s="580"/>
      <c r="H18" s="578"/>
      <c r="I18" s="578"/>
      <c r="J18" s="578"/>
      <c r="K18" s="178"/>
      <c r="L18" s="574"/>
      <c r="M18" s="575"/>
      <c r="N18" s="575"/>
      <c r="O18" s="575"/>
      <c r="P18" s="579"/>
      <c r="Q18" s="577"/>
      <c r="R18" s="578"/>
      <c r="S18" s="578"/>
      <c r="T18" s="578"/>
      <c r="U18" s="178"/>
      <c r="V18" s="574"/>
      <c r="W18" s="575"/>
      <c r="X18" s="575"/>
      <c r="Y18" s="575"/>
      <c r="Z18" s="576"/>
      <c r="AA18" s="135"/>
      <c r="AB18" s="135"/>
      <c r="AC18" s="135"/>
      <c r="AD18" s="135"/>
    </row>
    <row r="19" spans="1:34" ht="24.95" hidden="1" customHeight="1">
      <c r="A19" s="135"/>
      <c r="B19" s="174" t="e">
        <f>IF(#REF!="","",#REF!)</f>
        <v>#REF!</v>
      </c>
      <c r="C19" s="157"/>
      <c r="D19" s="157"/>
      <c r="E19" s="157"/>
      <c r="F19" s="164"/>
      <c r="G19" s="580"/>
      <c r="H19" s="578"/>
      <c r="I19" s="578"/>
      <c r="J19" s="578"/>
      <c r="K19" s="178"/>
      <c r="L19" s="574"/>
      <c r="M19" s="575"/>
      <c r="N19" s="575"/>
      <c r="O19" s="575"/>
      <c r="P19" s="579"/>
      <c r="Q19" s="577"/>
      <c r="R19" s="578"/>
      <c r="S19" s="578"/>
      <c r="T19" s="578"/>
      <c r="U19" s="178"/>
      <c r="V19" s="574"/>
      <c r="W19" s="575"/>
      <c r="X19" s="575"/>
      <c r="Y19" s="575"/>
      <c r="Z19" s="576"/>
      <c r="AA19" s="135"/>
      <c r="AB19" s="135"/>
      <c r="AC19" s="135"/>
      <c r="AD19" s="135"/>
    </row>
    <row r="20" spans="1:34" ht="24.95" hidden="1" customHeight="1" thickBot="1">
      <c r="A20" s="135"/>
      <c r="B20" s="571" t="e">
        <f>IF(#REF!="","",#REF!)</f>
        <v>#REF!</v>
      </c>
      <c r="C20" s="572"/>
      <c r="D20" s="572"/>
      <c r="E20" s="572"/>
      <c r="F20" s="573"/>
      <c r="G20" s="568"/>
      <c r="H20" s="569"/>
      <c r="I20" s="569"/>
      <c r="J20" s="569"/>
      <c r="K20" s="570"/>
      <c r="L20" s="565"/>
      <c r="M20" s="566"/>
      <c r="N20" s="566"/>
      <c r="O20" s="566"/>
      <c r="P20" s="567"/>
      <c r="Q20" s="562"/>
      <c r="R20" s="563"/>
      <c r="S20" s="563"/>
      <c r="T20" s="563"/>
      <c r="U20" s="564"/>
      <c r="V20" s="559"/>
      <c r="W20" s="560"/>
      <c r="X20" s="560"/>
      <c r="Y20" s="560"/>
      <c r="Z20" s="561"/>
    </row>
    <row r="21" spans="1:34" ht="24.95" hidden="1" customHeight="1" thickTop="1" thickBot="1">
      <c r="A21" s="135"/>
      <c r="B21" s="556" t="s">
        <v>252</v>
      </c>
      <c r="C21" s="557"/>
      <c r="D21" s="557"/>
      <c r="E21" s="557"/>
      <c r="F21" s="558"/>
      <c r="G21" s="553" t="e">
        <f>SUM(G11:K20)</f>
        <v>#REF!</v>
      </c>
      <c r="H21" s="554"/>
      <c r="I21" s="554"/>
      <c r="J21" s="554"/>
      <c r="K21" s="555"/>
      <c r="L21" s="176" t="e">
        <f>SUM(L11:P20)</f>
        <v>#REF!</v>
      </c>
      <c r="M21" s="551"/>
      <c r="N21" s="551"/>
      <c r="O21" s="551"/>
      <c r="P21" s="552"/>
      <c r="Q21" s="548" t="e">
        <f>SUM(Q11:U20)</f>
        <v>#REF!</v>
      </c>
      <c r="R21" s="549"/>
      <c r="S21" s="549"/>
      <c r="T21" s="549"/>
      <c r="U21" s="550"/>
      <c r="V21" s="545" t="e">
        <f>SUM(V11:Z20)</f>
        <v>#REF!</v>
      </c>
      <c r="W21" s="546"/>
      <c r="X21" s="546"/>
      <c r="Y21" s="546"/>
      <c r="Z21" s="547"/>
      <c r="AA21" s="135"/>
      <c r="AB21" s="135"/>
      <c r="AC21" s="135"/>
      <c r="AD21" s="135"/>
    </row>
    <row r="22" spans="1:34" ht="17.25" customHeight="1">
      <c r="A22" s="135"/>
      <c r="B22" s="135"/>
      <c r="C22" s="135"/>
      <c r="D22" s="135"/>
      <c r="E22" s="136"/>
      <c r="F22" s="136"/>
      <c r="G22" s="136"/>
      <c r="H22" s="136"/>
      <c r="I22" s="136"/>
      <c r="J22" s="136"/>
      <c r="K22" s="135"/>
      <c r="L22" s="135"/>
      <c r="M22" s="135"/>
      <c r="N22" s="135"/>
      <c r="O22" s="136"/>
      <c r="P22" s="136"/>
      <c r="Q22" s="136"/>
      <c r="R22" s="136"/>
      <c r="S22" s="136"/>
      <c r="T22" s="136"/>
      <c r="U22" s="135"/>
      <c r="V22" s="135"/>
      <c r="W22" s="135"/>
      <c r="X22" s="135"/>
      <c r="Y22" s="136"/>
      <c r="Z22" s="136"/>
      <c r="AA22" s="136"/>
      <c r="AB22" s="136"/>
      <c r="AC22" s="136"/>
      <c r="AD22" s="136"/>
      <c r="AE22" s="135"/>
      <c r="AF22" s="135"/>
      <c r="AG22" s="135"/>
      <c r="AH22" s="135"/>
    </row>
    <row r="23" spans="1:34" ht="12.75" customHeight="1">
      <c r="A23" s="135"/>
      <c r="B23" s="135"/>
      <c r="C23" s="135"/>
      <c r="D23" s="135"/>
      <c r="E23" s="136"/>
      <c r="F23" s="136"/>
      <c r="G23" s="136"/>
      <c r="H23" s="136"/>
      <c r="I23" s="136"/>
      <c r="J23" s="136"/>
      <c r="K23" s="135"/>
      <c r="L23" s="135"/>
      <c r="M23" s="135"/>
      <c r="N23" s="135"/>
      <c r="O23" s="136"/>
      <c r="P23" s="136"/>
      <c r="Q23" s="136"/>
      <c r="R23" s="136"/>
      <c r="S23" s="136"/>
      <c r="T23" s="136"/>
      <c r="U23" s="135"/>
      <c r="V23" s="135"/>
      <c r="W23" s="135"/>
      <c r="X23" s="135"/>
      <c r="Y23" s="136"/>
      <c r="Z23" s="136"/>
      <c r="AA23" s="136"/>
      <c r="AB23" s="136"/>
      <c r="AC23" s="136"/>
      <c r="AD23" s="136"/>
      <c r="AE23" s="135"/>
      <c r="AF23" s="135"/>
      <c r="AG23" s="135"/>
      <c r="AH23" s="135"/>
    </row>
    <row r="24" spans="1:34" ht="24.95" customHeight="1">
      <c r="A24" s="135"/>
      <c r="B24" s="135"/>
      <c r="C24" s="135"/>
      <c r="D24" s="135"/>
      <c r="E24" s="136"/>
      <c r="F24" s="136"/>
      <c r="G24" s="136"/>
      <c r="H24" s="136"/>
      <c r="I24" s="136"/>
      <c r="J24" s="136"/>
      <c r="K24" s="135"/>
      <c r="L24" s="135"/>
      <c r="M24" s="135"/>
      <c r="N24" s="135"/>
      <c r="O24" s="136"/>
      <c r="P24" s="136"/>
      <c r="Q24" s="136"/>
      <c r="R24" s="136"/>
      <c r="S24" s="136"/>
      <c r="T24" s="136"/>
      <c r="U24" s="135"/>
      <c r="V24" s="135"/>
      <c r="W24" s="135"/>
      <c r="X24" s="135"/>
      <c r="Y24" s="136"/>
      <c r="Z24" s="136"/>
      <c r="AA24" s="136"/>
      <c r="AB24" s="136"/>
      <c r="AC24" s="136"/>
      <c r="AD24" s="136"/>
      <c r="AE24" s="135"/>
      <c r="AF24" s="135"/>
      <c r="AG24" s="135"/>
      <c r="AH24" s="135"/>
    </row>
  </sheetData>
  <sheetProtection password="D73A" sheet="1" formatCells="0"/>
  <mergeCells count="75">
    <mergeCell ref="B9:F10"/>
    <mergeCell ref="A5:D6"/>
    <mergeCell ref="E5:N5"/>
    <mergeCell ref="O5:X5"/>
    <mergeCell ref="Y5:AH5"/>
    <mergeCell ref="E6:J6"/>
    <mergeCell ref="K6:N6"/>
    <mergeCell ref="O6:T6"/>
    <mergeCell ref="U6:X6"/>
    <mergeCell ref="Y6:AD6"/>
    <mergeCell ref="AE6:AH6"/>
    <mergeCell ref="G9:Z9"/>
    <mergeCell ref="G10:K10"/>
    <mergeCell ref="L10:P10"/>
    <mergeCell ref="Q10:U10"/>
    <mergeCell ref="V10:Z10"/>
    <mergeCell ref="Y7:AA7"/>
    <mergeCell ref="AC7:AH7"/>
    <mergeCell ref="L20:P20"/>
    <mergeCell ref="L14:P14"/>
    <mergeCell ref="L11:P11"/>
    <mergeCell ref="L21:P21"/>
    <mergeCell ref="L15:P15"/>
    <mergeCell ref="L19:P19"/>
    <mergeCell ref="L17:P17"/>
    <mergeCell ref="L18:P18"/>
    <mergeCell ref="L12:P12"/>
    <mergeCell ref="L13:P13"/>
    <mergeCell ref="B11:F11"/>
    <mergeCell ref="B12:F12"/>
    <mergeCell ref="B13:F13"/>
    <mergeCell ref="B14:F14"/>
    <mergeCell ref="B15:F15"/>
    <mergeCell ref="B16:F16"/>
    <mergeCell ref="B17:F17"/>
    <mergeCell ref="B18:F18"/>
    <mergeCell ref="G15:K15"/>
    <mergeCell ref="G17:K17"/>
    <mergeCell ref="G11:K11"/>
    <mergeCell ref="Q17:U17"/>
    <mergeCell ref="V17:Z17"/>
    <mergeCell ref="G13:K13"/>
    <mergeCell ref="Q13:U13"/>
    <mergeCell ref="V13:Z13"/>
    <mergeCell ref="G14:K14"/>
    <mergeCell ref="Q14:U14"/>
    <mergeCell ref="V14:Z14"/>
    <mergeCell ref="Q15:U15"/>
    <mergeCell ref="V15:Z15"/>
    <mergeCell ref="G16:K16"/>
    <mergeCell ref="L16:P16"/>
    <mergeCell ref="Q16:U16"/>
    <mergeCell ref="V16:Z16"/>
    <mergeCell ref="Q11:U11"/>
    <mergeCell ref="V11:Z11"/>
    <mergeCell ref="G12:K12"/>
    <mergeCell ref="Q12:U12"/>
    <mergeCell ref="V12:Z12"/>
    <mergeCell ref="G20:K20"/>
    <mergeCell ref="Q20:U20"/>
    <mergeCell ref="V20:Z20"/>
    <mergeCell ref="A8:H8"/>
    <mergeCell ref="B21:F21"/>
    <mergeCell ref="G21:K21"/>
    <mergeCell ref="Q21:U21"/>
    <mergeCell ref="V21:Z21"/>
    <mergeCell ref="I8:AG8"/>
    <mergeCell ref="G18:K18"/>
    <mergeCell ref="Q18:U18"/>
    <mergeCell ref="V18:Z18"/>
    <mergeCell ref="G19:K19"/>
    <mergeCell ref="Q19:U19"/>
    <mergeCell ref="V19:Z19"/>
    <mergeCell ref="B19:F19"/>
    <mergeCell ref="B20:F20"/>
  </mergeCells>
  <phoneticPr fontId="2"/>
  <conditionalFormatting sqref="G16:Z20">
    <cfRule type="containsBlanks" dxfId="80" priority="3">
      <formula>LEN(TRIM(G16))=0</formula>
    </cfRule>
  </conditionalFormatting>
  <pageMargins left="0.70866141732283472" right="0.70866141732283472" top="0.74803149606299213" bottom="0.46" header="0.31496062992125984" footer="0.31496062992125984"/>
  <pageSetup paperSize="9" scale="8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79998168889431442"/>
    <pageSetUpPr fitToPage="1"/>
  </sheetPr>
  <dimension ref="A1:BH59"/>
  <sheetViews>
    <sheetView showZeros="0" view="pageBreakPreview" zoomScaleNormal="100" zoomScaleSheetLayoutView="100" workbookViewId="0">
      <selection activeCell="AI5" sqref="AI5"/>
    </sheetView>
  </sheetViews>
  <sheetFormatPr defaultRowHeight="13.5"/>
  <cols>
    <col min="1" max="1" width="1.125" style="5" customWidth="1"/>
    <col min="2" max="35" width="2.625" style="5" customWidth="1"/>
    <col min="36" max="36" width="3.5" style="5" hidden="1" customWidth="1"/>
    <col min="37" max="37" width="3.625" style="5" hidden="1" customWidth="1"/>
    <col min="38" max="39" width="5.625" style="5" hidden="1" customWidth="1"/>
    <col min="40" max="41" width="2.625" style="5" customWidth="1"/>
    <col min="42" max="49" width="9" style="5" customWidth="1"/>
    <col min="50" max="60" width="9" style="5" hidden="1" customWidth="1"/>
    <col min="61" max="104" width="0" style="5" hidden="1" customWidth="1"/>
    <col min="105" max="16384" width="9" style="5"/>
  </cols>
  <sheetData>
    <row r="1" spans="1:42" ht="13.5" customHeight="1">
      <c r="A1" s="282" t="s">
        <v>255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70"/>
      <c r="AG1" s="273" t="str">
        <f ca="1">RIGHT(CELL("filename",AG1),LEN(CELL("filename",AG1))-FIND("]",CELL("filename",AG1)))</f>
        <v>照明算定(導入前1)</v>
      </c>
      <c r="AH1" s="274"/>
      <c r="AI1" s="274"/>
      <c r="AJ1" s="613"/>
    </row>
    <row r="2" spans="1:42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2"/>
      <c r="AG2" s="276"/>
      <c r="AH2" s="277"/>
      <c r="AI2" s="277"/>
      <c r="AJ2" s="614"/>
    </row>
    <row r="3" spans="1:42" ht="13.5" customHeight="1">
      <c r="A3" s="212" t="s">
        <v>136</v>
      </c>
      <c r="B3" s="168"/>
      <c r="C3" s="168"/>
      <c r="D3" s="168"/>
      <c r="E3" s="168"/>
      <c r="F3" s="168"/>
      <c r="G3" s="168"/>
      <c r="H3" s="168"/>
      <c r="I3" s="168"/>
      <c r="J3" s="168"/>
      <c r="K3" s="169"/>
      <c r="L3" s="286" t="s">
        <v>269</v>
      </c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615"/>
      <c r="AK3" s="6"/>
      <c r="AO3" s="10"/>
    </row>
    <row r="4" spans="1:42">
      <c r="A4" s="170"/>
      <c r="B4" s="171"/>
      <c r="C4" s="171"/>
      <c r="D4" s="171"/>
      <c r="E4" s="171"/>
      <c r="F4" s="171"/>
      <c r="G4" s="171"/>
      <c r="H4" s="171"/>
      <c r="I4" s="171"/>
      <c r="J4" s="171"/>
      <c r="K4" s="172"/>
      <c r="L4" s="289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616"/>
      <c r="AO4" s="9"/>
    </row>
    <row r="5" spans="1:42" ht="8.25" customHeight="1">
      <c r="A5" s="7"/>
      <c r="B5" s="9"/>
      <c r="C5" s="9"/>
      <c r="D5" s="9"/>
      <c r="E5" s="9"/>
      <c r="F5" s="10"/>
      <c r="G5" s="9"/>
      <c r="H5" s="9"/>
      <c r="I5" s="9"/>
      <c r="J5" s="9"/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7"/>
      <c r="AO5" s="9"/>
    </row>
    <row r="6" spans="1:42" s="10" customFormat="1" ht="24" customHeight="1">
      <c r="A6" s="9"/>
      <c r="B6" s="292" t="s">
        <v>20</v>
      </c>
      <c r="C6" s="293"/>
      <c r="D6" s="293" t="s">
        <v>228</v>
      </c>
      <c r="E6" s="293"/>
      <c r="F6" s="293"/>
      <c r="G6" s="293"/>
      <c r="H6" s="293"/>
      <c r="I6" s="293"/>
      <c r="J6" s="293"/>
      <c r="K6" s="293"/>
      <c r="L6" s="293"/>
      <c r="M6" s="293" t="s">
        <v>21</v>
      </c>
      <c r="N6" s="293"/>
      <c r="O6" s="293"/>
      <c r="P6" s="293" t="s">
        <v>22</v>
      </c>
      <c r="Q6" s="293"/>
      <c r="R6" s="293"/>
      <c r="S6" s="30" t="s">
        <v>23</v>
      </c>
      <c r="T6" s="30"/>
      <c r="U6" s="31"/>
      <c r="V6" s="30" t="s">
        <v>24</v>
      </c>
      <c r="W6" s="30"/>
      <c r="X6" s="31"/>
      <c r="Y6" s="296" t="s">
        <v>25</v>
      </c>
      <c r="Z6" s="297"/>
      <c r="AA6" s="297"/>
      <c r="AB6" s="298"/>
      <c r="AC6" s="293" t="s">
        <v>246</v>
      </c>
      <c r="AD6" s="293"/>
      <c r="AE6" s="293"/>
      <c r="AF6" s="293"/>
      <c r="AG6" s="293"/>
      <c r="AH6" s="293"/>
      <c r="AI6" s="299"/>
      <c r="AJ6" s="221" t="s">
        <v>238</v>
      </c>
      <c r="AK6" s="279"/>
      <c r="AL6" s="221" t="s">
        <v>248</v>
      </c>
      <c r="AM6" s="222"/>
    </row>
    <row r="7" spans="1:42" s="10" customFormat="1" ht="17.25" customHeight="1" thickBot="1">
      <c r="A7" s="9"/>
      <c r="B7" s="261"/>
      <c r="C7" s="294"/>
      <c r="D7" s="295"/>
      <c r="E7" s="295"/>
      <c r="F7" s="295"/>
      <c r="G7" s="295"/>
      <c r="H7" s="295"/>
      <c r="I7" s="295"/>
      <c r="J7" s="295"/>
      <c r="K7" s="295"/>
      <c r="L7" s="295"/>
      <c r="M7" s="301" t="s">
        <v>26</v>
      </c>
      <c r="N7" s="301"/>
      <c r="O7" s="301"/>
      <c r="P7" s="302" t="s">
        <v>27</v>
      </c>
      <c r="Q7" s="302"/>
      <c r="R7" s="302"/>
      <c r="S7" s="303" t="s">
        <v>28</v>
      </c>
      <c r="T7" s="303"/>
      <c r="U7" s="303"/>
      <c r="V7" s="303" t="s">
        <v>29</v>
      </c>
      <c r="W7" s="303"/>
      <c r="X7" s="303"/>
      <c r="Y7" s="303" t="s">
        <v>30</v>
      </c>
      <c r="Z7" s="303"/>
      <c r="AA7" s="303"/>
      <c r="AB7" s="303"/>
      <c r="AC7" s="294"/>
      <c r="AD7" s="294"/>
      <c r="AE7" s="294"/>
      <c r="AF7" s="294"/>
      <c r="AG7" s="294"/>
      <c r="AH7" s="294"/>
      <c r="AI7" s="300"/>
      <c r="AJ7" s="280"/>
      <c r="AK7" s="281"/>
      <c r="AL7" s="223"/>
      <c r="AM7" s="224"/>
    </row>
    <row r="8" spans="1:42" s="10" customFormat="1" ht="15" customHeight="1">
      <c r="A8" s="9"/>
      <c r="B8" s="264">
        <v>1</v>
      </c>
      <c r="C8" s="265"/>
      <c r="D8" s="266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8"/>
      <c r="S8" s="247">
        <f>'照明算定(導入後1)'!S8</f>
        <v>0</v>
      </c>
      <c r="T8" s="248"/>
      <c r="U8" s="248"/>
      <c r="V8" s="248">
        <f>'照明算定(導入後1)'!V8</f>
        <v>0</v>
      </c>
      <c r="W8" s="248"/>
      <c r="X8" s="248"/>
      <c r="Y8" s="239">
        <f>(M8*P8*S8*V8)/1000</f>
        <v>0</v>
      </c>
      <c r="Z8" s="239"/>
      <c r="AA8" s="239"/>
      <c r="AB8" s="239"/>
      <c r="AC8" s="259">
        <f>'照明算定(導入後1)'!AE8</f>
        <v>0</v>
      </c>
      <c r="AD8" s="259"/>
      <c r="AE8" s="259"/>
      <c r="AF8" s="259"/>
      <c r="AG8" s="259"/>
      <c r="AH8" s="259"/>
      <c r="AI8" s="260"/>
      <c r="AJ8" s="231" t="str">
        <f>'照明算定(導入後1)'!AL8</f>
        <v/>
      </c>
      <c r="AK8" s="232"/>
      <c r="AL8" s="225" t="str">
        <f>IFERROR(Y8*AJ8,"")</f>
        <v/>
      </c>
      <c r="AM8" s="226"/>
      <c r="AN8" s="13"/>
      <c r="AO8" s="13"/>
      <c r="AP8" s="14"/>
    </row>
    <row r="9" spans="1:42" s="10" customFormat="1" ht="15" customHeight="1">
      <c r="A9" s="9"/>
      <c r="B9" s="241">
        <f>IF(B8="","",B8+1)</f>
        <v>2</v>
      </c>
      <c r="C9" s="242"/>
      <c r="D9" s="243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5"/>
      <c r="S9" s="246">
        <f>'照明算定(導入後1)'!S9</f>
        <v>0</v>
      </c>
      <c r="T9" s="246"/>
      <c r="U9" s="247"/>
      <c r="V9" s="248">
        <f>'照明算定(導入後1)'!V9</f>
        <v>0</v>
      </c>
      <c r="W9" s="248"/>
      <c r="X9" s="248"/>
      <c r="Y9" s="239">
        <f>(M9*P9*S9*V9)/1000</f>
        <v>0</v>
      </c>
      <c r="Z9" s="239"/>
      <c r="AA9" s="239"/>
      <c r="AB9" s="239"/>
      <c r="AC9" s="259">
        <f>'照明算定(導入後1)'!AE9</f>
        <v>0</v>
      </c>
      <c r="AD9" s="259"/>
      <c r="AE9" s="259"/>
      <c r="AF9" s="259"/>
      <c r="AG9" s="259"/>
      <c r="AH9" s="259"/>
      <c r="AI9" s="260"/>
      <c r="AJ9" s="227" t="str">
        <f>'照明算定(導入後1)'!AL9</f>
        <v/>
      </c>
      <c r="AK9" s="228"/>
      <c r="AL9" s="214" t="str">
        <f t="shared" ref="AL9:AL57" si="0">IFERROR(Y9*AJ9,"")</f>
        <v/>
      </c>
      <c r="AM9" s="215"/>
      <c r="AN9" s="9"/>
      <c r="AO9" s="9"/>
      <c r="AP9" s="14"/>
    </row>
    <row r="10" spans="1:42" s="10" customFormat="1" ht="15" customHeight="1">
      <c r="A10" s="9"/>
      <c r="B10" s="241">
        <f t="shared" ref="B10:B37" si="1">IF(B9="","",B9+1)</f>
        <v>3</v>
      </c>
      <c r="C10" s="242"/>
      <c r="D10" s="243"/>
      <c r="E10" s="244"/>
      <c r="F10" s="244"/>
      <c r="G10" s="244"/>
      <c r="H10" s="244"/>
      <c r="I10" s="244"/>
      <c r="J10" s="244"/>
      <c r="K10" s="244"/>
      <c r="L10" s="244"/>
      <c r="M10" s="530"/>
      <c r="N10" s="531"/>
      <c r="O10" s="347"/>
      <c r="P10" s="530"/>
      <c r="Q10" s="531"/>
      <c r="R10" s="619"/>
      <c r="S10" s="246">
        <f>'照明算定(導入後1)'!S10</f>
        <v>0</v>
      </c>
      <c r="T10" s="246"/>
      <c r="U10" s="247"/>
      <c r="V10" s="248">
        <f>'照明算定(導入後1)'!V10</f>
        <v>0</v>
      </c>
      <c r="W10" s="248"/>
      <c r="X10" s="248"/>
      <c r="Y10" s="239">
        <f>(M10*P10*S10*V10)/1000</f>
        <v>0</v>
      </c>
      <c r="Z10" s="239"/>
      <c r="AA10" s="239"/>
      <c r="AB10" s="239"/>
      <c r="AC10" s="259">
        <f>'照明算定(導入後1)'!AE10</f>
        <v>0</v>
      </c>
      <c r="AD10" s="259"/>
      <c r="AE10" s="259"/>
      <c r="AF10" s="259"/>
      <c r="AG10" s="259"/>
      <c r="AH10" s="259"/>
      <c r="AI10" s="260"/>
      <c r="AJ10" s="227" t="str">
        <f>'照明算定(導入後1)'!AL10</f>
        <v/>
      </c>
      <c r="AK10" s="228"/>
      <c r="AL10" s="214" t="str">
        <f t="shared" si="0"/>
        <v/>
      </c>
      <c r="AM10" s="215"/>
      <c r="AN10" s="13"/>
      <c r="AO10" s="13"/>
      <c r="AP10" s="14"/>
    </row>
    <row r="11" spans="1:42" s="10" customFormat="1" ht="15" customHeight="1">
      <c r="A11" s="9"/>
      <c r="B11" s="241">
        <f t="shared" si="1"/>
        <v>4</v>
      </c>
      <c r="C11" s="242"/>
      <c r="D11" s="243"/>
      <c r="E11" s="244"/>
      <c r="F11" s="244"/>
      <c r="G11" s="244"/>
      <c r="H11" s="244"/>
      <c r="I11" s="244"/>
      <c r="J11" s="244"/>
      <c r="K11" s="244"/>
      <c r="L11" s="244"/>
      <c r="M11" s="530"/>
      <c r="N11" s="531"/>
      <c r="O11" s="347"/>
      <c r="P11" s="530"/>
      <c r="Q11" s="531"/>
      <c r="R11" s="619"/>
      <c r="S11" s="246">
        <f>'照明算定(導入後1)'!S11</f>
        <v>0</v>
      </c>
      <c r="T11" s="246"/>
      <c r="U11" s="247"/>
      <c r="V11" s="248">
        <f>'照明算定(導入後1)'!V11</f>
        <v>0</v>
      </c>
      <c r="W11" s="248"/>
      <c r="X11" s="248"/>
      <c r="Y11" s="239">
        <f t="shared" ref="Y11:Y57" si="2">(M11*P11*S11*V11)/1000</f>
        <v>0</v>
      </c>
      <c r="Z11" s="239"/>
      <c r="AA11" s="239"/>
      <c r="AB11" s="239"/>
      <c r="AC11" s="259">
        <f>'照明算定(導入後1)'!AE11</f>
        <v>0</v>
      </c>
      <c r="AD11" s="259"/>
      <c r="AE11" s="259"/>
      <c r="AF11" s="259"/>
      <c r="AG11" s="259"/>
      <c r="AH11" s="259"/>
      <c r="AI11" s="260"/>
      <c r="AJ11" s="227" t="str">
        <f>'照明算定(導入後1)'!AL11</f>
        <v/>
      </c>
      <c r="AK11" s="228"/>
      <c r="AL11" s="214" t="str">
        <f t="shared" si="0"/>
        <v/>
      </c>
      <c r="AM11" s="215"/>
      <c r="AN11" s="9"/>
      <c r="AO11" s="9"/>
      <c r="AP11" s="14"/>
    </row>
    <row r="12" spans="1:42" s="10" customFormat="1" ht="15" customHeight="1">
      <c r="A12" s="9"/>
      <c r="B12" s="241">
        <f t="shared" si="1"/>
        <v>5</v>
      </c>
      <c r="C12" s="242"/>
      <c r="D12" s="243"/>
      <c r="E12" s="244"/>
      <c r="F12" s="244"/>
      <c r="G12" s="244"/>
      <c r="H12" s="244"/>
      <c r="I12" s="244"/>
      <c r="J12" s="244"/>
      <c r="K12" s="244"/>
      <c r="L12" s="244"/>
      <c r="M12" s="530"/>
      <c r="N12" s="531"/>
      <c r="O12" s="347"/>
      <c r="P12" s="530"/>
      <c r="Q12" s="531"/>
      <c r="R12" s="619"/>
      <c r="S12" s="246">
        <f>'照明算定(導入後1)'!S12</f>
        <v>0</v>
      </c>
      <c r="T12" s="246"/>
      <c r="U12" s="247"/>
      <c r="V12" s="248">
        <f>'照明算定(導入後1)'!V12</f>
        <v>0</v>
      </c>
      <c r="W12" s="248"/>
      <c r="X12" s="248"/>
      <c r="Y12" s="239">
        <f t="shared" si="2"/>
        <v>0</v>
      </c>
      <c r="Z12" s="239"/>
      <c r="AA12" s="239"/>
      <c r="AB12" s="239"/>
      <c r="AC12" s="259">
        <f>'照明算定(導入後1)'!AE12</f>
        <v>0</v>
      </c>
      <c r="AD12" s="259"/>
      <c r="AE12" s="259"/>
      <c r="AF12" s="259"/>
      <c r="AG12" s="259"/>
      <c r="AH12" s="259"/>
      <c r="AI12" s="260"/>
      <c r="AJ12" s="227" t="str">
        <f>'照明算定(導入後1)'!AL12</f>
        <v/>
      </c>
      <c r="AK12" s="228"/>
      <c r="AL12" s="214" t="str">
        <f t="shared" si="0"/>
        <v/>
      </c>
      <c r="AM12" s="215"/>
      <c r="AN12" s="13"/>
      <c r="AO12" s="13"/>
      <c r="AP12" s="14"/>
    </row>
    <row r="13" spans="1:42" s="10" customFormat="1" ht="15" customHeight="1">
      <c r="A13" s="9"/>
      <c r="B13" s="241">
        <f t="shared" si="1"/>
        <v>6</v>
      </c>
      <c r="C13" s="242"/>
      <c r="D13" s="243"/>
      <c r="E13" s="244"/>
      <c r="F13" s="244"/>
      <c r="G13" s="244"/>
      <c r="H13" s="244"/>
      <c r="I13" s="244"/>
      <c r="J13" s="244"/>
      <c r="K13" s="244"/>
      <c r="L13" s="244"/>
      <c r="M13" s="530"/>
      <c r="N13" s="531"/>
      <c r="O13" s="347"/>
      <c r="P13" s="530"/>
      <c r="Q13" s="531"/>
      <c r="R13" s="619"/>
      <c r="S13" s="246">
        <f>'照明算定(導入後1)'!S13</f>
        <v>0</v>
      </c>
      <c r="T13" s="246"/>
      <c r="U13" s="247"/>
      <c r="V13" s="248">
        <f>'照明算定(導入後1)'!V13</f>
        <v>0</v>
      </c>
      <c r="W13" s="248"/>
      <c r="X13" s="248"/>
      <c r="Y13" s="239">
        <f t="shared" si="2"/>
        <v>0</v>
      </c>
      <c r="Z13" s="239"/>
      <c r="AA13" s="239"/>
      <c r="AB13" s="239"/>
      <c r="AC13" s="259">
        <f>'照明算定(導入後1)'!AE13</f>
        <v>0</v>
      </c>
      <c r="AD13" s="259"/>
      <c r="AE13" s="259"/>
      <c r="AF13" s="259"/>
      <c r="AG13" s="259"/>
      <c r="AH13" s="259"/>
      <c r="AI13" s="260"/>
      <c r="AJ13" s="227" t="str">
        <f>'照明算定(導入後1)'!AL13</f>
        <v/>
      </c>
      <c r="AK13" s="228"/>
      <c r="AL13" s="214" t="str">
        <f t="shared" si="0"/>
        <v/>
      </c>
      <c r="AM13" s="215"/>
      <c r="AN13" s="9"/>
      <c r="AO13" s="9"/>
      <c r="AP13" s="14"/>
    </row>
    <row r="14" spans="1:42" s="10" customFormat="1" ht="15" customHeight="1">
      <c r="A14" s="9"/>
      <c r="B14" s="241">
        <f t="shared" si="1"/>
        <v>7</v>
      </c>
      <c r="C14" s="242"/>
      <c r="D14" s="243"/>
      <c r="E14" s="244"/>
      <c r="F14" s="244"/>
      <c r="G14" s="244"/>
      <c r="H14" s="244"/>
      <c r="I14" s="244"/>
      <c r="J14" s="244"/>
      <c r="K14" s="244"/>
      <c r="L14" s="244"/>
      <c r="M14" s="530"/>
      <c r="N14" s="531"/>
      <c r="O14" s="347"/>
      <c r="P14" s="530"/>
      <c r="Q14" s="531"/>
      <c r="R14" s="619"/>
      <c r="S14" s="246">
        <f>'照明算定(導入後1)'!S14</f>
        <v>0</v>
      </c>
      <c r="T14" s="246"/>
      <c r="U14" s="247"/>
      <c r="V14" s="248">
        <f>'照明算定(導入後1)'!V14</f>
        <v>0</v>
      </c>
      <c r="W14" s="248"/>
      <c r="X14" s="248"/>
      <c r="Y14" s="239">
        <f t="shared" si="2"/>
        <v>0</v>
      </c>
      <c r="Z14" s="239"/>
      <c r="AA14" s="239"/>
      <c r="AB14" s="239"/>
      <c r="AC14" s="259">
        <f>'照明算定(導入後1)'!AE14</f>
        <v>0</v>
      </c>
      <c r="AD14" s="259"/>
      <c r="AE14" s="259"/>
      <c r="AF14" s="259"/>
      <c r="AG14" s="259"/>
      <c r="AH14" s="259"/>
      <c r="AI14" s="260"/>
      <c r="AJ14" s="227" t="str">
        <f>'照明算定(導入後1)'!AL14</f>
        <v/>
      </c>
      <c r="AK14" s="228"/>
      <c r="AL14" s="214" t="str">
        <f t="shared" si="0"/>
        <v/>
      </c>
      <c r="AM14" s="215"/>
      <c r="AN14" s="13"/>
      <c r="AO14" s="13"/>
      <c r="AP14" s="14"/>
    </row>
    <row r="15" spans="1:42" s="10" customFormat="1" ht="15" customHeight="1">
      <c r="A15" s="9"/>
      <c r="B15" s="241">
        <f t="shared" si="1"/>
        <v>8</v>
      </c>
      <c r="C15" s="242"/>
      <c r="D15" s="243"/>
      <c r="E15" s="244"/>
      <c r="F15" s="244"/>
      <c r="G15" s="244"/>
      <c r="H15" s="244"/>
      <c r="I15" s="244"/>
      <c r="J15" s="244"/>
      <c r="K15" s="244"/>
      <c r="L15" s="244"/>
      <c r="M15" s="530"/>
      <c r="N15" s="531"/>
      <c r="O15" s="347"/>
      <c r="P15" s="530"/>
      <c r="Q15" s="531"/>
      <c r="R15" s="619"/>
      <c r="S15" s="246">
        <f>'照明算定(導入後1)'!S15</f>
        <v>0</v>
      </c>
      <c r="T15" s="246"/>
      <c r="U15" s="247"/>
      <c r="V15" s="248">
        <f>'照明算定(導入後1)'!V15</f>
        <v>0</v>
      </c>
      <c r="W15" s="248"/>
      <c r="X15" s="248"/>
      <c r="Y15" s="239">
        <f t="shared" si="2"/>
        <v>0</v>
      </c>
      <c r="Z15" s="239"/>
      <c r="AA15" s="239"/>
      <c r="AB15" s="239"/>
      <c r="AC15" s="259">
        <f>'照明算定(導入後1)'!AE15</f>
        <v>0</v>
      </c>
      <c r="AD15" s="259"/>
      <c r="AE15" s="259"/>
      <c r="AF15" s="259"/>
      <c r="AG15" s="259"/>
      <c r="AH15" s="259"/>
      <c r="AI15" s="260"/>
      <c r="AJ15" s="227" t="str">
        <f>'照明算定(導入後1)'!AL15</f>
        <v/>
      </c>
      <c r="AK15" s="228"/>
      <c r="AL15" s="214" t="str">
        <f t="shared" si="0"/>
        <v/>
      </c>
      <c r="AM15" s="215"/>
      <c r="AN15" s="9"/>
      <c r="AO15" s="9"/>
      <c r="AP15" s="14"/>
    </row>
    <row r="16" spans="1:42" s="10" customFormat="1" ht="15" customHeight="1">
      <c r="A16" s="9"/>
      <c r="B16" s="241">
        <f t="shared" si="1"/>
        <v>9</v>
      </c>
      <c r="C16" s="242"/>
      <c r="D16" s="243"/>
      <c r="E16" s="244"/>
      <c r="F16" s="244"/>
      <c r="G16" s="244"/>
      <c r="H16" s="244"/>
      <c r="I16" s="244"/>
      <c r="J16" s="244"/>
      <c r="K16" s="244"/>
      <c r="L16" s="244"/>
      <c r="M16" s="530"/>
      <c r="N16" s="531"/>
      <c r="O16" s="347"/>
      <c r="P16" s="530"/>
      <c r="Q16" s="531"/>
      <c r="R16" s="619"/>
      <c r="S16" s="246">
        <f>'照明算定(導入後1)'!S16</f>
        <v>0</v>
      </c>
      <c r="T16" s="246"/>
      <c r="U16" s="247"/>
      <c r="V16" s="248">
        <f>'照明算定(導入後1)'!V16</f>
        <v>0</v>
      </c>
      <c r="W16" s="248"/>
      <c r="X16" s="248"/>
      <c r="Y16" s="239">
        <f t="shared" si="2"/>
        <v>0</v>
      </c>
      <c r="Z16" s="239"/>
      <c r="AA16" s="239"/>
      <c r="AB16" s="239"/>
      <c r="AC16" s="259">
        <f>'照明算定(導入後1)'!AE16</f>
        <v>0</v>
      </c>
      <c r="AD16" s="259"/>
      <c r="AE16" s="259"/>
      <c r="AF16" s="259"/>
      <c r="AG16" s="259"/>
      <c r="AH16" s="259"/>
      <c r="AI16" s="260"/>
      <c r="AJ16" s="227" t="str">
        <f>'照明算定(導入後1)'!AL16</f>
        <v/>
      </c>
      <c r="AK16" s="228"/>
      <c r="AL16" s="214" t="str">
        <f t="shared" si="0"/>
        <v/>
      </c>
      <c r="AM16" s="215"/>
      <c r="AN16" s="13"/>
      <c r="AO16" s="13"/>
      <c r="AP16" s="14"/>
    </row>
    <row r="17" spans="1:42" s="10" customFormat="1" ht="15" customHeight="1">
      <c r="A17" s="9"/>
      <c r="B17" s="241">
        <f t="shared" si="1"/>
        <v>10</v>
      </c>
      <c r="C17" s="242"/>
      <c r="D17" s="243"/>
      <c r="E17" s="244"/>
      <c r="F17" s="244"/>
      <c r="G17" s="244"/>
      <c r="H17" s="244"/>
      <c r="I17" s="244"/>
      <c r="J17" s="244"/>
      <c r="K17" s="244"/>
      <c r="L17" s="244"/>
      <c r="M17" s="530"/>
      <c r="N17" s="531"/>
      <c r="O17" s="347"/>
      <c r="P17" s="530"/>
      <c r="Q17" s="531"/>
      <c r="R17" s="619"/>
      <c r="S17" s="246">
        <f>'照明算定(導入後1)'!S17</f>
        <v>0</v>
      </c>
      <c r="T17" s="246"/>
      <c r="U17" s="247"/>
      <c r="V17" s="248">
        <f>'照明算定(導入後1)'!V17</f>
        <v>0</v>
      </c>
      <c r="W17" s="248"/>
      <c r="X17" s="248"/>
      <c r="Y17" s="239">
        <f t="shared" si="2"/>
        <v>0</v>
      </c>
      <c r="Z17" s="239"/>
      <c r="AA17" s="239"/>
      <c r="AB17" s="239"/>
      <c r="AC17" s="259">
        <f>'照明算定(導入後1)'!AE17</f>
        <v>0</v>
      </c>
      <c r="AD17" s="259"/>
      <c r="AE17" s="259"/>
      <c r="AF17" s="259"/>
      <c r="AG17" s="259"/>
      <c r="AH17" s="259"/>
      <c r="AI17" s="260"/>
      <c r="AJ17" s="227" t="str">
        <f>'照明算定(導入後1)'!AL17</f>
        <v/>
      </c>
      <c r="AK17" s="228"/>
      <c r="AL17" s="214" t="str">
        <f t="shared" si="0"/>
        <v/>
      </c>
      <c r="AM17" s="215"/>
      <c r="AN17" s="9"/>
      <c r="AO17" s="9"/>
      <c r="AP17" s="14"/>
    </row>
    <row r="18" spans="1:42" s="10" customFormat="1" ht="15" customHeight="1">
      <c r="A18" s="9"/>
      <c r="B18" s="241">
        <f t="shared" si="1"/>
        <v>11</v>
      </c>
      <c r="C18" s="242"/>
      <c r="D18" s="243"/>
      <c r="E18" s="244"/>
      <c r="F18" s="244"/>
      <c r="G18" s="244"/>
      <c r="H18" s="244"/>
      <c r="I18" s="244"/>
      <c r="J18" s="244"/>
      <c r="K18" s="244"/>
      <c r="L18" s="244"/>
      <c r="M18" s="530"/>
      <c r="N18" s="531"/>
      <c r="O18" s="347"/>
      <c r="P18" s="530"/>
      <c r="Q18" s="531"/>
      <c r="R18" s="619"/>
      <c r="S18" s="246">
        <f>'照明算定(導入後1)'!S18</f>
        <v>0</v>
      </c>
      <c r="T18" s="246"/>
      <c r="U18" s="247"/>
      <c r="V18" s="248">
        <f>'照明算定(導入後1)'!V18</f>
        <v>0</v>
      </c>
      <c r="W18" s="248"/>
      <c r="X18" s="248"/>
      <c r="Y18" s="239">
        <f t="shared" si="2"/>
        <v>0</v>
      </c>
      <c r="Z18" s="239"/>
      <c r="AA18" s="239"/>
      <c r="AB18" s="239"/>
      <c r="AC18" s="259">
        <f>'照明算定(導入後1)'!AE18</f>
        <v>0</v>
      </c>
      <c r="AD18" s="259"/>
      <c r="AE18" s="259"/>
      <c r="AF18" s="259"/>
      <c r="AG18" s="259"/>
      <c r="AH18" s="259"/>
      <c r="AI18" s="260"/>
      <c r="AJ18" s="227" t="str">
        <f>'照明算定(導入後1)'!AL18</f>
        <v/>
      </c>
      <c r="AK18" s="228"/>
      <c r="AL18" s="214" t="str">
        <f t="shared" si="0"/>
        <v/>
      </c>
      <c r="AM18" s="215"/>
      <c r="AN18" s="13"/>
      <c r="AO18" s="13"/>
      <c r="AP18" s="14"/>
    </row>
    <row r="19" spans="1:42" s="10" customFormat="1" ht="15" customHeight="1">
      <c r="A19" s="9"/>
      <c r="B19" s="241">
        <f t="shared" si="1"/>
        <v>12</v>
      </c>
      <c r="C19" s="242"/>
      <c r="D19" s="243"/>
      <c r="E19" s="244"/>
      <c r="F19" s="244"/>
      <c r="G19" s="244"/>
      <c r="H19" s="244"/>
      <c r="I19" s="244"/>
      <c r="J19" s="244"/>
      <c r="K19" s="244"/>
      <c r="L19" s="244"/>
      <c r="M19" s="530"/>
      <c r="N19" s="531"/>
      <c r="O19" s="347"/>
      <c r="P19" s="530"/>
      <c r="Q19" s="531"/>
      <c r="R19" s="619"/>
      <c r="S19" s="246">
        <f>'照明算定(導入後1)'!S19</f>
        <v>0</v>
      </c>
      <c r="T19" s="246"/>
      <c r="U19" s="247"/>
      <c r="V19" s="248">
        <f>'照明算定(導入後1)'!V19</f>
        <v>0</v>
      </c>
      <c r="W19" s="248"/>
      <c r="X19" s="248"/>
      <c r="Y19" s="239">
        <f t="shared" si="2"/>
        <v>0</v>
      </c>
      <c r="Z19" s="239"/>
      <c r="AA19" s="239"/>
      <c r="AB19" s="239"/>
      <c r="AC19" s="259">
        <f>'照明算定(導入後1)'!AE19</f>
        <v>0</v>
      </c>
      <c r="AD19" s="259"/>
      <c r="AE19" s="259"/>
      <c r="AF19" s="259"/>
      <c r="AG19" s="259"/>
      <c r="AH19" s="259"/>
      <c r="AI19" s="260"/>
      <c r="AJ19" s="227" t="str">
        <f>'照明算定(導入後1)'!AL19</f>
        <v/>
      </c>
      <c r="AK19" s="228"/>
      <c r="AL19" s="214" t="str">
        <f t="shared" si="0"/>
        <v/>
      </c>
      <c r="AM19" s="215"/>
      <c r="AN19" s="9"/>
      <c r="AO19" s="9"/>
      <c r="AP19" s="14"/>
    </row>
    <row r="20" spans="1:42" s="10" customFormat="1" ht="15" customHeight="1">
      <c r="A20" s="9"/>
      <c r="B20" s="241">
        <f t="shared" si="1"/>
        <v>13</v>
      </c>
      <c r="C20" s="242"/>
      <c r="D20" s="243"/>
      <c r="E20" s="244"/>
      <c r="F20" s="244"/>
      <c r="G20" s="244"/>
      <c r="H20" s="244"/>
      <c r="I20" s="244"/>
      <c r="J20" s="244"/>
      <c r="K20" s="244"/>
      <c r="L20" s="244"/>
      <c r="M20" s="530"/>
      <c r="N20" s="531"/>
      <c r="O20" s="347"/>
      <c r="P20" s="530"/>
      <c r="Q20" s="531"/>
      <c r="R20" s="619"/>
      <c r="S20" s="246">
        <f>'照明算定(導入後1)'!S20</f>
        <v>0</v>
      </c>
      <c r="T20" s="246"/>
      <c r="U20" s="247"/>
      <c r="V20" s="248">
        <f>'照明算定(導入後1)'!V20</f>
        <v>0</v>
      </c>
      <c r="W20" s="248"/>
      <c r="X20" s="248"/>
      <c r="Y20" s="239">
        <f t="shared" si="2"/>
        <v>0</v>
      </c>
      <c r="Z20" s="239"/>
      <c r="AA20" s="239"/>
      <c r="AB20" s="239"/>
      <c r="AC20" s="259">
        <f>'照明算定(導入後1)'!AE20</f>
        <v>0</v>
      </c>
      <c r="AD20" s="259"/>
      <c r="AE20" s="259"/>
      <c r="AF20" s="259"/>
      <c r="AG20" s="259"/>
      <c r="AH20" s="259"/>
      <c r="AI20" s="260"/>
      <c r="AJ20" s="227" t="str">
        <f>'照明算定(導入後1)'!AL20</f>
        <v/>
      </c>
      <c r="AK20" s="228"/>
      <c r="AL20" s="214" t="str">
        <f t="shared" si="0"/>
        <v/>
      </c>
      <c r="AM20" s="215"/>
      <c r="AN20" s="13"/>
      <c r="AO20" s="13"/>
      <c r="AP20" s="14"/>
    </row>
    <row r="21" spans="1:42" s="10" customFormat="1" ht="15" customHeight="1">
      <c r="A21" s="9"/>
      <c r="B21" s="241">
        <f t="shared" si="1"/>
        <v>14</v>
      </c>
      <c r="C21" s="242"/>
      <c r="D21" s="243"/>
      <c r="E21" s="244"/>
      <c r="F21" s="244"/>
      <c r="G21" s="244"/>
      <c r="H21" s="244"/>
      <c r="I21" s="244"/>
      <c r="J21" s="244"/>
      <c r="K21" s="244"/>
      <c r="L21" s="244"/>
      <c r="M21" s="530"/>
      <c r="N21" s="531"/>
      <c r="O21" s="347"/>
      <c r="P21" s="530"/>
      <c r="Q21" s="531"/>
      <c r="R21" s="619"/>
      <c r="S21" s="246">
        <f>'照明算定(導入後1)'!S21</f>
        <v>0</v>
      </c>
      <c r="T21" s="246"/>
      <c r="U21" s="247"/>
      <c r="V21" s="248">
        <f>'照明算定(導入後1)'!V21</f>
        <v>0</v>
      </c>
      <c r="W21" s="248"/>
      <c r="X21" s="248"/>
      <c r="Y21" s="239">
        <f t="shared" si="2"/>
        <v>0</v>
      </c>
      <c r="Z21" s="239"/>
      <c r="AA21" s="239"/>
      <c r="AB21" s="239"/>
      <c r="AC21" s="259">
        <f>'照明算定(導入後1)'!AE21</f>
        <v>0</v>
      </c>
      <c r="AD21" s="259"/>
      <c r="AE21" s="259"/>
      <c r="AF21" s="259"/>
      <c r="AG21" s="259"/>
      <c r="AH21" s="259"/>
      <c r="AI21" s="260"/>
      <c r="AJ21" s="227" t="str">
        <f>'照明算定(導入後1)'!AL21</f>
        <v/>
      </c>
      <c r="AK21" s="228"/>
      <c r="AL21" s="214" t="str">
        <f t="shared" si="0"/>
        <v/>
      </c>
      <c r="AM21" s="215"/>
      <c r="AN21" s="9"/>
      <c r="AO21" s="9"/>
      <c r="AP21" s="14"/>
    </row>
    <row r="22" spans="1:42" s="10" customFormat="1" ht="15" customHeight="1">
      <c r="A22" s="9"/>
      <c r="B22" s="241">
        <f t="shared" si="1"/>
        <v>15</v>
      </c>
      <c r="C22" s="242"/>
      <c r="D22" s="243"/>
      <c r="E22" s="244"/>
      <c r="F22" s="244"/>
      <c r="G22" s="244"/>
      <c r="H22" s="244"/>
      <c r="I22" s="244"/>
      <c r="J22" s="244"/>
      <c r="K22" s="244"/>
      <c r="L22" s="244"/>
      <c r="M22" s="530"/>
      <c r="N22" s="531"/>
      <c r="O22" s="347"/>
      <c r="P22" s="530"/>
      <c r="Q22" s="531"/>
      <c r="R22" s="619"/>
      <c r="S22" s="246">
        <f>'照明算定(導入後1)'!S22</f>
        <v>0</v>
      </c>
      <c r="T22" s="246"/>
      <c r="U22" s="247"/>
      <c r="V22" s="248">
        <f>'照明算定(導入後1)'!V22</f>
        <v>0</v>
      </c>
      <c r="W22" s="248"/>
      <c r="X22" s="248"/>
      <c r="Y22" s="239">
        <f t="shared" si="2"/>
        <v>0</v>
      </c>
      <c r="Z22" s="239"/>
      <c r="AA22" s="239"/>
      <c r="AB22" s="239"/>
      <c r="AC22" s="259">
        <f>'照明算定(導入後1)'!AE22</f>
        <v>0</v>
      </c>
      <c r="AD22" s="259"/>
      <c r="AE22" s="259"/>
      <c r="AF22" s="259"/>
      <c r="AG22" s="259"/>
      <c r="AH22" s="259"/>
      <c r="AI22" s="260"/>
      <c r="AJ22" s="227" t="str">
        <f>'照明算定(導入後1)'!AL22</f>
        <v/>
      </c>
      <c r="AK22" s="228"/>
      <c r="AL22" s="214" t="str">
        <f t="shared" si="0"/>
        <v/>
      </c>
      <c r="AM22" s="215"/>
      <c r="AN22" s="13"/>
      <c r="AO22" s="13"/>
      <c r="AP22" s="14"/>
    </row>
    <row r="23" spans="1:42" s="10" customFormat="1" ht="15" customHeight="1">
      <c r="A23" s="9"/>
      <c r="B23" s="241">
        <f t="shared" si="1"/>
        <v>16</v>
      </c>
      <c r="C23" s="242"/>
      <c r="D23" s="243"/>
      <c r="E23" s="244"/>
      <c r="F23" s="244"/>
      <c r="G23" s="244"/>
      <c r="H23" s="244"/>
      <c r="I23" s="244"/>
      <c r="J23" s="244"/>
      <c r="K23" s="244"/>
      <c r="L23" s="244"/>
      <c r="M23" s="530"/>
      <c r="N23" s="531"/>
      <c r="O23" s="347"/>
      <c r="P23" s="530"/>
      <c r="Q23" s="531"/>
      <c r="R23" s="619"/>
      <c r="S23" s="246">
        <f>'照明算定(導入後1)'!S23</f>
        <v>0</v>
      </c>
      <c r="T23" s="246"/>
      <c r="U23" s="247"/>
      <c r="V23" s="248">
        <f>'照明算定(導入後1)'!V23</f>
        <v>0</v>
      </c>
      <c r="W23" s="248"/>
      <c r="X23" s="248"/>
      <c r="Y23" s="239">
        <f t="shared" si="2"/>
        <v>0</v>
      </c>
      <c r="Z23" s="239"/>
      <c r="AA23" s="239"/>
      <c r="AB23" s="239"/>
      <c r="AC23" s="259">
        <f>'照明算定(導入後1)'!AE23</f>
        <v>0</v>
      </c>
      <c r="AD23" s="259"/>
      <c r="AE23" s="259"/>
      <c r="AF23" s="259"/>
      <c r="AG23" s="259"/>
      <c r="AH23" s="259"/>
      <c r="AI23" s="260"/>
      <c r="AJ23" s="227" t="str">
        <f>'照明算定(導入後1)'!AL23</f>
        <v/>
      </c>
      <c r="AK23" s="228"/>
      <c r="AL23" s="214" t="str">
        <f t="shared" si="0"/>
        <v/>
      </c>
      <c r="AM23" s="215"/>
      <c r="AP23" s="14"/>
    </row>
    <row r="24" spans="1:42" s="10" customFormat="1" ht="15" customHeight="1">
      <c r="A24" s="9"/>
      <c r="B24" s="241">
        <f t="shared" si="1"/>
        <v>17</v>
      </c>
      <c r="C24" s="242"/>
      <c r="D24" s="243"/>
      <c r="E24" s="244"/>
      <c r="F24" s="244"/>
      <c r="G24" s="244"/>
      <c r="H24" s="244"/>
      <c r="I24" s="244"/>
      <c r="J24" s="244"/>
      <c r="K24" s="244"/>
      <c r="L24" s="244"/>
      <c r="M24" s="530"/>
      <c r="N24" s="531"/>
      <c r="O24" s="347"/>
      <c r="P24" s="530"/>
      <c r="Q24" s="531"/>
      <c r="R24" s="619"/>
      <c r="S24" s="246">
        <f>'照明算定(導入後1)'!S24</f>
        <v>0</v>
      </c>
      <c r="T24" s="246"/>
      <c r="U24" s="247"/>
      <c r="V24" s="248">
        <f>'照明算定(導入後1)'!V24</f>
        <v>0</v>
      </c>
      <c r="W24" s="248"/>
      <c r="X24" s="248"/>
      <c r="Y24" s="239">
        <f t="shared" si="2"/>
        <v>0</v>
      </c>
      <c r="Z24" s="239"/>
      <c r="AA24" s="239"/>
      <c r="AB24" s="239"/>
      <c r="AC24" s="259">
        <f>'照明算定(導入後1)'!AE24</f>
        <v>0</v>
      </c>
      <c r="AD24" s="259"/>
      <c r="AE24" s="259"/>
      <c r="AF24" s="259"/>
      <c r="AG24" s="259"/>
      <c r="AH24" s="259"/>
      <c r="AI24" s="260"/>
      <c r="AJ24" s="227" t="str">
        <f>'照明算定(導入後1)'!AL24</f>
        <v/>
      </c>
      <c r="AK24" s="228"/>
      <c r="AL24" s="214" t="str">
        <f t="shared" si="0"/>
        <v/>
      </c>
      <c r="AM24" s="215"/>
      <c r="AP24" s="14"/>
    </row>
    <row r="25" spans="1:42" s="10" customFormat="1" ht="15" customHeight="1">
      <c r="A25" s="9"/>
      <c r="B25" s="241">
        <f t="shared" si="1"/>
        <v>18</v>
      </c>
      <c r="C25" s="242"/>
      <c r="D25" s="243"/>
      <c r="E25" s="244"/>
      <c r="F25" s="244"/>
      <c r="G25" s="244"/>
      <c r="H25" s="244"/>
      <c r="I25" s="244"/>
      <c r="J25" s="244"/>
      <c r="K25" s="244"/>
      <c r="L25" s="244"/>
      <c r="M25" s="530"/>
      <c r="N25" s="531"/>
      <c r="O25" s="347"/>
      <c r="P25" s="530"/>
      <c r="Q25" s="531"/>
      <c r="R25" s="619"/>
      <c r="S25" s="246">
        <f>'照明算定(導入後1)'!S25</f>
        <v>0</v>
      </c>
      <c r="T25" s="246"/>
      <c r="U25" s="247"/>
      <c r="V25" s="248">
        <f>'照明算定(導入後1)'!V25</f>
        <v>0</v>
      </c>
      <c r="W25" s="248"/>
      <c r="X25" s="248"/>
      <c r="Y25" s="239">
        <f t="shared" si="2"/>
        <v>0</v>
      </c>
      <c r="Z25" s="239"/>
      <c r="AA25" s="239"/>
      <c r="AB25" s="239"/>
      <c r="AC25" s="259">
        <f>'照明算定(導入後1)'!AE25</f>
        <v>0</v>
      </c>
      <c r="AD25" s="259"/>
      <c r="AE25" s="259"/>
      <c r="AF25" s="259"/>
      <c r="AG25" s="259"/>
      <c r="AH25" s="259"/>
      <c r="AI25" s="260"/>
      <c r="AJ25" s="227" t="str">
        <f>'照明算定(導入後1)'!AL25</f>
        <v/>
      </c>
      <c r="AK25" s="228"/>
      <c r="AL25" s="214" t="str">
        <f t="shared" si="0"/>
        <v/>
      </c>
      <c r="AM25" s="215"/>
      <c r="AP25" s="14"/>
    </row>
    <row r="26" spans="1:42" s="10" customFormat="1" ht="15" customHeight="1">
      <c r="A26" s="9"/>
      <c r="B26" s="241">
        <f t="shared" si="1"/>
        <v>19</v>
      </c>
      <c r="C26" s="242"/>
      <c r="D26" s="243"/>
      <c r="E26" s="244"/>
      <c r="F26" s="244"/>
      <c r="G26" s="244"/>
      <c r="H26" s="244"/>
      <c r="I26" s="244"/>
      <c r="J26" s="244"/>
      <c r="K26" s="244"/>
      <c r="L26" s="244"/>
      <c r="M26" s="530"/>
      <c r="N26" s="531"/>
      <c r="O26" s="347"/>
      <c r="P26" s="530"/>
      <c r="Q26" s="531"/>
      <c r="R26" s="619"/>
      <c r="S26" s="246">
        <f>'照明算定(導入後1)'!S26</f>
        <v>0</v>
      </c>
      <c r="T26" s="246"/>
      <c r="U26" s="247"/>
      <c r="V26" s="248">
        <f>'照明算定(導入後1)'!V26</f>
        <v>0</v>
      </c>
      <c r="W26" s="248"/>
      <c r="X26" s="248"/>
      <c r="Y26" s="239">
        <f t="shared" si="2"/>
        <v>0</v>
      </c>
      <c r="Z26" s="239"/>
      <c r="AA26" s="239"/>
      <c r="AB26" s="239"/>
      <c r="AC26" s="259">
        <f>'照明算定(導入後1)'!AE26</f>
        <v>0</v>
      </c>
      <c r="AD26" s="259"/>
      <c r="AE26" s="259"/>
      <c r="AF26" s="259"/>
      <c r="AG26" s="259"/>
      <c r="AH26" s="259"/>
      <c r="AI26" s="260"/>
      <c r="AJ26" s="227" t="str">
        <f>'照明算定(導入後1)'!AL26</f>
        <v/>
      </c>
      <c r="AK26" s="228"/>
      <c r="AL26" s="214" t="str">
        <f t="shared" si="0"/>
        <v/>
      </c>
      <c r="AM26" s="215"/>
      <c r="AP26" s="14"/>
    </row>
    <row r="27" spans="1:42" s="10" customFormat="1" ht="15" customHeight="1">
      <c r="A27" s="9"/>
      <c r="B27" s="241">
        <f t="shared" si="1"/>
        <v>20</v>
      </c>
      <c r="C27" s="242"/>
      <c r="D27" s="243"/>
      <c r="E27" s="244"/>
      <c r="F27" s="244"/>
      <c r="G27" s="244"/>
      <c r="H27" s="244"/>
      <c r="I27" s="244"/>
      <c r="J27" s="244"/>
      <c r="K27" s="244"/>
      <c r="L27" s="244"/>
      <c r="M27" s="530"/>
      <c r="N27" s="531"/>
      <c r="O27" s="347"/>
      <c r="P27" s="530"/>
      <c r="Q27" s="531"/>
      <c r="R27" s="619"/>
      <c r="S27" s="246">
        <f>'照明算定(導入後1)'!S27</f>
        <v>0</v>
      </c>
      <c r="T27" s="246"/>
      <c r="U27" s="247"/>
      <c r="V27" s="248">
        <f>'照明算定(導入後1)'!V27</f>
        <v>0</v>
      </c>
      <c r="W27" s="248"/>
      <c r="X27" s="248"/>
      <c r="Y27" s="239">
        <f t="shared" si="2"/>
        <v>0</v>
      </c>
      <c r="Z27" s="239"/>
      <c r="AA27" s="239"/>
      <c r="AB27" s="239"/>
      <c r="AC27" s="259">
        <f>'照明算定(導入後1)'!AE27</f>
        <v>0</v>
      </c>
      <c r="AD27" s="259"/>
      <c r="AE27" s="259"/>
      <c r="AF27" s="259"/>
      <c r="AG27" s="259"/>
      <c r="AH27" s="259"/>
      <c r="AI27" s="260"/>
      <c r="AJ27" s="227" t="str">
        <f>'照明算定(導入後1)'!AL27</f>
        <v/>
      </c>
      <c r="AK27" s="228"/>
      <c r="AL27" s="214" t="str">
        <f t="shared" si="0"/>
        <v/>
      </c>
      <c r="AM27" s="215"/>
      <c r="AP27" s="14"/>
    </row>
    <row r="28" spans="1:42" s="10" customFormat="1" ht="15" customHeight="1">
      <c r="A28" s="9"/>
      <c r="B28" s="241">
        <f t="shared" si="1"/>
        <v>21</v>
      </c>
      <c r="C28" s="242"/>
      <c r="D28" s="243"/>
      <c r="E28" s="244"/>
      <c r="F28" s="244"/>
      <c r="G28" s="244"/>
      <c r="H28" s="244"/>
      <c r="I28" s="244"/>
      <c r="J28" s="244"/>
      <c r="K28" s="244"/>
      <c r="L28" s="244"/>
      <c r="M28" s="530"/>
      <c r="N28" s="531"/>
      <c r="O28" s="347"/>
      <c r="P28" s="530"/>
      <c r="Q28" s="531"/>
      <c r="R28" s="619"/>
      <c r="S28" s="246">
        <f>'照明算定(導入後1)'!S28</f>
        <v>0</v>
      </c>
      <c r="T28" s="246"/>
      <c r="U28" s="247"/>
      <c r="V28" s="248">
        <f>'照明算定(導入後1)'!V28</f>
        <v>0</v>
      </c>
      <c r="W28" s="248"/>
      <c r="X28" s="248"/>
      <c r="Y28" s="239">
        <f t="shared" si="2"/>
        <v>0</v>
      </c>
      <c r="Z28" s="239"/>
      <c r="AA28" s="239"/>
      <c r="AB28" s="239"/>
      <c r="AC28" s="259">
        <f>'照明算定(導入後1)'!AE28</f>
        <v>0</v>
      </c>
      <c r="AD28" s="259"/>
      <c r="AE28" s="259"/>
      <c r="AF28" s="259"/>
      <c r="AG28" s="259"/>
      <c r="AH28" s="259"/>
      <c r="AI28" s="260"/>
      <c r="AJ28" s="227" t="str">
        <f>'照明算定(導入後1)'!AL28</f>
        <v/>
      </c>
      <c r="AK28" s="228"/>
      <c r="AL28" s="214" t="str">
        <f t="shared" si="0"/>
        <v/>
      </c>
      <c r="AM28" s="215"/>
      <c r="AP28" s="14"/>
    </row>
    <row r="29" spans="1:42" s="10" customFormat="1" ht="15" customHeight="1">
      <c r="A29" s="9"/>
      <c r="B29" s="241">
        <f t="shared" si="1"/>
        <v>22</v>
      </c>
      <c r="C29" s="242"/>
      <c r="D29" s="243"/>
      <c r="E29" s="244"/>
      <c r="F29" s="244"/>
      <c r="G29" s="244"/>
      <c r="H29" s="244"/>
      <c r="I29" s="244"/>
      <c r="J29" s="244"/>
      <c r="K29" s="244"/>
      <c r="L29" s="244"/>
      <c r="M29" s="530"/>
      <c r="N29" s="531"/>
      <c r="O29" s="347"/>
      <c r="P29" s="530"/>
      <c r="Q29" s="531"/>
      <c r="R29" s="619"/>
      <c r="S29" s="246">
        <f>'照明算定(導入後1)'!S29</f>
        <v>0</v>
      </c>
      <c r="T29" s="246"/>
      <c r="U29" s="247"/>
      <c r="V29" s="248">
        <f>'照明算定(導入後1)'!V29</f>
        <v>0</v>
      </c>
      <c r="W29" s="248"/>
      <c r="X29" s="248"/>
      <c r="Y29" s="239">
        <f t="shared" si="2"/>
        <v>0</v>
      </c>
      <c r="Z29" s="239"/>
      <c r="AA29" s="239"/>
      <c r="AB29" s="239"/>
      <c r="AC29" s="259">
        <f>'照明算定(導入後1)'!AE29</f>
        <v>0</v>
      </c>
      <c r="AD29" s="259"/>
      <c r="AE29" s="259"/>
      <c r="AF29" s="259"/>
      <c r="AG29" s="259"/>
      <c r="AH29" s="259"/>
      <c r="AI29" s="260"/>
      <c r="AJ29" s="227" t="str">
        <f>'照明算定(導入後1)'!AL29</f>
        <v/>
      </c>
      <c r="AK29" s="228"/>
      <c r="AL29" s="214" t="str">
        <f t="shared" si="0"/>
        <v/>
      </c>
      <c r="AM29" s="215"/>
      <c r="AP29" s="14"/>
    </row>
    <row r="30" spans="1:42" s="10" customFormat="1" ht="15" customHeight="1">
      <c r="A30" s="9"/>
      <c r="B30" s="241">
        <f t="shared" si="1"/>
        <v>23</v>
      </c>
      <c r="C30" s="242"/>
      <c r="D30" s="243"/>
      <c r="E30" s="244"/>
      <c r="F30" s="244"/>
      <c r="G30" s="244"/>
      <c r="H30" s="244"/>
      <c r="I30" s="244"/>
      <c r="J30" s="244"/>
      <c r="K30" s="244"/>
      <c r="L30" s="244"/>
      <c r="M30" s="530"/>
      <c r="N30" s="531"/>
      <c r="O30" s="347"/>
      <c r="P30" s="530"/>
      <c r="Q30" s="531"/>
      <c r="R30" s="619"/>
      <c r="S30" s="246">
        <f>'照明算定(導入後1)'!S30</f>
        <v>0</v>
      </c>
      <c r="T30" s="246"/>
      <c r="U30" s="247"/>
      <c r="V30" s="248">
        <f>'照明算定(導入後1)'!V30</f>
        <v>0</v>
      </c>
      <c r="W30" s="248"/>
      <c r="X30" s="248"/>
      <c r="Y30" s="239">
        <f t="shared" si="2"/>
        <v>0</v>
      </c>
      <c r="Z30" s="239"/>
      <c r="AA30" s="239"/>
      <c r="AB30" s="239"/>
      <c r="AC30" s="259">
        <f>'照明算定(導入後1)'!AE30</f>
        <v>0</v>
      </c>
      <c r="AD30" s="259"/>
      <c r="AE30" s="259"/>
      <c r="AF30" s="259"/>
      <c r="AG30" s="259"/>
      <c r="AH30" s="259"/>
      <c r="AI30" s="260"/>
      <c r="AJ30" s="227" t="str">
        <f>'照明算定(導入後1)'!AL30</f>
        <v/>
      </c>
      <c r="AK30" s="228"/>
      <c r="AL30" s="214" t="str">
        <f t="shared" si="0"/>
        <v/>
      </c>
      <c r="AM30" s="215"/>
      <c r="AP30" s="14"/>
    </row>
    <row r="31" spans="1:42" s="10" customFormat="1" ht="15" customHeight="1">
      <c r="A31" s="9"/>
      <c r="B31" s="241">
        <f t="shared" si="1"/>
        <v>24</v>
      </c>
      <c r="C31" s="242"/>
      <c r="D31" s="243"/>
      <c r="E31" s="244"/>
      <c r="F31" s="244"/>
      <c r="G31" s="244"/>
      <c r="H31" s="244"/>
      <c r="I31" s="244"/>
      <c r="J31" s="244"/>
      <c r="K31" s="244"/>
      <c r="L31" s="244"/>
      <c r="M31" s="530"/>
      <c r="N31" s="531"/>
      <c r="O31" s="347"/>
      <c r="P31" s="530"/>
      <c r="Q31" s="531"/>
      <c r="R31" s="619"/>
      <c r="S31" s="246">
        <f>'照明算定(導入後1)'!S31</f>
        <v>0</v>
      </c>
      <c r="T31" s="246"/>
      <c r="U31" s="247"/>
      <c r="V31" s="248">
        <f>'照明算定(導入後1)'!V31</f>
        <v>0</v>
      </c>
      <c r="W31" s="248"/>
      <c r="X31" s="248"/>
      <c r="Y31" s="239">
        <f t="shared" si="2"/>
        <v>0</v>
      </c>
      <c r="Z31" s="239"/>
      <c r="AA31" s="239"/>
      <c r="AB31" s="239"/>
      <c r="AC31" s="259">
        <f>'照明算定(導入後1)'!AE31</f>
        <v>0</v>
      </c>
      <c r="AD31" s="259"/>
      <c r="AE31" s="259"/>
      <c r="AF31" s="259"/>
      <c r="AG31" s="259"/>
      <c r="AH31" s="259"/>
      <c r="AI31" s="260"/>
      <c r="AJ31" s="227" t="str">
        <f>'照明算定(導入後1)'!AL31</f>
        <v/>
      </c>
      <c r="AK31" s="228"/>
      <c r="AL31" s="214" t="str">
        <f t="shared" si="0"/>
        <v/>
      </c>
      <c r="AM31" s="215"/>
      <c r="AP31" s="14"/>
    </row>
    <row r="32" spans="1:42" s="10" customFormat="1" ht="15" customHeight="1">
      <c r="A32" s="9"/>
      <c r="B32" s="241">
        <f t="shared" si="1"/>
        <v>25</v>
      </c>
      <c r="C32" s="242"/>
      <c r="D32" s="243"/>
      <c r="E32" s="244"/>
      <c r="F32" s="244"/>
      <c r="G32" s="244"/>
      <c r="H32" s="244"/>
      <c r="I32" s="244"/>
      <c r="J32" s="244"/>
      <c r="K32" s="244"/>
      <c r="L32" s="244"/>
      <c r="M32" s="530"/>
      <c r="N32" s="531"/>
      <c r="O32" s="347"/>
      <c r="P32" s="530"/>
      <c r="Q32" s="531"/>
      <c r="R32" s="619"/>
      <c r="S32" s="246">
        <f>'照明算定(導入後1)'!S32</f>
        <v>0</v>
      </c>
      <c r="T32" s="246"/>
      <c r="U32" s="247"/>
      <c r="V32" s="248">
        <f>'照明算定(導入後1)'!V32</f>
        <v>0</v>
      </c>
      <c r="W32" s="248"/>
      <c r="X32" s="248"/>
      <c r="Y32" s="239">
        <f t="shared" si="2"/>
        <v>0</v>
      </c>
      <c r="Z32" s="239"/>
      <c r="AA32" s="239"/>
      <c r="AB32" s="239"/>
      <c r="AC32" s="259">
        <f>'照明算定(導入後1)'!AE32</f>
        <v>0</v>
      </c>
      <c r="AD32" s="259"/>
      <c r="AE32" s="259"/>
      <c r="AF32" s="259"/>
      <c r="AG32" s="259"/>
      <c r="AH32" s="259"/>
      <c r="AI32" s="260"/>
      <c r="AJ32" s="227" t="str">
        <f>'照明算定(導入後1)'!AL32</f>
        <v/>
      </c>
      <c r="AK32" s="228"/>
      <c r="AL32" s="214" t="str">
        <f t="shared" si="0"/>
        <v/>
      </c>
      <c r="AM32" s="215"/>
      <c r="AP32" s="14"/>
    </row>
    <row r="33" spans="1:42" s="10" customFormat="1" ht="15" customHeight="1">
      <c r="A33" s="9"/>
      <c r="B33" s="241">
        <f t="shared" si="1"/>
        <v>26</v>
      </c>
      <c r="C33" s="242"/>
      <c r="D33" s="243"/>
      <c r="E33" s="244"/>
      <c r="F33" s="244"/>
      <c r="G33" s="244"/>
      <c r="H33" s="244"/>
      <c r="I33" s="244"/>
      <c r="J33" s="244"/>
      <c r="K33" s="244"/>
      <c r="L33" s="244"/>
      <c r="M33" s="530"/>
      <c r="N33" s="531"/>
      <c r="O33" s="347"/>
      <c r="P33" s="530"/>
      <c r="Q33" s="531"/>
      <c r="R33" s="619"/>
      <c r="S33" s="246">
        <f>'照明算定(導入後1)'!S33</f>
        <v>0</v>
      </c>
      <c r="T33" s="246"/>
      <c r="U33" s="247"/>
      <c r="V33" s="248">
        <f>'照明算定(導入後1)'!V33</f>
        <v>0</v>
      </c>
      <c r="W33" s="248"/>
      <c r="X33" s="248"/>
      <c r="Y33" s="239">
        <f t="shared" si="2"/>
        <v>0</v>
      </c>
      <c r="Z33" s="239"/>
      <c r="AA33" s="239"/>
      <c r="AB33" s="239"/>
      <c r="AC33" s="259">
        <f>'照明算定(導入後1)'!AE33</f>
        <v>0</v>
      </c>
      <c r="AD33" s="259"/>
      <c r="AE33" s="259"/>
      <c r="AF33" s="259"/>
      <c r="AG33" s="259"/>
      <c r="AH33" s="259"/>
      <c r="AI33" s="260"/>
      <c r="AJ33" s="227" t="str">
        <f>'照明算定(導入後1)'!AL33</f>
        <v/>
      </c>
      <c r="AK33" s="228"/>
      <c r="AL33" s="214" t="str">
        <f t="shared" si="0"/>
        <v/>
      </c>
      <c r="AM33" s="215"/>
      <c r="AP33" s="14"/>
    </row>
    <row r="34" spans="1:42" s="10" customFormat="1" ht="15" customHeight="1">
      <c r="A34" s="9"/>
      <c r="B34" s="241">
        <f t="shared" si="1"/>
        <v>27</v>
      </c>
      <c r="C34" s="242"/>
      <c r="D34" s="243"/>
      <c r="E34" s="244"/>
      <c r="F34" s="244"/>
      <c r="G34" s="244"/>
      <c r="H34" s="244"/>
      <c r="I34" s="244"/>
      <c r="J34" s="244"/>
      <c r="K34" s="244"/>
      <c r="L34" s="244"/>
      <c r="M34" s="530"/>
      <c r="N34" s="531"/>
      <c r="O34" s="347"/>
      <c r="P34" s="530"/>
      <c r="Q34" s="531"/>
      <c r="R34" s="619"/>
      <c r="S34" s="246">
        <f>'照明算定(導入後1)'!S34</f>
        <v>0</v>
      </c>
      <c r="T34" s="246"/>
      <c r="U34" s="247"/>
      <c r="V34" s="248">
        <f>'照明算定(導入後1)'!V34</f>
        <v>0</v>
      </c>
      <c r="W34" s="248"/>
      <c r="X34" s="248"/>
      <c r="Y34" s="239">
        <f t="shared" si="2"/>
        <v>0</v>
      </c>
      <c r="Z34" s="239"/>
      <c r="AA34" s="239"/>
      <c r="AB34" s="239"/>
      <c r="AC34" s="259">
        <f>'照明算定(導入後1)'!AE34</f>
        <v>0</v>
      </c>
      <c r="AD34" s="259"/>
      <c r="AE34" s="259"/>
      <c r="AF34" s="259"/>
      <c r="AG34" s="259"/>
      <c r="AH34" s="259"/>
      <c r="AI34" s="260"/>
      <c r="AJ34" s="227" t="str">
        <f>'照明算定(導入後1)'!AL34</f>
        <v/>
      </c>
      <c r="AK34" s="228"/>
      <c r="AL34" s="214" t="str">
        <f t="shared" si="0"/>
        <v/>
      </c>
      <c r="AM34" s="215"/>
      <c r="AP34" s="14"/>
    </row>
    <row r="35" spans="1:42" s="10" customFormat="1" ht="15" customHeight="1">
      <c r="A35" s="9"/>
      <c r="B35" s="241">
        <f t="shared" si="1"/>
        <v>28</v>
      </c>
      <c r="C35" s="242"/>
      <c r="D35" s="243"/>
      <c r="E35" s="244"/>
      <c r="F35" s="244"/>
      <c r="G35" s="244"/>
      <c r="H35" s="244"/>
      <c r="I35" s="244"/>
      <c r="J35" s="244"/>
      <c r="K35" s="244"/>
      <c r="L35" s="244"/>
      <c r="M35" s="530"/>
      <c r="N35" s="531"/>
      <c r="O35" s="347"/>
      <c r="P35" s="530"/>
      <c r="Q35" s="531"/>
      <c r="R35" s="619"/>
      <c r="S35" s="246">
        <f>'照明算定(導入後1)'!S35</f>
        <v>0</v>
      </c>
      <c r="T35" s="246"/>
      <c r="U35" s="247"/>
      <c r="V35" s="248">
        <f>'照明算定(導入後1)'!V35</f>
        <v>0</v>
      </c>
      <c r="W35" s="248"/>
      <c r="X35" s="248"/>
      <c r="Y35" s="239">
        <f t="shared" si="2"/>
        <v>0</v>
      </c>
      <c r="Z35" s="239"/>
      <c r="AA35" s="239"/>
      <c r="AB35" s="239"/>
      <c r="AC35" s="259">
        <f>'照明算定(導入後1)'!AE35</f>
        <v>0</v>
      </c>
      <c r="AD35" s="259"/>
      <c r="AE35" s="259"/>
      <c r="AF35" s="259"/>
      <c r="AG35" s="259"/>
      <c r="AH35" s="259"/>
      <c r="AI35" s="260"/>
      <c r="AJ35" s="227" t="str">
        <f>'照明算定(導入後1)'!AL35</f>
        <v/>
      </c>
      <c r="AK35" s="228"/>
      <c r="AL35" s="214" t="str">
        <f t="shared" si="0"/>
        <v/>
      </c>
      <c r="AM35" s="215"/>
      <c r="AP35" s="14"/>
    </row>
    <row r="36" spans="1:42" s="10" customFormat="1" ht="15" customHeight="1">
      <c r="A36" s="9"/>
      <c r="B36" s="241">
        <f t="shared" si="1"/>
        <v>29</v>
      </c>
      <c r="C36" s="242"/>
      <c r="D36" s="243"/>
      <c r="E36" s="244"/>
      <c r="F36" s="244"/>
      <c r="G36" s="244"/>
      <c r="H36" s="244"/>
      <c r="I36" s="244"/>
      <c r="J36" s="244"/>
      <c r="K36" s="244"/>
      <c r="L36" s="244"/>
      <c r="M36" s="530"/>
      <c r="N36" s="531"/>
      <c r="O36" s="347"/>
      <c r="P36" s="530"/>
      <c r="Q36" s="531"/>
      <c r="R36" s="619"/>
      <c r="S36" s="246">
        <f>'照明算定(導入後1)'!S36</f>
        <v>0</v>
      </c>
      <c r="T36" s="246"/>
      <c r="U36" s="247"/>
      <c r="V36" s="248">
        <f>'照明算定(導入後1)'!V36</f>
        <v>0</v>
      </c>
      <c r="W36" s="248"/>
      <c r="X36" s="248"/>
      <c r="Y36" s="239">
        <f t="shared" si="2"/>
        <v>0</v>
      </c>
      <c r="Z36" s="239"/>
      <c r="AA36" s="239"/>
      <c r="AB36" s="239"/>
      <c r="AC36" s="259">
        <f>'照明算定(導入後1)'!AE36</f>
        <v>0</v>
      </c>
      <c r="AD36" s="259"/>
      <c r="AE36" s="259"/>
      <c r="AF36" s="259"/>
      <c r="AG36" s="259"/>
      <c r="AH36" s="259"/>
      <c r="AI36" s="260"/>
      <c r="AJ36" s="227" t="str">
        <f>'照明算定(導入後1)'!AL36</f>
        <v/>
      </c>
      <c r="AK36" s="228"/>
      <c r="AL36" s="214" t="str">
        <f t="shared" si="0"/>
        <v/>
      </c>
      <c r="AM36" s="215"/>
      <c r="AP36" s="14"/>
    </row>
    <row r="37" spans="1:42" s="10" customFormat="1" ht="15" customHeight="1">
      <c r="A37" s="9"/>
      <c r="B37" s="241">
        <f t="shared" si="1"/>
        <v>30</v>
      </c>
      <c r="C37" s="242"/>
      <c r="D37" s="243"/>
      <c r="E37" s="244"/>
      <c r="F37" s="244"/>
      <c r="G37" s="244"/>
      <c r="H37" s="244"/>
      <c r="I37" s="244"/>
      <c r="J37" s="244"/>
      <c r="K37" s="244"/>
      <c r="L37" s="244"/>
      <c r="M37" s="530"/>
      <c r="N37" s="531"/>
      <c r="O37" s="347"/>
      <c r="P37" s="530"/>
      <c r="Q37" s="531"/>
      <c r="R37" s="619"/>
      <c r="S37" s="246">
        <f>'照明算定(導入後1)'!S37</f>
        <v>0</v>
      </c>
      <c r="T37" s="246"/>
      <c r="U37" s="247"/>
      <c r="V37" s="248">
        <f>'照明算定(導入後1)'!V37</f>
        <v>0</v>
      </c>
      <c r="W37" s="248"/>
      <c r="X37" s="248"/>
      <c r="Y37" s="239">
        <f t="shared" si="2"/>
        <v>0</v>
      </c>
      <c r="Z37" s="239"/>
      <c r="AA37" s="239"/>
      <c r="AB37" s="239"/>
      <c r="AC37" s="259">
        <f>'照明算定(導入後1)'!AE37</f>
        <v>0</v>
      </c>
      <c r="AD37" s="259"/>
      <c r="AE37" s="259"/>
      <c r="AF37" s="259"/>
      <c r="AG37" s="259"/>
      <c r="AH37" s="259"/>
      <c r="AI37" s="260"/>
      <c r="AJ37" s="227" t="str">
        <f>'照明算定(導入後1)'!AL37</f>
        <v/>
      </c>
      <c r="AK37" s="228"/>
      <c r="AL37" s="214" t="str">
        <f t="shared" si="0"/>
        <v/>
      </c>
      <c r="AM37" s="215"/>
      <c r="AP37" s="14"/>
    </row>
    <row r="38" spans="1:42" s="10" customFormat="1" ht="15" customHeight="1">
      <c r="A38" s="9"/>
      <c r="B38" s="241">
        <f>IF(B37="","",B37+1)</f>
        <v>31</v>
      </c>
      <c r="C38" s="242"/>
      <c r="D38" s="243"/>
      <c r="E38" s="244"/>
      <c r="F38" s="244"/>
      <c r="G38" s="244"/>
      <c r="H38" s="244"/>
      <c r="I38" s="244"/>
      <c r="J38" s="244"/>
      <c r="K38" s="244"/>
      <c r="L38" s="244"/>
      <c r="M38" s="530"/>
      <c r="N38" s="531"/>
      <c r="O38" s="347"/>
      <c r="P38" s="530"/>
      <c r="Q38" s="531"/>
      <c r="R38" s="619"/>
      <c r="S38" s="246">
        <f>'照明算定(導入後1)'!S38</f>
        <v>0</v>
      </c>
      <c r="T38" s="246"/>
      <c r="U38" s="247"/>
      <c r="V38" s="248">
        <f>'照明算定(導入後1)'!V38</f>
        <v>0</v>
      </c>
      <c r="W38" s="248"/>
      <c r="X38" s="248"/>
      <c r="Y38" s="239">
        <f t="shared" si="2"/>
        <v>0</v>
      </c>
      <c r="Z38" s="239"/>
      <c r="AA38" s="239"/>
      <c r="AB38" s="239"/>
      <c r="AC38" s="259">
        <f>'照明算定(導入後1)'!AE38</f>
        <v>0</v>
      </c>
      <c r="AD38" s="259"/>
      <c r="AE38" s="259"/>
      <c r="AF38" s="259"/>
      <c r="AG38" s="259"/>
      <c r="AH38" s="259"/>
      <c r="AI38" s="260"/>
      <c r="AJ38" s="227" t="str">
        <f>'照明算定(導入後1)'!AL38</f>
        <v/>
      </c>
      <c r="AK38" s="228"/>
      <c r="AL38" s="214" t="str">
        <f t="shared" si="0"/>
        <v/>
      </c>
      <c r="AM38" s="215"/>
      <c r="AP38" s="14"/>
    </row>
    <row r="39" spans="1:42" s="10" customFormat="1" ht="15" customHeight="1">
      <c r="A39" s="9"/>
      <c r="B39" s="241">
        <f t="shared" ref="B39:B57" si="3">IF(B38="","",B38+1)</f>
        <v>32</v>
      </c>
      <c r="C39" s="242"/>
      <c r="D39" s="243"/>
      <c r="E39" s="244"/>
      <c r="F39" s="244"/>
      <c r="G39" s="244"/>
      <c r="H39" s="244"/>
      <c r="I39" s="244"/>
      <c r="J39" s="244"/>
      <c r="K39" s="244"/>
      <c r="L39" s="244"/>
      <c r="M39" s="530"/>
      <c r="N39" s="531"/>
      <c r="O39" s="347"/>
      <c r="P39" s="530"/>
      <c r="Q39" s="531"/>
      <c r="R39" s="619"/>
      <c r="S39" s="246">
        <f>'照明算定(導入後1)'!S39</f>
        <v>0</v>
      </c>
      <c r="T39" s="246"/>
      <c r="U39" s="247"/>
      <c r="V39" s="248">
        <f>'照明算定(導入後1)'!V39</f>
        <v>0</v>
      </c>
      <c r="W39" s="248"/>
      <c r="X39" s="248"/>
      <c r="Y39" s="239">
        <f t="shared" si="2"/>
        <v>0</v>
      </c>
      <c r="Z39" s="239"/>
      <c r="AA39" s="239"/>
      <c r="AB39" s="239"/>
      <c r="AC39" s="259">
        <f>'照明算定(導入後1)'!AE39</f>
        <v>0</v>
      </c>
      <c r="AD39" s="259"/>
      <c r="AE39" s="259"/>
      <c r="AF39" s="259"/>
      <c r="AG39" s="259"/>
      <c r="AH39" s="259"/>
      <c r="AI39" s="260"/>
      <c r="AJ39" s="227" t="str">
        <f>'照明算定(導入後1)'!AL39</f>
        <v/>
      </c>
      <c r="AK39" s="228"/>
      <c r="AL39" s="214" t="str">
        <f t="shared" si="0"/>
        <v/>
      </c>
      <c r="AM39" s="215"/>
      <c r="AP39" s="14"/>
    </row>
    <row r="40" spans="1:42" s="10" customFormat="1" ht="15" customHeight="1">
      <c r="A40" s="9"/>
      <c r="B40" s="241">
        <f t="shared" si="3"/>
        <v>33</v>
      </c>
      <c r="C40" s="242"/>
      <c r="D40" s="243"/>
      <c r="E40" s="244"/>
      <c r="F40" s="244"/>
      <c r="G40" s="244"/>
      <c r="H40" s="244"/>
      <c r="I40" s="244"/>
      <c r="J40" s="244"/>
      <c r="K40" s="244"/>
      <c r="L40" s="244"/>
      <c r="M40" s="530"/>
      <c r="N40" s="531"/>
      <c r="O40" s="347"/>
      <c r="P40" s="530"/>
      <c r="Q40" s="531"/>
      <c r="R40" s="619"/>
      <c r="S40" s="246">
        <f>'照明算定(導入後1)'!S40</f>
        <v>0</v>
      </c>
      <c r="T40" s="246"/>
      <c r="U40" s="247"/>
      <c r="V40" s="248">
        <f>'照明算定(導入後1)'!V40</f>
        <v>0</v>
      </c>
      <c r="W40" s="248"/>
      <c r="X40" s="248"/>
      <c r="Y40" s="239">
        <f t="shared" si="2"/>
        <v>0</v>
      </c>
      <c r="Z40" s="239"/>
      <c r="AA40" s="239"/>
      <c r="AB40" s="239"/>
      <c r="AC40" s="259">
        <f>'照明算定(導入後1)'!AE40</f>
        <v>0</v>
      </c>
      <c r="AD40" s="259"/>
      <c r="AE40" s="259"/>
      <c r="AF40" s="259"/>
      <c r="AG40" s="259"/>
      <c r="AH40" s="259"/>
      <c r="AI40" s="260"/>
      <c r="AJ40" s="227" t="str">
        <f>'照明算定(導入後1)'!AL40</f>
        <v/>
      </c>
      <c r="AK40" s="228"/>
      <c r="AL40" s="214" t="str">
        <f t="shared" si="0"/>
        <v/>
      </c>
      <c r="AM40" s="215"/>
      <c r="AP40" s="14"/>
    </row>
    <row r="41" spans="1:42" s="10" customFormat="1" ht="15" customHeight="1">
      <c r="A41" s="9"/>
      <c r="B41" s="241">
        <f t="shared" si="3"/>
        <v>34</v>
      </c>
      <c r="C41" s="242"/>
      <c r="D41" s="243"/>
      <c r="E41" s="244"/>
      <c r="F41" s="244"/>
      <c r="G41" s="244"/>
      <c r="H41" s="244"/>
      <c r="I41" s="244"/>
      <c r="J41" s="244"/>
      <c r="K41" s="244"/>
      <c r="L41" s="244"/>
      <c r="M41" s="530"/>
      <c r="N41" s="531"/>
      <c r="O41" s="347"/>
      <c r="P41" s="530"/>
      <c r="Q41" s="531"/>
      <c r="R41" s="619"/>
      <c r="S41" s="246">
        <f>'照明算定(導入後1)'!S41</f>
        <v>0</v>
      </c>
      <c r="T41" s="246"/>
      <c r="U41" s="247"/>
      <c r="V41" s="248">
        <f>'照明算定(導入後1)'!V41</f>
        <v>0</v>
      </c>
      <c r="W41" s="248"/>
      <c r="X41" s="248"/>
      <c r="Y41" s="239">
        <f t="shared" si="2"/>
        <v>0</v>
      </c>
      <c r="Z41" s="239"/>
      <c r="AA41" s="239"/>
      <c r="AB41" s="239"/>
      <c r="AC41" s="259">
        <f>'照明算定(導入後1)'!AE41</f>
        <v>0</v>
      </c>
      <c r="AD41" s="259"/>
      <c r="AE41" s="259"/>
      <c r="AF41" s="259"/>
      <c r="AG41" s="259"/>
      <c r="AH41" s="259"/>
      <c r="AI41" s="260"/>
      <c r="AJ41" s="227" t="str">
        <f>'照明算定(導入後1)'!AL41</f>
        <v/>
      </c>
      <c r="AK41" s="228"/>
      <c r="AL41" s="214" t="str">
        <f t="shared" si="0"/>
        <v/>
      </c>
      <c r="AM41" s="215"/>
      <c r="AP41" s="14"/>
    </row>
    <row r="42" spans="1:42" s="10" customFormat="1" ht="15" customHeight="1">
      <c r="A42" s="9"/>
      <c r="B42" s="241">
        <f t="shared" si="3"/>
        <v>35</v>
      </c>
      <c r="C42" s="242"/>
      <c r="D42" s="243"/>
      <c r="E42" s="244"/>
      <c r="F42" s="244"/>
      <c r="G42" s="244"/>
      <c r="H42" s="244"/>
      <c r="I42" s="244"/>
      <c r="J42" s="244"/>
      <c r="K42" s="244"/>
      <c r="L42" s="244"/>
      <c r="M42" s="530"/>
      <c r="N42" s="531"/>
      <c r="O42" s="347"/>
      <c r="P42" s="530"/>
      <c r="Q42" s="531"/>
      <c r="R42" s="619"/>
      <c r="S42" s="246">
        <f>'照明算定(導入後1)'!S42</f>
        <v>0</v>
      </c>
      <c r="T42" s="246"/>
      <c r="U42" s="247"/>
      <c r="V42" s="248">
        <f>'照明算定(導入後1)'!V42</f>
        <v>0</v>
      </c>
      <c r="W42" s="248"/>
      <c r="X42" s="248"/>
      <c r="Y42" s="239">
        <f t="shared" si="2"/>
        <v>0</v>
      </c>
      <c r="Z42" s="239"/>
      <c r="AA42" s="239"/>
      <c r="AB42" s="239"/>
      <c r="AC42" s="259">
        <f>'照明算定(導入後1)'!AE42</f>
        <v>0</v>
      </c>
      <c r="AD42" s="259"/>
      <c r="AE42" s="259"/>
      <c r="AF42" s="259"/>
      <c r="AG42" s="259"/>
      <c r="AH42" s="259"/>
      <c r="AI42" s="260"/>
      <c r="AJ42" s="227" t="str">
        <f>'照明算定(導入後1)'!AL42</f>
        <v/>
      </c>
      <c r="AK42" s="228"/>
      <c r="AL42" s="214" t="str">
        <f t="shared" si="0"/>
        <v/>
      </c>
      <c r="AM42" s="215"/>
      <c r="AP42" s="14"/>
    </row>
    <row r="43" spans="1:42" s="10" customFormat="1" ht="15" customHeight="1">
      <c r="A43" s="9"/>
      <c r="B43" s="241">
        <f t="shared" si="3"/>
        <v>36</v>
      </c>
      <c r="C43" s="242"/>
      <c r="D43" s="243"/>
      <c r="E43" s="244"/>
      <c r="F43" s="244"/>
      <c r="G43" s="244"/>
      <c r="H43" s="244"/>
      <c r="I43" s="244"/>
      <c r="J43" s="244"/>
      <c r="K43" s="244"/>
      <c r="L43" s="244"/>
      <c r="M43" s="530"/>
      <c r="N43" s="531"/>
      <c r="O43" s="347"/>
      <c r="P43" s="530"/>
      <c r="Q43" s="531"/>
      <c r="R43" s="619"/>
      <c r="S43" s="246">
        <f>'照明算定(導入後1)'!S43</f>
        <v>0</v>
      </c>
      <c r="T43" s="246"/>
      <c r="U43" s="247"/>
      <c r="V43" s="248">
        <f>'照明算定(導入後1)'!V43</f>
        <v>0</v>
      </c>
      <c r="W43" s="248"/>
      <c r="X43" s="248"/>
      <c r="Y43" s="239">
        <f t="shared" si="2"/>
        <v>0</v>
      </c>
      <c r="Z43" s="239"/>
      <c r="AA43" s="239"/>
      <c r="AB43" s="239"/>
      <c r="AC43" s="259">
        <f>'照明算定(導入後1)'!AE43</f>
        <v>0</v>
      </c>
      <c r="AD43" s="259"/>
      <c r="AE43" s="259"/>
      <c r="AF43" s="259"/>
      <c r="AG43" s="259"/>
      <c r="AH43" s="259"/>
      <c r="AI43" s="260"/>
      <c r="AJ43" s="227" t="str">
        <f>'照明算定(導入後1)'!AL43</f>
        <v/>
      </c>
      <c r="AK43" s="228"/>
      <c r="AL43" s="214" t="str">
        <f t="shared" si="0"/>
        <v/>
      </c>
      <c r="AM43" s="215"/>
      <c r="AP43" s="14"/>
    </row>
    <row r="44" spans="1:42" s="10" customFormat="1" ht="15" customHeight="1">
      <c r="A44" s="9"/>
      <c r="B44" s="241">
        <f t="shared" si="3"/>
        <v>37</v>
      </c>
      <c r="C44" s="242"/>
      <c r="D44" s="243"/>
      <c r="E44" s="244"/>
      <c r="F44" s="244"/>
      <c r="G44" s="244"/>
      <c r="H44" s="244"/>
      <c r="I44" s="244"/>
      <c r="J44" s="244"/>
      <c r="K44" s="244"/>
      <c r="L44" s="244"/>
      <c r="M44" s="530"/>
      <c r="N44" s="531"/>
      <c r="O44" s="347"/>
      <c r="P44" s="530"/>
      <c r="Q44" s="531"/>
      <c r="R44" s="619"/>
      <c r="S44" s="246">
        <f>'照明算定(導入後1)'!S44</f>
        <v>0</v>
      </c>
      <c r="T44" s="246"/>
      <c r="U44" s="247"/>
      <c r="V44" s="248">
        <f>'照明算定(導入後1)'!V44</f>
        <v>0</v>
      </c>
      <c r="W44" s="248"/>
      <c r="X44" s="248"/>
      <c r="Y44" s="239">
        <f t="shared" si="2"/>
        <v>0</v>
      </c>
      <c r="Z44" s="239"/>
      <c r="AA44" s="239"/>
      <c r="AB44" s="239"/>
      <c r="AC44" s="259">
        <f>'照明算定(導入後1)'!AE44</f>
        <v>0</v>
      </c>
      <c r="AD44" s="259"/>
      <c r="AE44" s="259"/>
      <c r="AF44" s="259"/>
      <c r="AG44" s="259"/>
      <c r="AH44" s="259"/>
      <c r="AI44" s="260"/>
      <c r="AJ44" s="227" t="str">
        <f>'照明算定(導入後1)'!AL44</f>
        <v/>
      </c>
      <c r="AK44" s="228"/>
      <c r="AL44" s="214" t="str">
        <f t="shared" si="0"/>
        <v/>
      </c>
      <c r="AM44" s="215"/>
      <c r="AP44" s="14"/>
    </row>
    <row r="45" spans="1:42" s="10" customFormat="1" ht="15" customHeight="1">
      <c r="A45" s="9"/>
      <c r="B45" s="241">
        <f t="shared" si="3"/>
        <v>38</v>
      </c>
      <c r="C45" s="242"/>
      <c r="D45" s="243"/>
      <c r="E45" s="244"/>
      <c r="F45" s="244"/>
      <c r="G45" s="244"/>
      <c r="H45" s="244"/>
      <c r="I45" s="244"/>
      <c r="J45" s="244"/>
      <c r="K45" s="244"/>
      <c r="L45" s="244"/>
      <c r="M45" s="530"/>
      <c r="N45" s="531"/>
      <c r="O45" s="347"/>
      <c r="P45" s="530"/>
      <c r="Q45" s="531"/>
      <c r="R45" s="619"/>
      <c r="S45" s="246">
        <f>'照明算定(導入後1)'!S45</f>
        <v>0</v>
      </c>
      <c r="T45" s="246"/>
      <c r="U45" s="247"/>
      <c r="V45" s="248">
        <f>'照明算定(導入後1)'!V45</f>
        <v>0</v>
      </c>
      <c r="W45" s="248"/>
      <c r="X45" s="248"/>
      <c r="Y45" s="239">
        <f t="shared" si="2"/>
        <v>0</v>
      </c>
      <c r="Z45" s="239"/>
      <c r="AA45" s="239"/>
      <c r="AB45" s="239"/>
      <c r="AC45" s="259">
        <f>'照明算定(導入後1)'!AE45</f>
        <v>0</v>
      </c>
      <c r="AD45" s="259"/>
      <c r="AE45" s="259"/>
      <c r="AF45" s="259"/>
      <c r="AG45" s="259"/>
      <c r="AH45" s="259"/>
      <c r="AI45" s="260"/>
      <c r="AJ45" s="227" t="str">
        <f>'照明算定(導入後1)'!AL45</f>
        <v/>
      </c>
      <c r="AK45" s="228"/>
      <c r="AL45" s="214" t="str">
        <f t="shared" si="0"/>
        <v/>
      </c>
      <c r="AM45" s="215"/>
      <c r="AP45" s="14"/>
    </row>
    <row r="46" spans="1:42" s="10" customFormat="1" ht="15" customHeight="1">
      <c r="A46" s="9"/>
      <c r="B46" s="241">
        <f t="shared" si="3"/>
        <v>39</v>
      </c>
      <c r="C46" s="242"/>
      <c r="D46" s="243"/>
      <c r="E46" s="244"/>
      <c r="F46" s="244"/>
      <c r="G46" s="244"/>
      <c r="H46" s="244"/>
      <c r="I46" s="244"/>
      <c r="J46" s="244"/>
      <c r="K46" s="244"/>
      <c r="L46" s="244"/>
      <c r="M46" s="530"/>
      <c r="N46" s="531"/>
      <c r="O46" s="347"/>
      <c r="P46" s="530"/>
      <c r="Q46" s="531"/>
      <c r="R46" s="619"/>
      <c r="S46" s="246">
        <f>'照明算定(導入後1)'!S46</f>
        <v>0</v>
      </c>
      <c r="T46" s="246"/>
      <c r="U46" s="247"/>
      <c r="V46" s="248">
        <f>'照明算定(導入後1)'!V46</f>
        <v>0</v>
      </c>
      <c r="W46" s="248"/>
      <c r="X46" s="248"/>
      <c r="Y46" s="239">
        <f t="shared" si="2"/>
        <v>0</v>
      </c>
      <c r="Z46" s="239"/>
      <c r="AA46" s="239"/>
      <c r="AB46" s="239"/>
      <c r="AC46" s="259">
        <f>'照明算定(導入後1)'!AE46</f>
        <v>0</v>
      </c>
      <c r="AD46" s="259"/>
      <c r="AE46" s="259"/>
      <c r="AF46" s="259"/>
      <c r="AG46" s="259"/>
      <c r="AH46" s="259"/>
      <c r="AI46" s="260"/>
      <c r="AJ46" s="227" t="str">
        <f>'照明算定(導入後1)'!AL46</f>
        <v/>
      </c>
      <c r="AK46" s="228"/>
      <c r="AL46" s="214" t="str">
        <f t="shared" si="0"/>
        <v/>
      </c>
      <c r="AM46" s="215"/>
      <c r="AP46" s="14"/>
    </row>
    <row r="47" spans="1:42" s="10" customFormat="1" ht="15" customHeight="1">
      <c r="A47" s="9"/>
      <c r="B47" s="241">
        <f t="shared" si="3"/>
        <v>40</v>
      </c>
      <c r="C47" s="242"/>
      <c r="D47" s="243"/>
      <c r="E47" s="244"/>
      <c r="F47" s="244"/>
      <c r="G47" s="244"/>
      <c r="H47" s="244"/>
      <c r="I47" s="244"/>
      <c r="J47" s="244"/>
      <c r="K47" s="244"/>
      <c r="L47" s="244"/>
      <c r="M47" s="530"/>
      <c r="N47" s="531"/>
      <c r="O47" s="347"/>
      <c r="P47" s="530"/>
      <c r="Q47" s="531"/>
      <c r="R47" s="619"/>
      <c r="S47" s="246">
        <f>'照明算定(導入後1)'!S47</f>
        <v>0</v>
      </c>
      <c r="T47" s="246"/>
      <c r="U47" s="247"/>
      <c r="V47" s="248">
        <f>'照明算定(導入後1)'!V47</f>
        <v>0</v>
      </c>
      <c r="W47" s="248"/>
      <c r="X47" s="248"/>
      <c r="Y47" s="239">
        <f t="shared" si="2"/>
        <v>0</v>
      </c>
      <c r="Z47" s="239"/>
      <c r="AA47" s="239"/>
      <c r="AB47" s="239"/>
      <c r="AC47" s="259">
        <f>'照明算定(導入後1)'!AE47</f>
        <v>0</v>
      </c>
      <c r="AD47" s="259"/>
      <c r="AE47" s="259"/>
      <c r="AF47" s="259"/>
      <c r="AG47" s="259"/>
      <c r="AH47" s="259"/>
      <c r="AI47" s="260"/>
      <c r="AJ47" s="227" t="str">
        <f>'照明算定(導入後1)'!AL47</f>
        <v/>
      </c>
      <c r="AK47" s="228"/>
      <c r="AL47" s="214" t="str">
        <f t="shared" si="0"/>
        <v/>
      </c>
      <c r="AM47" s="215"/>
      <c r="AP47" s="14"/>
    </row>
    <row r="48" spans="1:42" s="10" customFormat="1" ht="15" customHeight="1">
      <c r="A48" s="9"/>
      <c r="B48" s="241">
        <f t="shared" si="3"/>
        <v>41</v>
      </c>
      <c r="C48" s="242"/>
      <c r="D48" s="243"/>
      <c r="E48" s="244"/>
      <c r="F48" s="244"/>
      <c r="G48" s="244"/>
      <c r="H48" s="244"/>
      <c r="I48" s="244"/>
      <c r="J48" s="244"/>
      <c r="K48" s="244"/>
      <c r="L48" s="244"/>
      <c r="M48" s="530"/>
      <c r="N48" s="531"/>
      <c r="O48" s="347"/>
      <c r="P48" s="530"/>
      <c r="Q48" s="531"/>
      <c r="R48" s="619"/>
      <c r="S48" s="246">
        <f>'照明算定(導入後1)'!S48</f>
        <v>0</v>
      </c>
      <c r="T48" s="246"/>
      <c r="U48" s="247"/>
      <c r="V48" s="248">
        <f>'照明算定(導入後1)'!V48</f>
        <v>0</v>
      </c>
      <c r="W48" s="248"/>
      <c r="X48" s="248"/>
      <c r="Y48" s="239">
        <f t="shared" si="2"/>
        <v>0</v>
      </c>
      <c r="Z48" s="239"/>
      <c r="AA48" s="239"/>
      <c r="AB48" s="239"/>
      <c r="AC48" s="259">
        <f>'照明算定(導入後1)'!AE48</f>
        <v>0</v>
      </c>
      <c r="AD48" s="259"/>
      <c r="AE48" s="259"/>
      <c r="AF48" s="259"/>
      <c r="AG48" s="259"/>
      <c r="AH48" s="259"/>
      <c r="AI48" s="260"/>
      <c r="AJ48" s="227" t="str">
        <f>'照明算定(導入後1)'!AL48</f>
        <v/>
      </c>
      <c r="AK48" s="228"/>
      <c r="AL48" s="214" t="str">
        <f t="shared" si="0"/>
        <v/>
      </c>
      <c r="AM48" s="215"/>
      <c r="AP48" s="14"/>
    </row>
    <row r="49" spans="1:42" s="10" customFormat="1" ht="15" customHeight="1">
      <c r="A49" s="9"/>
      <c r="B49" s="241">
        <f t="shared" si="3"/>
        <v>42</v>
      </c>
      <c r="C49" s="242"/>
      <c r="D49" s="243"/>
      <c r="E49" s="244"/>
      <c r="F49" s="244"/>
      <c r="G49" s="244"/>
      <c r="H49" s="244"/>
      <c r="I49" s="244"/>
      <c r="J49" s="244"/>
      <c r="K49" s="244"/>
      <c r="L49" s="244"/>
      <c r="M49" s="530"/>
      <c r="N49" s="531"/>
      <c r="O49" s="347"/>
      <c r="P49" s="530"/>
      <c r="Q49" s="531"/>
      <c r="R49" s="619"/>
      <c r="S49" s="246">
        <f>'照明算定(導入後1)'!S49</f>
        <v>0</v>
      </c>
      <c r="T49" s="246"/>
      <c r="U49" s="247"/>
      <c r="V49" s="248">
        <f>'照明算定(導入後1)'!V49</f>
        <v>0</v>
      </c>
      <c r="W49" s="248"/>
      <c r="X49" s="248"/>
      <c r="Y49" s="239">
        <f t="shared" si="2"/>
        <v>0</v>
      </c>
      <c r="Z49" s="239"/>
      <c r="AA49" s="239"/>
      <c r="AB49" s="239"/>
      <c r="AC49" s="259">
        <f>'照明算定(導入後1)'!AE49</f>
        <v>0</v>
      </c>
      <c r="AD49" s="259"/>
      <c r="AE49" s="259"/>
      <c r="AF49" s="259"/>
      <c r="AG49" s="259"/>
      <c r="AH49" s="259"/>
      <c r="AI49" s="260"/>
      <c r="AJ49" s="227" t="str">
        <f>'照明算定(導入後1)'!AL49</f>
        <v/>
      </c>
      <c r="AK49" s="228"/>
      <c r="AL49" s="214" t="str">
        <f t="shared" si="0"/>
        <v/>
      </c>
      <c r="AM49" s="215"/>
      <c r="AP49" s="14"/>
    </row>
    <row r="50" spans="1:42" s="10" customFormat="1" ht="15" customHeight="1">
      <c r="A50" s="9"/>
      <c r="B50" s="241">
        <f t="shared" si="3"/>
        <v>43</v>
      </c>
      <c r="C50" s="242"/>
      <c r="D50" s="243"/>
      <c r="E50" s="244"/>
      <c r="F50" s="244"/>
      <c r="G50" s="244"/>
      <c r="H50" s="244"/>
      <c r="I50" s="244"/>
      <c r="J50" s="244"/>
      <c r="K50" s="244"/>
      <c r="L50" s="244"/>
      <c r="M50" s="530"/>
      <c r="N50" s="531"/>
      <c r="O50" s="347"/>
      <c r="P50" s="530"/>
      <c r="Q50" s="531"/>
      <c r="R50" s="619"/>
      <c r="S50" s="246">
        <f>'照明算定(導入後1)'!S50</f>
        <v>0</v>
      </c>
      <c r="T50" s="246"/>
      <c r="U50" s="247"/>
      <c r="V50" s="248">
        <f>'照明算定(導入後1)'!V50</f>
        <v>0</v>
      </c>
      <c r="W50" s="248"/>
      <c r="X50" s="248"/>
      <c r="Y50" s="239">
        <f t="shared" si="2"/>
        <v>0</v>
      </c>
      <c r="Z50" s="239"/>
      <c r="AA50" s="239"/>
      <c r="AB50" s="239"/>
      <c r="AC50" s="259">
        <f>'照明算定(導入後1)'!AE50</f>
        <v>0</v>
      </c>
      <c r="AD50" s="259"/>
      <c r="AE50" s="259"/>
      <c r="AF50" s="259"/>
      <c r="AG50" s="259"/>
      <c r="AH50" s="259"/>
      <c r="AI50" s="260"/>
      <c r="AJ50" s="227" t="str">
        <f>'照明算定(導入後1)'!AL50</f>
        <v/>
      </c>
      <c r="AK50" s="228"/>
      <c r="AL50" s="214" t="str">
        <f t="shared" si="0"/>
        <v/>
      </c>
      <c r="AM50" s="215"/>
      <c r="AP50" s="14"/>
    </row>
    <row r="51" spans="1:42" s="10" customFormat="1" ht="15" customHeight="1">
      <c r="A51" s="9"/>
      <c r="B51" s="241">
        <f t="shared" si="3"/>
        <v>44</v>
      </c>
      <c r="C51" s="242"/>
      <c r="D51" s="243"/>
      <c r="E51" s="244"/>
      <c r="F51" s="244"/>
      <c r="G51" s="244"/>
      <c r="H51" s="244"/>
      <c r="I51" s="244"/>
      <c r="J51" s="244"/>
      <c r="K51" s="244"/>
      <c r="L51" s="244"/>
      <c r="M51" s="530"/>
      <c r="N51" s="531"/>
      <c r="O51" s="347"/>
      <c r="P51" s="530"/>
      <c r="Q51" s="531"/>
      <c r="R51" s="619"/>
      <c r="S51" s="246">
        <f>'照明算定(導入後1)'!S51</f>
        <v>0</v>
      </c>
      <c r="T51" s="246"/>
      <c r="U51" s="247"/>
      <c r="V51" s="248">
        <f>'照明算定(導入後1)'!V51</f>
        <v>0</v>
      </c>
      <c r="W51" s="248"/>
      <c r="X51" s="248"/>
      <c r="Y51" s="239">
        <f t="shared" si="2"/>
        <v>0</v>
      </c>
      <c r="Z51" s="239"/>
      <c r="AA51" s="239"/>
      <c r="AB51" s="239"/>
      <c r="AC51" s="259">
        <f>'照明算定(導入後1)'!AE51</f>
        <v>0</v>
      </c>
      <c r="AD51" s="259"/>
      <c r="AE51" s="259"/>
      <c r="AF51" s="259"/>
      <c r="AG51" s="259"/>
      <c r="AH51" s="259"/>
      <c r="AI51" s="260"/>
      <c r="AJ51" s="227" t="str">
        <f>'照明算定(導入後1)'!AL51</f>
        <v/>
      </c>
      <c r="AK51" s="228"/>
      <c r="AL51" s="214" t="str">
        <f t="shared" si="0"/>
        <v/>
      </c>
      <c r="AM51" s="215"/>
      <c r="AP51" s="14"/>
    </row>
    <row r="52" spans="1:42" s="10" customFormat="1" ht="15" customHeight="1">
      <c r="A52" s="9"/>
      <c r="B52" s="241">
        <f t="shared" si="3"/>
        <v>45</v>
      </c>
      <c r="C52" s="242"/>
      <c r="D52" s="243"/>
      <c r="E52" s="244"/>
      <c r="F52" s="244"/>
      <c r="G52" s="244"/>
      <c r="H52" s="244"/>
      <c r="I52" s="244"/>
      <c r="J52" s="244"/>
      <c r="K52" s="244"/>
      <c r="L52" s="244"/>
      <c r="M52" s="530"/>
      <c r="N52" s="531"/>
      <c r="O52" s="347"/>
      <c r="P52" s="530"/>
      <c r="Q52" s="531"/>
      <c r="R52" s="619"/>
      <c r="S52" s="246">
        <f>'照明算定(導入後1)'!S52</f>
        <v>0</v>
      </c>
      <c r="T52" s="246"/>
      <c r="U52" s="247"/>
      <c r="V52" s="248">
        <f>'照明算定(導入後1)'!V52</f>
        <v>0</v>
      </c>
      <c r="W52" s="248"/>
      <c r="X52" s="248"/>
      <c r="Y52" s="239">
        <f t="shared" si="2"/>
        <v>0</v>
      </c>
      <c r="Z52" s="239"/>
      <c r="AA52" s="239"/>
      <c r="AB52" s="239"/>
      <c r="AC52" s="259">
        <f>'照明算定(導入後1)'!AE52</f>
        <v>0</v>
      </c>
      <c r="AD52" s="259"/>
      <c r="AE52" s="259"/>
      <c r="AF52" s="259"/>
      <c r="AG52" s="259"/>
      <c r="AH52" s="259"/>
      <c r="AI52" s="260"/>
      <c r="AJ52" s="227" t="str">
        <f>'照明算定(導入後1)'!AL52</f>
        <v/>
      </c>
      <c r="AK52" s="228"/>
      <c r="AL52" s="214" t="str">
        <f t="shared" si="0"/>
        <v/>
      </c>
      <c r="AM52" s="215"/>
      <c r="AP52" s="14"/>
    </row>
    <row r="53" spans="1:42" s="10" customFormat="1" ht="15" customHeight="1">
      <c r="A53" s="9"/>
      <c r="B53" s="241">
        <f t="shared" si="3"/>
        <v>46</v>
      </c>
      <c r="C53" s="242"/>
      <c r="D53" s="243"/>
      <c r="E53" s="244"/>
      <c r="F53" s="244"/>
      <c r="G53" s="244"/>
      <c r="H53" s="244"/>
      <c r="I53" s="244"/>
      <c r="J53" s="244"/>
      <c r="K53" s="244"/>
      <c r="L53" s="244"/>
      <c r="M53" s="530"/>
      <c r="N53" s="531"/>
      <c r="O53" s="347"/>
      <c r="P53" s="530"/>
      <c r="Q53" s="531"/>
      <c r="R53" s="619"/>
      <c r="S53" s="246">
        <f>'照明算定(導入後1)'!S53</f>
        <v>0</v>
      </c>
      <c r="T53" s="246"/>
      <c r="U53" s="247"/>
      <c r="V53" s="248">
        <f>'照明算定(導入後1)'!V53</f>
        <v>0</v>
      </c>
      <c r="W53" s="248"/>
      <c r="X53" s="248"/>
      <c r="Y53" s="239">
        <f t="shared" si="2"/>
        <v>0</v>
      </c>
      <c r="Z53" s="239"/>
      <c r="AA53" s="239"/>
      <c r="AB53" s="239"/>
      <c r="AC53" s="259">
        <f>'照明算定(導入後1)'!AE53</f>
        <v>0</v>
      </c>
      <c r="AD53" s="259"/>
      <c r="AE53" s="259"/>
      <c r="AF53" s="259"/>
      <c r="AG53" s="259"/>
      <c r="AH53" s="259"/>
      <c r="AI53" s="260"/>
      <c r="AJ53" s="227" t="str">
        <f>'照明算定(導入後1)'!AL53</f>
        <v/>
      </c>
      <c r="AK53" s="228"/>
      <c r="AL53" s="214" t="str">
        <f t="shared" si="0"/>
        <v/>
      </c>
      <c r="AM53" s="215"/>
      <c r="AP53" s="14"/>
    </row>
    <row r="54" spans="1:42" s="10" customFormat="1" ht="15" customHeight="1">
      <c r="A54" s="9"/>
      <c r="B54" s="241">
        <f t="shared" si="3"/>
        <v>47</v>
      </c>
      <c r="C54" s="242"/>
      <c r="D54" s="243"/>
      <c r="E54" s="244"/>
      <c r="F54" s="244"/>
      <c r="G54" s="244"/>
      <c r="H54" s="244"/>
      <c r="I54" s="244"/>
      <c r="J54" s="244"/>
      <c r="K54" s="244"/>
      <c r="L54" s="244"/>
      <c r="M54" s="530"/>
      <c r="N54" s="531"/>
      <c r="O54" s="347"/>
      <c r="P54" s="530"/>
      <c r="Q54" s="531"/>
      <c r="R54" s="619"/>
      <c r="S54" s="246">
        <f>'照明算定(導入後1)'!S54</f>
        <v>0</v>
      </c>
      <c r="T54" s="246"/>
      <c r="U54" s="247"/>
      <c r="V54" s="248">
        <f>'照明算定(導入後1)'!V54</f>
        <v>0</v>
      </c>
      <c r="W54" s="248"/>
      <c r="X54" s="248"/>
      <c r="Y54" s="239">
        <f>(M54*P54*S54*V54)/1000</f>
        <v>0</v>
      </c>
      <c r="Z54" s="239"/>
      <c r="AA54" s="239"/>
      <c r="AB54" s="239"/>
      <c r="AC54" s="259">
        <f>'照明算定(導入後1)'!AE54</f>
        <v>0</v>
      </c>
      <c r="AD54" s="259"/>
      <c r="AE54" s="259"/>
      <c r="AF54" s="259"/>
      <c r="AG54" s="259"/>
      <c r="AH54" s="259"/>
      <c r="AI54" s="260"/>
      <c r="AJ54" s="227" t="str">
        <f>'照明算定(導入後1)'!AL54</f>
        <v/>
      </c>
      <c r="AK54" s="228"/>
      <c r="AL54" s="214" t="str">
        <f t="shared" si="0"/>
        <v/>
      </c>
      <c r="AM54" s="215"/>
      <c r="AP54" s="14"/>
    </row>
    <row r="55" spans="1:42" s="10" customFormat="1" ht="15" customHeight="1">
      <c r="A55" s="9"/>
      <c r="B55" s="241">
        <f t="shared" si="3"/>
        <v>48</v>
      </c>
      <c r="C55" s="242"/>
      <c r="D55" s="243"/>
      <c r="E55" s="244"/>
      <c r="F55" s="244"/>
      <c r="G55" s="244"/>
      <c r="H55" s="244"/>
      <c r="I55" s="244"/>
      <c r="J55" s="244"/>
      <c r="K55" s="244"/>
      <c r="L55" s="244"/>
      <c r="M55" s="530"/>
      <c r="N55" s="531"/>
      <c r="O55" s="347"/>
      <c r="P55" s="530"/>
      <c r="Q55" s="531"/>
      <c r="R55" s="619"/>
      <c r="S55" s="246">
        <f>'照明算定(導入後1)'!S55</f>
        <v>0</v>
      </c>
      <c r="T55" s="246"/>
      <c r="U55" s="247"/>
      <c r="V55" s="248">
        <f>'照明算定(導入後1)'!V55</f>
        <v>0</v>
      </c>
      <c r="W55" s="248"/>
      <c r="X55" s="248"/>
      <c r="Y55" s="239">
        <f t="shared" si="2"/>
        <v>0</v>
      </c>
      <c r="Z55" s="239"/>
      <c r="AA55" s="239"/>
      <c r="AB55" s="239"/>
      <c r="AC55" s="259">
        <f>'照明算定(導入後1)'!AE55</f>
        <v>0</v>
      </c>
      <c r="AD55" s="259"/>
      <c r="AE55" s="259"/>
      <c r="AF55" s="259"/>
      <c r="AG55" s="259"/>
      <c r="AH55" s="259"/>
      <c r="AI55" s="260"/>
      <c r="AJ55" s="227" t="str">
        <f>'照明算定(導入後1)'!AL55</f>
        <v/>
      </c>
      <c r="AK55" s="228"/>
      <c r="AL55" s="214" t="str">
        <f t="shared" si="0"/>
        <v/>
      </c>
      <c r="AM55" s="215"/>
      <c r="AP55" s="14"/>
    </row>
    <row r="56" spans="1:42" ht="15" customHeight="1">
      <c r="A56" s="9"/>
      <c r="B56" s="241">
        <f t="shared" si="3"/>
        <v>49</v>
      </c>
      <c r="C56" s="242"/>
      <c r="D56" s="243"/>
      <c r="E56" s="244"/>
      <c r="F56" s="244"/>
      <c r="G56" s="244"/>
      <c r="H56" s="244"/>
      <c r="I56" s="244"/>
      <c r="J56" s="244"/>
      <c r="K56" s="244"/>
      <c r="L56" s="244"/>
      <c r="M56" s="530"/>
      <c r="N56" s="531"/>
      <c r="O56" s="347"/>
      <c r="P56" s="530"/>
      <c r="Q56" s="531"/>
      <c r="R56" s="619"/>
      <c r="S56" s="246">
        <f>'照明算定(導入後1)'!S56</f>
        <v>0</v>
      </c>
      <c r="T56" s="246"/>
      <c r="U56" s="247"/>
      <c r="V56" s="248">
        <f>'照明算定(導入後1)'!V56</f>
        <v>0</v>
      </c>
      <c r="W56" s="248"/>
      <c r="X56" s="248"/>
      <c r="Y56" s="239">
        <f t="shared" si="2"/>
        <v>0</v>
      </c>
      <c r="Z56" s="239"/>
      <c r="AA56" s="239"/>
      <c r="AB56" s="239"/>
      <c r="AC56" s="259">
        <f>'照明算定(導入後1)'!AE56</f>
        <v>0</v>
      </c>
      <c r="AD56" s="259"/>
      <c r="AE56" s="259"/>
      <c r="AF56" s="259"/>
      <c r="AG56" s="259"/>
      <c r="AH56" s="259"/>
      <c r="AI56" s="260"/>
      <c r="AJ56" s="227" t="str">
        <f>'照明算定(導入後1)'!AL56</f>
        <v/>
      </c>
      <c r="AK56" s="228"/>
      <c r="AL56" s="214" t="str">
        <f t="shared" si="0"/>
        <v/>
      </c>
      <c r="AM56" s="215"/>
      <c r="AP56" s="14"/>
    </row>
    <row r="57" spans="1:42" ht="14.25" thickBot="1">
      <c r="A57" s="9"/>
      <c r="B57" s="261">
        <f t="shared" si="3"/>
        <v>50</v>
      </c>
      <c r="C57" s="262"/>
      <c r="D57" s="263"/>
      <c r="E57" s="233"/>
      <c r="F57" s="233"/>
      <c r="G57" s="233"/>
      <c r="H57" s="233"/>
      <c r="I57" s="233"/>
      <c r="J57" s="233"/>
      <c r="K57" s="233"/>
      <c r="L57" s="233"/>
      <c r="M57" s="617"/>
      <c r="N57" s="618"/>
      <c r="O57" s="363"/>
      <c r="P57" s="617"/>
      <c r="Q57" s="618"/>
      <c r="R57" s="620"/>
      <c r="S57" s="235">
        <f>'照明算定(導入後1)'!S57</f>
        <v>0</v>
      </c>
      <c r="T57" s="236"/>
      <c r="U57" s="237"/>
      <c r="V57" s="238">
        <f>'照明算定(導入後1)'!V57</f>
        <v>0</v>
      </c>
      <c r="W57" s="238"/>
      <c r="X57" s="238"/>
      <c r="Y57" s="365">
        <f t="shared" si="2"/>
        <v>0</v>
      </c>
      <c r="Z57" s="365"/>
      <c r="AA57" s="365"/>
      <c r="AB57" s="365"/>
      <c r="AC57" s="238">
        <f>'照明算定(導入後1)'!AE57</f>
        <v>0</v>
      </c>
      <c r="AD57" s="238"/>
      <c r="AE57" s="238"/>
      <c r="AF57" s="238"/>
      <c r="AG57" s="238"/>
      <c r="AH57" s="238"/>
      <c r="AI57" s="240"/>
      <c r="AJ57" s="229" t="str">
        <f>'照明算定(導入後1)'!AL57</f>
        <v/>
      </c>
      <c r="AK57" s="230"/>
      <c r="AL57" s="216" t="str">
        <f t="shared" si="0"/>
        <v/>
      </c>
      <c r="AM57" s="217"/>
      <c r="AP57" s="14"/>
    </row>
    <row r="58" spans="1:42" ht="14.25" thickBot="1">
      <c r="A58" s="9"/>
      <c r="B58" s="132" t="s">
        <v>258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621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218"/>
      <c r="AM58" s="186"/>
      <c r="AN58" s="186"/>
      <c r="AO58" s="186"/>
      <c r="AP58" s="130"/>
    </row>
    <row r="59" spans="1:42" ht="16.5" customHeight="1" thickBot="1">
      <c r="A59" s="9"/>
      <c r="B59" s="9"/>
      <c r="C59" s="9"/>
      <c r="D59" s="173" t="s">
        <v>31</v>
      </c>
      <c r="E59" s="173"/>
      <c r="F59" s="173"/>
      <c r="G59" s="173"/>
      <c r="H59" s="173"/>
      <c r="I59" s="173"/>
      <c r="J59" s="249"/>
      <c r="K59" s="356">
        <f>W59*0.495/1000</f>
        <v>0</v>
      </c>
      <c r="L59" s="357"/>
      <c r="M59" s="357"/>
      <c r="N59" s="357"/>
      <c r="O59" s="358"/>
      <c r="P59" s="17" t="s">
        <v>32</v>
      </c>
      <c r="Q59" s="16"/>
      <c r="R59" s="16"/>
      <c r="S59" s="19" t="s">
        <v>33</v>
      </c>
      <c r="T59" s="16"/>
      <c r="U59" s="18"/>
      <c r="V59" s="129"/>
      <c r="W59" s="253">
        <f>SUM(Y8:AB57)</f>
        <v>0</v>
      </c>
      <c r="X59" s="254"/>
      <c r="Y59" s="254"/>
      <c r="Z59" s="255"/>
      <c r="AA59" s="124" t="s">
        <v>18</v>
      </c>
      <c r="AB59" s="125"/>
      <c r="AC59" s="18"/>
      <c r="AD59" s="16"/>
      <c r="AE59" s="133"/>
      <c r="AF59" s="256"/>
      <c r="AG59" s="257"/>
      <c r="AH59" s="257"/>
      <c r="AI59" s="258"/>
      <c r="AJ59" s="16" t="s">
        <v>32</v>
      </c>
      <c r="AK59" s="16"/>
      <c r="AL59" s="220"/>
      <c r="AM59" s="220"/>
      <c r="AN59" s="220"/>
      <c r="AO59" s="219"/>
      <c r="AP59" s="219"/>
    </row>
  </sheetData>
  <sheetProtection password="D73A" sheet="1" objects="1" formatCells="0"/>
  <mergeCells count="525">
    <mergeCell ref="U1:AF2"/>
    <mergeCell ref="A3:K4"/>
    <mergeCell ref="AJ6:AK7"/>
    <mergeCell ref="A1:T2"/>
    <mergeCell ref="B6:C7"/>
    <mergeCell ref="D6:L7"/>
    <mergeCell ref="M6:O6"/>
    <mergeCell ref="P6:R6"/>
    <mergeCell ref="Y6:AB6"/>
    <mergeCell ref="AC6:AI7"/>
    <mergeCell ref="M7:O7"/>
    <mergeCell ref="P7:R7"/>
    <mergeCell ref="S7:U7"/>
    <mergeCell ref="V7:X7"/>
    <mergeCell ref="Y7:AB7"/>
    <mergeCell ref="AG1:AI2"/>
    <mergeCell ref="L3:AI4"/>
    <mergeCell ref="S9:U9"/>
    <mergeCell ref="V9:X9"/>
    <mergeCell ref="Y9:AB9"/>
    <mergeCell ref="AC9:AI9"/>
    <mergeCell ref="B8:C8"/>
    <mergeCell ref="D8:L8"/>
    <mergeCell ref="M8:O8"/>
    <mergeCell ref="P8:R8"/>
    <mergeCell ref="S8:U8"/>
    <mergeCell ref="V8:X8"/>
    <mergeCell ref="Y8:AB8"/>
    <mergeCell ref="AC8:AI8"/>
    <mergeCell ref="B9:C9"/>
    <mergeCell ref="D9:L9"/>
    <mergeCell ref="M9:O9"/>
    <mergeCell ref="P9:R9"/>
    <mergeCell ref="Y10:AB10"/>
    <mergeCell ref="AC10:AI10"/>
    <mergeCell ref="B11:C11"/>
    <mergeCell ref="D11:L11"/>
    <mergeCell ref="M11:O11"/>
    <mergeCell ref="P11:R11"/>
    <mergeCell ref="S11:U11"/>
    <mergeCell ref="V11:X11"/>
    <mergeCell ref="Y11:AB11"/>
    <mergeCell ref="AC11:AI11"/>
    <mergeCell ref="B10:C10"/>
    <mergeCell ref="D10:L10"/>
    <mergeCell ref="M10:O10"/>
    <mergeCell ref="P10:R10"/>
    <mergeCell ref="S10:U10"/>
    <mergeCell ref="V10:X10"/>
    <mergeCell ref="Y12:AB12"/>
    <mergeCell ref="AC12:AI12"/>
    <mergeCell ref="B13:C13"/>
    <mergeCell ref="D13:L13"/>
    <mergeCell ref="M13:O13"/>
    <mergeCell ref="P13:R13"/>
    <mergeCell ref="S13:U13"/>
    <mergeCell ref="V13:X13"/>
    <mergeCell ref="Y13:AB13"/>
    <mergeCell ref="AC13:AI13"/>
    <mergeCell ref="B12:C12"/>
    <mergeCell ref="D12:L12"/>
    <mergeCell ref="M12:O12"/>
    <mergeCell ref="P12:R12"/>
    <mergeCell ref="S12:U12"/>
    <mergeCell ref="V12:X12"/>
    <mergeCell ref="Y14:AB14"/>
    <mergeCell ref="AC14:AI14"/>
    <mergeCell ref="B15:C15"/>
    <mergeCell ref="D15:L15"/>
    <mergeCell ref="M15:O15"/>
    <mergeCell ref="P15:R15"/>
    <mergeCell ref="S15:U15"/>
    <mergeCell ref="V15:X15"/>
    <mergeCell ref="Y15:AB15"/>
    <mergeCell ref="AC15:AI15"/>
    <mergeCell ref="B14:C14"/>
    <mergeCell ref="D14:L14"/>
    <mergeCell ref="M14:O14"/>
    <mergeCell ref="P14:R14"/>
    <mergeCell ref="S14:U14"/>
    <mergeCell ref="V14:X14"/>
    <mergeCell ref="Y16:AB16"/>
    <mergeCell ref="AC16:AI16"/>
    <mergeCell ref="B17:C17"/>
    <mergeCell ref="D17:L17"/>
    <mergeCell ref="M17:O17"/>
    <mergeCell ref="P17:R17"/>
    <mergeCell ref="S17:U17"/>
    <mergeCell ref="V17:X17"/>
    <mergeCell ref="Y17:AB17"/>
    <mergeCell ref="AC17:AI17"/>
    <mergeCell ref="B16:C16"/>
    <mergeCell ref="D16:L16"/>
    <mergeCell ref="M16:O16"/>
    <mergeCell ref="P16:R16"/>
    <mergeCell ref="S16:U16"/>
    <mergeCell ref="V16:X16"/>
    <mergeCell ref="Y18:AB18"/>
    <mergeCell ref="AC18:AI18"/>
    <mergeCell ref="B19:C19"/>
    <mergeCell ref="D19:L19"/>
    <mergeCell ref="M19:O19"/>
    <mergeCell ref="P19:R19"/>
    <mergeCell ref="S19:U19"/>
    <mergeCell ref="V19:X19"/>
    <mergeCell ref="Y19:AB19"/>
    <mergeCell ref="AC19:AI19"/>
    <mergeCell ref="B18:C18"/>
    <mergeCell ref="D18:L18"/>
    <mergeCell ref="M18:O18"/>
    <mergeCell ref="P18:R18"/>
    <mergeCell ref="S18:U18"/>
    <mergeCell ref="V18:X18"/>
    <mergeCell ref="Y20:AB20"/>
    <mergeCell ref="AC20:AI20"/>
    <mergeCell ref="B21:C21"/>
    <mergeCell ref="D21:L21"/>
    <mergeCell ref="M21:O21"/>
    <mergeCell ref="P21:R21"/>
    <mergeCell ref="S21:U21"/>
    <mergeCell ref="V21:X21"/>
    <mergeCell ref="Y21:AB21"/>
    <mergeCell ref="AC21:AI21"/>
    <mergeCell ref="B20:C20"/>
    <mergeCell ref="D20:L20"/>
    <mergeCell ref="M20:O20"/>
    <mergeCell ref="P20:R20"/>
    <mergeCell ref="S20:U20"/>
    <mergeCell ref="V20:X20"/>
    <mergeCell ref="Y22:AB22"/>
    <mergeCell ref="AC22:AI22"/>
    <mergeCell ref="B23:C23"/>
    <mergeCell ref="D23:L23"/>
    <mergeCell ref="M23:O23"/>
    <mergeCell ref="P23:R23"/>
    <mergeCell ref="S23:U23"/>
    <mergeCell ref="V23:X23"/>
    <mergeCell ref="Y23:AB23"/>
    <mergeCell ref="AC23:AI23"/>
    <mergeCell ref="B22:C22"/>
    <mergeCell ref="D22:L22"/>
    <mergeCell ref="M22:O22"/>
    <mergeCell ref="P22:R22"/>
    <mergeCell ref="S22:U22"/>
    <mergeCell ref="V22:X22"/>
    <mergeCell ref="Y24:AB24"/>
    <mergeCell ref="AC24:AI24"/>
    <mergeCell ref="B25:C25"/>
    <mergeCell ref="D25:L25"/>
    <mergeCell ref="M25:O25"/>
    <mergeCell ref="P25:R25"/>
    <mergeCell ref="S25:U25"/>
    <mergeCell ref="V25:X25"/>
    <mergeCell ref="Y25:AB25"/>
    <mergeCell ref="AC25:AI25"/>
    <mergeCell ref="B24:C24"/>
    <mergeCell ref="D24:L24"/>
    <mergeCell ref="M24:O24"/>
    <mergeCell ref="P24:R24"/>
    <mergeCell ref="S24:U24"/>
    <mergeCell ref="V24:X24"/>
    <mergeCell ref="Y26:AB26"/>
    <mergeCell ref="AC26:AI26"/>
    <mergeCell ref="B27:C27"/>
    <mergeCell ref="D27:L27"/>
    <mergeCell ref="M27:O27"/>
    <mergeCell ref="P27:R27"/>
    <mergeCell ref="S27:U27"/>
    <mergeCell ref="V27:X27"/>
    <mergeCell ref="Y27:AB27"/>
    <mergeCell ref="AC27:AI27"/>
    <mergeCell ref="B26:C26"/>
    <mergeCell ref="D26:L26"/>
    <mergeCell ref="M26:O26"/>
    <mergeCell ref="P26:R26"/>
    <mergeCell ref="S26:U26"/>
    <mergeCell ref="V26:X26"/>
    <mergeCell ref="Y28:AB28"/>
    <mergeCell ref="AC28:AI28"/>
    <mergeCell ref="B29:C29"/>
    <mergeCell ref="D29:L29"/>
    <mergeCell ref="M29:O29"/>
    <mergeCell ref="P29:R29"/>
    <mergeCell ref="S29:U29"/>
    <mergeCell ref="V29:X29"/>
    <mergeCell ref="Y29:AB29"/>
    <mergeCell ref="AC29:AI29"/>
    <mergeCell ref="B28:C28"/>
    <mergeCell ref="D28:L28"/>
    <mergeCell ref="M28:O28"/>
    <mergeCell ref="P28:R28"/>
    <mergeCell ref="S28:U28"/>
    <mergeCell ref="V28:X28"/>
    <mergeCell ref="Y30:AB30"/>
    <mergeCell ref="AC30:AI30"/>
    <mergeCell ref="B31:C31"/>
    <mergeCell ref="D31:L31"/>
    <mergeCell ref="M31:O31"/>
    <mergeCell ref="P31:R31"/>
    <mergeCell ref="S31:U31"/>
    <mergeCell ref="V31:X31"/>
    <mergeCell ref="Y31:AB31"/>
    <mergeCell ref="AC31:AI31"/>
    <mergeCell ref="B30:C30"/>
    <mergeCell ref="D30:L30"/>
    <mergeCell ref="M30:O30"/>
    <mergeCell ref="P30:R30"/>
    <mergeCell ref="S30:U30"/>
    <mergeCell ref="V30:X30"/>
    <mergeCell ref="Y32:AB32"/>
    <mergeCell ref="AC32:AI32"/>
    <mergeCell ref="B33:C33"/>
    <mergeCell ref="D33:L33"/>
    <mergeCell ref="M33:O33"/>
    <mergeCell ref="P33:R33"/>
    <mergeCell ref="S33:U33"/>
    <mergeCell ref="V33:X33"/>
    <mergeCell ref="Y33:AB33"/>
    <mergeCell ref="AC33:AI33"/>
    <mergeCell ref="B32:C32"/>
    <mergeCell ref="D32:L32"/>
    <mergeCell ref="M32:O32"/>
    <mergeCell ref="P32:R32"/>
    <mergeCell ref="S32:U32"/>
    <mergeCell ref="V32:X32"/>
    <mergeCell ref="Y34:AB34"/>
    <mergeCell ref="AC34:AI34"/>
    <mergeCell ref="B35:C35"/>
    <mergeCell ref="D35:L35"/>
    <mergeCell ref="M35:O35"/>
    <mergeCell ref="P35:R35"/>
    <mergeCell ref="S35:U35"/>
    <mergeCell ref="V35:X35"/>
    <mergeCell ref="Y35:AB35"/>
    <mergeCell ref="AC35:AI35"/>
    <mergeCell ref="B34:C34"/>
    <mergeCell ref="D34:L34"/>
    <mergeCell ref="M34:O34"/>
    <mergeCell ref="P34:R34"/>
    <mergeCell ref="S34:U34"/>
    <mergeCell ref="V34:X34"/>
    <mergeCell ref="Y36:AB36"/>
    <mergeCell ref="AC36:AI36"/>
    <mergeCell ref="B37:C37"/>
    <mergeCell ref="D37:L37"/>
    <mergeCell ref="M37:O37"/>
    <mergeCell ref="P37:R37"/>
    <mergeCell ref="S37:U37"/>
    <mergeCell ref="V37:X37"/>
    <mergeCell ref="Y37:AB37"/>
    <mergeCell ref="AC37:AI37"/>
    <mergeCell ref="B36:C36"/>
    <mergeCell ref="D36:L36"/>
    <mergeCell ref="M36:O36"/>
    <mergeCell ref="P36:R36"/>
    <mergeCell ref="S36:U36"/>
    <mergeCell ref="V36:X36"/>
    <mergeCell ref="Y38:AB38"/>
    <mergeCell ref="AC38:AI38"/>
    <mergeCell ref="B39:C39"/>
    <mergeCell ref="D39:L39"/>
    <mergeCell ref="M39:O39"/>
    <mergeCell ref="P39:R39"/>
    <mergeCell ref="S39:U39"/>
    <mergeCell ref="V39:X39"/>
    <mergeCell ref="Y39:AB39"/>
    <mergeCell ref="AC39:AI39"/>
    <mergeCell ref="B38:C38"/>
    <mergeCell ref="D38:L38"/>
    <mergeCell ref="M38:O38"/>
    <mergeCell ref="P38:R38"/>
    <mergeCell ref="S38:U38"/>
    <mergeCell ref="V38:X38"/>
    <mergeCell ref="Y40:AB40"/>
    <mergeCell ref="AC40:AI40"/>
    <mergeCell ref="B41:C41"/>
    <mergeCell ref="D41:L41"/>
    <mergeCell ref="M41:O41"/>
    <mergeCell ref="P41:R41"/>
    <mergeCell ref="S41:U41"/>
    <mergeCell ref="V41:X41"/>
    <mergeCell ref="Y41:AB41"/>
    <mergeCell ref="AC41:AI41"/>
    <mergeCell ref="B40:C40"/>
    <mergeCell ref="D40:L40"/>
    <mergeCell ref="M40:O40"/>
    <mergeCell ref="P40:R40"/>
    <mergeCell ref="S40:U40"/>
    <mergeCell ref="V40:X40"/>
    <mergeCell ref="Y42:AB42"/>
    <mergeCell ref="AC42:AI42"/>
    <mergeCell ref="B43:C43"/>
    <mergeCell ref="D43:L43"/>
    <mergeCell ref="M43:O43"/>
    <mergeCell ref="P43:R43"/>
    <mergeCell ref="S43:U43"/>
    <mergeCell ref="V43:X43"/>
    <mergeCell ref="Y43:AB43"/>
    <mergeCell ref="AC43:AI43"/>
    <mergeCell ref="B42:C42"/>
    <mergeCell ref="D42:L42"/>
    <mergeCell ref="M42:O42"/>
    <mergeCell ref="P42:R42"/>
    <mergeCell ref="S42:U42"/>
    <mergeCell ref="V42:X42"/>
    <mergeCell ref="Y44:AB44"/>
    <mergeCell ref="AC44:AI44"/>
    <mergeCell ref="B45:C45"/>
    <mergeCell ref="D45:L45"/>
    <mergeCell ref="M45:O45"/>
    <mergeCell ref="P45:R45"/>
    <mergeCell ref="S45:U45"/>
    <mergeCell ref="V45:X45"/>
    <mergeCell ref="Y45:AB45"/>
    <mergeCell ref="AC45:AI45"/>
    <mergeCell ref="B44:C44"/>
    <mergeCell ref="D44:L44"/>
    <mergeCell ref="M44:O44"/>
    <mergeCell ref="P44:R44"/>
    <mergeCell ref="S44:U44"/>
    <mergeCell ref="V44:X44"/>
    <mergeCell ref="Y46:AB46"/>
    <mergeCell ref="AC46:AI46"/>
    <mergeCell ref="B47:C47"/>
    <mergeCell ref="D47:L47"/>
    <mergeCell ref="M47:O47"/>
    <mergeCell ref="P47:R47"/>
    <mergeCell ref="S47:U47"/>
    <mergeCell ref="V47:X47"/>
    <mergeCell ref="Y47:AB47"/>
    <mergeCell ref="AC47:AI47"/>
    <mergeCell ref="B46:C46"/>
    <mergeCell ref="D46:L46"/>
    <mergeCell ref="M46:O46"/>
    <mergeCell ref="P46:R46"/>
    <mergeCell ref="S46:U46"/>
    <mergeCell ref="V46:X46"/>
    <mergeCell ref="Y48:AB48"/>
    <mergeCell ref="AC48:AI48"/>
    <mergeCell ref="B49:C49"/>
    <mergeCell ref="D49:L49"/>
    <mergeCell ref="M49:O49"/>
    <mergeCell ref="P49:R49"/>
    <mergeCell ref="S49:U49"/>
    <mergeCell ref="V49:X49"/>
    <mergeCell ref="Y49:AB49"/>
    <mergeCell ref="AC49:AI49"/>
    <mergeCell ref="B48:C48"/>
    <mergeCell ref="D48:L48"/>
    <mergeCell ref="M48:O48"/>
    <mergeCell ref="P48:R48"/>
    <mergeCell ref="S48:U48"/>
    <mergeCell ref="V48:X48"/>
    <mergeCell ref="Y50:AB50"/>
    <mergeCell ref="AC50:AI50"/>
    <mergeCell ref="B51:C51"/>
    <mergeCell ref="D51:L51"/>
    <mergeCell ref="M51:O51"/>
    <mergeCell ref="P51:R51"/>
    <mergeCell ref="S51:U51"/>
    <mergeCell ref="V51:X51"/>
    <mergeCell ref="Y51:AB51"/>
    <mergeCell ref="AC51:AI51"/>
    <mergeCell ref="B50:C50"/>
    <mergeCell ref="D50:L50"/>
    <mergeCell ref="M50:O50"/>
    <mergeCell ref="P50:R50"/>
    <mergeCell ref="S50:U50"/>
    <mergeCell ref="V50:X50"/>
    <mergeCell ref="Y52:AB52"/>
    <mergeCell ref="AC52:AI52"/>
    <mergeCell ref="B53:C53"/>
    <mergeCell ref="D53:L53"/>
    <mergeCell ref="M53:O53"/>
    <mergeCell ref="P53:R53"/>
    <mergeCell ref="S53:U53"/>
    <mergeCell ref="V53:X53"/>
    <mergeCell ref="Y53:AB53"/>
    <mergeCell ref="AC53:AI53"/>
    <mergeCell ref="B52:C52"/>
    <mergeCell ref="D52:L52"/>
    <mergeCell ref="M52:O52"/>
    <mergeCell ref="P52:R52"/>
    <mergeCell ref="S52:U52"/>
    <mergeCell ref="V52:X52"/>
    <mergeCell ref="D59:J59"/>
    <mergeCell ref="K59:O59"/>
    <mergeCell ref="W59:Z59"/>
    <mergeCell ref="AF59:AI59"/>
    <mergeCell ref="Y54:AB54"/>
    <mergeCell ref="AC54:AI54"/>
    <mergeCell ref="B55:C55"/>
    <mergeCell ref="D55:L55"/>
    <mergeCell ref="M55:O55"/>
    <mergeCell ref="P55:R55"/>
    <mergeCell ref="S55:U55"/>
    <mergeCell ref="V55:X55"/>
    <mergeCell ref="Y55:AB55"/>
    <mergeCell ref="AC55:AI55"/>
    <mergeCell ref="B54:C54"/>
    <mergeCell ref="D54:L54"/>
    <mergeCell ref="M54:O54"/>
    <mergeCell ref="P54:R54"/>
    <mergeCell ref="S54:U54"/>
    <mergeCell ref="V54:X54"/>
    <mergeCell ref="Y56:AB56"/>
    <mergeCell ref="AC56:AI56"/>
    <mergeCell ref="B57:C57"/>
    <mergeCell ref="D57:L57"/>
    <mergeCell ref="M57:O57"/>
    <mergeCell ref="P57:R57"/>
    <mergeCell ref="S57:U57"/>
    <mergeCell ref="V57:X57"/>
    <mergeCell ref="Y57:AB57"/>
    <mergeCell ref="AC57:AI57"/>
    <mergeCell ref="B56:C56"/>
    <mergeCell ref="D56:L56"/>
    <mergeCell ref="M56:O56"/>
    <mergeCell ref="P56:R56"/>
    <mergeCell ref="S56:U56"/>
    <mergeCell ref="V56:X56"/>
    <mergeCell ref="AJ8:AK8"/>
    <mergeCell ref="AJ9:AK9"/>
    <mergeCell ref="AJ10:AK10"/>
    <mergeCell ref="AJ11:AK11"/>
    <mergeCell ref="AJ12:AK12"/>
    <mergeCell ref="AJ13:AK13"/>
    <mergeCell ref="AJ14:AK14"/>
    <mergeCell ref="AJ15:AK15"/>
    <mergeCell ref="AJ16:AK16"/>
    <mergeCell ref="AJ17:AK17"/>
    <mergeCell ref="AJ18:AK18"/>
    <mergeCell ref="AJ19:AK19"/>
    <mergeCell ref="AJ20:AK20"/>
    <mergeCell ref="AJ21:AK21"/>
    <mergeCell ref="AJ22:AK22"/>
    <mergeCell ref="AJ23:AK23"/>
    <mergeCell ref="AJ24:AK24"/>
    <mergeCell ref="AJ25:AK25"/>
    <mergeCell ref="AJ26:AK26"/>
    <mergeCell ref="AJ27:AK27"/>
    <mergeCell ref="AJ28:AK28"/>
    <mergeCell ref="AJ29:AK29"/>
    <mergeCell ref="AJ30:AK30"/>
    <mergeCell ref="AJ31:AK31"/>
    <mergeCell ref="AJ32:AK32"/>
    <mergeCell ref="AJ33:AK33"/>
    <mergeCell ref="AJ34:AK34"/>
    <mergeCell ref="AJ35:AK35"/>
    <mergeCell ref="AJ36:AK36"/>
    <mergeCell ref="AJ37:AK37"/>
    <mergeCell ref="AJ38:AK38"/>
    <mergeCell ref="AJ39:AK39"/>
    <mergeCell ref="AJ40:AK40"/>
    <mergeCell ref="AJ41:AK41"/>
    <mergeCell ref="AJ42:AK42"/>
    <mergeCell ref="AJ43:AK43"/>
    <mergeCell ref="AJ53:AK53"/>
    <mergeCell ref="AJ54:AK54"/>
    <mergeCell ref="AJ55:AK55"/>
    <mergeCell ref="AJ56:AK56"/>
    <mergeCell ref="AJ57:AK57"/>
    <mergeCell ref="AJ44:AK44"/>
    <mergeCell ref="AJ45:AK45"/>
    <mergeCell ref="AJ46:AK46"/>
    <mergeCell ref="AJ47:AK47"/>
    <mergeCell ref="AJ48:AK48"/>
    <mergeCell ref="AJ49:AK49"/>
    <mergeCell ref="AJ50:AK50"/>
    <mergeCell ref="AJ51:AK51"/>
    <mergeCell ref="AJ52:AK52"/>
    <mergeCell ref="AL6:AM7"/>
    <mergeCell ref="AL8:AM8"/>
    <mergeCell ref="AL9:AM9"/>
    <mergeCell ref="AL10:AM10"/>
    <mergeCell ref="AL11:AM11"/>
    <mergeCell ref="AL12:AM12"/>
    <mergeCell ref="AL13:AM13"/>
    <mergeCell ref="AL14:AM14"/>
    <mergeCell ref="AL15:AM15"/>
    <mergeCell ref="AL16:AM16"/>
    <mergeCell ref="AL17:AM17"/>
    <mergeCell ref="AL18:AM18"/>
    <mergeCell ref="AL19:AM19"/>
    <mergeCell ref="AL20:AM20"/>
    <mergeCell ref="AL21:AM21"/>
    <mergeCell ref="AL22:AM22"/>
    <mergeCell ref="AL23:AM23"/>
    <mergeCell ref="AL24:AM24"/>
    <mergeCell ref="AL25:AM25"/>
    <mergeCell ref="AL26:AM26"/>
    <mergeCell ref="AL27:AM27"/>
    <mergeCell ref="AL28:AM28"/>
    <mergeCell ref="AL29:AM29"/>
    <mergeCell ref="AL30:AM30"/>
    <mergeCell ref="AL31:AM31"/>
    <mergeCell ref="AL32:AM32"/>
    <mergeCell ref="AL33:AM33"/>
    <mergeCell ref="AL34:AM34"/>
    <mergeCell ref="AL35:AM35"/>
    <mergeCell ref="AL36:AM36"/>
    <mergeCell ref="AL37:AM37"/>
    <mergeCell ref="AL38:AM38"/>
    <mergeCell ref="AL39:AM39"/>
    <mergeCell ref="AL40:AM40"/>
    <mergeCell ref="AL41:AM41"/>
    <mergeCell ref="AL42:AM42"/>
    <mergeCell ref="AL43:AM43"/>
    <mergeCell ref="AL44:AM44"/>
    <mergeCell ref="AL45:AM45"/>
    <mergeCell ref="AL46:AM46"/>
    <mergeCell ref="AL47:AM47"/>
    <mergeCell ref="AL48:AM48"/>
    <mergeCell ref="AL49:AM49"/>
    <mergeCell ref="AL50:AM50"/>
    <mergeCell ref="AL51:AM51"/>
    <mergeCell ref="AL52:AM52"/>
    <mergeCell ref="AL53:AM53"/>
    <mergeCell ref="AL54:AM54"/>
    <mergeCell ref="AL55:AM55"/>
    <mergeCell ref="AL56:AM56"/>
    <mergeCell ref="AL57:AM57"/>
    <mergeCell ref="AL58:AO58"/>
    <mergeCell ref="AO59:AP59"/>
    <mergeCell ref="AL59:AN59"/>
  </mergeCells>
  <phoneticPr fontId="17"/>
  <conditionalFormatting sqref="D8:R57">
    <cfRule type="containsBlanks" dxfId="3" priority="24">
      <formula>LEN(TRIM(D8))=0</formula>
    </cfRule>
  </conditionalFormatting>
  <conditionalFormatting sqref="S8:U57">
    <cfRule type="notContainsBlanks" dxfId="79" priority="21">
      <formula>LEN(TRIM(S8))&gt;0</formula>
    </cfRule>
  </conditionalFormatting>
  <conditionalFormatting sqref="S8:U57">
    <cfRule type="expression" dxfId="78" priority="22">
      <formula>$AO$7=1</formula>
    </cfRule>
  </conditionalFormatting>
  <conditionalFormatting sqref="B8:C8">
    <cfRule type="containsBlanks" dxfId="77" priority="12">
      <formula>LEN(TRIM(B8))=0</formula>
    </cfRule>
  </conditionalFormatting>
  <conditionalFormatting sqref="V8:X57">
    <cfRule type="notContainsBlanks" dxfId="76" priority="10">
      <formula>LEN(TRIM(V8))&gt;0</formula>
    </cfRule>
  </conditionalFormatting>
  <conditionalFormatting sqref="V8:X57">
    <cfRule type="expression" dxfId="75" priority="11">
      <formula>$AO$7=1</formula>
    </cfRule>
  </conditionalFormatting>
  <dataValidations count="4">
    <dataValidation type="whole" allowBlank="1" showInputMessage="1" showErrorMessage="1" error="数値で記入します" sqref="P8:R57">
      <formula1>0</formula1>
      <formula2>1000000</formula2>
    </dataValidation>
    <dataValidation type="decimal" allowBlank="1" showInputMessage="1" showErrorMessage="1" error="０～３６５の数値で記入します" sqref="V8:X57">
      <formula1>0</formula1>
      <formula2>365</formula2>
    </dataValidation>
    <dataValidation type="decimal" allowBlank="1" showInputMessage="1" showErrorMessage="1" error="０～２４の数値で記入します" sqref="S8:U57">
      <formula1>0</formula1>
      <formula2>24</formula2>
    </dataValidation>
    <dataValidation type="decimal" allowBlank="1" showInputMessage="1" showErrorMessage="1" error="数値で記入します" sqref="M8:O57">
      <formula1>0</formula1>
      <formula2>1000000</formula2>
    </dataValidation>
  </dataValidations>
  <printOptions horizontalCentered="1"/>
  <pageMargins left="0.51181102362204722" right="0.51181102362204722" top="0.51181102362204722" bottom="0.35433070866141736" header="0.27559055118110237" footer="0.31496062992125984"/>
  <pageSetup paperSize="9" scale="97" orientation="portrait" r:id="rId1"/>
  <headerFooter>
    <oddHeader>&amp;L６．CO₂排出削減量算定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5BEEFFFF-E3DF-4BD9-9646-F1006841A282}">
            <xm:f>'照明算定(導入後1)'!$P8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P8:R57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0.79998168889431442"/>
    <pageSetUpPr fitToPage="1"/>
  </sheetPr>
  <dimension ref="A1:AV60"/>
  <sheetViews>
    <sheetView showZeros="0" view="pageBreakPreview" zoomScaleNormal="100" zoomScaleSheetLayoutView="100" workbookViewId="0">
      <selection activeCell="AK3" sqref="AK3"/>
    </sheetView>
  </sheetViews>
  <sheetFormatPr defaultRowHeight="13.5"/>
  <cols>
    <col min="1" max="1" width="1.125" style="5" customWidth="1"/>
    <col min="2" max="15" width="2.625" style="5" customWidth="1"/>
    <col min="16" max="24" width="2.125" style="5" customWidth="1"/>
    <col min="25" max="36" width="2.625" style="5" customWidth="1"/>
    <col min="37" max="37" width="3.875" style="5" customWidth="1"/>
    <col min="38" max="41" width="3.625" style="5" hidden="1" customWidth="1"/>
    <col min="42" max="43" width="5.625" style="5" hidden="1" customWidth="1"/>
    <col min="44" max="44" width="9" style="5" hidden="1" customWidth="1"/>
    <col min="45" max="46" width="9" style="5" customWidth="1"/>
    <col min="47" max="47" width="9.5" style="5" hidden="1" customWidth="1"/>
    <col min="48" max="48" width="9" style="5" hidden="1" customWidth="1"/>
    <col min="49" max="52" width="9" style="5" customWidth="1"/>
    <col min="53" max="16384" width="9" style="5"/>
  </cols>
  <sheetData>
    <row r="1" spans="1:48" ht="13.5" customHeight="1">
      <c r="A1" s="342" t="s">
        <v>257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122"/>
      <c r="V1" s="122"/>
      <c r="W1" s="122"/>
      <c r="X1" s="122"/>
      <c r="Y1" s="122"/>
      <c r="Z1" s="122"/>
      <c r="AA1" s="122"/>
      <c r="AB1" s="122"/>
      <c r="AC1" s="122"/>
      <c r="AD1" s="332"/>
      <c r="AE1" s="332"/>
      <c r="AF1" s="332"/>
      <c r="AG1" s="332"/>
      <c r="AH1" s="333"/>
      <c r="AI1" s="273" t="str">
        <f ca="1">RIGHT(CELL("filename",AI1),LEN(CELL("filename",AI1))-FIND("]",CELL("filename",AI1)))</f>
        <v>照明算定(導入後1)</v>
      </c>
      <c r="AJ1" s="274"/>
      <c r="AK1" s="274"/>
      <c r="AL1" s="611"/>
    </row>
    <row r="2" spans="1:48">
      <c r="A2" s="344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123"/>
      <c r="V2" s="123"/>
      <c r="W2" s="123"/>
      <c r="X2" s="123"/>
      <c r="Y2" s="123"/>
      <c r="Z2" s="123"/>
      <c r="AA2" s="123"/>
      <c r="AB2" s="123"/>
      <c r="AC2" s="123"/>
      <c r="AD2" s="334"/>
      <c r="AE2" s="334"/>
      <c r="AF2" s="334"/>
      <c r="AG2" s="334"/>
      <c r="AH2" s="335"/>
      <c r="AI2" s="276"/>
      <c r="AJ2" s="277"/>
      <c r="AK2" s="277"/>
      <c r="AL2" s="612"/>
    </row>
    <row r="3" spans="1:48" ht="13.5" customHeight="1">
      <c r="A3" s="336" t="s">
        <v>256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8"/>
      <c r="AK3" s="34"/>
      <c r="AL3" s="44"/>
      <c r="AO3" s="10"/>
    </row>
    <row r="4" spans="1:48">
      <c r="A4" s="339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1"/>
      <c r="AK4" s="47"/>
      <c r="AL4" s="10"/>
      <c r="AO4" s="9"/>
    </row>
    <row r="5" spans="1:48" ht="18.95" customHeight="1">
      <c r="A5" s="7"/>
      <c r="B5" s="9"/>
      <c r="C5" s="9"/>
      <c r="D5" s="9" t="s">
        <v>235</v>
      </c>
      <c r="E5" s="9" t="s">
        <v>237</v>
      </c>
      <c r="F5" s="10"/>
      <c r="G5" s="9"/>
      <c r="H5" s="9"/>
      <c r="I5" s="9"/>
      <c r="J5" s="9"/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Q5" s="9"/>
    </row>
    <row r="6" spans="1:48" s="10" customFormat="1" ht="24" customHeight="1">
      <c r="A6" s="9"/>
      <c r="B6" s="292" t="s">
        <v>20</v>
      </c>
      <c r="C6" s="293"/>
      <c r="D6" s="293" t="s">
        <v>229</v>
      </c>
      <c r="E6" s="293"/>
      <c r="F6" s="293"/>
      <c r="G6" s="293"/>
      <c r="H6" s="293"/>
      <c r="I6" s="293"/>
      <c r="J6" s="293"/>
      <c r="K6" s="293"/>
      <c r="L6" s="293"/>
      <c r="M6" s="321" t="s">
        <v>21</v>
      </c>
      <c r="N6" s="321"/>
      <c r="O6" s="321"/>
      <c r="P6" s="322" t="s">
        <v>34</v>
      </c>
      <c r="Q6" s="322"/>
      <c r="R6" s="322"/>
      <c r="S6" s="323" t="s">
        <v>35</v>
      </c>
      <c r="T6" s="324"/>
      <c r="U6" s="325"/>
      <c r="V6" s="323" t="s">
        <v>24</v>
      </c>
      <c r="W6" s="324"/>
      <c r="X6" s="325"/>
      <c r="Y6" s="326" t="s">
        <v>25</v>
      </c>
      <c r="Z6" s="327"/>
      <c r="AA6" s="327"/>
      <c r="AB6" s="328"/>
      <c r="AC6" s="326" t="s">
        <v>36</v>
      </c>
      <c r="AD6" s="328"/>
      <c r="AE6" s="293" t="s">
        <v>246</v>
      </c>
      <c r="AF6" s="293"/>
      <c r="AG6" s="293"/>
      <c r="AH6" s="293"/>
      <c r="AI6" s="293"/>
      <c r="AJ6" s="293"/>
      <c r="AK6" s="299"/>
      <c r="AL6" s="221" t="s">
        <v>238</v>
      </c>
      <c r="AM6" s="279"/>
      <c r="AN6" s="348" t="s">
        <v>239</v>
      </c>
      <c r="AO6" s="222"/>
      <c r="AP6" s="221" t="s">
        <v>248</v>
      </c>
      <c r="AQ6" s="222"/>
    </row>
    <row r="7" spans="1:48" s="10" customFormat="1" ht="17.25" customHeight="1" thickBot="1">
      <c r="A7" s="9"/>
      <c r="B7" s="261"/>
      <c r="C7" s="294"/>
      <c r="D7" s="295"/>
      <c r="E7" s="295"/>
      <c r="F7" s="295"/>
      <c r="G7" s="295"/>
      <c r="H7" s="295"/>
      <c r="I7" s="295"/>
      <c r="J7" s="295"/>
      <c r="K7" s="295"/>
      <c r="L7" s="295"/>
      <c r="M7" s="301" t="s">
        <v>26</v>
      </c>
      <c r="N7" s="301"/>
      <c r="O7" s="301"/>
      <c r="P7" s="302" t="s">
        <v>27</v>
      </c>
      <c r="Q7" s="302"/>
      <c r="R7" s="302"/>
      <c r="S7" s="301" t="s">
        <v>28</v>
      </c>
      <c r="T7" s="301"/>
      <c r="U7" s="301"/>
      <c r="V7" s="301" t="s">
        <v>29</v>
      </c>
      <c r="W7" s="301"/>
      <c r="X7" s="301"/>
      <c r="Y7" s="303" t="s">
        <v>30</v>
      </c>
      <c r="Z7" s="303"/>
      <c r="AA7" s="303"/>
      <c r="AB7" s="303"/>
      <c r="AC7" s="330" t="s">
        <v>37</v>
      </c>
      <c r="AD7" s="331"/>
      <c r="AE7" s="295"/>
      <c r="AF7" s="295"/>
      <c r="AG7" s="295"/>
      <c r="AH7" s="295"/>
      <c r="AI7" s="295"/>
      <c r="AJ7" s="295"/>
      <c r="AK7" s="329"/>
      <c r="AL7" s="280"/>
      <c r="AM7" s="281"/>
      <c r="AN7" s="223"/>
      <c r="AO7" s="224"/>
      <c r="AP7" s="223"/>
      <c r="AQ7" s="224"/>
    </row>
    <row r="8" spans="1:48" s="10" customFormat="1" ht="15" customHeight="1">
      <c r="A8" s="9"/>
      <c r="B8" s="264">
        <v>1</v>
      </c>
      <c r="C8" s="265"/>
      <c r="D8" s="266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8"/>
      <c r="Y8" s="352">
        <f>(M8*P8*S8*V8)/1000</f>
        <v>0</v>
      </c>
      <c r="Z8" s="239"/>
      <c r="AA8" s="239"/>
      <c r="AB8" s="353"/>
      <c r="AC8" s="354"/>
      <c r="AD8" s="355"/>
      <c r="AE8" s="267"/>
      <c r="AF8" s="267"/>
      <c r="AG8" s="267"/>
      <c r="AH8" s="267"/>
      <c r="AI8" s="267"/>
      <c r="AJ8" s="267"/>
      <c r="AK8" s="268"/>
      <c r="AL8" s="610" t="str">
        <f>IF(AN8="","",IF(AN8&gt;10,10,AN8))</f>
        <v/>
      </c>
      <c r="AM8" s="349"/>
      <c r="AN8" s="351" t="str">
        <f>IFERROR(ROUNDUP(AU8/(S8*V8),0),"")</f>
        <v/>
      </c>
      <c r="AO8" s="351"/>
      <c r="AP8" s="313" t="str">
        <f>IFERROR(Y8*AL8,"")</f>
        <v/>
      </c>
      <c r="AQ8" s="314"/>
      <c r="AR8" s="14"/>
      <c r="AU8" s="10" t="str">
        <f>IF(AC8=$AV$9,60000,IF(AC8=$AV$10,50000,IF(AC8=$AV$11,40000,"")))</f>
        <v/>
      </c>
    </row>
    <row r="9" spans="1:48" s="10" customFormat="1" ht="15" customHeight="1">
      <c r="A9" s="9"/>
      <c r="B9" s="241">
        <f>IF(B8="","",B8+1)</f>
        <v>2</v>
      </c>
      <c r="C9" s="242"/>
      <c r="D9" s="243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5"/>
      <c r="Y9" s="352">
        <f t="shared" ref="Y9:Y57" si="0">(M9*P9*S9*V9)/1000</f>
        <v>0</v>
      </c>
      <c r="Z9" s="239"/>
      <c r="AA9" s="239"/>
      <c r="AB9" s="353"/>
      <c r="AC9" s="346"/>
      <c r="AD9" s="347"/>
      <c r="AE9" s="244"/>
      <c r="AF9" s="244"/>
      <c r="AG9" s="244"/>
      <c r="AH9" s="244"/>
      <c r="AI9" s="244"/>
      <c r="AJ9" s="244"/>
      <c r="AK9" s="245"/>
      <c r="AL9" s="609" t="str">
        <f t="shared" ref="AL9:AL57" si="1">IF(AN9="","",IF(AN9&gt;10,10,AN9))</f>
        <v/>
      </c>
      <c r="AM9" s="316"/>
      <c r="AN9" s="315" t="str">
        <f>IFERROR(ROUNDUP(AU9/(S9*V9),0),"")</f>
        <v/>
      </c>
      <c r="AO9" s="315"/>
      <c r="AP9" s="304" t="str">
        <f>IFERROR(Y9*AL9,"")</f>
        <v/>
      </c>
      <c r="AQ9" s="305"/>
      <c r="AR9" s="14"/>
      <c r="AU9" s="10" t="str">
        <f t="shared" ref="AU9:AU57" si="2">IF(AC9=$AV$9,60000,IF(AC9=$AV$10,50000,IF(AC9=$AV$11,40000,"")))</f>
        <v/>
      </c>
      <c r="AV9" s="10" t="s">
        <v>38</v>
      </c>
    </row>
    <row r="10" spans="1:48" s="10" customFormat="1" ht="15" customHeight="1">
      <c r="A10" s="9"/>
      <c r="B10" s="241">
        <f t="shared" ref="B10:B37" si="3">IF(B9="","",B9+1)</f>
        <v>3</v>
      </c>
      <c r="C10" s="242"/>
      <c r="D10" s="243"/>
      <c r="E10" s="244"/>
      <c r="F10" s="244"/>
      <c r="G10" s="244"/>
      <c r="H10" s="244"/>
      <c r="I10" s="244"/>
      <c r="J10" s="244"/>
      <c r="K10" s="244"/>
      <c r="L10" s="244"/>
      <c r="M10" s="530"/>
      <c r="N10" s="531"/>
      <c r="O10" s="347"/>
      <c r="P10" s="530"/>
      <c r="Q10" s="531"/>
      <c r="R10" s="347"/>
      <c r="S10" s="244"/>
      <c r="T10" s="244"/>
      <c r="U10" s="244"/>
      <c r="V10" s="244"/>
      <c r="W10" s="244"/>
      <c r="X10" s="245"/>
      <c r="Y10" s="352">
        <f t="shared" si="0"/>
        <v>0</v>
      </c>
      <c r="Z10" s="239"/>
      <c r="AA10" s="239"/>
      <c r="AB10" s="353"/>
      <c r="AC10" s="346"/>
      <c r="AD10" s="347"/>
      <c r="AE10" s="244"/>
      <c r="AF10" s="244"/>
      <c r="AG10" s="244"/>
      <c r="AH10" s="244"/>
      <c r="AI10" s="244"/>
      <c r="AJ10" s="244"/>
      <c r="AK10" s="245"/>
      <c r="AL10" s="609" t="str">
        <f t="shared" si="1"/>
        <v/>
      </c>
      <c r="AM10" s="316"/>
      <c r="AN10" s="315" t="str">
        <f>IFERROR(ROUNDUP(AU10/(S10*V10),0),"")</f>
        <v/>
      </c>
      <c r="AO10" s="315"/>
      <c r="AP10" s="304" t="str">
        <f>IFERROR(Y10*AL10,"")</f>
        <v/>
      </c>
      <c r="AQ10" s="305"/>
      <c r="AR10" s="14"/>
      <c r="AU10" s="10" t="str">
        <f t="shared" si="2"/>
        <v/>
      </c>
      <c r="AV10" s="10" t="s">
        <v>135</v>
      </c>
    </row>
    <row r="11" spans="1:48" s="10" customFormat="1" ht="15" customHeight="1">
      <c r="A11" s="9"/>
      <c r="B11" s="241">
        <f t="shared" si="3"/>
        <v>4</v>
      </c>
      <c r="C11" s="242"/>
      <c r="D11" s="243"/>
      <c r="E11" s="244"/>
      <c r="F11" s="244"/>
      <c r="G11" s="244"/>
      <c r="H11" s="244"/>
      <c r="I11" s="244"/>
      <c r="J11" s="244"/>
      <c r="K11" s="244"/>
      <c r="L11" s="244"/>
      <c r="M11" s="530"/>
      <c r="N11" s="531"/>
      <c r="O11" s="347"/>
      <c r="P11" s="530"/>
      <c r="Q11" s="531"/>
      <c r="R11" s="347"/>
      <c r="S11" s="244"/>
      <c r="T11" s="244"/>
      <c r="U11" s="244"/>
      <c r="V11" s="244"/>
      <c r="W11" s="244"/>
      <c r="X11" s="245"/>
      <c r="Y11" s="352">
        <f t="shared" si="0"/>
        <v>0</v>
      </c>
      <c r="Z11" s="239"/>
      <c r="AA11" s="239"/>
      <c r="AB11" s="353"/>
      <c r="AC11" s="346"/>
      <c r="AD11" s="347"/>
      <c r="AE11" s="244"/>
      <c r="AF11" s="244"/>
      <c r="AG11" s="244"/>
      <c r="AH11" s="244"/>
      <c r="AI11" s="244"/>
      <c r="AJ11" s="244"/>
      <c r="AK11" s="245"/>
      <c r="AL11" s="609" t="str">
        <f t="shared" si="1"/>
        <v/>
      </c>
      <c r="AM11" s="316"/>
      <c r="AN11" s="315" t="str">
        <f>IFERROR(ROUNDUP(AU11/(S11*V11),0),"")</f>
        <v/>
      </c>
      <c r="AO11" s="315"/>
      <c r="AP11" s="304" t="str">
        <f>IFERROR(Y11*AL11,"")</f>
        <v/>
      </c>
      <c r="AQ11" s="305"/>
      <c r="AR11" s="14"/>
      <c r="AU11" s="10" t="str">
        <f t="shared" si="2"/>
        <v/>
      </c>
      <c r="AV11" s="10" t="s">
        <v>39</v>
      </c>
    </row>
    <row r="12" spans="1:48" s="10" customFormat="1" ht="15" customHeight="1">
      <c r="A12" s="9"/>
      <c r="B12" s="241">
        <f t="shared" si="3"/>
        <v>5</v>
      </c>
      <c r="C12" s="242"/>
      <c r="D12" s="243"/>
      <c r="E12" s="244"/>
      <c r="F12" s="244"/>
      <c r="G12" s="244"/>
      <c r="H12" s="244"/>
      <c r="I12" s="244"/>
      <c r="J12" s="244"/>
      <c r="K12" s="244"/>
      <c r="L12" s="244"/>
      <c r="M12" s="530"/>
      <c r="N12" s="531"/>
      <c r="O12" s="347"/>
      <c r="P12" s="530"/>
      <c r="Q12" s="531"/>
      <c r="R12" s="347"/>
      <c r="S12" s="244"/>
      <c r="T12" s="244"/>
      <c r="U12" s="244"/>
      <c r="V12" s="244"/>
      <c r="W12" s="244"/>
      <c r="X12" s="245"/>
      <c r="Y12" s="352">
        <f t="shared" si="0"/>
        <v>0</v>
      </c>
      <c r="Z12" s="239"/>
      <c r="AA12" s="239"/>
      <c r="AB12" s="353"/>
      <c r="AC12" s="346"/>
      <c r="AD12" s="347"/>
      <c r="AE12" s="244"/>
      <c r="AF12" s="244"/>
      <c r="AG12" s="244"/>
      <c r="AH12" s="244"/>
      <c r="AI12" s="244"/>
      <c r="AJ12" s="244"/>
      <c r="AK12" s="245"/>
      <c r="AL12" s="609" t="str">
        <f t="shared" si="1"/>
        <v/>
      </c>
      <c r="AM12" s="316"/>
      <c r="AN12" s="315" t="str">
        <f>IFERROR(ROUNDUP(AU12/(S12*V12),0),"")</f>
        <v/>
      </c>
      <c r="AO12" s="315"/>
      <c r="AP12" s="304" t="str">
        <f>IFERROR(Y12*AL12,"")</f>
        <v/>
      </c>
      <c r="AQ12" s="305"/>
      <c r="AR12" s="14"/>
      <c r="AU12" s="10" t="str">
        <f t="shared" si="2"/>
        <v/>
      </c>
      <c r="AV12" s="10" t="s">
        <v>40</v>
      </c>
    </row>
    <row r="13" spans="1:48" s="10" customFormat="1" ht="15" customHeight="1">
      <c r="A13" s="9"/>
      <c r="B13" s="241">
        <f t="shared" si="3"/>
        <v>6</v>
      </c>
      <c r="C13" s="242"/>
      <c r="D13" s="243"/>
      <c r="E13" s="244"/>
      <c r="F13" s="244"/>
      <c r="G13" s="244"/>
      <c r="H13" s="244"/>
      <c r="I13" s="244"/>
      <c r="J13" s="244"/>
      <c r="K13" s="244"/>
      <c r="L13" s="244"/>
      <c r="M13" s="530"/>
      <c r="N13" s="531"/>
      <c r="O13" s="347"/>
      <c r="P13" s="530"/>
      <c r="Q13" s="531"/>
      <c r="R13" s="347"/>
      <c r="S13" s="244"/>
      <c r="T13" s="244"/>
      <c r="U13" s="244"/>
      <c r="V13" s="244"/>
      <c r="W13" s="244"/>
      <c r="X13" s="245"/>
      <c r="Y13" s="352">
        <f t="shared" si="0"/>
        <v>0</v>
      </c>
      <c r="Z13" s="239"/>
      <c r="AA13" s="239"/>
      <c r="AB13" s="353"/>
      <c r="AC13" s="346"/>
      <c r="AD13" s="347"/>
      <c r="AE13" s="244"/>
      <c r="AF13" s="244"/>
      <c r="AG13" s="244"/>
      <c r="AH13" s="244"/>
      <c r="AI13" s="244"/>
      <c r="AJ13" s="244"/>
      <c r="AK13" s="245"/>
      <c r="AL13" s="609" t="str">
        <f t="shared" si="1"/>
        <v/>
      </c>
      <c r="AM13" s="316"/>
      <c r="AN13" s="315" t="str">
        <f>IFERROR(ROUNDUP(AU13/(S13*V13),0),"")</f>
        <v/>
      </c>
      <c r="AO13" s="315"/>
      <c r="AP13" s="304" t="str">
        <f>IFERROR(Y13*AL13,"")</f>
        <v/>
      </c>
      <c r="AQ13" s="305"/>
      <c r="AR13" s="14"/>
      <c r="AU13" s="10" t="str">
        <f t="shared" si="2"/>
        <v/>
      </c>
    </row>
    <row r="14" spans="1:48" s="10" customFormat="1" ht="15" customHeight="1">
      <c r="A14" s="9"/>
      <c r="B14" s="241">
        <f t="shared" si="3"/>
        <v>7</v>
      </c>
      <c r="C14" s="242"/>
      <c r="D14" s="243"/>
      <c r="E14" s="244"/>
      <c r="F14" s="244"/>
      <c r="G14" s="244"/>
      <c r="H14" s="244"/>
      <c r="I14" s="244"/>
      <c r="J14" s="244"/>
      <c r="K14" s="244"/>
      <c r="L14" s="244"/>
      <c r="M14" s="530"/>
      <c r="N14" s="531"/>
      <c r="O14" s="347"/>
      <c r="P14" s="530"/>
      <c r="Q14" s="531"/>
      <c r="R14" s="347"/>
      <c r="S14" s="244"/>
      <c r="T14" s="244"/>
      <c r="U14" s="244"/>
      <c r="V14" s="244"/>
      <c r="W14" s="244"/>
      <c r="X14" s="245"/>
      <c r="Y14" s="352">
        <f t="shared" si="0"/>
        <v>0</v>
      </c>
      <c r="Z14" s="239"/>
      <c r="AA14" s="239"/>
      <c r="AB14" s="353"/>
      <c r="AC14" s="346"/>
      <c r="AD14" s="347"/>
      <c r="AE14" s="244"/>
      <c r="AF14" s="244"/>
      <c r="AG14" s="244"/>
      <c r="AH14" s="244"/>
      <c r="AI14" s="244"/>
      <c r="AJ14" s="244"/>
      <c r="AK14" s="245"/>
      <c r="AL14" s="609" t="str">
        <f t="shared" si="1"/>
        <v/>
      </c>
      <c r="AM14" s="316"/>
      <c r="AN14" s="315" t="str">
        <f>IFERROR(ROUNDUP(AU14/(S14*V14),0),"")</f>
        <v/>
      </c>
      <c r="AO14" s="315"/>
      <c r="AP14" s="304" t="str">
        <f>IFERROR(Y14*AL14,"")</f>
        <v/>
      </c>
      <c r="AQ14" s="305"/>
      <c r="AR14" s="14"/>
      <c r="AU14" s="10" t="str">
        <f t="shared" si="2"/>
        <v/>
      </c>
    </row>
    <row r="15" spans="1:48" s="10" customFormat="1" ht="15" customHeight="1">
      <c r="A15" s="9"/>
      <c r="B15" s="241">
        <f t="shared" si="3"/>
        <v>8</v>
      </c>
      <c r="C15" s="242"/>
      <c r="D15" s="243"/>
      <c r="E15" s="244"/>
      <c r="F15" s="244"/>
      <c r="G15" s="244"/>
      <c r="H15" s="244"/>
      <c r="I15" s="244"/>
      <c r="J15" s="244"/>
      <c r="K15" s="244"/>
      <c r="L15" s="244"/>
      <c r="M15" s="530"/>
      <c r="N15" s="531"/>
      <c r="O15" s="347"/>
      <c r="P15" s="530"/>
      <c r="Q15" s="531"/>
      <c r="R15" s="347"/>
      <c r="S15" s="244"/>
      <c r="T15" s="244"/>
      <c r="U15" s="244"/>
      <c r="V15" s="244"/>
      <c r="W15" s="244"/>
      <c r="X15" s="245"/>
      <c r="Y15" s="352">
        <f t="shared" si="0"/>
        <v>0</v>
      </c>
      <c r="Z15" s="239"/>
      <c r="AA15" s="239"/>
      <c r="AB15" s="353"/>
      <c r="AC15" s="346"/>
      <c r="AD15" s="347"/>
      <c r="AE15" s="244"/>
      <c r="AF15" s="244"/>
      <c r="AG15" s="244"/>
      <c r="AH15" s="244"/>
      <c r="AI15" s="244"/>
      <c r="AJ15" s="244"/>
      <c r="AK15" s="245"/>
      <c r="AL15" s="609" t="str">
        <f t="shared" si="1"/>
        <v/>
      </c>
      <c r="AM15" s="316"/>
      <c r="AN15" s="315" t="str">
        <f>IFERROR(ROUNDUP(AU15/(S15*V15),0),"")</f>
        <v/>
      </c>
      <c r="AO15" s="315"/>
      <c r="AP15" s="304" t="str">
        <f>IFERROR(Y15*AL15,"")</f>
        <v/>
      </c>
      <c r="AQ15" s="305"/>
      <c r="AR15" s="14"/>
      <c r="AU15" s="10" t="str">
        <f t="shared" si="2"/>
        <v/>
      </c>
    </row>
    <row r="16" spans="1:48" s="10" customFormat="1" ht="15" customHeight="1">
      <c r="A16" s="9"/>
      <c r="B16" s="241">
        <f t="shared" si="3"/>
        <v>9</v>
      </c>
      <c r="C16" s="242"/>
      <c r="D16" s="243"/>
      <c r="E16" s="244"/>
      <c r="F16" s="244"/>
      <c r="G16" s="244"/>
      <c r="H16" s="244"/>
      <c r="I16" s="244"/>
      <c r="J16" s="244"/>
      <c r="K16" s="244"/>
      <c r="L16" s="244"/>
      <c r="M16" s="530"/>
      <c r="N16" s="531"/>
      <c r="O16" s="347"/>
      <c r="P16" s="530"/>
      <c r="Q16" s="531"/>
      <c r="R16" s="347"/>
      <c r="S16" s="244"/>
      <c r="T16" s="244"/>
      <c r="U16" s="244"/>
      <c r="V16" s="244"/>
      <c r="W16" s="244"/>
      <c r="X16" s="245"/>
      <c r="Y16" s="352">
        <f t="shared" si="0"/>
        <v>0</v>
      </c>
      <c r="Z16" s="239"/>
      <c r="AA16" s="239"/>
      <c r="AB16" s="353"/>
      <c r="AC16" s="346"/>
      <c r="AD16" s="347"/>
      <c r="AE16" s="244"/>
      <c r="AF16" s="244"/>
      <c r="AG16" s="244"/>
      <c r="AH16" s="244"/>
      <c r="AI16" s="244"/>
      <c r="AJ16" s="244"/>
      <c r="AK16" s="245"/>
      <c r="AL16" s="609" t="str">
        <f t="shared" si="1"/>
        <v/>
      </c>
      <c r="AM16" s="316"/>
      <c r="AN16" s="315" t="str">
        <f>IFERROR(ROUNDUP(AU16/(S16*V16),0),"")</f>
        <v/>
      </c>
      <c r="AO16" s="315"/>
      <c r="AP16" s="304" t="str">
        <f>IFERROR(Y16*AL16,"")</f>
        <v/>
      </c>
      <c r="AQ16" s="305"/>
      <c r="AR16" s="14"/>
      <c r="AU16" s="10" t="str">
        <f t="shared" si="2"/>
        <v/>
      </c>
    </row>
    <row r="17" spans="1:47" s="10" customFormat="1" ht="15" customHeight="1">
      <c r="A17" s="9"/>
      <c r="B17" s="241">
        <f t="shared" si="3"/>
        <v>10</v>
      </c>
      <c r="C17" s="242"/>
      <c r="D17" s="243"/>
      <c r="E17" s="244"/>
      <c r="F17" s="244"/>
      <c r="G17" s="244"/>
      <c r="H17" s="244"/>
      <c r="I17" s="244"/>
      <c r="J17" s="244"/>
      <c r="K17" s="244"/>
      <c r="L17" s="244"/>
      <c r="M17" s="530"/>
      <c r="N17" s="531"/>
      <c r="O17" s="347"/>
      <c r="P17" s="530"/>
      <c r="Q17" s="531"/>
      <c r="R17" s="347"/>
      <c r="S17" s="244"/>
      <c r="T17" s="244"/>
      <c r="U17" s="244"/>
      <c r="V17" s="244"/>
      <c r="W17" s="244"/>
      <c r="X17" s="245"/>
      <c r="Y17" s="352">
        <f t="shared" si="0"/>
        <v>0</v>
      </c>
      <c r="Z17" s="239"/>
      <c r="AA17" s="239"/>
      <c r="AB17" s="353"/>
      <c r="AC17" s="346"/>
      <c r="AD17" s="347"/>
      <c r="AE17" s="244"/>
      <c r="AF17" s="244"/>
      <c r="AG17" s="244"/>
      <c r="AH17" s="244"/>
      <c r="AI17" s="244"/>
      <c r="AJ17" s="244"/>
      <c r="AK17" s="245"/>
      <c r="AL17" s="609" t="str">
        <f t="shared" si="1"/>
        <v/>
      </c>
      <c r="AM17" s="316"/>
      <c r="AN17" s="315" t="str">
        <f>IFERROR(ROUNDUP(AU17/(S17*V17),0),"")</f>
        <v/>
      </c>
      <c r="AO17" s="315"/>
      <c r="AP17" s="304" t="str">
        <f>IFERROR(Y17*AL17,"")</f>
        <v/>
      </c>
      <c r="AQ17" s="305"/>
      <c r="AR17" s="14"/>
      <c r="AU17" s="10" t="str">
        <f t="shared" si="2"/>
        <v/>
      </c>
    </row>
    <row r="18" spans="1:47" s="10" customFormat="1" ht="15" customHeight="1">
      <c r="A18" s="9"/>
      <c r="B18" s="241">
        <f t="shared" si="3"/>
        <v>11</v>
      </c>
      <c r="C18" s="242"/>
      <c r="D18" s="243"/>
      <c r="E18" s="244"/>
      <c r="F18" s="244"/>
      <c r="G18" s="244"/>
      <c r="H18" s="244"/>
      <c r="I18" s="244"/>
      <c r="J18" s="244"/>
      <c r="K18" s="244"/>
      <c r="L18" s="244"/>
      <c r="M18" s="530"/>
      <c r="N18" s="531"/>
      <c r="O18" s="347"/>
      <c r="P18" s="530"/>
      <c r="Q18" s="531"/>
      <c r="R18" s="347"/>
      <c r="S18" s="244"/>
      <c r="T18" s="244"/>
      <c r="U18" s="244"/>
      <c r="V18" s="244"/>
      <c r="W18" s="244"/>
      <c r="X18" s="245"/>
      <c r="Y18" s="352">
        <f t="shared" si="0"/>
        <v>0</v>
      </c>
      <c r="Z18" s="239"/>
      <c r="AA18" s="239"/>
      <c r="AB18" s="353"/>
      <c r="AC18" s="346"/>
      <c r="AD18" s="347"/>
      <c r="AE18" s="244"/>
      <c r="AF18" s="244"/>
      <c r="AG18" s="244"/>
      <c r="AH18" s="244"/>
      <c r="AI18" s="244"/>
      <c r="AJ18" s="244"/>
      <c r="AK18" s="245"/>
      <c r="AL18" s="609" t="str">
        <f t="shared" si="1"/>
        <v/>
      </c>
      <c r="AM18" s="316"/>
      <c r="AN18" s="315" t="str">
        <f>IFERROR(ROUNDUP(AU18/(S18*V18),0),"")</f>
        <v/>
      </c>
      <c r="AO18" s="315"/>
      <c r="AP18" s="304" t="str">
        <f>IFERROR(Y18*AL18,"")</f>
        <v/>
      </c>
      <c r="AQ18" s="305"/>
      <c r="AR18" s="14"/>
      <c r="AU18" s="10" t="str">
        <f t="shared" si="2"/>
        <v/>
      </c>
    </row>
    <row r="19" spans="1:47" s="10" customFormat="1" ht="15" customHeight="1">
      <c r="A19" s="9"/>
      <c r="B19" s="241">
        <f t="shared" si="3"/>
        <v>12</v>
      </c>
      <c r="C19" s="242"/>
      <c r="D19" s="243"/>
      <c r="E19" s="244"/>
      <c r="F19" s="244"/>
      <c r="G19" s="244"/>
      <c r="H19" s="244"/>
      <c r="I19" s="244"/>
      <c r="J19" s="244"/>
      <c r="K19" s="244"/>
      <c r="L19" s="244"/>
      <c r="M19" s="530"/>
      <c r="N19" s="531"/>
      <c r="O19" s="347"/>
      <c r="P19" s="530"/>
      <c r="Q19" s="531"/>
      <c r="R19" s="347"/>
      <c r="S19" s="244"/>
      <c r="T19" s="244"/>
      <c r="U19" s="244"/>
      <c r="V19" s="244"/>
      <c r="W19" s="244"/>
      <c r="X19" s="245"/>
      <c r="Y19" s="352">
        <f t="shared" si="0"/>
        <v>0</v>
      </c>
      <c r="Z19" s="239"/>
      <c r="AA19" s="239"/>
      <c r="AB19" s="353"/>
      <c r="AC19" s="346"/>
      <c r="AD19" s="347"/>
      <c r="AE19" s="244"/>
      <c r="AF19" s="244"/>
      <c r="AG19" s="244"/>
      <c r="AH19" s="244"/>
      <c r="AI19" s="244"/>
      <c r="AJ19" s="244"/>
      <c r="AK19" s="245"/>
      <c r="AL19" s="609" t="str">
        <f t="shared" si="1"/>
        <v/>
      </c>
      <c r="AM19" s="316"/>
      <c r="AN19" s="315" t="str">
        <f>IFERROR(ROUNDUP(AU19/(S19*V19),0),"")</f>
        <v/>
      </c>
      <c r="AO19" s="315"/>
      <c r="AP19" s="304" t="str">
        <f>IFERROR(Y19*AL19,"")</f>
        <v/>
      </c>
      <c r="AQ19" s="305"/>
      <c r="AR19" s="14"/>
      <c r="AU19" s="10" t="str">
        <f t="shared" si="2"/>
        <v/>
      </c>
    </row>
    <row r="20" spans="1:47" s="10" customFormat="1" ht="15" customHeight="1">
      <c r="A20" s="9"/>
      <c r="B20" s="241">
        <f t="shared" si="3"/>
        <v>13</v>
      </c>
      <c r="C20" s="242"/>
      <c r="D20" s="243"/>
      <c r="E20" s="244"/>
      <c r="F20" s="244"/>
      <c r="G20" s="244"/>
      <c r="H20" s="244"/>
      <c r="I20" s="244"/>
      <c r="J20" s="244"/>
      <c r="K20" s="244"/>
      <c r="L20" s="244"/>
      <c r="M20" s="530"/>
      <c r="N20" s="531"/>
      <c r="O20" s="347"/>
      <c r="P20" s="530"/>
      <c r="Q20" s="531"/>
      <c r="R20" s="347"/>
      <c r="S20" s="244"/>
      <c r="T20" s="244"/>
      <c r="U20" s="244"/>
      <c r="V20" s="244"/>
      <c r="W20" s="244"/>
      <c r="X20" s="245"/>
      <c r="Y20" s="352">
        <f t="shared" si="0"/>
        <v>0</v>
      </c>
      <c r="Z20" s="239"/>
      <c r="AA20" s="239"/>
      <c r="AB20" s="353"/>
      <c r="AC20" s="346"/>
      <c r="AD20" s="347"/>
      <c r="AE20" s="244"/>
      <c r="AF20" s="244"/>
      <c r="AG20" s="244"/>
      <c r="AH20" s="244"/>
      <c r="AI20" s="244"/>
      <c r="AJ20" s="244"/>
      <c r="AK20" s="245"/>
      <c r="AL20" s="609" t="str">
        <f t="shared" si="1"/>
        <v/>
      </c>
      <c r="AM20" s="316"/>
      <c r="AN20" s="315" t="str">
        <f>IFERROR(ROUNDUP(AU20/(S20*V20),0),"")</f>
        <v/>
      </c>
      <c r="AO20" s="315"/>
      <c r="AP20" s="304" t="str">
        <f>IFERROR(Y20*AL20,"")</f>
        <v/>
      </c>
      <c r="AQ20" s="305"/>
      <c r="AR20" s="14"/>
      <c r="AU20" s="10" t="str">
        <f t="shared" si="2"/>
        <v/>
      </c>
    </row>
    <row r="21" spans="1:47" s="10" customFormat="1" ht="15" customHeight="1">
      <c r="A21" s="9"/>
      <c r="B21" s="241">
        <f t="shared" si="3"/>
        <v>14</v>
      </c>
      <c r="C21" s="242"/>
      <c r="D21" s="243"/>
      <c r="E21" s="244"/>
      <c r="F21" s="244"/>
      <c r="G21" s="244"/>
      <c r="H21" s="244"/>
      <c r="I21" s="244"/>
      <c r="J21" s="244"/>
      <c r="K21" s="244"/>
      <c r="L21" s="244"/>
      <c r="M21" s="530"/>
      <c r="N21" s="531"/>
      <c r="O21" s="347"/>
      <c r="P21" s="530"/>
      <c r="Q21" s="531"/>
      <c r="R21" s="347"/>
      <c r="S21" s="244"/>
      <c r="T21" s="244"/>
      <c r="U21" s="244"/>
      <c r="V21" s="244"/>
      <c r="W21" s="244"/>
      <c r="X21" s="245"/>
      <c r="Y21" s="352">
        <f t="shared" si="0"/>
        <v>0</v>
      </c>
      <c r="Z21" s="239"/>
      <c r="AA21" s="239"/>
      <c r="AB21" s="353"/>
      <c r="AC21" s="346"/>
      <c r="AD21" s="347"/>
      <c r="AE21" s="244"/>
      <c r="AF21" s="244"/>
      <c r="AG21" s="244"/>
      <c r="AH21" s="244"/>
      <c r="AI21" s="244"/>
      <c r="AJ21" s="244"/>
      <c r="AK21" s="245"/>
      <c r="AL21" s="609" t="str">
        <f t="shared" si="1"/>
        <v/>
      </c>
      <c r="AM21" s="316"/>
      <c r="AN21" s="315" t="str">
        <f>IFERROR(ROUNDUP(AU21/(S21*V21),0),"")</f>
        <v/>
      </c>
      <c r="AO21" s="315"/>
      <c r="AP21" s="304" t="str">
        <f>IFERROR(Y21*AL21,"")</f>
        <v/>
      </c>
      <c r="AQ21" s="305"/>
      <c r="AR21" s="14"/>
      <c r="AU21" s="10" t="str">
        <f t="shared" si="2"/>
        <v/>
      </c>
    </row>
    <row r="22" spans="1:47" s="10" customFormat="1" ht="15" customHeight="1">
      <c r="A22" s="9"/>
      <c r="B22" s="241">
        <f t="shared" si="3"/>
        <v>15</v>
      </c>
      <c r="C22" s="242"/>
      <c r="D22" s="243"/>
      <c r="E22" s="244"/>
      <c r="F22" s="244"/>
      <c r="G22" s="244"/>
      <c r="H22" s="244"/>
      <c r="I22" s="244"/>
      <c r="J22" s="244"/>
      <c r="K22" s="244"/>
      <c r="L22" s="244"/>
      <c r="M22" s="530"/>
      <c r="N22" s="531"/>
      <c r="O22" s="347"/>
      <c r="P22" s="530"/>
      <c r="Q22" s="531"/>
      <c r="R22" s="347"/>
      <c r="S22" s="244"/>
      <c r="T22" s="244"/>
      <c r="U22" s="244"/>
      <c r="V22" s="244"/>
      <c r="W22" s="244"/>
      <c r="X22" s="245"/>
      <c r="Y22" s="352">
        <f t="shared" si="0"/>
        <v>0</v>
      </c>
      <c r="Z22" s="239"/>
      <c r="AA22" s="239"/>
      <c r="AB22" s="353"/>
      <c r="AC22" s="346"/>
      <c r="AD22" s="347"/>
      <c r="AE22" s="244"/>
      <c r="AF22" s="244"/>
      <c r="AG22" s="244"/>
      <c r="AH22" s="244"/>
      <c r="AI22" s="244"/>
      <c r="AJ22" s="244"/>
      <c r="AK22" s="245"/>
      <c r="AL22" s="609" t="str">
        <f t="shared" si="1"/>
        <v/>
      </c>
      <c r="AM22" s="316"/>
      <c r="AN22" s="315" t="str">
        <f>IFERROR(ROUNDUP(AU22/(S22*V22),0),"")</f>
        <v/>
      </c>
      <c r="AO22" s="315"/>
      <c r="AP22" s="304" t="str">
        <f>IFERROR(Y22*AL22,"")</f>
        <v/>
      </c>
      <c r="AQ22" s="305"/>
      <c r="AR22" s="14"/>
      <c r="AU22" s="10" t="str">
        <f t="shared" si="2"/>
        <v/>
      </c>
    </row>
    <row r="23" spans="1:47" s="10" customFormat="1" ht="15" customHeight="1">
      <c r="A23" s="9"/>
      <c r="B23" s="241">
        <f t="shared" si="3"/>
        <v>16</v>
      </c>
      <c r="C23" s="242"/>
      <c r="D23" s="243"/>
      <c r="E23" s="244"/>
      <c r="F23" s="244"/>
      <c r="G23" s="244"/>
      <c r="H23" s="244"/>
      <c r="I23" s="244"/>
      <c r="J23" s="244"/>
      <c r="K23" s="244"/>
      <c r="L23" s="244"/>
      <c r="M23" s="530"/>
      <c r="N23" s="531"/>
      <c r="O23" s="347"/>
      <c r="P23" s="530"/>
      <c r="Q23" s="531"/>
      <c r="R23" s="347"/>
      <c r="S23" s="244"/>
      <c r="T23" s="244"/>
      <c r="U23" s="244"/>
      <c r="V23" s="244"/>
      <c r="W23" s="244"/>
      <c r="X23" s="245"/>
      <c r="Y23" s="352">
        <f t="shared" si="0"/>
        <v>0</v>
      </c>
      <c r="Z23" s="239"/>
      <c r="AA23" s="239"/>
      <c r="AB23" s="353"/>
      <c r="AC23" s="346"/>
      <c r="AD23" s="347"/>
      <c r="AE23" s="244"/>
      <c r="AF23" s="244"/>
      <c r="AG23" s="244"/>
      <c r="AH23" s="244"/>
      <c r="AI23" s="244"/>
      <c r="AJ23" s="244"/>
      <c r="AK23" s="245"/>
      <c r="AL23" s="609" t="str">
        <f t="shared" si="1"/>
        <v/>
      </c>
      <c r="AM23" s="316"/>
      <c r="AN23" s="315" t="str">
        <f>IFERROR(ROUNDUP(AU23/(S23*V23),0),"")</f>
        <v/>
      </c>
      <c r="AO23" s="315"/>
      <c r="AP23" s="304" t="str">
        <f>IFERROR(Y23*AL23,"")</f>
        <v/>
      </c>
      <c r="AQ23" s="305"/>
      <c r="AR23" s="14"/>
      <c r="AU23" s="10" t="str">
        <f t="shared" si="2"/>
        <v/>
      </c>
    </row>
    <row r="24" spans="1:47" s="10" customFormat="1" ht="15" customHeight="1">
      <c r="A24" s="9"/>
      <c r="B24" s="241">
        <f t="shared" si="3"/>
        <v>17</v>
      </c>
      <c r="C24" s="242"/>
      <c r="D24" s="243"/>
      <c r="E24" s="244"/>
      <c r="F24" s="244"/>
      <c r="G24" s="244"/>
      <c r="H24" s="244"/>
      <c r="I24" s="244"/>
      <c r="J24" s="244"/>
      <c r="K24" s="244"/>
      <c r="L24" s="244"/>
      <c r="M24" s="530"/>
      <c r="N24" s="531"/>
      <c r="O24" s="347"/>
      <c r="P24" s="530"/>
      <c r="Q24" s="531"/>
      <c r="R24" s="347"/>
      <c r="S24" s="244"/>
      <c r="T24" s="244"/>
      <c r="U24" s="244"/>
      <c r="V24" s="244"/>
      <c r="W24" s="244"/>
      <c r="X24" s="245"/>
      <c r="Y24" s="352">
        <f t="shared" si="0"/>
        <v>0</v>
      </c>
      <c r="Z24" s="239"/>
      <c r="AA24" s="239"/>
      <c r="AB24" s="353"/>
      <c r="AC24" s="346"/>
      <c r="AD24" s="347"/>
      <c r="AE24" s="244"/>
      <c r="AF24" s="244"/>
      <c r="AG24" s="244"/>
      <c r="AH24" s="244"/>
      <c r="AI24" s="244"/>
      <c r="AJ24" s="244"/>
      <c r="AK24" s="245"/>
      <c r="AL24" s="609" t="str">
        <f t="shared" si="1"/>
        <v/>
      </c>
      <c r="AM24" s="316"/>
      <c r="AN24" s="315" t="str">
        <f>IFERROR(ROUNDUP(AU24/(S24*V24),0),"")</f>
        <v/>
      </c>
      <c r="AO24" s="315"/>
      <c r="AP24" s="304" t="str">
        <f>IFERROR(Y24*AL24,"")</f>
        <v/>
      </c>
      <c r="AQ24" s="305"/>
      <c r="AR24" s="14"/>
      <c r="AU24" s="10" t="str">
        <f t="shared" si="2"/>
        <v/>
      </c>
    </row>
    <row r="25" spans="1:47" s="10" customFormat="1" ht="15" customHeight="1">
      <c r="A25" s="9"/>
      <c r="B25" s="241">
        <f t="shared" si="3"/>
        <v>18</v>
      </c>
      <c r="C25" s="242"/>
      <c r="D25" s="243"/>
      <c r="E25" s="244"/>
      <c r="F25" s="244"/>
      <c r="G25" s="244"/>
      <c r="H25" s="244"/>
      <c r="I25" s="244"/>
      <c r="J25" s="244"/>
      <c r="K25" s="244"/>
      <c r="L25" s="244"/>
      <c r="M25" s="530"/>
      <c r="N25" s="531"/>
      <c r="O25" s="347"/>
      <c r="P25" s="530"/>
      <c r="Q25" s="531"/>
      <c r="R25" s="347"/>
      <c r="S25" s="244"/>
      <c r="T25" s="244"/>
      <c r="U25" s="244"/>
      <c r="V25" s="244"/>
      <c r="W25" s="244"/>
      <c r="X25" s="245"/>
      <c r="Y25" s="352">
        <f t="shared" si="0"/>
        <v>0</v>
      </c>
      <c r="Z25" s="239"/>
      <c r="AA25" s="239"/>
      <c r="AB25" s="353"/>
      <c r="AC25" s="346"/>
      <c r="AD25" s="347"/>
      <c r="AE25" s="244"/>
      <c r="AF25" s="244"/>
      <c r="AG25" s="244"/>
      <c r="AH25" s="244"/>
      <c r="AI25" s="244"/>
      <c r="AJ25" s="244"/>
      <c r="AK25" s="245"/>
      <c r="AL25" s="609" t="str">
        <f t="shared" si="1"/>
        <v/>
      </c>
      <c r="AM25" s="316"/>
      <c r="AN25" s="315" t="str">
        <f>IFERROR(ROUNDUP(AU25/(S25*V25),0),"")</f>
        <v/>
      </c>
      <c r="AO25" s="315"/>
      <c r="AP25" s="304" t="str">
        <f>IFERROR(Y25*AL25,"")</f>
        <v/>
      </c>
      <c r="AQ25" s="305"/>
      <c r="AR25" s="14"/>
      <c r="AU25" s="10" t="str">
        <f t="shared" si="2"/>
        <v/>
      </c>
    </row>
    <row r="26" spans="1:47" s="10" customFormat="1" ht="15" customHeight="1">
      <c r="A26" s="9"/>
      <c r="B26" s="241">
        <f t="shared" si="3"/>
        <v>19</v>
      </c>
      <c r="C26" s="242"/>
      <c r="D26" s="243"/>
      <c r="E26" s="244"/>
      <c r="F26" s="244"/>
      <c r="G26" s="244"/>
      <c r="H26" s="244"/>
      <c r="I26" s="244"/>
      <c r="J26" s="244"/>
      <c r="K26" s="244"/>
      <c r="L26" s="244"/>
      <c r="M26" s="530"/>
      <c r="N26" s="531"/>
      <c r="O26" s="347"/>
      <c r="P26" s="530"/>
      <c r="Q26" s="531"/>
      <c r="R26" s="347"/>
      <c r="S26" s="244"/>
      <c r="T26" s="244"/>
      <c r="U26" s="244"/>
      <c r="V26" s="244"/>
      <c r="W26" s="244"/>
      <c r="X26" s="245"/>
      <c r="Y26" s="352">
        <f t="shared" si="0"/>
        <v>0</v>
      </c>
      <c r="Z26" s="239"/>
      <c r="AA26" s="239"/>
      <c r="AB26" s="353"/>
      <c r="AC26" s="346"/>
      <c r="AD26" s="347"/>
      <c r="AE26" s="244"/>
      <c r="AF26" s="244"/>
      <c r="AG26" s="244"/>
      <c r="AH26" s="244"/>
      <c r="AI26" s="244"/>
      <c r="AJ26" s="244"/>
      <c r="AK26" s="245"/>
      <c r="AL26" s="609" t="str">
        <f t="shared" si="1"/>
        <v/>
      </c>
      <c r="AM26" s="316"/>
      <c r="AN26" s="315" t="str">
        <f>IFERROR(ROUNDUP(AU26/(S26*V26),0),"")</f>
        <v/>
      </c>
      <c r="AO26" s="315"/>
      <c r="AP26" s="304" t="str">
        <f>IFERROR(Y26*AL26,"")</f>
        <v/>
      </c>
      <c r="AQ26" s="305"/>
      <c r="AR26" s="14"/>
      <c r="AU26" s="10" t="str">
        <f t="shared" si="2"/>
        <v/>
      </c>
    </row>
    <row r="27" spans="1:47" s="10" customFormat="1" ht="15" customHeight="1">
      <c r="A27" s="9"/>
      <c r="B27" s="241">
        <f t="shared" si="3"/>
        <v>20</v>
      </c>
      <c r="C27" s="242"/>
      <c r="D27" s="243"/>
      <c r="E27" s="244"/>
      <c r="F27" s="244"/>
      <c r="G27" s="244"/>
      <c r="H27" s="244"/>
      <c r="I27" s="244"/>
      <c r="J27" s="244"/>
      <c r="K27" s="244"/>
      <c r="L27" s="244"/>
      <c r="M27" s="530"/>
      <c r="N27" s="531"/>
      <c r="O27" s="347"/>
      <c r="P27" s="530"/>
      <c r="Q27" s="531"/>
      <c r="R27" s="347"/>
      <c r="S27" s="244"/>
      <c r="T27" s="244"/>
      <c r="U27" s="244"/>
      <c r="V27" s="244"/>
      <c r="W27" s="244"/>
      <c r="X27" s="245"/>
      <c r="Y27" s="352">
        <f t="shared" si="0"/>
        <v>0</v>
      </c>
      <c r="Z27" s="239"/>
      <c r="AA27" s="239"/>
      <c r="AB27" s="353"/>
      <c r="AC27" s="346"/>
      <c r="AD27" s="347"/>
      <c r="AE27" s="244"/>
      <c r="AF27" s="244"/>
      <c r="AG27" s="244"/>
      <c r="AH27" s="244"/>
      <c r="AI27" s="244"/>
      <c r="AJ27" s="244"/>
      <c r="AK27" s="245"/>
      <c r="AL27" s="609" t="str">
        <f t="shared" si="1"/>
        <v/>
      </c>
      <c r="AM27" s="316"/>
      <c r="AN27" s="315" t="str">
        <f>IFERROR(ROUNDUP(AU27/(S27*V27),0),"")</f>
        <v/>
      </c>
      <c r="AO27" s="315"/>
      <c r="AP27" s="304" t="str">
        <f>IFERROR(Y27*AL27,"")</f>
        <v/>
      </c>
      <c r="AQ27" s="305"/>
      <c r="AR27" s="14"/>
      <c r="AU27" s="10" t="str">
        <f t="shared" si="2"/>
        <v/>
      </c>
    </row>
    <row r="28" spans="1:47" s="10" customFormat="1" ht="15" customHeight="1">
      <c r="A28" s="9"/>
      <c r="B28" s="241">
        <f t="shared" si="3"/>
        <v>21</v>
      </c>
      <c r="C28" s="242"/>
      <c r="D28" s="243"/>
      <c r="E28" s="244"/>
      <c r="F28" s="244"/>
      <c r="G28" s="244"/>
      <c r="H28" s="244"/>
      <c r="I28" s="244"/>
      <c r="J28" s="244"/>
      <c r="K28" s="244"/>
      <c r="L28" s="244"/>
      <c r="M28" s="530"/>
      <c r="N28" s="531"/>
      <c r="O28" s="347"/>
      <c r="P28" s="530"/>
      <c r="Q28" s="531"/>
      <c r="R28" s="347"/>
      <c r="S28" s="244"/>
      <c r="T28" s="244"/>
      <c r="U28" s="244"/>
      <c r="V28" s="244"/>
      <c r="W28" s="244"/>
      <c r="X28" s="245"/>
      <c r="Y28" s="352">
        <f t="shared" si="0"/>
        <v>0</v>
      </c>
      <c r="Z28" s="239"/>
      <c r="AA28" s="239"/>
      <c r="AB28" s="353"/>
      <c r="AC28" s="346"/>
      <c r="AD28" s="347"/>
      <c r="AE28" s="244"/>
      <c r="AF28" s="244"/>
      <c r="AG28" s="244"/>
      <c r="AH28" s="244"/>
      <c r="AI28" s="244"/>
      <c r="AJ28" s="244"/>
      <c r="AK28" s="245"/>
      <c r="AL28" s="609" t="str">
        <f t="shared" si="1"/>
        <v/>
      </c>
      <c r="AM28" s="316"/>
      <c r="AN28" s="315" t="str">
        <f>IFERROR(ROUNDUP(AU28/(S28*V28),0),"")</f>
        <v/>
      </c>
      <c r="AO28" s="315"/>
      <c r="AP28" s="304" t="str">
        <f>IFERROR(Y28*AL28,"")</f>
        <v/>
      </c>
      <c r="AQ28" s="305"/>
      <c r="AR28" s="14"/>
      <c r="AU28" s="10" t="str">
        <f t="shared" si="2"/>
        <v/>
      </c>
    </row>
    <row r="29" spans="1:47" s="10" customFormat="1" ht="15" customHeight="1">
      <c r="A29" s="9"/>
      <c r="B29" s="241">
        <f t="shared" si="3"/>
        <v>22</v>
      </c>
      <c r="C29" s="242"/>
      <c r="D29" s="243"/>
      <c r="E29" s="244"/>
      <c r="F29" s="244"/>
      <c r="G29" s="244"/>
      <c r="H29" s="244"/>
      <c r="I29" s="244"/>
      <c r="J29" s="244"/>
      <c r="K29" s="244"/>
      <c r="L29" s="244"/>
      <c r="M29" s="530"/>
      <c r="N29" s="531"/>
      <c r="O29" s="347"/>
      <c r="P29" s="530"/>
      <c r="Q29" s="531"/>
      <c r="R29" s="347"/>
      <c r="S29" s="244"/>
      <c r="T29" s="244"/>
      <c r="U29" s="244"/>
      <c r="V29" s="244"/>
      <c r="W29" s="244"/>
      <c r="X29" s="245"/>
      <c r="Y29" s="352">
        <f t="shared" si="0"/>
        <v>0</v>
      </c>
      <c r="Z29" s="239"/>
      <c r="AA29" s="239"/>
      <c r="AB29" s="353"/>
      <c r="AC29" s="346"/>
      <c r="AD29" s="347"/>
      <c r="AE29" s="244"/>
      <c r="AF29" s="244"/>
      <c r="AG29" s="244"/>
      <c r="AH29" s="244"/>
      <c r="AI29" s="244"/>
      <c r="AJ29" s="244"/>
      <c r="AK29" s="245"/>
      <c r="AL29" s="609" t="str">
        <f t="shared" si="1"/>
        <v/>
      </c>
      <c r="AM29" s="316"/>
      <c r="AN29" s="315" t="str">
        <f>IFERROR(ROUNDUP(AU29/(S29*V29),0),"")</f>
        <v/>
      </c>
      <c r="AO29" s="315"/>
      <c r="AP29" s="304" t="str">
        <f>IFERROR(Y29*AL29,"")</f>
        <v/>
      </c>
      <c r="AQ29" s="305"/>
      <c r="AR29" s="14"/>
      <c r="AU29" s="10" t="str">
        <f t="shared" si="2"/>
        <v/>
      </c>
    </row>
    <row r="30" spans="1:47" s="10" customFormat="1" ht="15" customHeight="1">
      <c r="A30" s="9"/>
      <c r="B30" s="241">
        <f t="shared" si="3"/>
        <v>23</v>
      </c>
      <c r="C30" s="242"/>
      <c r="D30" s="243"/>
      <c r="E30" s="244"/>
      <c r="F30" s="244"/>
      <c r="G30" s="244"/>
      <c r="H30" s="244"/>
      <c r="I30" s="244"/>
      <c r="J30" s="244"/>
      <c r="K30" s="244"/>
      <c r="L30" s="244"/>
      <c r="M30" s="530"/>
      <c r="N30" s="531"/>
      <c r="O30" s="347"/>
      <c r="P30" s="530"/>
      <c r="Q30" s="531"/>
      <c r="R30" s="347"/>
      <c r="S30" s="244"/>
      <c r="T30" s="244"/>
      <c r="U30" s="244"/>
      <c r="V30" s="244"/>
      <c r="W30" s="244"/>
      <c r="X30" s="245"/>
      <c r="Y30" s="352">
        <f t="shared" si="0"/>
        <v>0</v>
      </c>
      <c r="Z30" s="239"/>
      <c r="AA30" s="239"/>
      <c r="AB30" s="353"/>
      <c r="AC30" s="346"/>
      <c r="AD30" s="347"/>
      <c r="AE30" s="244"/>
      <c r="AF30" s="244"/>
      <c r="AG30" s="244"/>
      <c r="AH30" s="244"/>
      <c r="AI30" s="244"/>
      <c r="AJ30" s="244"/>
      <c r="AK30" s="245"/>
      <c r="AL30" s="609" t="str">
        <f t="shared" si="1"/>
        <v/>
      </c>
      <c r="AM30" s="316"/>
      <c r="AN30" s="315" t="str">
        <f>IFERROR(ROUNDUP(AU30/(S30*V30),0),"")</f>
        <v/>
      </c>
      <c r="AO30" s="315"/>
      <c r="AP30" s="304" t="str">
        <f>IFERROR(Y30*AL30,"")</f>
        <v/>
      </c>
      <c r="AQ30" s="305"/>
      <c r="AR30" s="14"/>
      <c r="AU30" s="10" t="str">
        <f t="shared" si="2"/>
        <v/>
      </c>
    </row>
    <row r="31" spans="1:47" s="10" customFormat="1" ht="15" customHeight="1">
      <c r="A31" s="9"/>
      <c r="B31" s="241">
        <f t="shared" si="3"/>
        <v>24</v>
      </c>
      <c r="C31" s="242"/>
      <c r="D31" s="243"/>
      <c r="E31" s="244"/>
      <c r="F31" s="244"/>
      <c r="G31" s="244"/>
      <c r="H31" s="244"/>
      <c r="I31" s="244"/>
      <c r="J31" s="244"/>
      <c r="K31" s="244"/>
      <c r="L31" s="244"/>
      <c r="M31" s="530"/>
      <c r="N31" s="531"/>
      <c r="O31" s="347"/>
      <c r="P31" s="530"/>
      <c r="Q31" s="531"/>
      <c r="R31" s="347"/>
      <c r="S31" s="244"/>
      <c r="T31" s="244"/>
      <c r="U31" s="244"/>
      <c r="V31" s="244"/>
      <c r="W31" s="244"/>
      <c r="X31" s="245"/>
      <c r="Y31" s="352">
        <f t="shared" si="0"/>
        <v>0</v>
      </c>
      <c r="Z31" s="239"/>
      <c r="AA31" s="239"/>
      <c r="AB31" s="353"/>
      <c r="AC31" s="346"/>
      <c r="AD31" s="347"/>
      <c r="AE31" s="244"/>
      <c r="AF31" s="244"/>
      <c r="AG31" s="244"/>
      <c r="AH31" s="244"/>
      <c r="AI31" s="244"/>
      <c r="AJ31" s="244"/>
      <c r="AK31" s="245"/>
      <c r="AL31" s="609" t="str">
        <f t="shared" si="1"/>
        <v/>
      </c>
      <c r="AM31" s="316"/>
      <c r="AN31" s="315" t="str">
        <f>IFERROR(ROUNDUP(AU31/(S31*V31),0),"")</f>
        <v/>
      </c>
      <c r="AO31" s="315"/>
      <c r="AP31" s="304" t="str">
        <f>IFERROR(Y31*AL31,"")</f>
        <v/>
      </c>
      <c r="AQ31" s="305"/>
      <c r="AR31" s="14"/>
      <c r="AU31" s="10" t="str">
        <f t="shared" si="2"/>
        <v/>
      </c>
    </row>
    <row r="32" spans="1:47" s="10" customFormat="1" ht="15" customHeight="1">
      <c r="A32" s="9"/>
      <c r="B32" s="241">
        <f t="shared" si="3"/>
        <v>25</v>
      </c>
      <c r="C32" s="242"/>
      <c r="D32" s="243"/>
      <c r="E32" s="244"/>
      <c r="F32" s="244"/>
      <c r="G32" s="244"/>
      <c r="H32" s="244"/>
      <c r="I32" s="244"/>
      <c r="J32" s="244"/>
      <c r="K32" s="244"/>
      <c r="L32" s="244"/>
      <c r="M32" s="530"/>
      <c r="N32" s="531"/>
      <c r="O32" s="347"/>
      <c r="P32" s="530"/>
      <c r="Q32" s="531"/>
      <c r="R32" s="347"/>
      <c r="S32" s="244"/>
      <c r="T32" s="244"/>
      <c r="U32" s="244"/>
      <c r="V32" s="244"/>
      <c r="W32" s="244"/>
      <c r="X32" s="245"/>
      <c r="Y32" s="352">
        <f t="shared" si="0"/>
        <v>0</v>
      </c>
      <c r="Z32" s="239"/>
      <c r="AA32" s="239"/>
      <c r="AB32" s="353"/>
      <c r="AC32" s="346"/>
      <c r="AD32" s="347"/>
      <c r="AE32" s="244"/>
      <c r="AF32" s="244"/>
      <c r="AG32" s="244"/>
      <c r="AH32" s="244"/>
      <c r="AI32" s="244"/>
      <c r="AJ32" s="244"/>
      <c r="AK32" s="245"/>
      <c r="AL32" s="609" t="str">
        <f t="shared" si="1"/>
        <v/>
      </c>
      <c r="AM32" s="316"/>
      <c r="AN32" s="315" t="str">
        <f>IFERROR(ROUNDUP(AU32/(S32*V32),0),"")</f>
        <v/>
      </c>
      <c r="AO32" s="315"/>
      <c r="AP32" s="304" t="str">
        <f>IFERROR(Y32*AL32,"")</f>
        <v/>
      </c>
      <c r="AQ32" s="305"/>
      <c r="AR32" s="14"/>
      <c r="AU32" s="10" t="str">
        <f t="shared" si="2"/>
        <v/>
      </c>
    </row>
    <row r="33" spans="1:47" s="10" customFormat="1" ht="15" customHeight="1">
      <c r="A33" s="9"/>
      <c r="B33" s="241">
        <f t="shared" si="3"/>
        <v>26</v>
      </c>
      <c r="C33" s="242"/>
      <c r="D33" s="243"/>
      <c r="E33" s="244"/>
      <c r="F33" s="244"/>
      <c r="G33" s="244"/>
      <c r="H33" s="244"/>
      <c r="I33" s="244"/>
      <c r="J33" s="244"/>
      <c r="K33" s="244"/>
      <c r="L33" s="244"/>
      <c r="M33" s="530"/>
      <c r="N33" s="531"/>
      <c r="O33" s="347"/>
      <c r="P33" s="530"/>
      <c r="Q33" s="531"/>
      <c r="R33" s="347"/>
      <c r="S33" s="244"/>
      <c r="T33" s="244"/>
      <c r="U33" s="244"/>
      <c r="V33" s="244"/>
      <c r="W33" s="244"/>
      <c r="X33" s="245"/>
      <c r="Y33" s="352">
        <f t="shared" si="0"/>
        <v>0</v>
      </c>
      <c r="Z33" s="239"/>
      <c r="AA33" s="239"/>
      <c r="AB33" s="353"/>
      <c r="AC33" s="346"/>
      <c r="AD33" s="347"/>
      <c r="AE33" s="244"/>
      <c r="AF33" s="244"/>
      <c r="AG33" s="244"/>
      <c r="AH33" s="244"/>
      <c r="AI33" s="244"/>
      <c r="AJ33" s="244"/>
      <c r="AK33" s="245"/>
      <c r="AL33" s="609" t="str">
        <f t="shared" si="1"/>
        <v/>
      </c>
      <c r="AM33" s="316"/>
      <c r="AN33" s="315" t="str">
        <f>IFERROR(ROUNDUP(AU33/(S33*V33),0),"")</f>
        <v/>
      </c>
      <c r="AO33" s="315"/>
      <c r="AP33" s="304" t="str">
        <f>IFERROR(Y33*AL33,"")</f>
        <v/>
      </c>
      <c r="AQ33" s="305"/>
      <c r="AR33" s="14"/>
      <c r="AU33" s="10" t="str">
        <f t="shared" si="2"/>
        <v/>
      </c>
    </row>
    <row r="34" spans="1:47" s="10" customFormat="1" ht="15" customHeight="1">
      <c r="A34" s="9"/>
      <c r="B34" s="241">
        <f t="shared" si="3"/>
        <v>27</v>
      </c>
      <c r="C34" s="242"/>
      <c r="D34" s="243"/>
      <c r="E34" s="244"/>
      <c r="F34" s="244"/>
      <c r="G34" s="244"/>
      <c r="H34" s="244"/>
      <c r="I34" s="244"/>
      <c r="J34" s="244"/>
      <c r="K34" s="244"/>
      <c r="L34" s="244"/>
      <c r="M34" s="530"/>
      <c r="N34" s="531"/>
      <c r="O34" s="347"/>
      <c r="P34" s="530"/>
      <c r="Q34" s="531"/>
      <c r="R34" s="347"/>
      <c r="S34" s="244"/>
      <c r="T34" s="244"/>
      <c r="U34" s="244"/>
      <c r="V34" s="244"/>
      <c r="W34" s="244"/>
      <c r="X34" s="245"/>
      <c r="Y34" s="352">
        <f t="shared" si="0"/>
        <v>0</v>
      </c>
      <c r="Z34" s="239"/>
      <c r="AA34" s="239"/>
      <c r="AB34" s="353"/>
      <c r="AC34" s="346"/>
      <c r="AD34" s="347"/>
      <c r="AE34" s="244"/>
      <c r="AF34" s="244"/>
      <c r="AG34" s="244"/>
      <c r="AH34" s="244"/>
      <c r="AI34" s="244"/>
      <c r="AJ34" s="244"/>
      <c r="AK34" s="245"/>
      <c r="AL34" s="609" t="str">
        <f t="shared" si="1"/>
        <v/>
      </c>
      <c r="AM34" s="316"/>
      <c r="AN34" s="315" t="str">
        <f>IFERROR(ROUNDUP(AU34/(S34*V34),0),"")</f>
        <v/>
      </c>
      <c r="AO34" s="315"/>
      <c r="AP34" s="304" t="str">
        <f>IFERROR(Y34*AL34,"")</f>
        <v/>
      </c>
      <c r="AQ34" s="305"/>
      <c r="AR34" s="14"/>
      <c r="AU34" s="10" t="str">
        <f t="shared" si="2"/>
        <v/>
      </c>
    </row>
    <row r="35" spans="1:47" s="10" customFormat="1" ht="15" customHeight="1">
      <c r="A35" s="9"/>
      <c r="B35" s="241">
        <f t="shared" si="3"/>
        <v>28</v>
      </c>
      <c r="C35" s="242"/>
      <c r="D35" s="243"/>
      <c r="E35" s="244"/>
      <c r="F35" s="244"/>
      <c r="G35" s="244"/>
      <c r="H35" s="244"/>
      <c r="I35" s="244"/>
      <c r="J35" s="244"/>
      <c r="K35" s="244"/>
      <c r="L35" s="244"/>
      <c r="M35" s="530"/>
      <c r="N35" s="531"/>
      <c r="O35" s="347"/>
      <c r="P35" s="530"/>
      <c r="Q35" s="531"/>
      <c r="R35" s="347"/>
      <c r="S35" s="244"/>
      <c r="T35" s="244"/>
      <c r="U35" s="244"/>
      <c r="V35" s="244"/>
      <c r="W35" s="244"/>
      <c r="X35" s="245"/>
      <c r="Y35" s="352">
        <f t="shared" si="0"/>
        <v>0</v>
      </c>
      <c r="Z35" s="239"/>
      <c r="AA35" s="239"/>
      <c r="AB35" s="353"/>
      <c r="AC35" s="346"/>
      <c r="AD35" s="347"/>
      <c r="AE35" s="244"/>
      <c r="AF35" s="244"/>
      <c r="AG35" s="244"/>
      <c r="AH35" s="244"/>
      <c r="AI35" s="244"/>
      <c r="AJ35" s="244"/>
      <c r="AK35" s="245"/>
      <c r="AL35" s="609" t="str">
        <f t="shared" si="1"/>
        <v/>
      </c>
      <c r="AM35" s="316"/>
      <c r="AN35" s="315" t="str">
        <f>IFERROR(ROUNDUP(AU35/(S35*V35),0),"")</f>
        <v/>
      </c>
      <c r="AO35" s="315"/>
      <c r="AP35" s="304" t="str">
        <f>IFERROR(Y35*AL35,"")</f>
        <v/>
      </c>
      <c r="AQ35" s="305"/>
      <c r="AR35" s="14"/>
      <c r="AU35" s="10" t="str">
        <f t="shared" si="2"/>
        <v/>
      </c>
    </row>
    <row r="36" spans="1:47" s="10" customFormat="1" ht="15" customHeight="1">
      <c r="A36" s="9"/>
      <c r="B36" s="241">
        <f t="shared" si="3"/>
        <v>29</v>
      </c>
      <c r="C36" s="242"/>
      <c r="D36" s="243"/>
      <c r="E36" s="244"/>
      <c r="F36" s="244"/>
      <c r="G36" s="244"/>
      <c r="H36" s="244"/>
      <c r="I36" s="244"/>
      <c r="J36" s="244"/>
      <c r="K36" s="244"/>
      <c r="L36" s="244"/>
      <c r="M36" s="530"/>
      <c r="N36" s="531"/>
      <c r="O36" s="347"/>
      <c r="P36" s="530"/>
      <c r="Q36" s="531"/>
      <c r="R36" s="347"/>
      <c r="S36" s="244"/>
      <c r="T36" s="244"/>
      <c r="U36" s="244"/>
      <c r="V36" s="244"/>
      <c r="W36" s="244"/>
      <c r="X36" s="245"/>
      <c r="Y36" s="352">
        <f t="shared" si="0"/>
        <v>0</v>
      </c>
      <c r="Z36" s="239"/>
      <c r="AA36" s="239"/>
      <c r="AB36" s="353"/>
      <c r="AC36" s="346"/>
      <c r="AD36" s="347"/>
      <c r="AE36" s="244"/>
      <c r="AF36" s="244"/>
      <c r="AG36" s="244"/>
      <c r="AH36" s="244"/>
      <c r="AI36" s="244"/>
      <c r="AJ36" s="244"/>
      <c r="AK36" s="245"/>
      <c r="AL36" s="609" t="str">
        <f t="shared" si="1"/>
        <v/>
      </c>
      <c r="AM36" s="316"/>
      <c r="AN36" s="315" t="str">
        <f>IFERROR(ROUNDUP(AU36/(S36*V36),0),"")</f>
        <v/>
      </c>
      <c r="AO36" s="315"/>
      <c r="AP36" s="304" t="str">
        <f>IFERROR(Y36*AL36,"")</f>
        <v/>
      </c>
      <c r="AQ36" s="305"/>
      <c r="AR36" s="14"/>
      <c r="AU36" s="10" t="str">
        <f t="shared" si="2"/>
        <v/>
      </c>
    </row>
    <row r="37" spans="1:47" s="10" customFormat="1" ht="15" customHeight="1">
      <c r="A37" s="9"/>
      <c r="B37" s="241">
        <f t="shared" si="3"/>
        <v>30</v>
      </c>
      <c r="C37" s="242"/>
      <c r="D37" s="243"/>
      <c r="E37" s="244"/>
      <c r="F37" s="244"/>
      <c r="G37" s="244"/>
      <c r="H37" s="244"/>
      <c r="I37" s="244"/>
      <c r="J37" s="244"/>
      <c r="K37" s="244"/>
      <c r="L37" s="244"/>
      <c r="M37" s="530"/>
      <c r="N37" s="531"/>
      <c r="O37" s="347"/>
      <c r="P37" s="530"/>
      <c r="Q37" s="531"/>
      <c r="R37" s="347"/>
      <c r="S37" s="244"/>
      <c r="T37" s="244"/>
      <c r="U37" s="244"/>
      <c r="V37" s="244"/>
      <c r="W37" s="244"/>
      <c r="X37" s="245"/>
      <c r="Y37" s="352">
        <f t="shared" si="0"/>
        <v>0</v>
      </c>
      <c r="Z37" s="239"/>
      <c r="AA37" s="239"/>
      <c r="AB37" s="353"/>
      <c r="AC37" s="346"/>
      <c r="AD37" s="347"/>
      <c r="AE37" s="244"/>
      <c r="AF37" s="244"/>
      <c r="AG37" s="244"/>
      <c r="AH37" s="244"/>
      <c r="AI37" s="244"/>
      <c r="AJ37" s="244"/>
      <c r="AK37" s="245"/>
      <c r="AL37" s="609" t="str">
        <f t="shared" si="1"/>
        <v/>
      </c>
      <c r="AM37" s="316"/>
      <c r="AN37" s="315" t="str">
        <f>IFERROR(ROUNDUP(AU37/(S37*V37),0),"")</f>
        <v/>
      </c>
      <c r="AO37" s="315"/>
      <c r="AP37" s="304" t="str">
        <f>IFERROR(Y37*AL37,"")</f>
        <v/>
      </c>
      <c r="AQ37" s="305"/>
      <c r="AR37" s="14"/>
      <c r="AU37" s="10" t="str">
        <f t="shared" si="2"/>
        <v/>
      </c>
    </row>
    <row r="38" spans="1:47" s="10" customFormat="1" ht="15" customHeight="1">
      <c r="A38" s="9"/>
      <c r="B38" s="241">
        <f>IF(B37="","",B37+1)</f>
        <v>31</v>
      </c>
      <c r="C38" s="242"/>
      <c r="D38" s="243"/>
      <c r="E38" s="244"/>
      <c r="F38" s="244"/>
      <c r="G38" s="244"/>
      <c r="H38" s="244"/>
      <c r="I38" s="244"/>
      <c r="J38" s="244"/>
      <c r="K38" s="244"/>
      <c r="L38" s="244"/>
      <c r="M38" s="530"/>
      <c r="N38" s="531"/>
      <c r="O38" s="347"/>
      <c r="P38" s="530"/>
      <c r="Q38" s="531"/>
      <c r="R38" s="347"/>
      <c r="S38" s="244"/>
      <c r="T38" s="244"/>
      <c r="U38" s="244"/>
      <c r="V38" s="244"/>
      <c r="W38" s="244"/>
      <c r="X38" s="245"/>
      <c r="Y38" s="352">
        <f t="shared" si="0"/>
        <v>0</v>
      </c>
      <c r="Z38" s="239"/>
      <c r="AA38" s="239"/>
      <c r="AB38" s="353"/>
      <c r="AC38" s="346"/>
      <c r="AD38" s="347"/>
      <c r="AE38" s="244"/>
      <c r="AF38" s="244"/>
      <c r="AG38" s="244"/>
      <c r="AH38" s="244"/>
      <c r="AI38" s="244"/>
      <c r="AJ38" s="244"/>
      <c r="AK38" s="245"/>
      <c r="AL38" s="609" t="str">
        <f t="shared" si="1"/>
        <v/>
      </c>
      <c r="AM38" s="316"/>
      <c r="AN38" s="315" t="str">
        <f>IFERROR(ROUNDUP(AU38/(S38*V38),0),"")</f>
        <v/>
      </c>
      <c r="AO38" s="315"/>
      <c r="AP38" s="304" t="str">
        <f>IFERROR(Y38*AL38,"")</f>
        <v/>
      </c>
      <c r="AQ38" s="305"/>
      <c r="AR38" s="14"/>
      <c r="AU38" s="10" t="str">
        <f t="shared" si="2"/>
        <v/>
      </c>
    </row>
    <row r="39" spans="1:47" s="10" customFormat="1" ht="15" customHeight="1">
      <c r="A39" s="9"/>
      <c r="B39" s="241">
        <f t="shared" ref="B39:B57" si="4">IF(B38="","",B38+1)</f>
        <v>32</v>
      </c>
      <c r="C39" s="242"/>
      <c r="D39" s="243"/>
      <c r="E39" s="244"/>
      <c r="F39" s="244"/>
      <c r="G39" s="244"/>
      <c r="H39" s="244"/>
      <c r="I39" s="244"/>
      <c r="J39" s="244"/>
      <c r="K39" s="244"/>
      <c r="L39" s="244"/>
      <c r="M39" s="530"/>
      <c r="N39" s="531"/>
      <c r="O39" s="347"/>
      <c r="P39" s="530"/>
      <c r="Q39" s="531"/>
      <c r="R39" s="347"/>
      <c r="S39" s="244"/>
      <c r="T39" s="244"/>
      <c r="U39" s="244"/>
      <c r="V39" s="244"/>
      <c r="W39" s="244"/>
      <c r="X39" s="245"/>
      <c r="Y39" s="352">
        <f t="shared" si="0"/>
        <v>0</v>
      </c>
      <c r="Z39" s="239"/>
      <c r="AA39" s="239"/>
      <c r="AB39" s="353"/>
      <c r="AC39" s="346"/>
      <c r="AD39" s="347"/>
      <c r="AE39" s="244"/>
      <c r="AF39" s="244"/>
      <c r="AG39" s="244"/>
      <c r="AH39" s="244"/>
      <c r="AI39" s="244"/>
      <c r="AJ39" s="244"/>
      <c r="AK39" s="245"/>
      <c r="AL39" s="609" t="str">
        <f t="shared" si="1"/>
        <v/>
      </c>
      <c r="AM39" s="316"/>
      <c r="AN39" s="315" t="str">
        <f>IFERROR(ROUNDUP(AU39/(S39*V39),0),"")</f>
        <v/>
      </c>
      <c r="AO39" s="315"/>
      <c r="AP39" s="304" t="str">
        <f>IFERROR(Y39*AL39,"")</f>
        <v/>
      </c>
      <c r="AQ39" s="305"/>
      <c r="AR39" s="14"/>
      <c r="AU39" s="10" t="str">
        <f t="shared" si="2"/>
        <v/>
      </c>
    </row>
    <row r="40" spans="1:47" s="10" customFormat="1" ht="15" customHeight="1">
      <c r="A40" s="9"/>
      <c r="B40" s="241">
        <f t="shared" si="4"/>
        <v>33</v>
      </c>
      <c r="C40" s="242"/>
      <c r="D40" s="243"/>
      <c r="E40" s="244"/>
      <c r="F40" s="244"/>
      <c r="G40" s="244"/>
      <c r="H40" s="244"/>
      <c r="I40" s="244"/>
      <c r="J40" s="244"/>
      <c r="K40" s="244"/>
      <c r="L40" s="244"/>
      <c r="M40" s="530"/>
      <c r="N40" s="531"/>
      <c r="O40" s="347"/>
      <c r="P40" s="530"/>
      <c r="Q40" s="531"/>
      <c r="R40" s="347"/>
      <c r="S40" s="244"/>
      <c r="T40" s="244"/>
      <c r="U40" s="244"/>
      <c r="V40" s="244"/>
      <c r="W40" s="244"/>
      <c r="X40" s="245"/>
      <c r="Y40" s="352">
        <f t="shared" si="0"/>
        <v>0</v>
      </c>
      <c r="Z40" s="239"/>
      <c r="AA40" s="239"/>
      <c r="AB40" s="353"/>
      <c r="AC40" s="346"/>
      <c r="AD40" s="347"/>
      <c r="AE40" s="244"/>
      <c r="AF40" s="244"/>
      <c r="AG40" s="244"/>
      <c r="AH40" s="244"/>
      <c r="AI40" s="244"/>
      <c r="AJ40" s="244"/>
      <c r="AK40" s="245"/>
      <c r="AL40" s="609" t="str">
        <f t="shared" si="1"/>
        <v/>
      </c>
      <c r="AM40" s="316"/>
      <c r="AN40" s="315" t="str">
        <f>IFERROR(ROUNDUP(AU40/(S40*V40),0),"")</f>
        <v/>
      </c>
      <c r="AO40" s="315"/>
      <c r="AP40" s="304" t="str">
        <f>IFERROR(Y40*AL40,"")</f>
        <v/>
      </c>
      <c r="AQ40" s="305"/>
      <c r="AR40" s="14"/>
      <c r="AU40" s="10" t="str">
        <f t="shared" si="2"/>
        <v/>
      </c>
    </row>
    <row r="41" spans="1:47" s="10" customFormat="1" ht="15" customHeight="1">
      <c r="A41" s="9"/>
      <c r="B41" s="241">
        <f t="shared" si="4"/>
        <v>34</v>
      </c>
      <c r="C41" s="242"/>
      <c r="D41" s="243"/>
      <c r="E41" s="244"/>
      <c r="F41" s="244"/>
      <c r="G41" s="244"/>
      <c r="H41" s="244"/>
      <c r="I41" s="244"/>
      <c r="J41" s="244"/>
      <c r="K41" s="244"/>
      <c r="L41" s="244"/>
      <c r="M41" s="530"/>
      <c r="N41" s="531"/>
      <c r="O41" s="347"/>
      <c r="P41" s="530"/>
      <c r="Q41" s="531"/>
      <c r="R41" s="347"/>
      <c r="S41" s="244"/>
      <c r="T41" s="244"/>
      <c r="U41" s="244"/>
      <c r="V41" s="244"/>
      <c r="W41" s="244"/>
      <c r="X41" s="245"/>
      <c r="Y41" s="352">
        <f t="shared" si="0"/>
        <v>0</v>
      </c>
      <c r="Z41" s="239"/>
      <c r="AA41" s="239"/>
      <c r="AB41" s="353"/>
      <c r="AC41" s="346"/>
      <c r="AD41" s="347"/>
      <c r="AE41" s="244"/>
      <c r="AF41" s="244"/>
      <c r="AG41" s="244"/>
      <c r="AH41" s="244"/>
      <c r="AI41" s="244"/>
      <c r="AJ41" s="244"/>
      <c r="AK41" s="245"/>
      <c r="AL41" s="609" t="str">
        <f t="shared" si="1"/>
        <v/>
      </c>
      <c r="AM41" s="316"/>
      <c r="AN41" s="315" t="str">
        <f>IFERROR(ROUNDUP(AU41/(S41*V41),0),"")</f>
        <v/>
      </c>
      <c r="AO41" s="315"/>
      <c r="AP41" s="304" t="str">
        <f>IFERROR(Y41*AL41,"")</f>
        <v/>
      </c>
      <c r="AQ41" s="305"/>
      <c r="AR41" s="14"/>
      <c r="AU41" s="10" t="str">
        <f t="shared" si="2"/>
        <v/>
      </c>
    </row>
    <row r="42" spans="1:47" s="10" customFormat="1" ht="15" customHeight="1">
      <c r="A42" s="9"/>
      <c r="B42" s="241">
        <f t="shared" si="4"/>
        <v>35</v>
      </c>
      <c r="C42" s="242"/>
      <c r="D42" s="243"/>
      <c r="E42" s="244"/>
      <c r="F42" s="244"/>
      <c r="G42" s="244"/>
      <c r="H42" s="244"/>
      <c r="I42" s="244"/>
      <c r="J42" s="244"/>
      <c r="K42" s="244"/>
      <c r="L42" s="244"/>
      <c r="M42" s="530"/>
      <c r="N42" s="531"/>
      <c r="O42" s="347"/>
      <c r="P42" s="530"/>
      <c r="Q42" s="531"/>
      <c r="R42" s="347"/>
      <c r="S42" s="244"/>
      <c r="T42" s="244"/>
      <c r="U42" s="244"/>
      <c r="V42" s="244"/>
      <c r="W42" s="244"/>
      <c r="X42" s="245"/>
      <c r="Y42" s="352">
        <f t="shared" si="0"/>
        <v>0</v>
      </c>
      <c r="Z42" s="239"/>
      <c r="AA42" s="239"/>
      <c r="AB42" s="353"/>
      <c r="AC42" s="346"/>
      <c r="AD42" s="347"/>
      <c r="AE42" s="244"/>
      <c r="AF42" s="244"/>
      <c r="AG42" s="244"/>
      <c r="AH42" s="244"/>
      <c r="AI42" s="244"/>
      <c r="AJ42" s="244"/>
      <c r="AK42" s="245"/>
      <c r="AL42" s="609" t="str">
        <f t="shared" si="1"/>
        <v/>
      </c>
      <c r="AM42" s="316"/>
      <c r="AN42" s="315" t="str">
        <f>IFERROR(ROUNDUP(AU42/(S42*V42),0),"")</f>
        <v/>
      </c>
      <c r="AO42" s="315"/>
      <c r="AP42" s="304" t="str">
        <f>IFERROR(Y42*AL42,"")</f>
        <v/>
      </c>
      <c r="AQ42" s="305"/>
      <c r="AR42" s="14"/>
      <c r="AU42" s="10" t="str">
        <f t="shared" si="2"/>
        <v/>
      </c>
    </row>
    <row r="43" spans="1:47" s="10" customFormat="1" ht="15" customHeight="1">
      <c r="A43" s="9"/>
      <c r="B43" s="241">
        <f t="shared" si="4"/>
        <v>36</v>
      </c>
      <c r="C43" s="242"/>
      <c r="D43" s="243"/>
      <c r="E43" s="244"/>
      <c r="F43" s="244"/>
      <c r="G43" s="244"/>
      <c r="H43" s="244"/>
      <c r="I43" s="244"/>
      <c r="J43" s="244"/>
      <c r="K43" s="244"/>
      <c r="L43" s="244"/>
      <c r="M43" s="530"/>
      <c r="N43" s="531"/>
      <c r="O43" s="347"/>
      <c r="P43" s="530"/>
      <c r="Q43" s="531"/>
      <c r="R43" s="347"/>
      <c r="S43" s="244"/>
      <c r="T43" s="244"/>
      <c r="U43" s="244"/>
      <c r="V43" s="244"/>
      <c r="W43" s="244"/>
      <c r="X43" s="245"/>
      <c r="Y43" s="352">
        <f t="shared" si="0"/>
        <v>0</v>
      </c>
      <c r="Z43" s="239"/>
      <c r="AA43" s="239"/>
      <c r="AB43" s="353"/>
      <c r="AC43" s="346"/>
      <c r="AD43" s="347"/>
      <c r="AE43" s="244"/>
      <c r="AF43" s="244"/>
      <c r="AG43" s="244"/>
      <c r="AH43" s="244"/>
      <c r="AI43" s="244"/>
      <c r="AJ43" s="244"/>
      <c r="AK43" s="245"/>
      <c r="AL43" s="609" t="str">
        <f t="shared" si="1"/>
        <v/>
      </c>
      <c r="AM43" s="316"/>
      <c r="AN43" s="315" t="str">
        <f>IFERROR(ROUNDUP(AU43/(S43*V43),0),"")</f>
        <v/>
      </c>
      <c r="AO43" s="315"/>
      <c r="AP43" s="304" t="str">
        <f>IFERROR(Y43*AL43,"")</f>
        <v/>
      </c>
      <c r="AQ43" s="305"/>
      <c r="AR43" s="14"/>
      <c r="AU43" s="10" t="str">
        <f t="shared" si="2"/>
        <v/>
      </c>
    </row>
    <row r="44" spans="1:47" s="10" customFormat="1" ht="15" customHeight="1">
      <c r="A44" s="9"/>
      <c r="B44" s="241">
        <f t="shared" si="4"/>
        <v>37</v>
      </c>
      <c r="C44" s="242"/>
      <c r="D44" s="243"/>
      <c r="E44" s="244"/>
      <c r="F44" s="244"/>
      <c r="G44" s="244"/>
      <c r="H44" s="244"/>
      <c r="I44" s="244"/>
      <c r="J44" s="244"/>
      <c r="K44" s="244"/>
      <c r="L44" s="244"/>
      <c r="M44" s="530"/>
      <c r="N44" s="531"/>
      <c r="O44" s="347"/>
      <c r="P44" s="530"/>
      <c r="Q44" s="531"/>
      <c r="R44" s="347"/>
      <c r="S44" s="244"/>
      <c r="T44" s="244"/>
      <c r="U44" s="244"/>
      <c r="V44" s="244"/>
      <c r="W44" s="244"/>
      <c r="X44" s="245"/>
      <c r="Y44" s="352">
        <f t="shared" si="0"/>
        <v>0</v>
      </c>
      <c r="Z44" s="239"/>
      <c r="AA44" s="239"/>
      <c r="AB44" s="353"/>
      <c r="AC44" s="346"/>
      <c r="AD44" s="347"/>
      <c r="AE44" s="244"/>
      <c r="AF44" s="244"/>
      <c r="AG44" s="244"/>
      <c r="AH44" s="244"/>
      <c r="AI44" s="244"/>
      <c r="AJ44" s="244"/>
      <c r="AK44" s="245"/>
      <c r="AL44" s="609" t="str">
        <f t="shared" si="1"/>
        <v/>
      </c>
      <c r="AM44" s="316"/>
      <c r="AN44" s="315" t="str">
        <f>IFERROR(ROUNDUP(AU44/(S44*V44),0),"")</f>
        <v/>
      </c>
      <c r="AO44" s="315"/>
      <c r="AP44" s="304" t="str">
        <f>IFERROR(Y44*AL44,"")</f>
        <v/>
      </c>
      <c r="AQ44" s="305"/>
      <c r="AR44" s="14"/>
      <c r="AU44" s="10" t="str">
        <f t="shared" si="2"/>
        <v/>
      </c>
    </row>
    <row r="45" spans="1:47" s="10" customFormat="1" ht="15" customHeight="1">
      <c r="A45" s="9"/>
      <c r="B45" s="241">
        <f t="shared" si="4"/>
        <v>38</v>
      </c>
      <c r="C45" s="242"/>
      <c r="D45" s="243"/>
      <c r="E45" s="244"/>
      <c r="F45" s="244"/>
      <c r="G45" s="244"/>
      <c r="H45" s="244"/>
      <c r="I45" s="244"/>
      <c r="J45" s="244"/>
      <c r="K45" s="244"/>
      <c r="L45" s="244"/>
      <c r="M45" s="530"/>
      <c r="N45" s="531"/>
      <c r="O45" s="347"/>
      <c r="P45" s="530"/>
      <c r="Q45" s="531"/>
      <c r="R45" s="347"/>
      <c r="S45" s="244"/>
      <c r="T45" s="244"/>
      <c r="U45" s="244"/>
      <c r="V45" s="244"/>
      <c r="W45" s="244"/>
      <c r="X45" s="245"/>
      <c r="Y45" s="352">
        <f t="shared" si="0"/>
        <v>0</v>
      </c>
      <c r="Z45" s="239"/>
      <c r="AA45" s="239"/>
      <c r="AB45" s="353"/>
      <c r="AC45" s="346"/>
      <c r="AD45" s="347"/>
      <c r="AE45" s="244"/>
      <c r="AF45" s="244"/>
      <c r="AG45" s="244"/>
      <c r="AH45" s="244"/>
      <c r="AI45" s="244"/>
      <c r="AJ45" s="244"/>
      <c r="AK45" s="245"/>
      <c r="AL45" s="609" t="str">
        <f t="shared" si="1"/>
        <v/>
      </c>
      <c r="AM45" s="316"/>
      <c r="AN45" s="315" t="str">
        <f>IFERROR(ROUNDUP(AU45/(S45*V45),0),"")</f>
        <v/>
      </c>
      <c r="AO45" s="315"/>
      <c r="AP45" s="304" t="str">
        <f>IFERROR(Y45*AL45,"")</f>
        <v/>
      </c>
      <c r="AQ45" s="305"/>
      <c r="AR45" s="14"/>
      <c r="AU45" s="10" t="str">
        <f t="shared" si="2"/>
        <v/>
      </c>
    </row>
    <row r="46" spans="1:47" s="10" customFormat="1" ht="15" customHeight="1">
      <c r="A46" s="9"/>
      <c r="B46" s="241">
        <f t="shared" si="4"/>
        <v>39</v>
      </c>
      <c r="C46" s="242"/>
      <c r="D46" s="243"/>
      <c r="E46" s="244"/>
      <c r="F46" s="244"/>
      <c r="G46" s="244"/>
      <c r="H46" s="244"/>
      <c r="I46" s="244"/>
      <c r="J46" s="244"/>
      <c r="K46" s="244"/>
      <c r="L46" s="244"/>
      <c r="M46" s="530"/>
      <c r="N46" s="531"/>
      <c r="O46" s="347"/>
      <c r="P46" s="530"/>
      <c r="Q46" s="531"/>
      <c r="R46" s="347"/>
      <c r="S46" s="244"/>
      <c r="T46" s="244"/>
      <c r="U46" s="244"/>
      <c r="V46" s="244"/>
      <c r="W46" s="244"/>
      <c r="X46" s="245"/>
      <c r="Y46" s="352">
        <f t="shared" si="0"/>
        <v>0</v>
      </c>
      <c r="Z46" s="239"/>
      <c r="AA46" s="239"/>
      <c r="AB46" s="353"/>
      <c r="AC46" s="346"/>
      <c r="AD46" s="347"/>
      <c r="AE46" s="244"/>
      <c r="AF46" s="244"/>
      <c r="AG46" s="244"/>
      <c r="AH46" s="244"/>
      <c r="AI46" s="244"/>
      <c r="AJ46" s="244"/>
      <c r="AK46" s="245"/>
      <c r="AL46" s="609" t="str">
        <f t="shared" si="1"/>
        <v/>
      </c>
      <c r="AM46" s="316"/>
      <c r="AN46" s="315" t="str">
        <f>IFERROR(ROUNDUP(AU46/(S46*V46),0),"")</f>
        <v/>
      </c>
      <c r="AO46" s="315"/>
      <c r="AP46" s="304" t="str">
        <f>IFERROR(Y46*AL46,"")</f>
        <v/>
      </c>
      <c r="AQ46" s="305"/>
      <c r="AR46" s="14"/>
      <c r="AU46" s="10" t="str">
        <f t="shared" si="2"/>
        <v/>
      </c>
    </row>
    <row r="47" spans="1:47" s="10" customFormat="1" ht="15" customHeight="1">
      <c r="A47" s="9"/>
      <c r="B47" s="241">
        <f t="shared" si="4"/>
        <v>40</v>
      </c>
      <c r="C47" s="242"/>
      <c r="D47" s="243"/>
      <c r="E47" s="244"/>
      <c r="F47" s="244"/>
      <c r="G47" s="244"/>
      <c r="H47" s="244"/>
      <c r="I47" s="244"/>
      <c r="J47" s="244"/>
      <c r="K47" s="244"/>
      <c r="L47" s="244"/>
      <c r="M47" s="530"/>
      <c r="N47" s="531"/>
      <c r="O47" s="347"/>
      <c r="P47" s="530"/>
      <c r="Q47" s="531"/>
      <c r="R47" s="347"/>
      <c r="S47" s="244"/>
      <c r="T47" s="244"/>
      <c r="U47" s="244"/>
      <c r="V47" s="244"/>
      <c r="W47" s="244"/>
      <c r="X47" s="245"/>
      <c r="Y47" s="352">
        <f t="shared" si="0"/>
        <v>0</v>
      </c>
      <c r="Z47" s="239"/>
      <c r="AA47" s="239"/>
      <c r="AB47" s="353"/>
      <c r="AC47" s="346"/>
      <c r="AD47" s="347"/>
      <c r="AE47" s="244"/>
      <c r="AF47" s="244"/>
      <c r="AG47" s="244"/>
      <c r="AH47" s="244"/>
      <c r="AI47" s="244"/>
      <c r="AJ47" s="244"/>
      <c r="AK47" s="245"/>
      <c r="AL47" s="609" t="str">
        <f t="shared" si="1"/>
        <v/>
      </c>
      <c r="AM47" s="316"/>
      <c r="AN47" s="315" t="str">
        <f>IFERROR(ROUNDUP(AU47/(S47*V47),0),"")</f>
        <v/>
      </c>
      <c r="AO47" s="315"/>
      <c r="AP47" s="304" t="str">
        <f>IFERROR(Y47*AL47,"")</f>
        <v/>
      </c>
      <c r="AQ47" s="305"/>
      <c r="AR47" s="14"/>
      <c r="AU47" s="10" t="str">
        <f t="shared" si="2"/>
        <v/>
      </c>
    </row>
    <row r="48" spans="1:47" s="10" customFormat="1" ht="15" customHeight="1">
      <c r="A48" s="9"/>
      <c r="B48" s="241">
        <f t="shared" si="4"/>
        <v>41</v>
      </c>
      <c r="C48" s="242"/>
      <c r="D48" s="243"/>
      <c r="E48" s="244"/>
      <c r="F48" s="244"/>
      <c r="G48" s="244"/>
      <c r="H48" s="244"/>
      <c r="I48" s="244"/>
      <c r="J48" s="244"/>
      <c r="K48" s="244"/>
      <c r="L48" s="244"/>
      <c r="M48" s="530"/>
      <c r="N48" s="531"/>
      <c r="O48" s="347"/>
      <c r="P48" s="530"/>
      <c r="Q48" s="531"/>
      <c r="R48" s="347"/>
      <c r="S48" s="244"/>
      <c r="T48" s="244"/>
      <c r="U48" s="244"/>
      <c r="V48" s="244"/>
      <c r="W48" s="244"/>
      <c r="X48" s="245"/>
      <c r="Y48" s="352">
        <f t="shared" si="0"/>
        <v>0</v>
      </c>
      <c r="Z48" s="239"/>
      <c r="AA48" s="239"/>
      <c r="AB48" s="353"/>
      <c r="AC48" s="346"/>
      <c r="AD48" s="347"/>
      <c r="AE48" s="244"/>
      <c r="AF48" s="244"/>
      <c r="AG48" s="244"/>
      <c r="AH48" s="244"/>
      <c r="AI48" s="244"/>
      <c r="AJ48" s="244"/>
      <c r="AK48" s="245"/>
      <c r="AL48" s="609" t="str">
        <f t="shared" si="1"/>
        <v/>
      </c>
      <c r="AM48" s="316"/>
      <c r="AN48" s="315" t="str">
        <f>IFERROR(ROUNDUP(AU48/(S48*V48),0),"")</f>
        <v/>
      </c>
      <c r="AO48" s="315"/>
      <c r="AP48" s="304" t="str">
        <f>IFERROR(Y48*AL48,"")</f>
        <v/>
      </c>
      <c r="AQ48" s="305"/>
      <c r="AR48" s="14"/>
      <c r="AU48" s="10" t="str">
        <f t="shared" si="2"/>
        <v/>
      </c>
    </row>
    <row r="49" spans="1:48" s="10" customFormat="1" ht="15" customHeight="1">
      <c r="A49" s="9"/>
      <c r="B49" s="241">
        <f t="shared" si="4"/>
        <v>42</v>
      </c>
      <c r="C49" s="242"/>
      <c r="D49" s="243"/>
      <c r="E49" s="244"/>
      <c r="F49" s="244"/>
      <c r="G49" s="244"/>
      <c r="H49" s="244"/>
      <c r="I49" s="244"/>
      <c r="J49" s="244"/>
      <c r="K49" s="244"/>
      <c r="L49" s="244"/>
      <c r="M49" s="530"/>
      <c r="N49" s="531"/>
      <c r="O49" s="347"/>
      <c r="P49" s="530"/>
      <c r="Q49" s="531"/>
      <c r="R49" s="347"/>
      <c r="S49" s="244"/>
      <c r="T49" s="244"/>
      <c r="U49" s="244"/>
      <c r="V49" s="244"/>
      <c r="W49" s="244"/>
      <c r="X49" s="245"/>
      <c r="Y49" s="352">
        <f t="shared" si="0"/>
        <v>0</v>
      </c>
      <c r="Z49" s="239"/>
      <c r="AA49" s="239"/>
      <c r="AB49" s="353"/>
      <c r="AC49" s="346"/>
      <c r="AD49" s="347"/>
      <c r="AE49" s="244"/>
      <c r="AF49" s="244"/>
      <c r="AG49" s="244"/>
      <c r="AH49" s="244"/>
      <c r="AI49" s="244"/>
      <c r="AJ49" s="244"/>
      <c r="AK49" s="245"/>
      <c r="AL49" s="609" t="str">
        <f t="shared" si="1"/>
        <v/>
      </c>
      <c r="AM49" s="316"/>
      <c r="AN49" s="315" t="str">
        <f>IFERROR(ROUNDUP(AU49/(S49*V49),0),"")</f>
        <v/>
      </c>
      <c r="AO49" s="315"/>
      <c r="AP49" s="304" t="str">
        <f>IFERROR(Y49*AL49,"")</f>
        <v/>
      </c>
      <c r="AQ49" s="305"/>
      <c r="AR49" s="14"/>
      <c r="AU49" s="10" t="str">
        <f t="shared" si="2"/>
        <v/>
      </c>
    </row>
    <row r="50" spans="1:48" s="10" customFormat="1" ht="15" customHeight="1">
      <c r="A50" s="9"/>
      <c r="B50" s="241">
        <f t="shared" si="4"/>
        <v>43</v>
      </c>
      <c r="C50" s="242"/>
      <c r="D50" s="243"/>
      <c r="E50" s="244"/>
      <c r="F50" s="244"/>
      <c r="G50" s="244"/>
      <c r="H50" s="244"/>
      <c r="I50" s="244"/>
      <c r="J50" s="244"/>
      <c r="K50" s="244"/>
      <c r="L50" s="244"/>
      <c r="M50" s="530"/>
      <c r="N50" s="531"/>
      <c r="O50" s="347"/>
      <c r="P50" s="530"/>
      <c r="Q50" s="531"/>
      <c r="R50" s="347"/>
      <c r="S50" s="244"/>
      <c r="T50" s="244"/>
      <c r="U50" s="244"/>
      <c r="V50" s="244"/>
      <c r="W50" s="244"/>
      <c r="X50" s="245"/>
      <c r="Y50" s="352">
        <f t="shared" si="0"/>
        <v>0</v>
      </c>
      <c r="Z50" s="239"/>
      <c r="AA50" s="239"/>
      <c r="AB50" s="353"/>
      <c r="AC50" s="346"/>
      <c r="AD50" s="347"/>
      <c r="AE50" s="244"/>
      <c r="AF50" s="244"/>
      <c r="AG50" s="244"/>
      <c r="AH50" s="244"/>
      <c r="AI50" s="244"/>
      <c r="AJ50" s="244"/>
      <c r="AK50" s="245"/>
      <c r="AL50" s="609" t="str">
        <f t="shared" si="1"/>
        <v/>
      </c>
      <c r="AM50" s="316"/>
      <c r="AN50" s="315" t="str">
        <f>IFERROR(ROUNDUP(AU50/(S50*V50),0),"")</f>
        <v/>
      </c>
      <c r="AO50" s="315"/>
      <c r="AP50" s="304" t="str">
        <f>IFERROR(Y50*AL50,"")</f>
        <v/>
      </c>
      <c r="AQ50" s="305"/>
      <c r="AR50" s="14"/>
      <c r="AU50" s="10" t="str">
        <f t="shared" si="2"/>
        <v/>
      </c>
    </row>
    <row r="51" spans="1:48" s="10" customFormat="1" ht="15" customHeight="1">
      <c r="A51" s="9"/>
      <c r="B51" s="241">
        <f t="shared" si="4"/>
        <v>44</v>
      </c>
      <c r="C51" s="242"/>
      <c r="D51" s="243"/>
      <c r="E51" s="244"/>
      <c r="F51" s="244"/>
      <c r="G51" s="244"/>
      <c r="H51" s="244"/>
      <c r="I51" s="244"/>
      <c r="J51" s="244"/>
      <c r="K51" s="244"/>
      <c r="L51" s="244"/>
      <c r="M51" s="530"/>
      <c r="N51" s="531"/>
      <c r="O51" s="347"/>
      <c r="P51" s="530"/>
      <c r="Q51" s="531"/>
      <c r="R51" s="347"/>
      <c r="S51" s="244"/>
      <c r="T51" s="244"/>
      <c r="U51" s="244"/>
      <c r="V51" s="244"/>
      <c r="W51" s="244"/>
      <c r="X51" s="245"/>
      <c r="Y51" s="352">
        <f t="shared" si="0"/>
        <v>0</v>
      </c>
      <c r="Z51" s="239"/>
      <c r="AA51" s="239"/>
      <c r="AB51" s="353"/>
      <c r="AC51" s="346"/>
      <c r="AD51" s="347"/>
      <c r="AE51" s="244"/>
      <c r="AF51" s="244"/>
      <c r="AG51" s="244"/>
      <c r="AH51" s="244"/>
      <c r="AI51" s="244"/>
      <c r="AJ51" s="244"/>
      <c r="AK51" s="245"/>
      <c r="AL51" s="609" t="str">
        <f t="shared" si="1"/>
        <v/>
      </c>
      <c r="AM51" s="316"/>
      <c r="AN51" s="315" t="str">
        <f>IFERROR(ROUNDUP(AU51/(S51*V51),0),"")</f>
        <v/>
      </c>
      <c r="AO51" s="315"/>
      <c r="AP51" s="304" t="str">
        <f>IFERROR(Y51*AL51,"")</f>
        <v/>
      </c>
      <c r="AQ51" s="305"/>
      <c r="AR51" s="14"/>
      <c r="AU51" s="10" t="str">
        <f t="shared" si="2"/>
        <v/>
      </c>
    </row>
    <row r="52" spans="1:48" s="10" customFormat="1" ht="15" customHeight="1">
      <c r="A52" s="9"/>
      <c r="B52" s="241">
        <f t="shared" si="4"/>
        <v>45</v>
      </c>
      <c r="C52" s="242"/>
      <c r="D52" s="243"/>
      <c r="E52" s="244"/>
      <c r="F52" s="244"/>
      <c r="G52" s="244"/>
      <c r="H52" s="244"/>
      <c r="I52" s="244"/>
      <c r="J52" s="244"/>
      <c r="K52" s="244"/>
      <c r="L52" s="244"/>
      <c r="M52" s="530"/>
      <c r="N52" s="531"/>
      <c r="O52" s="347"/>
      <c r="P52" s="530"/>
      <c r="Q52" s="531"/>
      <c r="R52" s="347"/>
      <c r="S52" s="244"/>
      <c r="T52" s="244"/>
      <c r="U52" s="244"/>
      <c r="V52" s="244"/>
      <c r="W52" s="244"/>
      <c r="X52" s="245"/>
      <c r="Y52" s="352">
        <f t="shared" si="0"/>
        <v>0</v>
      </c>
      <c r="Z52" s="239"/>
      <c r="AA52" s="239"/>
      <c r="AB52" s="353"/>
      <c r="AC52" s="346"/>
      <c r="AD52" s="347"/>
      <c r="AE52" s="244"/>
      <c r="AF52" s="244"/>
      <c r="AG52" s="244"/>
      <c r="AH52" s="244"/>
      <c r="AI52" s="244"/>
      <c r="AJ52" s="244"/>
      <c r="AK52" s="245"/>
      <c r="AL52" s="609" t="str">
        <f t="shared" si="1"/>
        <v/>
      </c>
      <c r="AM52" s="316"/>
      <c r="AN52" s="315" t="str">
        <f>IFERROR(ROUNDUP(AU52/(S52*V52),0),"")</f>
        <v/>
      </c>
      <c r="AO52" s="315"/>
      <c r="AP52" s="304" t="str">
        <f>IFERROR(Y52*AL52,"")</f>
        <v/>
      </c>
      <c r="AQ52" s="305"/>
      <c r="AR52" s="14"/>
      <c r="AU52" s="10" t="str">
        <f t="shared" si="2"/>
        <v/>
      </c>
    </row>
    <row r="53" spans="1:48" s="10" customFormat="1" ht="15" customHeight="1">
      <c r="A53" s="9"/>
      <c r="B53" s="241">
        <f t="shared" si="4"/>
        <v>46</v>
      </c>
      <c r="C53" s="242"/>
      <c r="D53" s="243"/>
      <c r="E53" s="244"/>
      <c r="F53" s="244"/>
      <c r="G53" s="244"/>
      <c r="H53" s="244"/>
      <c r="I53" s="244"/>
      <c r="J53" s="244"/>
      <c r="K53" s="244"/>
      <c r="L53" s="244"/>
      <c r="M53" s="530"/>
      <c r="N53" s="531"/>
      <c r="O53" s="347"/>
      <c r="P53" s="530"/>
      <c r="Q53" s="531"/>
      <c r="R53" s="347"/>
      <c r="S53" s="244"/>
      <c r="T53" s="244"/>
      <c r="U53" s="244"/>
      <c r="V53" s="244"/>
      <c r="W53" s="244"/>
      <c r="X53" s="245"/>
      <c r="Y53" s="352">
        <f t="shared" si="0"/>
        <v>0</v>
      </c>
      <c r="Z53" s="239"/>
      <c r="AA53" s="239"/>
      <c r="AB53" s="353"/>
      <c r="AC53" s="346"/>
      <c r="AD53" s="347"/>
      <c r="AE53" s="244"/>
      <c r="AF53" s="244"/>
      <c r="AG53" s="244"/>
      <c r="AH53" s="244"/>
      <c r="AI53" s="244"/>
      <c r="AJ53" s="244"/>
      <c r="AK53" s="245"/>
      <c r="AL53" s="609" t="str">
        <f t="shared" si="1"/>
        <v/>
      </c>
      <c r="AM53" s="316"/>
      <c r="AN53" s="315" t="str">
        <f>IFERROR(ROUNDUP(AU53/(S53*V53),0),"")</f>
        <v/>
      </c>
      <c r="AO53" s="315"/>
      <c r="AP53" s="304" t="str">
        <f>IFERROR(Y53*AL53,"")</f>
        <v/>
      </c>
      <c r="AQ53" s="305"/>
      <c r="AR53" s="14"/>
      <c r="AU53" s="10" t="str">
        <f t="shared" si="2"/>
        <v/>
      </c>
    </row>
    <row r="54" spans="1:48" s="10" customFormat="1" ht="15" customHeight="1">
      <c r="A54" s="9"/>
      <c r="B54" s="241">
        <f t="shared" si="4"/>
        <v>47</v>
      </c>
      <c r="C54" s="242"/>
      <c r="D54" s="243"/>
      <c r="E54" s="244"/>
      <c r="F54" s="244"/>
      <c r="G54" s="244"/>
      <c r="H54" s="244"/>
      <c r="I54" s="244"/>
      <c r="J54" s="244"/>
      <c r="K54" s="244"/>
      <c r="L54" s="244"/>
      <c r="M54" s="530"/>
      <c r="N54" s="531"/>
      <c r="O54" s="347"/>
      <c r="P54" s="530"/>
      <c r="Q54" s="531"/>
      <c r="R54" s="347"/>
      <c r="S54" s="244"/>
      <c r="T54" s="244"/>
      <c r="U54" s="244"/>
      <c r="V54" s="244"/>
      <c r="W54" s="244"/>
      <c r="X54" s="245"/>
      <c r="Y54" s="352">
        <f>(M54*P54*S54*V54)/1000</f>
        <v>0</v>
      </c>
      <c r="Z54" s="239"/>
      <c r="AA54" s="239"/>
      <c r="AB54" s="353"/>
      <c r="AC54" s="346"/>
      <c r="AD54" s="347"/>
      <c r="AE54" s="244"/>
      <c r="AF54" s="244"/>
      <c r="AG54" s="244"/>
      <c r="AH54" s="244"/>
      <c r="AI54" s="244"/>
      <c r="AJ54" s="244"/>
      <c r="AK54" s="245"/>
      <c r="AL54" s="609" t="str">
        <f t="shared" si="1"/>
        <v/>
      </c>
      <c r="AM54" s="316"/>
      <c r="AN54" s="315" t="str">
        <f>IFERROR(ROUNDUP(AU54/(S54*V54),0),"")</f>
        <v/>
      </c>
      <c r="AO54" s="315"/>
      <c r="AP54" s="304" t="str">
        <f>IFERROR(Y54*AL54,"")</f>
        <v/>
      </c>
      <c r="AQ54" s="305"/>
      <c r="AR54" s="14"/>
      <c r="AU54" s="10" t="str">
        <f t="shared" si="2"/>
        <v/>
      </c>
    </row>
    <row r="55" spans="1:48" s="10" customFormat="1" ht="15" customHeight="1">
      <c r="A55" s="9"/>
      <c r="B55" s="241">
        <f t="shared" si="4"/>
        <v>48</v>
      </c>
      <c r="C55" s="242"/>
      <c r="D55" s="243"/>
      <c r="E55" s="244"/>
      <c r="F55" s="244"/>
      <c r="G55" s="244"/>
      <c r="H55" s="244"/>
      <c r="I55" s="244"/>
      <c r="J55" s="244"/>
      <c r="K55" s="244"/>
      <c r="L55" s="244"/>
      <c r="M55" s="530"/>
      <c r="N55" s="531"/>
      <c r="O55" s="347"/>
      <c r="P55" s="530"/>
      <c r="Q55" s="531"/>
      <c r="R55" s="347"/>
      <c r="S55" s="244"/>
      <c r="T55" s="244"/>
      <c r="U55" s="244"/>
      <c r="V55" s="244"/>
      <c r="W55" s="244"/>
      <c r="X55" s="245"/>
      <c r="Y55" s="352">
        <f t="shared" si="0"/>
        <v>0</v>
      </c>
      <c r="Z55" s="239"/>
      <c r="AA55" s="239"/>
      <c r="AB55" s="353"/>
      <c r="AC55" s="346"/>
      <c r="AD55" s="347"/>
      <c r="AE55" s="244"/>
      <c r="AF55" s="244"/>
      <c r="AG55" s="244"/>
      <c r="AH55" s="244"/>
      <c r="AI55" s="244"/>
      <c r="AJ55" s="244"/>
      <c r="AK55" s="245"/>
      <c r="AL55" s="609" t="str">
        <f t="shared" si="1"/>
        <v/>
      </c>
      <c r="AM55" s="316"/>
      <c r="AN55" s="315" t="str">
        <f>IFERROR(ROUNDUP(AU55/(S55*V55),0),"")</f>
        <v/>
      </c>
      <c r="AO55" s="315"/>
      <c r="AP55" s="304" t="str">
        <f>IFERROR(Y55*AL55,"")</f>
        <v/>
      </c>
      <c r="AQ55" s="305"/>
      <c r="AR55" s="14"/>
      <c r="AU55" s="10" t="str">
        <f t="shared" si="2"/>
        <v/>
      </c>
    </row>
    <row r="56" spans="1:48" ht="15" customHeight="1">
      <c r="A56" s="9"/>
      <c r="B56" s="241">
        <f t="shared" si="4"/>
        <v>49</v>
      </c>
      <c r="C56" s="242"/>
      <c r="D56" s="243"/>
      <c r="E56" s="244"/>
      <c r="F56" s="244"/>
      <c r="G56" s="244"/>
      <c r="H56" s="244"/>
      <c r="I56" s="244"/>
      <c r="J56" s="244"/>
      <c r="K56" s="244"/>
      <c r="L56" s="244"/>
      <c r="M56" s="530"/>
      <c r="N56" s="531"/>
      <c r="O56" s="347"/>
      <c r="P56" s="530"/>
      <c r="Q56" s="531"/>
      <c r="R56" s="347"/>
      <c r="S56" s="244"/>
      <c r="T56" s="244"/>
      <c r="U56" s="244"/>
      <c r="V56" s="244"/>
      <c r="W56" s="244"/>
      <c r="X56" s="245"/>
      <c r="Y56" s="352">
        <f t="shared" si="0"/>
        <v>0</v>
      </c>
      <c r="Z56" s="239"/>
      <c r="AA56" s="239"/>
      <c r="AB56" s="353"/>
      <c r="AC56" s="346"/>
      <c r="AD56" s="347"/>
      <c r="AE56" s="244"/>
      <c r="AF56" s="244"/>
      <c r="AG56" s="244"/>
      <c r="AH56" s="244"/>
      <c r="AI56" s="244"/>
      <c r="AJ56" s="244"/>
      <c r="AK56" s="245"/>
      <c r="AL56" s="609" t="str">
        <f t="shared" si="1"/>
        <v/>
      </c>
      <c r="AM56" s="316"/>
      <c r="AN56" s="315" t="str">
        <f>IFERROR(ROUNDUP(AU56/(S56*V56),0),"")</f>
        <v/>
      </c>
      <c r="AO56" s="315"/>
      <c r="AP56" s="304" t="str">
        <f>IFERROR(Y56*AL56,"")</f>
        <v/>
      </c>
      <c r="AQ56" s="305"/>
      <c r="AR56" s="14"/>
      <c r="AT56" s="10"/>
      <c r="AU56" s="10" t="str">
        <f t="shared" si="2"/>
        <v/>
      </c>
      <c r="AV56" s="10"/>
    </row>
    <row r="57" spans="1:48" ht="14.25" thickBot="1">
      <c r="A57" s="9"/>
      <c r="B57" s="261">
        <f t="shared" si="4"/>
        <v>50</v>
      </c>
      <c r="C57" s="262"/>
      <c r="D57" s="263"/>
      <c r="E57" s="233"/>
      <c r="F57" s="233"/>
      <c r="G57" s="233"/>
      <c r="H57" s="233"/>
      <c r="I57" s="233"/>
      <c r="J57" s="233"/>
      <c r="K57" s="233"/>
      <c r="L57" s="233"/>
      <c r="M57" s="617"/>
      <c r="N57" s="618"/>
      <c r="O57" s="363"/>
      <c r="P57" s="617"/>
      <c r="Q57" s="618"/>
      <c r="R57" s="363"/>
      <c r="S57" s="233"/>
      <c r="T57" s="233"/>
      <c r="U57" s="233"/>
      <c r="V57" s="233"/>
      <c r="W57" s="233"/>
      <c r="X57" s="234"/>
      <c r="Y57" s="352">
        <f t="shared" si="0"/>
        <v>0</v>
      </c>
      <c r="Z57" s="239"/>
      <c r="AA57" s="239"/>
      <c r="AB57" s="353"/>
      <c r="AC57" s="362"/>
      <c r="AD57" s="363"/>
      <c r="AE57" s="233"/>
      <c r="AF57" s="233"/>
      <c r="AG57" s="233"/>
      <c r="AH57" s="233"/>
      <c r="AI57" s="233"/>
      <c r="AJ57" s="233"/>
      <c r="AK57" s="234"/>
      <c r="AL57" s="608" t="str">
        <f t="shared" si="1"/>
        <v/>
      </c>
      <c r="AM57" s="318"/>
      <c r="AN57" s="320" t="str">
        <f>IFERROR(ROUNDUP(AU57/(S57*V57),0),"")</f>
        <v/>
      </c>
      <c r="AO57" s="320"/>
      <c r="AP57" s="306" t="str">
        <f>IFERROR(Y57*AL57,"")</f>
        <v/>
      </c>
      <c r="AQ57" s="307"/>
      <c r="AR57" s="14"/>
      <c r="AT57" s="10"/>
      <c r="AU57" s="10" t="str">
        <f t="shared" si="2"/>
        <v/>
      </c>
    </row>
    <row r="58" spans="1:48" ht="14.25" thickBot="1">
      <c r="A58" s="9"/>
      <c r="B58" s="132" t="s">
        <v>260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27"/>
      <c r="AM58" s="127"/>
      <c r="AN58" s="128"/>
      <c r="AO58" s="128" t="s">
        <v>250</v>
      </c>
      <c r="AP58" s="308">
        <f>SUM(AP8:AQ57)</f>
        <v>0</v>
      </c>
      <c r="AQ58" s="309"/>
      <c r="AR58" s="310"/>
      <c r="AT58" s="10"/>
      <c r="AU58" s="10"/>
    </row>
    <row r="59" spans="1:48" ht="16.5" customHeight="1" thickBot="1">
      <c r="A59" s="9"/>
      <c r="B59" s="9"/>
      <c r="C59" s="9"/>
      <c r="D59" s="173" t="s">
        <v>230</v>
      </c>
      <c r="E59" s="173"/>
      <c r="F59" s="173"/>
      <c r="G59" s="173"/>
      <c r="H59" s="173"/>
      <c r="I59" s="173"/>
      <c r="J59" s="249"/>
      <c r="K59" s="356">
        <f>Y59*0.495/1000</f>
        <v>0</v>
      </c>
      <c r="L59" s="357"/>
      <c r="M59" s="357"/>
      <c r="N59" s="357"/>
      <c r="O59" s="358"/>
      <c r="P59" s="17" t="s">
        <v>32</v>
      </c>
      <c r="Q59" s="16"/>
      <c r="R59" s="16"/>
      <c r="S59" s="18"/>
      <c r="T59" s="19" t="s">
        <v>33</v>
      </c>
      <c r="U59" s="18"/>
      <c r="V59" s="18"/>
      <c r="W59" s="18"/>
      <c r="X59" s="19"/>
      <c r="Y59" s="359">
        <f>SUM(Y8:AB57)</f>
        <v>0</v>
      </c>
      <c r="Z59" s="360"/>
      <c r="AA59" s="360"/>
      <c r="AB59" s="361"/>
      <c r="AC59" s="124" t="s">
        <v>18</v>
      </c>
      <c r="AD59" s="125"/>
      <c r="AE59" s="18"/>
      <c r="AF59" s="16"/>
      <c r="AG59" s="133"/>
      <c r="AH59" s="256"/>
      <c r="AI59" s="257"/>
      <c r="AJ59" s="257"/>
      <c r="AK59" s="258"/>
      <c r="AL59" s="16" t="s">
        <v>32</v>
      </c>
      <c r="AM59" s="16"/>
      <c r="AN59" s="9"/>
      <c r="AP59" s="311">
        <f>AP58*0.495/1000</f>
        <v>0</v>
      </c>
      <c r="AQ59" s="312"/>
      <c r="AR59" s="20" t="s">
        <v>249</v>
      </c>
      <c r="AU59" s="21"/>
    </row>
    <row r="60" spans="1:48" ht="16.5" customHeight="1">
      <c r="A60" s="9"/>
      <c r="B60" s="9"/>
      <c r="C60" s="9"/>
      <c r="D60" s="135"/>
      <c r="E60" s="135"/>
      <c r="F60" s="135"/>
      <c r="G60" s="135"/>
      <c r="H60" s="135"/>
      <c r="I60" s="135"/>
      <c r="J60" s="135"/>
      <c r="K60" s="22"/>
      <c r="L60" s="22"/>
      <c r="M60" s="22"/>
      <c r="N60" s="22"/>
      <c r="O60" s="22"/>
      <c r="P60" s="9"/>
      <c r="Q60" s="9"/>
      <c r="R60" s="9"/>
      <c r="S60" s="9"/>
      <c r="T60" s="9"/>
      <c r="U60" s="135"/>
      <c r="V60" s="135"/>
      <c r="W60" s="135"/>
      <c r="X60" s="135"/>
      <c r="Y60" s="23"/>
      <c r="Z60" s="23"/>
      <c r="AA60" s="23"/>
      <c r="AB60" s="23"/>
      <c r="AC60" s="23"/>
      <c r="AD60" s="23"/>
      <c r="AE60" s="132"/>
      <c r="AF60" s="9"/>
      <c r="AG60" s="9"/>
      <c r="AH60" s="9"/>
      <c r="AI60" s="9"/>
      <c r="AJ60" s="9"/>
      <c r="AK60" s="9"/>
    </row>
  </sheetData>
  <sheetProtection password="D73A" sheet="1" objects="1" formatCells="0"/>
  <mergeCells count="628">
    <mergeCell ref="AL48:AM48"/>
    <mergeCell ref="AL47:AM47"/>
    <mergeCell ref="AL46:AM46"/>
    <mergeCell ref="AL45:AM45"/>
    <mergeCell ref="AI1:AK2"/>
    <mergeCell ref="AL57:AM57"/>
    <mergeCell ref="AL56:AM56"/>
    <mergeCell ref="AL55:AM55"/>
    <mergeCell ref="AL54:AM54"/>
    <mergeCell ref="AL53:AM53"/>
    <mergeCell ref="AL52:AM52"/>
    <mergeCell ref="AL51:AM51"/>
    <mergeCell ref="AL50:AM50"/>
    <mergeCell ref="AL49:AM49"/>
    <mergeCell ref="AE54:AK54"/>
    <mergeCell ref="AE44:AK44"/>
    <mergeCell ref="AE53:AK53"/>
    <mergeCell ref="AE52:AK52"/>
    <mergeCell ref="AE50:AK50"/>
    <mergeCell ref="AC49:AD49"/>
    <mergeCell ref="AE49:AK49"/>
    <mergeCell ref="AE48:AK48"/>
    <mergeCell ref="AE46:AK46"/>
    <mergeCell ref="AC45:AD45"/>
    <mergeCell ref="AE45:AK45"/>
    <mergeCell ref="D59:J59"/>
    <mergeCell ref="K59:O59"/>
    <mergeCell ref="Y59:AB59"/>
    <mergeCell ref="AH59:AK59"/>
    <mergeCell ref="Y56:AB56"/>
    <mergeCell ref="AC56:AD56"/>
    <mergeCell ref="AE56:AK56"/>
    <mergeCell ref="B57:C57"/>
    <mergeCell ref="D57:L57"/>
    <mergeCell ref="M57:O57"/>
    <mergeCell ref="P57:R57"/>
    <mergeCell ref="S57:U57"/>
    <mergeCell ref="V57:X57"/>
    <mergeCell ref="Y57:AB57"/>
    <mergeCell ref="B56:C56"/>
    <mergeCell ref="D56:L56"/>
    <mergeCell ref="M56:O56"/>
    <mergeCell ref="P56:R56"/>
    <mergeCell ref="S56:U56"/>
    <mergeCell ref="V56:X56"/>
    <mergeCell ref="AC57:AD57"/>
    <mergeCell ref="AE57:AK57"/>
    <mergeCell ref="B55:C55"/>
    <mergeCell ref="D55:L55"/>
    <mergeCell ref="M55:O55"/>
    <mergeCell ref="P55:R55"/>
    <mergeCell ref="S55:U55"/>
    <mergeCell ref="V55:X55"/>
    <mergeCell ref="Y55:AB55"/>
    <mergeCell ref="AC55:AD55"/>
    <mergeCell ref="AE55:AK55"/>
    <mergeCell ref="B54:C54"/>
    <mergeCell ref="D54:L54"/>
    <mergeCell ref="M54:O54"/>
    <mergeCell ref="P54:R54"/>
    <mergeCell ref="S54:U54"/>
    <mergeCell ref="V54:X54"/>
    <mergeCell ref="Y54:AB54"/>
    <mergeCell ref="AC54:AD54"/>
    <mergeCell ref="Y52:AB52"/>
    <mergeCell ref="AC52:AD52"/>
    <mergeCell ref="B53:C53"/>
    <mergeCell ref="D53:L53"/>
    <mergeCell ref="M53:O53"/>
    <mergeCell ref="P53:R53"/>
    <mergeCell ref="S53:U53"/>
    <mergeCell ref="V53:X53"/>
    <mergeCell ref="Y53:AB53"/>
    <mergeCell ref="B52:C52"/>
    <mergeCell ref="D52:L52"/>
    <mergeCell ref="M52:O52"/>
    <mergeCell ref="P52:R52"/>
    <mergeCell ref="S52:U52"/>
    <mergeCell ref="V52:X52"/>
    <mergeCell ref="AC53:AD53"/>
    <mergeCell ref="B51:C51"/>
    <mergeCell ref="D51:L51"/>
    <mergeCell ref="M51:O51"/>
    <mergeCell ref="P51:R51"/>
    <mergeCell ref="S51:U51"/>
    <mergeCell ref="V51:X51"/>
    <mergeCell ref="Y51:AB51"/>
    <mergeCell ref="AC51:AD51"/>
    <mergeCell ref="AE51:AK51"/>
    <mergeCell ref="B50:C50"/>
    <mergeCell ref="D50:L50"/>
    <mergeCell ref="M50:O50"/>
    <mergeCell ref="P50:R50"/>
    <mergeCell ref="S50:U50"/>
    <mergeCell ref="V50:X50"/>
    <mergeCell ref="Y50:AB50"/>
    <mergeCell ref="AC50:AD50"/>
    <mergeCell ref="Y48:AB48"/>
    <mergeCell ref="AC48:AD48"/>
    <mergeCell ref="B49:C49"/>
    <mergeCell ref="D49:L49"/>
    <mergeCell ref="M49:O49"/>
    <mergeCell ref="P49:R49"/>
    <mergeCell ref="S49:U49"/>
    <mergeCell ref="V49:X49"/>
    <mergeCell ref="Y49:AB49"/>
    <mergeCell ref="B48:C48"/>
    <mergeCell ref="D48:L48"/>
    <mergeCell ref="M48:O48"/>
    <mergeCell ref="P48:R48"/>
    <mergeCell ref="S48:U48"/>
    <mergeCell ref="V48:X48"/>
    <mergeCell ref="B47:C47"/>
    <mergeCell ref="D47:L47"/>
    <mergeCell ref="M47:O47"/>
    <mergeCell ref="P47:R47"/>
    <mergeCell ref="S47:U47"/>
    <mergeCell ref="V47:X47"/>
    <mergeCell ref="Y47:AB47"/>
    <mergeCell ref="AC47:AD47"/>
    <mergeCell ref="AE47:AK47"/>
    <mergeCell ref="B46:C46"/>
    <mergeCell ref="D46:L46"/>
    <mergeCell ref="M46:O46"/>
    <mergeCell ref="P46:R46"/>
    <mergeCell ref="S46:U46"/>
    <mergeCell ref="V46:X46"/>
    <mergeCell ref="Y46:AB46"/>
    <mergeCell ref="AC46:AD46"/>
    <mergeCell ref="Y44:AB44"/>
    <mergeCell ref="AC44:AD44"/>
    <mergeCell ref="B45:C45"/>
    <mergeCell ref="D45:L45"/>
    <mergeCell ref="M45:O45"/>
    <mergeCell ref="P45:R45"/>
    <mergeCell ref="S45:U45"/>
    <mergeCell ref="V45:X45"/>
    <mergeCell ref="Y45:AB45"/>
    <mergeCell ref="B44:C44"/>
    <mergeCell ref="D44:L44"/>
    <mergeCell ref="M44:O44"/>
    <mergeCell ref="P44:R44"/>
    <mergeCell ref="S44:U44"/>
    <mergeCell ref="V44:X44"/>
    <mergeCell ref="B43:C43"/>
    <mergeCell ref="D43:L43"/>
    <mergeCell ref="M43:O43"/>
    <mergeCell ref="P43:R43"/>
    <mergeCell ref="S43:U43"/>
    <mergeCell ref="V43:X43"/>
    <mergeCell ref="Y43:AB43"/>
    <mergeCell ref="AC43:AD43"/>
    <mergeCell ref="AE43:AK43"/>
    <mergeCell ref="B42:C42"/>
    <mergeCell ref="D42:L42"/>
    <mergeCell ref="M42:O42"/>
    <mergeCell ref="P42:R42"/>
    <mergeCell ref="S42:U42"/>
    <mergeCell ref="V42:X42"/>
    <mergeCell ref="Y42:AB42"/>
    <mergeCell ref="AC42:AD42"/>
    <mergeCell ref="AE42:AK42"/>
    <mergeCell ref="Y40:AB40"/>
    <mergeCell ref="AC40:AD40"/>
    <mergeCell ref="AE40:AK40"/>
    <mergeCell ref="B41:C41"/>
    <mergeCell ref="D41:L41"/>
    <mergeCell ref="M41:O41"/>
    <mergeCell ref="P41:R41"/>
    <mergeCell ref="S41:U41"/>
    <mergeCell ref="V41:X41"/>
    <mergeCell ref="Y41:AB41"/>
    <mergeCell ref="B40:C40"/>
    <mergeCell ref="D40:L40"/>
    <mergeCell ref="M40:O40"/>
    <mergeCell ref="P40:R40"/>
    <mergeCell ref="S40:U40"/>
    <mergeCell ref="V40:X40"/>
    <mergeCell ref="AC41:AD41"/>
    <mergeCell ref="AE41:AK41"/>
    <mergeCell ref="B39:C39"/>
    <mergeCell ref="D39:L39"/>
    <mergeCell ref="M39:O39"/>
    <mergeCell ref="P39:R39"/>
    <mergeCell ref="S39:U39"/>
    <mergeCell ref="V39:X39"/>
    <mergeCell ref="Y39:AB39"/>
    <mergeCell ref="AC39:AD39"/>
    <mergeCell ref="AE39:AK39"/>
    <mergeCell ref="B38:C38"/>
    <mergeCell ref="D38:L38"/>
    <mergeCell ref="M38:O38"/>
    <mergeCell ref="P38:R38"/>
    <mergeCell ref="S38:U38"/>
    <mergeCell ref="V38:X38"/>
    <mergeCell ref="Y38:AB38"/>
    <mergeCell ref="AC38:AD38"/>
    <mergeCell ref="AE38:AK38"/>
    <mergeCell ref="Y36:AB36"/>
    <mergeCell ref="AC36:AD36"/>
    <mergeCell ref="AE36:AK36"/>
    <mergeCell ref="B37:C37"/>
    <mergeCell ref="D37:L37"/>
    <mergeCell ref="M37:O37"/>
    <mergeCell ref="P37:R37"/>
    <mergeCell ref="S37:U37"/>
    <mergeCell ref="V37:X37"/>
    <mergeCell ref="Y37:AB37"/>
    <mergeCell ref="B36:C36"/>
    <mergeCell ref="D36:L36"/>
    <mergeCell ref="M36:O36"/>
    <mergeCell ref="P36:R36"/>
    <mergeCell ref="S36:U36"/>
    <mergeCell ref="V36:X36"/>
    <mergeCell ref="AC37:AD37"/>
    <mergeCell ref="AE37:AK37"/>
    <mergeCell ref="B35:C35"/>
    <mergeCell ref="D35:L35"/>
    <mergeCell ref="M35:O35"/>
    <mergeCell ref="P35:R35"/>
    <mergeCell ref="S35:U35"/>
    <mergeCell ref="V35:X35"/>
    <mergeCell ref="Y35:AB35"/>
    <mergeCell ref="AC35:AD35"/>
    <mergeCell ref="AE35:AK35"/>
    <mergeCell ref="B34:C34"/>
    <mergeCell ref="D34:L34"/>
    <mergeCell ref="M34:O34"/>
    <mergeCell ref="P34:R34"/>
    <mergeCell ref="S34:U34"/>
    <mergeCell ref="V34:X34"/>
    <mergeCell ref="Y34:AB34"/>
    <mergeCell ref="AC34:AD34"/>
    <mergeCell ref="AE34:AK34"/>
    <mergeCell ref="Y32:AB32"/>
    <mergeCell ref="AC32:AD32"/>
    <mergeCell ref="AE32:AK32"/>
    <mergeCell ref="B33:C33"/>
    <mergeCell ref="D33:L33"/>
    <mergeCell ref="M33:O33"/>
    <mergeCell ref="P33:R33"/>
    <mergeCell ref="S33:U33"/>
    <mergeCell ref="V33:X33"/>
    <mergeCell ref="Y33:AB33"/>
    <mergeCell ref="B32:C32"/>
    <mergeCell ref="D32:L32"/>
    <mergeCell ref="M32:O32"/>
    <mergeCell ref="P32:R32"/>
    <mergeCell ref="S32:U32"/>
    <mergeCell ref="V32:X32"/>
    <mergeCell ref="AC33:AD33"/>
    <mergeCell ref="AE33:AK33"/>
    <mergeCell ref="B31:C31"/>
    <mergeCell ref="D31:L31"/>
    <mergeCell ref="M31:O31"/>
    <mergeCell ref="P31:R31"/>
    <mergeCell ref="S31:U31"/>
    <mergeCell ref="V31:X31"/>
    <mergeCell ref="Y31:AB31"/>
    <mergeCell ref="AC31:AD31"/>
    <mergeCell ref="AE31:AK31"/>
    <mergeCell ref="B30:C30"/>
    <mergeCell ref="D30:L30"/>
    <mergeCell ref="M30:O30"/>
    <mergeCell ref="P30:R30"/>
    <mergeCell ref="S30:U30"/>
    <mergeCell ref="V30:X30"/>
    <mergeCell ref="Y30:AB30"/>
    <mergeCell ref="AC30:AD30"/>
    <mergeCell ref="AE30:AK30"/>
    <mergeCell ref="Y28:AB28"/>
    <mergeCell ref="AC28:AD28"/>
    <mergeCell ref="AE28:AK28"/>
    <mergeCell ref="B29:C29"/>
    <mergeCell ref="D29:L29"/>
    <mergeCell ref="M29:O29"/>
    <mergeCell ref="P29:R29"/>
    <mergeCell ref="S29:U29"/>
    <mergeCell ref="V29:X29"/>
    <mergeCell ref="Y29:AB29"/>
    <mergeCell ref="B28:C28"/>
    <mergeCell ref="D28:L28"/>
    <mergeCell ref="M28:O28"/>
    <mergeCell ref="P28:R28"/>
    <mergeCell ref="S28:U28"/>
    <mergeCell ref="V28:X28"/>
    <mergeCell ref="AC29:AD29"/>
    <mergeCell ref="AE29:AK29"/>
    <mergeCell ref="B27:C27"/>
    <mergeCell ref="D27:L27"/>
    <mergeCell ref="M27:O27"/>
    <mergeCell ref="P27:R27"/>
    <mergeCell ref="S27:U27"/>
    <mergeCell ref="V27:X27"/>
    <mergeCell ref="Y27:AB27"/>
    <mergeCell ref="AC27:AD27"/>
    <mergeCell ref="AE27:AK27"/>
    <mergeCell ref="B26:C26"/>
    <mergeCell ref="D26:L26"/>
    <mergeCell ref="M26:O26"/>
    <mergeCell ref="P26:R26"/>
    <mergeCell ref="S26:U26"/>
    <mergeCell ref="V26:X26"/>
    <mergeCell ref="Y26:AB26"/>
    <mergeCell ref="AC26:AD26"/>
    <mergeCell ref="AE26:AK26"/>
    <mergeCell ref="Y24:AB24"/>
    <mergeCell ref="AC24:AD24"/>
    <mergeCell ref="AE24:AK24"/>
    <mergeCell ref="B25:C25"/>
    <mergeCell ref="D25:L25"/>
    <mergeCell ref="M25:O25"/>
    <mergeCell ref="P25:R25"/>
    <mergeCell ref="S25:U25"/>
    <mergeCell ref="V25:X25"/>
    <mergeCell ref="Y25:AB25"/>
    <mergeCell ref="B24:C24"/>
    <mergeCell ref="D24:L24"/>
    <mergeCell ref="M24:O24"/>
    <mergeCell ref="P24:R24"/>
    <mergeCell ref="S24:U24"/>
    <mergeCell ref="V24:X24"/>
    <mergeCell ref="AC25:AD25"/>
    <mergeCell ref="AE25:AK25"/>
    <mergeCell ref="B23:C23"/>
    <mergeCell ref="D23:L23"/>
    <mergeCell ref="M23:O23"/>
    <mergeCell ref="P23:R23"/>
    <mergeCell ref="S23:U23"/>
    <mergeCell ref="V23:X23"/>
    <mergeCell ref="Y23:AB23"/>
    <mergeCell ref="AC23:AD23"/>
    <mergeCell ref="AE23:AK23"/>
    <mergeCell ref="B22:C22"/>
    <mergeCell ref="D22:L22"/>
    <mergeCell ref="M22:O22"/>
    <mergeCell ref="P22:R22"/>
    <mergeCell ref="S22:U22"/>
    <mergeCell ref="V22:X22"/>
    <mergeCell ref="Y22:AB22"/>
    <mergeCell ref="AC22:AD22"/>
    <mergeCell ref="AE22:AK22"/>
    <mergeCell ref="Y20:AB20"/>
    <mergeCell ref="AC20:AD20"/>
    <mergeCell ref="AE20:AK20"/>
    <mergeCell ref="B21:C21"/>
    <mergeCell ref="D21:L21"/>
    <mergeCell ref="M21:O21"/>
    <mergeCell ref="P21:R21"/>
    <mergeCell ref="S21:U21"/>
    <mergeCell ref="V21:X21"/>
    <mergeCell ref="Y21:AB21"/>
    <mergeCell ref="B20:C20"/>
    <mergeCell ref="D20:L20"/>
    <mergeCell ref="M20:O20"/>
    <mergeCell ref="P20:R20"/>
    <mergeCell ref="S20:U20"/>
    <mergeCell ref="V20:X20"/>
    <mergeCell ref="AC21:AD21"/>
    <mergeCell ref="AE21:AK21"/>
    <mergeCell ref="B19:C19"/>
    <mergeCell ref="D19:L19"/>
    <mergeCell ref="M19:O19"/>
    <mergeCell ref="P19:R19"/>
    <mergeCell ref="S19:U19"/>
    <mergeCell ref="V19:X19"/>
    <mergeCell ref="Y19:AB19"/>
    <mergeCell ref="AC19:AD19"/>
    <mergeCell ref="AE19:AK19"/>
    <mergeCell ref="B18:C18"/>
    <mergeCell ref="D18:L18"/>
    <mergeCell ref="M18:O18"/>
    <mergeCell ref="P18:R18"/>
    <mergeCell ref="S18:U18"/>
    <mergeCell ref="V18:X18"/>
    <mergeCell ref="Y18:AB18"/>
    <mergeCell ref="AC18:AD18"/>
    <mergeCell ref="AE18:AK18"/>
    <mergeCell ref="Y16:AB16"/>
    <mergeCell ref="AC16:AD16"/>
    <mergeCell ref="AE16:AK16"/>
    <mergeCell ref="B17:C17"/>
    <mergeCell ref="D17:L17"/>
    <mergeCell ref="M17:O17"/>
    <mergeCell ref="P17:R17"/>
    <mergeCell ref="S17:U17"/>
    <mergeCell ref="V17:X17"/>
    <mergeCell ref="Y17:AB17"/>
    <mergeCell ref="B16:C16"/>
    <mergeCell ref="D16:L16"/>
    <mergeCell ref="M16:O16"/>
    <mergeCell ref="P16:R16"/>
    <mergeCell ref="S16:U16"/>
    <mergeCell ref="V16:X16"/>
    <mergeCell ref="AC17:AD17"/>
    <mergeCell ref="AE17:AK17"/>
    <mergeCell ref="B15:C15"/>
    <mergeCell ref="D15:L15"/>
    <mergeCell ref="M15:O15"/>
    <mergeCell ref="P15:R15"/>
    <mergeCell ref="S15:U15"/>
    <mergeCell ref="V15:X15"/>
    <mergeCell ref="Y15:AB15"/>
    <mergeCell ref="AC15:AD15"/>
    <mergeCell ref="AE15:AK15"/>
    <mergeCell ref="B14:C14"/>
    <mergeCell ref="D14:L14"/>
    <mergeCell ref="M14:O14"/>
    <mergeCell ref="P14:R14"/>
    <mergeCell ref="S14:U14"/>
    <mergeCell ref="V14:X14"/>
    <mergeCell ref="Y14:AB14"/>
    <mergeCell ref="AC14:AD14"/>
    <mergeCell ref="AE14:AK14"/>
    <mergeCell ref="Y12:AB12"/>
    <mergeCell ref="AC12:AD12"/>
    <mergeCell ref="AE12:AK12"/>
    <mergeCell ref="B13:C13"/>
    <mergeCell ref="D13:L13"/>
    <mergeCell ref="M13:O13"/>
    <mergeCell ref="P13:R13"/>
    <mergeCell ref="S13:U13"/>
    <mergeCell ref="V13:X13"/>
    <mergeCell ref="Y13:AB13"/>
    <mergeCell ref="B12:C12"/>
    <mergeCell ref="D12:L12"/>
    <mergeCell ref="M12:O12"/>
    <mergeCell ref="P12:R12"/>
    <mergeCell ref="S12:U12"/>
    <mergeCell ref="V12:X12"/>
    <mergeCell ref="AC13:AD13"/>
    <mergeCell ref="AE13:AK13"/>
    <mergeCell ref="B11:C11"/>
    <mergeCell ref="D11:L11"/>
    <mergeCell ref="M11:O11"/>
    <mergeCell ref="P11:R11"/>
    <mergeCell ref="S11:U11"/>
    <mergeCell ref="V11:X11"/>
    <mergeCell ref="Y11:AB11"/>
    <mergeCell ref="AC11:AD11"/>
    <mergeCell ref="AE11:AK11"/>
    <mergeCell ref="B9:C9"/>
    <mergeCell ref="D9:L9"/>
    <mergeCell ref="M9:O9"/>
    <mergeCell ref="P9:R9"/>
    <mergeCell ref="S9:U9"/>
    <mergeCell ref="V9:X9"/>
    <mergeCell ref="Y9:AB9"/>
    <mergeCell ref="B8:C8"/>
    <mergeCell ref="D8:L8"/>
    <mergeCell ref="M8:O8"/>
    <mergeCell ref="P8:R8"/>
    <mergeCell ref="S8:U8"/>
    <mergeCell ref="V8:X8"/>
    <mergeCell ref="B10:C10"/>
    <mergeCell ref="D10:L10"/>
    <mergeCell ref="M10:O10"/>
    <mergeCell ref="P10:R10"/>
    <mergeCell ref="S10:U10"/>
    <mergeCell ref="V10:X10"/>
    <mergeCell ref="Y10:AB10"/>
    <mergeCell ref="AC10:AD10"/>
    <mergeCell ref="AE10:AK10"/>
    <mergeCell ref="AC9:AD9"/>
    <mergeCell ref="AE9:AK9"/>
    <mergeCell ref="AL6:AM7"/>
    <mergeCell ref="AN6:AO7"/>
    <mergeCell ref="AL8:AM8"/>
    <mergeCell ref="AN8:AO8"/>
    <mergeCell ref="AL9:AM9"/>
    <mergeCell ref="AN9:AO9"/>
    <mergeCell ref="Y8:AB8"/>
    <mergeCell ref="AC8:AD8"/>
    <mergeCell ref="AE8:AK8"/>
    <mergeCell ref="B6:C7"/>
    <mergeCell ref="D6:L7"/>
    <mergeCell ref="M6:O6"/>
    <mergeCell ref="P6:R6"/>
    <mergeCell ref="S6:U6"/>
    <mergeCell ref="V6:X6"/>
    <mergeCell ref="Y6:AB6"/>
    <mergeCell ref="AC6:AD6"/>
    <mergeCell ref="AE6:AK7"/>
    <mergeCell ref="M7:O7"/>
    <mergeCell ref="P7:R7"/>
    <mergeCell ref="S7:U7"/>
    <mergeCell ref="V7:X7"/>
    <mergeCell ref="Y7:AB7"/>
    <mergeCell ref="AC7:AD7"/>
    <mergeCell ref="AD1:AH2"/>
    <mergeCell ref="A3:AJ4"/>
    <mergeCell ref="A1:T2"/>
    <mergeCell ref="AL10:AM10"/>
    <mergeCell ref="AN10:AO10"/>
    <mergeCell ref="AL11:AM11"/>
    <mergeCell ref="AN11:AO11"/>
    <mergeCell ref="AL12:AM12"/>
    <mergeCell ref="AN12:AO12"/>
    <mergeCell ref="AL13:AM13"/>
    <mergeCell ref="AN13:AO13"/>
    <mergeCell ref="AL14:AM14"/>
    <mergeCell ref="AN14:AO14"/>
    <mergeCell ref="AL15:AM15"/>
    <mergeCell ref="AN15:AO15"/>
    <mergeCell ref="AL16:AM16"/>
    <mergeCell ref="AN16:AO16"/>
    <mergeCell ref="AL17:AM17"/>
    <mergeCell ref="AN17:AO17"/>
    <mergeCell ref="AL18:AM18"/>
    <mergeCell ref="AN18:AO18"/>
    <mergeCell ref="AL19:AM19"/>
    <mergeCell ref="AN19:AO19"/>
    <mergeCell ref="AL20:AM20"/>
    <mergeCell ref="AN20:AO20"/>
    <mergeCell ref="AL21:AM21"/>
    <mergeCell ref="AN21:AO21"/>
    <mergeCell ref="AL22:AM22"/>
    <mergeCell ref="AN22:AO22"/>
    <mergeCell ref="AL23:AM23"/>
    <mergeCell ref="AN23:AO23"/>
    <mergeCell ref="AL24:AM24"/>
    <mergeCell ref="AN24:AO24"/>
    <mergeCell ref="AL25:AM25"/>
    <mergeCell ref="AN25:AO25"/>
    <mergeCell ref="AL26:AM26"/>
    <mergeCell ref="AN26:AO26"/>
    <mergeCell ref="AL27:AM27"/>
    <mergeCell ref="AN27:AO27"/>
    <mergeCell ref="AL28:AM28"/>
    <mergeCell ref="AN28:AO28"/>
    <mergeCell ref="AL29:AM29"/>
    <mergeCell ref="AN29:AO29"/>
    <mergeCell ref="AL30:AM30"/>
    <mergeCell ref="AN30:AO30"/>
    <mergeCell ref="AL31:AM31"/>
    <mergeCell ref="AN31:AO31"/>
    <mergeCell ref="AL32:AM32"/>
    <mergeCell ref="AN32:AO32"/>
    <mergeCell ref="AL33:AM33"/>
    <mergeCell ref="AN33:AO33"/>
    <mergeCell ref="AL34:AM34"/>
    <mergeCell ref="AN34:AO34"/>
    <mergeCell ref="AL35:AM35"/>
    <mergeCell ref="AN35:AO35"/>
    <mergeCell ref="AL36:AM36"/>
    <mergeCell ref="AN36:AO36"/>
    <mergeCell ref="AL37:AM37"/>
    <mergeCell ref="AN37:AO37"/>
    <mergeCell ref="AL38:AM38"/>
    <mergeCell ref="AN38:AO38"/>
    <mergeCell ref="AL39:AM39"/>
    <mergeCell ref="AN39:AO39"/>
    <mergeCell ref="AL40:AM40"/>
    <mergeCell ref="AN40:AO40"/>
    <mergeCell ref="AL41:AM41"/>
    <mergeCell ref="AN41:AO41"/>
    <mergeCell ref="AL42:AM42"/>
    <mergeCell ref="AN42:AO42"/>
    <mergeCell ref="AL43:AM43"/>
    <mergeCell ref="AN43:AO43"/>
    <mergeCell ref="AL44:AM44"/>
    <mergeCell ref="AN44:AO44"/>
    <mergeCell ref="AN45:AO45"/>
    <mergeCell ref="AN46:AO46"/>
    <mergeCell ref="AN47:AO47"/>
    <mergeCell ref="AN48:AO48"/>
    <mergeCell ref="AN49:AO49"/>
    <mergeCell ref="AN55:AO55"/>
    <mergeCell ref="AN56:AO56"/>
    <mergeCell ref="AN57:AO57"/>
    <mergeCell ref="AN50:AO50"/>
    <mergeCell ref="AN51:AO51"/>
    <mergeCell ref="AN52:AO52"/>
    <mergeCell ref="AN53:AO53"/>
    <mergeCell ref="AN54:AO54"/>
    <mergeCell ref="AP6:AQ7"/>
    <mergeCell ref="AP8:AQ8"/>
    <mergeCell ref="AP9:AQ9"/>
    <mergeCell ref="AP10:AQ10"/>
    <mergeCell ref="AP11:AQ11"/>
    <mergeCell ref="AP12:AQ12"/>
    <mergeCell ref="AP13:AQ13"/>
    <mergeCell ref="AP14:AQ14"/>
    <mergeCell ref="AP15:AQ15"/>
    <mergeCell ref="AP16:AQ16"/>
    <mergeCell ref="AP17:AQ17"/>
    <mergeCell ref="AP18:AQ18"/>
    <mergeCell ref="AP19:AQ19"/>
    <mergeCell ref="AP20:AQ20"/>
    <mergeCell ref="AP21:AQ21"/>
    <mergeCell ref="AP22:AQ22"/>
    <mergeCell ref="AP23:AQ23"/>
    <mergeCell ref="AP24:AQ24"/>
    <mergeCell ref="AP25:AQ25"/>
    <mergeCell ref="AP26:AQ26"/>
    <mergeCell ref="AP27:AQ27"/>
    <mergeCell ref="AP28:AQ28"/>
    <mergeCell ref="AP29:AQ29"/>
    <mergeCell ref="AP30:AQ30"/>
    <mergeCell ref="AP31:AQ31"/>
    <mergeCell ref="AP32:AQ32"/>
    <mergeCell ref="AP33:AQ33"/>
    <mergeCell ref="AP34:AQ34"/>
    <mergeCell ref="AP35:AQ35"/>
    <mergeCell ref="AP36:AQ36"/>
    <mergeCell ref="AP37:AQ37"/>
    <mergeCell ref="AP38:AQ38"/>
    <mergeCell ref="AP39:AQ39"/>
    <mergeCell ref="AP40:AQ40"/>
    <mergeCell ref="AP41:AQ41"/>
    <mergeCell ref="AP42:AQ42"/>
    <mergeCell ref="AP52:AQ52"/>
    <mergeCell ref="AP53:AQ53"/>
    <mergeCell ref="AP54:AQ54"/>
    <mergeCell ref="AP55:AQ55"/>
    <mergeCell ref="AP56:AQ56"/>
    <mergeCell ref="AP57:AQ57"/>
    <mergeCell ref="AP58:AR58"/>
    <mergeCell ref="AP59:AQ59"/>
    <mergeCell ref="AP43:AQ43"/>
    <mergeCell ref="AP44:AQ44"/>
    <mergeCell ref="AP45:AQ45"/>
    <mergeCell ref="AP46:AQ46"/>
    <mergeCell ref="AP47:AQ47"/>
    <mergeCell ref="AP48:AQ48"/>
    <mergeCell ref="AP49:AQ49"/>
    <mergeCell ref="AP50:AQ50"/>
    <mergeCell ref="AP51:AQ51"/>
  </mergeCells>
  <phoneticPr fontId="17"/>
  <conditionalFormatting sqref="D8:X57">
    <cfRule type="containsBlanks" dxfId="1" priority="26">
      <formula>LEN(TRIM(D8))=0</formula>
    </cfRule>
  </conditionalFormatting>
  <conditionalFormatting sqref="AE8:AK57">
    <cfRule type="containsBlanks" dxfId="74" priority="30">
      <formula>LEN(TRIM(AE8))=0</formula>
    </cfRule>
  </conditionalFormatting>
  <conditionalFormatting sqref="V9:X57">
    <cfRule type="notContainsBlanks" dxfId="73" priority="12">
      <formula>LEN(TRIM(V9))&gt;0</formula>
    </cfRule>
  </conditionalFormatting>
  <conditionalFormatting sqref="S8:U8">
    <cfRule type="notContainsBlanks" dxfId="72" priority="18">
      <formula>LEN(TRIM(S8))&gt;0</formula>
    </cfRule>
  </conditionalFormatting>
  <conditionalFormatting sqref="S8:X57">
    <cfRule type="expression" dxfId="71" priority="27">
      <formula>$AQ$7=1</formula>
    </cfRule>
  </conditionalFormatting>
  <conditionalFormatting sqref="V8:X8">
    <cfRule type="notContainsBlanks" dxfId="70" priority="11">
      <formula>LEN(TRIM(V8))&gt;0</formula>
    </cfRule>
  </conditionalFormatting>
  <conditionalFormatting sqref="S9:U57">
    <cfRule type="notContainsBlanks" dxfId="69" priority="10">
      <formula>LEN(TRIM(S9))&gt;0</formula>
    </cfRule>
  </conditionalFormatting>
  <conditionalFormatting sqref="S9:U57">
    <cfRule type="notContainsBlanks" dxfId="68" priority="6">
      <formula>LEN(TRIM(S9))&gt;0</formula>
    </cfRule>
  </conditionalFormatting>
  <conditionalFormatting sqref="V9:X57">
    <cfRule type="notContainsBlanks" dxfId="67" priority="5">
      <formula>LEN(TRIM(V9))&gt;0</formula>
    </cfRule>
  </conditionalFormatting>
  <conditionalFormatting sqref="AC8:AD57">
    <cfRule type="containsBlanks" dxfId="66" priority="4">
      <formula>LEN(TRIM(AC8))=0</formula>
    </cfRule>
  </conditionalFormatting>
  <conditionalFormatting sqref="S8:U57">
    <cfRule type="cellIs" dxfId="65" priority="3" operator="greaterThan">
      <formula>8</formula>
    </cfRule>
  </conditionalFormatting>
  <conditionalFormatting sqref="V8:X57">
    <cfRule type="cellIs" dxfId="64" priority="2" operator="greaterThan">
      <formula>260</formula>
    </cfRule>
  </conditionalFormatting>
  <dataValidations count="5">
    <dataValidation type="decimal" allowBlank="1" showInputMessage="1" showErrorMessage="1" error="０～２４の数値で記入します" sqref="S8:U57">
      <formula1>0</formula1>
      <formula2>24</formula2>
    </dataValidation>
    <dataValidation type="decimal" allowBlank="1" showInputMessage="1" showErrorMessage="1" error="０～３６５の数値で記入します" sqref="V8:X57">
      <formula1>0</formula1>
      <formula2>365</formula2>
    </dataValidation>
    <dataValidation type="whole" allowBlank="1" showInputMessage="1" showErrorMessage="1" error="数値で記入します" sqref="P8:R57">
      <formula1>0</formula1>
      <formula2>1000000</formula2>
    </dataValidation>
    <dataValidation type="list" allowBlank="1" showInputMessage="1" showErrorMessage="1" prompt="リストから選択" sqref="AC8:AD57">
      <formula1>$AV$9:$AV$12</formula1>
    </dataValidation>
    <dataValidation type="decimal" allowBlank="1" showInputMessage="1" showErrorMessage="1" error="数値で記入します" sqref="M8:O57">
      <formula1>0</formula1>
      <formula2>1000000</formula2>
    </dataValidation>
  </dataValidations>
  <printOptions horizontalCentered="1"/>
  <pageMargins left="0.51181102362204722" right="0.51181102362204722" top="0.51181102362204722" bottom="0.35433070866141736" header="0.27559055118110237" footer="0.31496062992125984"/>
  <pageSetup paperSize="9" scale="95" orientation="portrait" r:id="rId1"/>
  <headerFooter>
    <oddHeader>&amp;L６．CO₂排出削減量算定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0679417E-63DA-4D82-BADE-7AC9113E7EA1}">
            <xm:f>'照明算定(導入前1)'!$P8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P8:R57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BH59"/>
  <sheetViews>
    <sheetView showZeros="0" view="pageBreakPreview" zoomScaleNormal="100" zoomScaleSheetLayoutView="100" workbookViewId="0">
      <selection activeCell="AL1" sqref="AL1"/>
    </sheetView>
  </sheetViews>
  <sheetFormatPr defaultRowHeight="13.5"/>
  <cols>
    <col min="1" max="1" width="1.125" style="5" customWidth="1"/>
    <col min="2" max="35" width="2.625" style="5" customWidth="1"/>
    <col min="36" max="36" width="3.5" style="5" customWidth="1"/>
    <col min="37" max="37" width="3.625" style="5" customWidth="1"/>
    <col min="38" max="39" width="5.625" style="5" customWidth="1"/>
    <col min="40" max="41" width="2.625" style="5" customWidth="1"/>
    <col min="42" max="49" width="9" style="5" customWidth="1"/>
    <col min="50" max="60" width="9" style="5" hidden="1" customWidth="1"/>
    <col min="61" max="104" width="0" style="5" hidden="1" customWidth="1"/>
    <col min="105" max="16384" width="9" style="5"/>
  </cols>
  <sheetData>
    <row r="1" spans="1:42" ht="13.5" customHeight="1">
      <c r="A1" s="282" t="s">
        <v>263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70"/>
      <c r="AG1" s="273" t="str">
        <f ca="1">RIGHT(CELL("filename",AG1),LEN(CELL("filename",AG1))-FIND("]",CELL("filename",AG1)))</f>
        <v>照明算定(導入前2)</v>
      </c>
      <c r="AH1" s="274"/>
      <c r="AI1" s="274"/>
      <c r="AJ1" s="275"/>
    </row>
    <row r="2" spans="1:42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2"/>
      <c r="AG2" s="276"/>
      <c r="AH2" s="277"/>
      <c r="AI2" s="277"/>
      <c r="AJ2" s="278"/>
    </row>
    <row r="3" spans="1:42" ht="13.5" customHeight="1">
      <c r="A3" s="212" t="s">
        <v>136</v>
      </c>
      <c r="B3" s="168"/>
      <c r="C3" s="168"/>
      <c r="D3" s="168"/>
      <c r="E3" s="168"/>
      <c r="F3" s="168"/>
      <c r="G3" s="168"/>
      <c r="H3" s="168"/>
      <c r="I3" s="168"/>
      <c r="J3" s="168"/>
      <c r="K3" s="169"/>
      <c r="L3" s="286" t="s">
        <v>247</v>
      </c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8"/>
      <c r="AK3" s="6"/>
      <c r="AO3" s="10"/>
    </row>
    <row r="4" spans="1:42">
      <c r="A4" s="170"/>
      <c r="B4" s="171"/>
      <c r="C4" s="171"/>
      <c r="D4" s="171"/>
      <c r="E4" s="171"/>
      <c r="F4" s="171"/>
      <c r="G4" s="171"/>
      <c r="H4" s="171"/>
      <c r="I4" s="171"/>
      <c r="J4" s="171"/>
      <c r="K4" s="172"/>
      <c r="L4" s="289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1"/>
      <c r="AO4" s="9"/>
    </row>
    <row r="5" spans="1:42" ht="8.25" customHeight="1">
      <c r="A5" s="7"/>
      <c r="B5" s="9"/>
      <c r="C5" s="9"/>
      <c r="D5" s="9"/>
      <c r="E5" s="9"/>
      <c r="F5" s="10"/>
      <c r="G5" s="9"/>
      <c r="H5" s="9"/>
      <c r="I5" s="9"/>
      <c r="J5" s="9"/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7"/>
      <c r="AO5" s="9"/>
    </row>
    <row r="6" spans="1:42" s="10" customFormat="1" ht="24" customHeight="1">
      <c r="A6" s="9"/>
      <c r="B6" s="292" t="s">
        <v>20</v>
      </c>
      <c r="C6" s="293"/>
      <c r="D6" s="293" t="s">
        <v>228</v>
      </c>
      <c r="E6" s="293"/>
      <c r="F6" s="293"/>
      <c r="G6" s="293"/>
      <c r="H6" s="293"/>
      <c r="I6" s="293"/>
      <c r="J6" s="293"/>
      <c r="K6" s="293"/>
      <c r="L6" s="293"/>
      <c r="M6" s="293" t="s">
        <v>21</v>
      </c>
      <c r="N6" s="293"/>
      <c r="O6" s="293"/>
      <c r="P6" s="293" t="s">
        <v>22</v>
      </c>
      <c r="Q6" s="293"/>
      <c r="R6" s="293"/>
      <c r="S6" s="30" t="s">
        <v>23</v>
      </c>
      <c r="T6" s="30"/>
      <c r="U6" s="31"/>
      <c r="V6" s="30" t="s">
        <v>24</v>
      </c>
      <c r="W6" s="30"/>
      <c r="X6" s="31"/>
      <c r="Y6" s="296" t="s">
        <v>25</v>
      </c>
      <c r="Z6" s="297"/>
      <c r="AA6" s="297"/>
      <c r="AB6" s="298"/>
      <c r="AC6" s="293" t="s">
        <v>246</v>
      </c>
      <c r="AD6" s="293"/>
      <c r="AE6" s="293"/>
      <c r="AF6" s="293"/>
      <c r="AG6" s="293"/>
      <c r="AH6" s="293"/>
      <c r="AI6" s="299"/>
      <c r="AJ6" s="221" t="s">
        <v>238</v>
      </c>
      <c r="AK6" s="279"/>
      <c r="AL6" s="221" t="s">
        <v>248</v>
      </c>
      <c r="AM6" s="222"/>
    </row>
    <row r="7" spans="1:42" s="10" customFormat="1" ht="17.25" customHeight="1" thickBot="1">
      <c r="A7" s="9"/>
      <c r="B7" s="261"/>
      <c r="C7" s="294"/>
      <c r="D7" s="295"/>
      <c r="E7" s="295"/>
      <c r="F7" s="295"/>
      <c r="G7" s="295"/>
      <c r="H7" s="295"/>
      <c r="I7" s="295"/>
      <c r="J7" s="295"/>
      <c r="K7" s="295"/>
      <c r="L7" s="295"/>
      <c r="M7" s="301" t="s">
        <v>26</v>
      </c>
      <c r="N7" s="301"/>
      <c r="O7" s="301"/>
      <c r="P7" s="302" t="s">
        <v>27</v>
      </c>
      <c r="Q7" s="302"/>
      <c r="R7" s="302"/>
      <c r="S7" s="303" t="s">
        <v>28</v>
      </c>
      <c r="T7" s="303"/>
      <c r="U7" s="303"/>
      <c r="V7" s="303" t="s">
        <v>29</v>
      </c>
      <c r="W7" s="303"/>
      <c r="X7" s="303"/>
      <c r="Y7" s="303" t="s">
        <v>30</v>
      </c>
      <c r="Z7" s="303"/>
      <c r="AA7" s="303"/>
      <c r="AB7" s="303"/>
      <c r="AC7" s="294"/>
      <c r="AD7" s="294"/>
      <c r="AE7" s="294"/>
      <c r="AF7" s="294"/>
      <c r="AG7" s="294"/>
      <c r="AH7" s="294"/>
      <c r="AI7" s="300"/>
      <c r="AJ7" s="280"/>
      <c r="AK7" s="281"/>
      <c r="AL7" s="223"/>
      <c r="AM7" s="224"/>
    </row>
    <row r="8" spans="1:42" s="10" customFormat="1" ht="15" customHeight="1">
      <c r="A8" s="9"/>
      <c r="B8" s="264">
        <v>51</v>
      </c>
      <c r="C8" s="265"/>
      <c r="D8" s="266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8"/>
      <c r="S8" s="247">
        <f>'照明算定(導入後2)'!S8</f>
        <v>0</v>
      </c>
      <c r="T8" s="248"/>
      <c r="U8" s="248"/>
      <c r="V8" s="248">
        <f>'照明算定(導入後2)'!V8</f>
        <v>0</v>
      </c>
      <c r="W8" s="248"/>
      <c r="X8" s="248"/>
      <c r="Y8" s="239">
        <f>(M8*P8*S8*V8)/1000</f>
        <v>0</v>
      </c>
      <c r="Z8" s="239"/>
      <c r="AA8" s="239"/>
      <c r="AB8" s="239"/>
      <c r="AC8" s="259">
        <f>'照明算定(導入後2)'!AE8</f>
        <v>0</v>
      </c>
      <c r="AD8" s="259"/>
      <c r="AE8" s="259"/>
      <c r="AF8" s="259"/>
      <c r="AG8" s="259"/>
      <c r="AH8" s="259"/>
      <c r="AI8" s="260"/>
      <c r="AJ8" s="231" t="str">
        <f>'照明算定(導入後2)'!AL8</f>
        <v/>
      </c>
      <c r="AK8" s="232"/>
      <c r="AL8" s="225" t="str">
        <f>IFERROR(Y8*AJ8,"")</f>
        <v/>
      </c>
      <c r="AM8" s="226"/>
      <c r="AN8" s="13"/>
      <c r="AO8" s="13"/>
      <c r="AP8" s="14"/>
    </row>
    <row r="9" spans="1:42" s="10" customFormat="1" ht="15" customHeight="1">
      <c r="A9" s="9"/>
      <c r="B9" s="241">
        <f>IF(B8="","",B8+1)</f>
        <v>52</v>
      </c>
      <c r="C9" s="242"/>
      <c r="D9" s="243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5"/>
      <c r="S9" s="247">
        <f>'照明算定(導入後2)'!S9</f>
        <v>0</v>
      </c>
      <c r="T9" s="248"/>
      <c r="U9" s="248"/>
      <c r="V9" s="248">
        <f>'照明算定(導入後2)'!V9</f>
        <v>0</v>
      </c>
      <c r="W9" s="248"/>
      <c r="X9" s="248"/>
      <c r="Y9" s="239">
        <f t="shared" ref="Y9:Y57" si="0">(M9*P9*S9*V9)/1000</f>
        <v>0</v>
      </c>
      <c r="Z9" s="239"/>
      <c r="AA9" s="239"/>
      <c r="AB9" s="239"/>
      <c r="AC9" s="259">
        <f>'照明算定(導入後2)'!AE9</f>
        <v>0</v>
      </c>
      <c r="AD9" s="259"/>
      <c r="AE9" s="259"/>
      <c r="AF9" s="259"/>
      <c r="AG9" s="259"/>
      <c r="AH9" s="259"/>
      <c r="AI9" s="260"/>
      <c r="AJ9" s="227" t="str">
        <f>'照明算定(導入後2)'!AL9</f>
        <v/>
      </c>
      <c r="AK9" s="228"/>
      <c r="AL9" s="214" t="str">
        <f t="shared" ref="AL9:AL57" si="1">IFERROR(Y9*AJ9,"")</f>
        <v/>
      </c>
      <c r="AM9" s="215"/>
      <c r="AN9" s="9"/>
      <c r="AO9" s="9"/>
      <c r="AP9" s="14"/>
    </row>
    <row r="10" spans="1:42" s="10" customFormat="1" ht="15" customHeight="1">
      <c r="A10" s="9"/>
      <c r="B10" s="241">
        <f t="shared" ref="B10:B37" si="2">IF(B9="","",B9+1)</f>
        <v>53</v>
      </c>
      <c r="C10" s="242"/>
      <c r="D10" s="243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5"/>
      <c r="S10" s="247">
        <f>'照明算定(導入後2)'!S10</f>
        <v>0</v>
      </c>
      <c r="T10" s="248"/>
      <c r="U10" s="248"/>
      <c r="V10" s="248">
        <f>'照明算定(導入後2)'!V10</f>
        <v>0</v>
      </c>
      <c r="W10" s="248"/>
      <c r="X10" s="248"/>
      <c r="Y10" s="239">
        <f t="shared" si="0"/>
        <v>0</v>
      </c>
      <c r="Z10" s="239"/>
      <c r="AA10" s="239"/>
      <c r="AB10" s="239"/>
      <c r="AC10" s="259">
        <f>'照明算定(導入後2)'!AE10</f>
        <v>0</v>
      </c>
      <c r="AD10" s="259"/>
      <c r="AE10" s="259"/>
      <c r="AF10" s="259"/>
      <c r="AG10" s="259"/>
      <c r="AH10" s="259"/>
      <c r="AI10" s="260"/>
      <c r="AJ10" s="227" t="str">
        <f>'照明算定(導入後2)'!AL10</f>
        <v/>
      </c>
      <c r="AK10" s="228"/>
      <c r="AL10" s="214" t="str">
        <f t="shared" si="1"/>
        <v/>
      </c>
      <c r="AM10" s="215"/>
      <c r="AN10" s="13"/>
      <c r="AO10" s="13"/>
      <c r="AP10" s="14"/>
    </row>
    <row r="11" spans="1:42" s="10" customFormat="1" ht="15" customHeight="1">
      <c r="A11" s="9"/>
      <c r="B11" s="241">
        <f t="shared" si="2"/>
        <v>54</v>
      </c>
      <c r="C11" s="242"/>
      <c r="D11" s="243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5"/>
      <c r="S11" s="247">
        <f>'照明算定(導入後2)'!S11</f>
        <v>0</v>
      </c>
      <c r="T11" s="248"/>
      <c r="U11" s="248"/>
      <c r="V11" s="248">
        <f>'照明算定(導入後2)'!V11</f>
        <v>0</v>
      </c>
      <c r="W11" s="248"/>
      <c r="X11" s="248"/>
      <c r="Y11" s="239">
        <f t="shared" si="0"/>
        <v>0</v>
      </c>
      <c r="Z11" s="239"/>
      <c r="AA11" s="239"/>
      <c r="AB11" s="239"/>
      <c r="AC11" s="259">
        <f>'照明算定(導入後2)'!AE11</f>
        <v>0</v>
      </c>
      <c r="AD11" s="259"/>
      <c r="AE11" s="259"/>
      <c r="AF11" s="259"/>
      <c r="AG11" s="259"/>
      <c r="AH11" s="259"/>
      <c r="AI11" s="260"/>
      <c r="AJ11" s="227" t="str">
        <f>'照明算定(導入後2)'!AL11</f>
        <v/>
      </c>
      <c r="AK11" s="228"/>
      <c r="AL11" s="214" t="str">
        <f t="shared" si="1"/>
        <v/>
      </c>
      <c r="AM11" s="215"/>
      <c r="AN11" s="9"/>
      <c r="AO11" s="9"/>
      <c r="AP11" s="14"/>
    </row>
    <row r="12" spans="1:42" s="10" customFormat="1" ht="15" customHeight="1">
      <c r="A12" s="9"/>
      <c r="B12" s="241">
        <f t="shared" si="2"/>
        <v>55</v>
      </c>
      <c r="C12" s="242"/>
      <c r="D12" s="243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5"/>
      <c r="S12" s="247">
        <f>'照明算定(導入後2)'!S12</f>
        <v>0</v>
      </c>
      <c r="T12" s="248"/>
      <c r="U12" s="248"/>
      <c r="V12" s="248">
        <f>'照明算定(導入後2)'!V12</f>
        <v>0</v>
      </c>
      <c r="W12" s="248"/>
      <c r="X12" s="248"/>
      <c r="Y12" s="239">
        <f t="shared" si="0"/>
        <v>0</v>
      </c>
      <c r="Z12" s="239"/>
      <c r="AA12" s="239"/>
      <c r="AB12" s="239"/>
      <c r="AC12" s="259">
        <f>'照明算定(導入後2)'!AE12</f>
        <v>0</v>
      </c>
      <c r="AD12" s="259"/>
      <c r="AE12" s="259"/>
      <c r="AF12" s="259"/>
      <c r="AG12" s="259"/>
      <c r="AH12" s="259"/>
      <c r="AI12" s="260"/>
      <c r="AJ12" s="227" t="str">
        <f>'照明算定(導入後2)'!AL12</f>
        <v/>
      </c>
      <c r="AK12" s="228"/>
      <c r="AL12" s="214" t="str">
        <f t="shared" si="1"/>
        <v/>
      </c>
      <c r="AM12" s="215"/>
      <c r="AN12" s="13"/>
      <c r="AO12" s="13"/>
      <c r="AP12" s="14"/>
    </row>
    <row r="13" spans="1:42" s="10" customFormat="1" ht="15" customHeight="1">
      <c r="A13" s="9"/>
      <c r="B13" s="241">
        <f t="shared" si="2"/>
        <v>56</v>
      </c>
      <c r="C13" s="242"/>
      <c r="D13" s="243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5"/>
      <c r="S13" s="247">
        <f>'照明算定(導入後2)'!S13</f>
        <v>0</v>
      </c>
      <c r="T13" s="248"/>
      <c r="U13" s="248"/>
      <c r="V13" s="248">
        <f>'照明算定(導入後2)'!V13</f>
        <v>0</v>
      </c>
      <c r="W13" s="248"/>
      <c r="X13" s="248"/>
      <c r="Y13" s="239">
        <f t="shared" si="0"/>
        <v>0</v>
      </c>
      <c r="Z13" s="239"/>
      <c r="AA13" s="239"/>
      <c r="AB13" s="239"/>
      <c r="AC13" s="259">
        <f>'照明算定(導入後2)'!AE13</f>
        <v>0</v>
      </c>
      <c r="AD13" s="259"/>
      <c r="AE13" s="259"/>
      <c r="AF13" s="259"/>
      <c r="AG13" s="259"/>
      <c r="AH13" s="259"/>
      <c r="AI13" s="260"/>
      <c r="AJ13" s="227" t="str">
        <f>'照明算定(導入後2)'!AL13</f>
        <v/>
      </c>
      <c r="AK13" s="228"/>
      <c r="AL13" s="214" t="str">
        <f t="shared" si="1"/>
        <v/>
      </c>
      <c r="AM13" s="215"/>
      <c r="AN13" s="9"/>
      <c r="AO13" s="9"/>
      <c r="AP13" s="14"/>
    </row>
    <row r="14" spans="1:42" s="10" customFormat="1" ht="15" customHeight="1">
      <c r="A14" s="9"/>
      <c r="B14" s="241">
        <f t="shared" si="2"/>
        <v>57</v>
      </c>
      <c r="C14" s="242"/>
      <c r="D14" s="243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5"/>
      <c r="S14" s="247">
        <f>'照明算定(導入後2)'!S14</f>
        <v>0</v>
      </c>
      <c r="T14" s="248"/>
      <c r="U14" s="248"/>
      <c r="V14" s="248">
        <f>'照明算定(導入後2)'!V14</f>
        <v>0</v>
      </c>
      <c r="W14" s="248"/>
      <c r="X14" s="248"/>
      <c r="Y14" s="239">
        <f t="shared" si="0"/>
        <v>0</v>
      </c>
      <c r="Z14" s="239"/>
      <c r="AA14" s="239"/>
      <c r="AB14" s="239"/>
      <c r="AC14" s="259">
        <f>'照明算定(導入後2)'!AE14</f>
        <v>0</v>
      </c>
      <c r="AD14" s="259"/>
      <c r="AE14" s="259"/>
      <c r="AF14" s="259"/>
      <c r="AG14" s="259"/>
      <c r="AH14" s="259"/>
      <c r="AI14" s="260"/>
      <c r="AJ14" s="227" t="str">
        <f>'照明算定(導入後2)'!AL14</f>
        <v/>
      </c>
      <c r="AK14" s="228"/>
      <c r="AL14" s="214" t="str">
        <f t="shared" si="1"/>
        <v/>
      </c>
      <c r="AM14" s="215"/>
      <c r="AN14" s="13"/>
      <c r="AO14" s="13"/>
      <c r="AP14" s="14"/>
    </row>
    <row r="15" spans="1:42" s="10" customFormat="1" ht="15" customHeight="1">
      <c r="A15" s="9"/>
      <c r="B15" s="241">
        <f t="shared" si="2"/>
        <v>58</v>
      </c>
      <c r="C15" s="242"/>
      <c r="D15" s="243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5"/>
      <c r="S15" s="247">
        <f>'照明算定(導入後2)'!S15</f>
        <v>0</v>
      </c>
      <c r="T15" s="248"/>
      <c r="U15" s="248"/>
      <c r="V15" s="248">
        <f>'照明算定(導入後2)'!V15</f>
        <v>0</v>
      </c>
      <c r="W15" s="248"/>
      <c r="X15" s="248"/>
      <c r="Y15" s="239">
        <f t="shared" si="0"/>
        <v>0</v>
      </c>
      <c r="Z15" s="239"/>
      <c r="AA15" s="239"/>
      <c r="AB15" s="239"/>
      <c r="AC15" s="259">
        <f>'照明算定(導入後2)'!AE15</f>
        <v>0</v>
      </c>
      <c r="AD15" s="259"/>
      <c r="AE15" s="259"/>
      <c r="AF15" s="259"/>
      <c r="AG15" s="259"/>
      <c r="AH15" s="259"/>
      <c r="AI15" s="260"/>
      <c r="AJ15" s="227" t="str">
        <f>'照明算定(導入後2)'!AL15</f>
        <v/>
      </c>
      <c r="AK15" s="228"/>
      <c r="AL15" s="214" t="str">
        <f t="shared" si="1"/>
        <v/>
      </c>
      <c r="AM15" s="215"/>
      <c r="AN15" s="9"/>
      <c r="AO15" s="9"/>
      <c r="AP15" s="14"/>
    </row>
    <row r="16" spans="1:42" s="10" customFormat="1" ht="15" customHeight="1">
      <c r="A16" s="9"/>
      <c r="B16" s="241">
        <f t="shared" si="2"/>
        <v>59</v>
      </c>
      <c r="C16" s="242"/>
      <c r="D16" s="243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5"/>
      <c r="S16" s="247">
        <f>'照明算定(導入後2)'!S16</f>
        <v>0</v>
      </c>
      <c r="T16" s="248"/>
      <c r="U16" s="248"/>
      <c r="V16" s="248">
        <f>'照明算定(導入後2)'!V16</f>
        <v>0</v>
      </c>
      <c r="W16" s="248"/>
      <c r="X16" s="248"/>
      <c r="Y16" s="239">
        <f t="shared" si="0"/>
        <v>0</v>
      </c>
      <c r="Z16" s="239"/>
      <c r="AA16" s="239"/>
      <c r="AB16" s="239"/>
      <c r="AC16" s="259">
        <f>'照明算定(導入後2)'!AE16</f>
        <v>0</v>
      </c>
      <c r="AD16" s="259"/>
      <c r="AE16" s="259"/>
      <c r="AF16" s="259"/>
      <c r="AG16" s="259"/>
      <c r="AH16" s="259"/>
      <c r="AI16" s="260"/>
      <c r="AJ16" s="227" t="str">
        <f>'照明算定(導入後2)'!AL16</f>
        <v/>
      </c>
      <c r="AK16" s="228"/>
      <c r="AL16" s="214" t="str">
        <f t="shared" si="1"/>
        <v/>
      </c>
      <c r="AM16" s="215"/>
      <c r="AN16" s="13"/>
      <c r="AO16" s="13"/>
      <c r="AP16" s="14"/>
    </row>
    <row r="17" spans="1:42" s="10" customFormat="1" ht="15" customHeight="1">
      <c r="A17" s="9"/>
      <c r="B17" s="241">
        <f t="shared" si="2"/>
        <v>60</v>
      </c>
      <c r="C17" s="242"/>
      <c r="D17" s="243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5"/>
      <c r="S17" s="247">
        <f>'照明算定(導入後2)'!S17</f>
        <v>0</v>
      </c>
      <c r="T17" s="248"/>
      <c r="U17" s="248"/>
      <c r="V17" s="248">
        <f>'照明算定(導入後2)'!V17</f>
        <v>0</v>
      </c>
      <c r="W17" s="248"/>
      <c r="X17" s="248"/>
      <c r="Y17" s="239">
        <f t="shared" si="0"/>
        <v>0</v>
      </c>
      <c r="Z17" s="239"/>
      <c r="AA17" s="239"/>
      <c r="AB17" s="239"/>
      <c r="AC17" s="259">
        <f>'照明算定(導入後2)'!AE17</f>
        <v>0</v>
      </c>
      <c r="AD17" s="259"/>
      <c r="AE17" s="259"/>
      <c r="AF17" s="259"/>
      <c r="AG17" s="259"/>
      <c r="AH17" s="259"/>
      <c r="AI17" s="260"/>
      <c r="AJ17" s="227" t="str">
        <f>'照明算定(導入後2)'!AL17</f>
        <v/>
      </c>
      <c r="AK17" s="228"/>
      <c r="AL17" s="214" t="str">
        <f t="shared" si="1"/>
        <v/>
      </c>
      <c r="AM17" s="215"/>
      <c r="AN17" s="9"/>
      <c r="AO17" s="9"/>
      <c r="AP17" s="14"/>
    </row>
    <row r="18" spans="1:42" s="10" customFormat="1" ht="15" customHeight="1">
      <c r="A18" s="9"/>
      <c r="B18" s="241">
        <f t="shared" si="2"/>
        <v>61</v>
      </c>
      <c r="C18" s="242"/>
      <c r="D18" s="243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5"/>
      <c r="S18" s="247">
        <f>'照明算定(導入後2)'!S18</f>
        <v>0</v>
      </c>
      <c r="T18" s="248"/>
      <c r="U18" s="248"/>
      <c r="V18" s="248">
        <f>'照明算定(導入後2)'!V18</f>
        <v>0</v>
      </c>
      <c r="W18" s="248"/>
      <c r="X18" s="248"/>
      <c r="Y18" s="239">
        <f t="shared" si="0"/>
        <v>0</v>
      </c>
      <c r="Z18" s="239"/>
      <c r="AA18" s="239"/>
      <c r="AB18" s="239"/>
      <c r="AC18" s="259">
        <f>'照明算定(導入後2)'!AE18</f>
        <v>0</v>
      </c>
      <c r="AD18" s="259"/>
      <c r="AE18" s="259"/>
      <c r="AF18" s="259"/>
      <c r="AG18" s="259"/>
      <c r="AH18" s="259"/>
      <c r="AI18" s="260"/>
      <c r="AJ18" s="227" t="str">
        <f>'照明算定(導入後2)'!AL18</f>
        <v/>
      </c>
      <c r="AK18" s="228"/>
      <c r="AL18" s="214" t="str">
        <f t="shared" si="1"/>
        <v/>
      </c>
      <c r="AM18" s="215"/>
      <c r="AN18" s="13"/>
      <c r="AO18" s="13"/>
      <c r="AP18" s="14"/>
    </row>
    <row r="19" spans="1:42" s="10" customFormat="1" ht="15" customHeight="1">
      <c r="A19" s="9"/>
      <c r="B19" s="241">
        <f t="shared" si="2"/>
        <v>62</v>
      </c>
      <c r="C19" s="242"/>
      <c r="D19" s="243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5"/>
      <c r="S19" s="247">
        <f>'照明算定(導入後2)'!S19</f>
        <v>0</v>
      </c>
      <c r="T19" s="248"/>
      <c r="U19" s="248"/>
      <c r="V19" s="248">
        <f>'照明算定(導入後2)'!V19</f>
        <v>0</v>
      </c>
      <c r="W19" s="248"/>
      <c r="X19" s="248"/>
      <c r="Y19" s="239">
        <f t="shared" si="0"/>
        <v>0</v>
      </c>
      <c r="Z19" s="239"/>
      <c r="AA19" s="239"/>
      <c r="AB19" s="239"/>
      <c r="AC19" s="259">
        <f>'照明算定(導入後2)'!AE19</f>
        <v>0</v>
      </c>
      <c r="AD19" s="259"/>
      <c r="AE19" s="259"/>
      <c r="AF19" s="259"/>
      <c r="AG19" s="259"/>
      <c r="AH19" s="259"/>
      <c r="AI19" s="260"/>
      <c r="AJ19" s="227" t="str">
        <f>'照明算定(導入後2)'!AL19</f>
        <v/>
      </c>
      <c r="AK19" s="228"/>
      <c r="AL19" s="214" t="str">
        <f t="shared" si="1"/>
        <v/>
      </c>
      <c r="AM19" s="215"/>
      <c r="AN19" s="9"/>
      <c r="AO19" s="9"/>
      <c r="AP19" s="14"/>
    </row>
    <row r="20" spans="1:42" s="10" customFormat="1" ht="15" customHeight="1">
      <c r="A20" s="9"/>
      <c r="B20" s="241">
        <f t="shared" si="2"/>
        <v>63</v>
      </c>
      <c r="C20" s="242"/>
      <c r="D20" s="243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5"/>
      <c r="S20" s="247">
        <f>'照明算定(導入後2)'!S20</f>
        <v>0</v>
      </c>
      <c r="T20" s="248"/>
      <c r="U20" s="248"/>
      <c r="V20" s="248">
        <f>'照明算定(導入後2)'!V20</f>
        <v>0</v>
      </c>
      <c r="W20" s="248"/>
      <c r="X20" s="248"/>
      <c r="Y20" s="239">
        <f t="shared" si="0"/>
        <v>0</v>
      </c>
      <c r="Z20" s="239"/>
      <c r="AA20" s="239"/>
      <c r="AB20" s="239"/>
      <c r="AC20" s="259">
        <f>'照明算定(導入後2)'!AE20</f>
        <v>0</v>
      </c>
      <c r="AD20" s="259"/>
      <c r="AE20" s="259"/>
      <c r="AF20" s="259"/>
      <c r="AG20" s="259"/>
      <c r="AH20" s="259"/>
      <c r="AI20" s="260"/>
      <c r="AJ20" s="227" t="str">
        <f>'照明算定(導入後2)'!AL20</f>
        <v/>
      </c>
      <c r="AK20" s="228"/>
      <c r="AL20" s="214" t="str">
        <f t="shared" si="1"/>
        <v/>
      </c>
      <c r="AM20" s="215"/>
      <c r="AN20" s="13"/>
      <c r="AO20" s="13"/>
      <c r="AP20" s="14"/>
    </row>
    <row r="21" spans="1:42" s="10" customFormat="1" ht="15" customHeight="1">
      <c r="A21" s="9"/>
      <c r="B21" s="241">
        <f t="shared" si="2"/>
        <v>64</v>
      </c>
      <c r="C21" s="242"/>
      <c r="D21" s="243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5"/>
      <c r="S21" s="247">
        <f>'照明算定(導入後2)'!S21</f>
        <v>0</v>
      </c>
      <c r="T21" s="248"/>
      <c r="U21" s="248"/>
      <c r="V21" s="248">
        <f>'照明算定(導入後2)'!V21</f>
        <v>0</v>
      </c>
      <c r="W21" s="248"/>
      <c r="X21" s="248"/>
      <c r="Y21" s="239">
        <f t="shared" si="0"/>
        <v>0</v>
      </c>
      <c r="Z21" s="239"/>
      <c r="AA21" s="239"/>
      <c r="AB21" s="239"/>
      <c r="AC21" s="259">
        <f>'照明算定(導入後2)'!AE21</f>
        <v>0</v>
      </c>
      <c r="AD21" s="259"/>
      <c r="AE21" s="259"/>
      <c r="AF21" s="259"/>
      <c r="AG21" s="259"/>
      <c r="AH21" s="259"/>
      <c r="AI21" s="260"/>
      <c r="AJ21" s="227" t="str">
        <f>'照明算定(導入後2)'!AL21</f>
        <v/>
      </c>
      <c r="AK21" s="228"/>
      <c r="AL21" s="214" t="str">
        <f t="shared" si="1"/>
        <v/>
      </c>
      <c r="AM21" s="215"/>
      <c r="AN21" s="9"/>
      <c r="AO21" s="9"/>
      <c r="AP21" s="14"/>
    </row>
    <row r="22" spans="1:42" s="10" customFormat="1" ht="15" customHeight="1">
      <c r="A22" s="9"/>
      <c r="B22" s="241">
        <f t="shared" si="2"/>
        <v>65</v>
      </c>
      <c r="C22" s="242"/>
      <c r="D22" s="243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5"/>
      <c r="S22" s="247">
        <f>'照明算定(導入後2)'!S22</f>
        <v>0</v>
      </c>
      <c r="T22" s="248"/>
      <c r="U22" s="248"/>
      <c r="V22" s="248">
        <f>'照明算定(導入後2)'!V22</f>
        <v>0</v>
      </c>
      <c r="W22" s="248"/>
      <c r="X22" s="248"/>
      <c r="Y22" s="239">
        <f t="shared" si="0"/>
        <v>0</v>
      </c>
      <c r="Z22" s="239"/>
      <c r="AA22" s="239"/>
      <c r="AB22" s="239"/>
      <c r="AC22" s="259">
        <f>'照明算定(導入後2)'!AE22</f>
        <v>0</v>
      </c>
      <c r="AD22" s="259"/>
      <c r="AE22" s="259"/>
      <c r="AF22" s="259"/>
      <c r="AG22" s="259"/>
      <c r="AH22" s="259"/>
      <c r="AI22" s="260"/>
      <c r="AJ22" s="227" t="str">
        <f>'照明算定(導入後2)'!AL22</f>
        <v/>
      </c>
      <c r="AK22" s="228"/>
      <c r="AL22" s="214" t="str">
        <f t="shared" si="1"/>
        <v/>
      </c>
      <c r="AM22" s="215"/>
      <c r="AN22" s="13"/>
      <c r="AO22" s="13"/>
      <c r="AP22" s="14"/>
    </row>
    <row r="23" spans="1:42" s="10" customFormat="1" ht="15" customHeight="1">
      <c r="A23" s="9"/>
      <c r="B23" s="241">
        <f t="shared" si="2"/>
        <v>66</v>
      </c>
      <c r="C23" s="242"/>
      <c r="D23" s="243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5"/>
      <c r="S23" s="247">
        <f>'照明算定(導入後2)'!S23</f>
        <v>0</v>
      </c>
      <c r="T23" s="248"/>
      <c r="U23" s="248"/>
      <c r="V23" s="248">
        <f>'照明算定(導入後2)'!V23</f>
        <v>0</v>
      </c>
      <c r="W23" s="248"/>
      <c r="X23" s="248"/>
      <c r="Y23" s="239">
        <f t="shared" si="0"/>
        <v>0</v>
      </c>
      <c r="Z23" s="239"/>
      <c r="AA23" s="239"/>
      <c r="AB23" s="239"/>
      <c r="AC23" s="259">
        <f>'照明算定(導入後2)'!AE23</f>
        <v>0</v>
      </c>
      <c r="AD23" s="259"/>
      <c r="AE23" s="259"/>
      <c r="AF23" s="259"/>
      <c r="AG23" s="259"/>
      <c r="AH23" s="259"/>
      <c r="AI23" s="260"/>
      <c r="AJ23" s="227" t="str">
        <f>'照明算定(導入後2)'!AL23</f>
        <v/>
      </c>
      <c r="AK23" s="228"/>
      <c r="AL23" s="214" t="str">
        <f t="shared" si="1"/>
        <v/>
      </c>
      <c r="AM23" s="215"/>
      <c r="AP23" s="14"/>
    </row>
    <row r="24" spans="1:42" s="10" customFormat="1" ht="15" customHeight="1">
      <c r="A24" s="9"/>
      <c r="B24" s="241">
        <f t="shared" si="2"/>
        <v>67</v>
      </c>
      <c r="C24" s="242"/>
      <c r="D24" s="243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5"/>
      <c r="S24" s="247">
        <f>'照明算定(導入後2)'!S24</f>
        <v>0</v>
      </c>
      <c r="T24" s="248"/>
      <c r="U24" s="248"/>
      <c r="V24" s="248">
        <f>'照明算定(導入後2)'!V24</f>
        <v>0</v>
      </c>
      <c r="W24" s="248"/>
      <c r="X24" s="248"/>
      <c r="Y24" s="239">
        <f t="shared" si="0"/>
        <v>0</v>
      </c>
      <c r="Z24" s="239"/>
      <c r="AA24" s="239"/>
      <c r="AB24" s="239"/>
      <c r="AC24" s="259">
        <f>'照明算定(導入後2)'!AE24</f>
        <v>0</v>
      </c>
      <c r="AD24" s="259"/>
      <c r="AE24" s="259"/>
      <c r="AF24" s="259"/>
      <c r="AG24" s="259"/>
      <c r="AH24" s="259"/>
      <c r="AI24" s="260"/>
      <c r="AJ24" s="227" t="str">
        <f>'照明算定(導入後2)'!AL24</f>
        <v/>
      </c>
      <c r="AK24" s="228"/>
      <c r="AL24" s="214" t="str">
        <f t="shared" si="1"/>
        <v/>
      </c>
      <c r="AM24" s="215"/>
      <c r="AP24" s="14"/>
    </row>
    <row r="25" spans="1:42" s="10" customFormat="1" ht="15" customHeight="1">
      <c r="A25" s="9"/>
      <c r="B25" s="241">
        <f t="shared" si="2"/>
        <v>68</v>
      </c>
      <c r="C25" s="242"/>
      <c r="D25" s="243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5"/>
      <c r="S25" s="247">
        <f>'照明算定(導入後2)'!S25</f>
        <v>0</v>
      </c>
      <c r="T25" s="248"/>
      <c r="U25" s="248"/>
      <c r="V25" s="248">
        <f>'照明算定(導入後2)'!V25</f>
        <v>0</v>
      </c>
      <c r="W25" s="248"/>
      <c r="X25" s="248"/>
      <c r="Y25" s="239">
        <f t="shared" si="0"/>
        <v>0</v>
      </c>
      <c r="Z25" s="239"/>
      <c r="AA25" s="239"/>
      <c r="AB25" s="239"/>
      <c r="AC25" s="259">
        <f>'照明算定(導入後2)'!AE25</f>
        <v>0</v>
      </c>
      <c r="AD25" s="259"/>
      <c r="AE25" s="259"/>
      <c r="AF25" s="259"/>
      <c r="AG25" s="259"/>
      <c r="AH25" s="259"/>
      <c r="AI25" s="260"/>
      <c r="AJ25" s="227" t="str">
        <f>'照明算定(導入後2)'!AL25</f>
        <v/>
      </c>
      <c r="AK25" s="228"/>
      <c r="AL25" s="214" t="str">
        <f t="shared" si="1"/>
        <v/>
      </c>
      <c r="AM25" s="215"/>
      <c r="AP25" s="14"/>
    </row>
    <row r="26" spans="1:42" s="10" customFormat="1" ht="15" customHeight="1">
      <c r="A26" s="9"/>
      <c r="B26" s="241">
        <f t="shared" si="2"/>
        <v>69</v>
      </c>
      <c r="C26" s="242"/>
      <c r="D26" s="243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5"/>
      <c r="S26" s="247">
        <f>'照明算定(導入後2)'!S26</f>
        <v>0</v>
      </c>
      <c r="T26" s="248"/>
      <c r="U26" s="248"/>
      <c r="V26" s="248">
        <f>'照明算定(導入後2)'!V26</f>
        <v>0</v>
      </c>
      <c r="W26" s="248"/>
      <c r="X26" s="248"/>
      <c r="Y26" s="239">
        <f t="shared" si="0"/>
        <v>0</v>
      </c>
      <c r="Z26" s="239"/>
      <c r="AA26" s="239"/>
      <c r="AB26" s="239"/>
      <c r="AC26" s="259">
        <f>'照明算定(導入後2)'!AE26</f>
        <v>0</v>
      </c>
      <c r="AD26" s="259"/>
      <c r="AE26" s="259"/>
      <c r="AF26" s="259"/>
      <c r="AG26" s="259"/>
      <c r="AH26" s="259"/>
      <c r="AI26" s="260"/>
      <c r="AJ26" s="227" t="str">
        <f>'照明算定(導入後2)'!AL26</f>
        <v/>
      </c>
      <c r="AK26" s="228"/>
      <c r="AL26" s="214" t="str">
        <f t="shared" si="1"/>
        <v/>
      </c>
      <c r="AM26" s="215"/>
      <c r="AP26" s="14"/>
    </row>
    <row r="27" spans="1:42" s="10" customFormat="1" ht="15" customHeight="1">
      <c r="A27" s="9"/>
      <c r="B27" s="241">
        <f t="shared" si="2"/>
        <v>70</v>
      </c>
      <c r="C27" s="242"/>
      <c r="D27" s="243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5"/>
      <c r="S27" s="247">
        <f>'照明算定(導入後2)'!S27</f>
        <v>0</v>
      </c>
      <c r="T27" s="248"/>
      <c r="U27" s="248"/>
      <c r="V27" s="248">
        <f>'照明算定(導入後2)'!V27</f>
        <v>0</v>
      </c>
      <c r="W27" s="248"/>
      <c r="X27" s="248"/>
      <c r="Y27" s="239">
        <f t="shared" si="0"/>
        <v>0</v>
      </c>
      <c r="Z27" s="239"/>
      <c r="AA27" s="239"/>
      <c r="AB27" s="239"/>
      <c r="AC27" s="259">
        <f>'照明算定(導入後2)'!AE27</f>
        <v>0</v>
      </c>
      <c r="AD27" s="259"/>
      <c r="AE27" s="259"/>
      <c r="AF27" s="259"/>
      <c r="AG27" s="259"/>
      <c r="AH27" s="259"/>
      <c r="AI27" s="260"/>
      <c r="AJ27" s="227" t="str">
        <f>'照明算定(導入後2)'!AL27</f>
        <v/>
      </c>
      <c r="AK27" s="228"/>
      <c r="AL27" s="214" t="str">
        <f t="shared" si="1"/>
        <v/>
      </c>
      <c r="AM27" s="215"/>
      <c r="AP27" s="14"/>
    </row>
    <row r="28" spans="1:42" s="10" customFormat="1" ht="15" customHeight="1">
      <c r="A28" s="9"/>
      <c r="B28" s="241">
        <f t="shared" si="2"/>
        <v>71</v>
      </c>
      <c r="C28" s="242"/>
      <c r="D28" s="243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5"/>
      <c r="S28" s="247">
        <f>'照明算定(導入後2)'!S28</f>
        <v>0</v>
      </c>
      <c r="T28" s="248"/>
      <c r="U28" s="248"/>
      <c r="V28" s="248">
        <f>'照明算定(導入後2)'!V28</f>
        <v>0</v>
      </c>
      <c r="W28" s="248"/>
      <c r="X28" s="248"/>
      <c r="Y28" s="239">
        <f t="shared" si="0"/>
        <v>0</v>
      </c>
      <c r="Z28" s="239"/>
      <c r="AA28" s="239"/>
      <c r="AB28" s="239"/>
      <c r="AC28" s="259">
        <f>'照明算定(導入後2)'!AE28</f>
        <v>0</v>
      </c>
      <c r="AD28" s="259"/>
      <c r="AE28" s="259"/>
      <c r="AF28" s="259"/>
      <c r="AG28" s="259"/>
      <c r="AH28" s="259"/>
      <c r="AI28" s="260"/>
      <c r="AJ28" s="227" t="str">
        <f>'照明算定(導入後2)'!AL28</f>
        <v/>
      </c>
      <c r="AK28" s="228"/>
      <c r="AL28" s="214" t="str">
        <f t="shared" si="1"/>
        <v/>
      </c>
      <c r="AM28" s="215"/>
      <c r="AP28" s="14"/>
    </row>
    <row r="29" spans="1:42" s="10" customFormat="1" ht="15" customHeight="1">
      <c r="A29" s="9"/>
      <c r="B29" s="241">
        <f t="shared" si="2"/>
        <v>72</v>
      </c>
      <c r="C29" s="242"/>
      <c r="D29" s="243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5"/>
      <c r="S29" s="247">
        <f>'照明算定(導入後2)'!S29</f>
        <v>0</v>
      </c>
      <c r="T29" s="248"/>
      <c r="U29" s="248"/>
      <c r="V29" s="248">
        <f>'照明算定(導入後2)'!V29</f>
        <v>0</v>
      </c>
      <c r="W29" s="248"/>
      <c r="X29" s="248"/>
      <c r="Y29" s="239">
        <f t="shared" si="0"/>
        <v>0</v>
      </c>
      <c r="Z29" s="239"/>
      <c r="AA29" s="239"/>
      <c r="AB29" s="239"/>
      <c r="AC29" s="259">
        <f>'照明算定(導入後2)'!AE29</f>
        <v>0</v>
      </c>
      <c r="AD29" s="259"/>
      <c r="AE29" s="259"/>
      <c r="AF29" s="259"/>
      <c r="AG29" s="259"/>
      <c r="AH29" s="259"/>
      <c r="AI29" s="260"/>
      <c r="AJ29" s="227" t="str">
        <f>'照明算定(導入後2)'!AL29</f>
        <v/>
      </c>
      <c r="AK29" s="228"/>
      <c r="AL29" s="214" t="str">
        <f t="shared" si="1"/>
        <v/>
      </c>
      <c r="AM29" s="215"/>
      <c r="AP29" s="14"/>
    </row>
    <row r="30" spans="1:42" s="10" customFormat="1" ht="15" customHeight="1">
      <c r="A30" s="9"/>
      <c r="B30" s="241">
        <f t="shared" si="2"/>
        <v>73</v>
      </c>
      <c r="C30" s="242"/>
      <c r="D30" s="243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5"/>
      <c r="S30" s="247">
        <f>'照明算定(導入後2)'!S30</f>
        <v>0</v>
      </c>
      <c r="T30" s="248"/>
      <c r="U30" s="248"/>
      <c r="V30" s="248">
        <f>'照明算定(導入後2)'!V30</f>
        <v>0</v>
      </c>
      <c r="W30" s="248"/>
      <c r="X30" s="248"/>
      <c r="Y30" s="239">
        <f t="shared" si="0"/>
        <v>0</v>
      </c>
      <c r="Z30" s="239"/>
      <c r="AA30" s="239"/>
      <c r="AB30" s="239"/>
      <c r="AC30" s="259">
        <f>'照明算定(導入後2)'!AE30</f>
        <v>0</v>
      </c>
      <c r="AD30" s="259"/>
      <c r="AE30" s="259"/>
      <c r="AF30" s="259"/>
      <c r="AG30" s="259"/>
      <c r="AH30" s="259"/>
      <c r="AI30" s="260"/>
      <c r="AJ30" s="227" t="str">
        <f>'照明算定(導入後2)'!AL30</f>
        <v/>
      </c>
      <c r="AK30" s="228"/>
      <c r="AL30" s="214" t="str">
        <f t="shared" si="1"/>
        <v/>
      </c>
      <c r="AM30" s="215"/>
      <c r="AP30" s="14"/>
    </row>
    <row r="31" spans="1:42" s="10" customFormat="1" ht="15" customHeight="1">
      <c r="A31" s="9"/>
      <c r="B31" s="241">
        <f t="shared" si="2"/>
        <v>74</v>
      </c>
      <c r="C31" s="242"/>
      <c r="D31" s="243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5"/>
      <c r="S31" s="247">
        <f>'照明算定(導入後2)'!S31</f>
        <v>0</v>
      </c>
      <c r="T31" s="248"/>
      <c r="U31" s="248"/>
      <c r="V31" s="248">
        <f>'照明算定(導入後2)'!V31</f>
        <v>0</v>
      </c>
      <c r="W31" s="248"/>
      <c r="X31" s="248"/>
      <c r="Y31" s="239">
        <f t="shared" si="0"/>
        <v>0</v>
      </c>
      <c r="Z31" s="239"/>
      <c r="AA31" s="239"/>
      <c r="AB31" s="239"/>
      <c r="AC31" s="259">
        <f>'照明算定(導入後2)'!AE31</f>
        <v>0</v>
      </c>
      <c r="AD31" s="259"/>
      <c r="AE31" s="259"/>
      <c r="AF31" s="259"/>
      <c r="AG31" s="259"/>
      <c r="AH31" s="259"/>
      <c r="AI31" s="260"/>
      <c r="AJ31" s="227" t="str">
        <f>'照明算定(導入後2)'!AL31</f>
        <v/>
      </c>
      <c r="AK31" s="228"/>
      <c r="AL31" s="214" t="str">
        <f t="shared" si="1"/>
        <v/>
      </c>
      <c r="AM31" s="215"/>
      <c r="AP31" s="14"/>
    </row>
    <row r="32" spans="1:42" s="10" customFormat="1" ht="15" customHeight="1">
      <c r="A32" s="9"/>
      <c r="B32" s="241">
        <f t="shared" si="2"/>
        <v>75</v>
      </c>
      <c r="C32" s="242"/>
      <c r="D32" s="243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5"/>
      <c r="S32" s="247">
        <f>'照明算定(導入後2)'!S32</f>
        <v>0</v>
      </c>
      <c r="T32" s="248"/>
      <c r="U32" s="248"/>
      <c r="V32" s="248">
        <f>'照明算定(導入後2)'!V32</f>
        <v>0</v>
      </c>
      <c r="W32" s="248"/>
      <c r="X32" s="248"/>
      <c r="Y32" s="239">
        <f t="shared" si="0"/>
        <v>0</v>
      </c>
      <c r="Z32" s="239"/>
      <c r="AA32" s="239"/>
      <c r="AB32" s="239"/>
      <c r="AC32" s="259">
        <f>'照明算定(導入後2)'!AE32</f>
        <v>0</v>
      </c>
      <c r="AD32" s="259"/>
      <c r="AE32" s="259"/>
      <c r="AF32" s="259"/>
      <c r="AG32" s="259"/>
      <c r="AH32" s="259"/>
      <c r="AI32" s="260"/>
      <c r="AJ32" s="227" t="str">
        <f>'照明算定(導入後2)'!AL32</f>
        <v/>
      </c>
      <c r="AK32" s="228"/>
      <c r="AL32" s="214" t="str">
        <f t="shared" si="1"/>
        <v/>
      </c>
      <c r="AM32" s="215"/>
      <c r="AP32" s="14"/>
    </row>
    <row r="33" spans="1:42" s="10" customFormat="1" ht="15" customHeight="1">
      <c r="A33" s="9"/>
      <c r="B33" s="241">
        <f t="shared" si="2"/>
        <v>76</v>
      </c>
      <c r="C33" s="242"/>
      <c r="D33" s="243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5"/>
      <c r="S33" s="247">
        <f>'照明算定(導入後2)'!S33</f>
        <v>0</v>
      </c>
      <c r="T33" s="248"/>
      <c r="U33" s="248"/>
      <c r="V33" s="248">
        <f>'照明算定(導入後2)'!V33</f>
        <v>0</v>
      </c>
      <c r="W33" s="248"/>
      <c r="X33" s="248"/>
      <c r="Y33" s="239">
        <f t="shared" si="0"/>
        <v>0</v>
      </c>
      <c r="Z33" s="239"/>
      <c r="AA33" s="239"/>
      <c r="AB33" s="239"/>
      <c r="AC33" s="259">
        <f>'照明算定(導入後2)'!AE33</f>
        <v>0</v>
      </c>
      <c r="AD33" s="259"/>
      <c r="AE33" s="259"/>
      <c r="AF33" s="259"/>
      <c r="AG33" s="259"/>
      <c r="AH33" s="259"/>
      <c r="AI33" s="260"/>
      <c r="AJ33" s="227" t="str">
        <f>'照明算定(導入後2)'!AL33</f>
        <v/>
      </c>
      <c r="AK33" s="228"/>
      <c r="AL33" s="214" t="str">
        <f t="shared" si="1"/>
        <v/>
      </c>
      <c r="AM33" s="215"/>
      <c r="AP33" s="14"/>
    </row>
    <row r="34" spans="1:42" s="10" customFormat="1" ht="15" customHeight="1">
      <c r="A34" s="9"/>
      <c r="B34" s="241">
        <f t="shared" si="2"/>
        <v>77</v>
      </c>
      <c r="C34" s="242"/>
      <c r="D34" s="243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5"/>
      <c r="S34" s="247">
        <f>'照明算定(導入後2)'!S34</f>
        <v>0</v>
      </c>
      <c r="T34" s="248"/>
      <c r="U34" s="248"/>
      <c r="V34" s="248">
        <f>'照明算定(導入後2)'!V34</f>
        <v>0</v>
      </c>
      <c r="W34" s="248"/>
      <c r="X34" s="248"/>
      <c r="Y34" s="239">
        <f t="shared" si="0"/>
        <v>0</v>
      </c>
      <c r="Z34" s="239"/>
      <c r="AA34" s="239"/>
      <c r="AB34" s="239"/>
      <c r="AC34" s="259">
        <f>'照明算定(導入後2)'!AE34</f>
        <v>0</v>
      </c>
      <c r="AD34" s="259"/>
      <c r="AE34" s="259"/>
      <c r="AF34" s="259"/>
      <c r="AG34" s="259"/>
      <c r="AH34" s="259"/>
      <c r="AI34" s="260"/>
      <c r="AJ34" s="227" t="str">
        <f>'照明算定(導入後2)'!AL34</f>
        <v/>
      </c>
      <c r="AK34" s="228"/>
      <c r="AL34" s="214" t="str">
        <f t="shared" si="1"/>
        <v/>
      </c>
      <c r="AM34" s="215"/>
      <c r="AP34" s="14"/>
    </row>
    <row r="35" spans="1:42" s="10" customFormat="1" ht="15" customHeight="1">
      <c r="A35" s="9"/>
      <c r="B35" s="241">
        <f t="shared" si="2"/>
        <v>78</v>
      </c>
      <c r="C35" s="242"/>
      <c r="D35" s="243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5"/>
      <c r="S35" s="247">
        <f>'照明算定(導入後2)'!S35</f>
        <v>0</v>
      </c>
      <c r="T35" s="248"/>
      <c r="U35" s="248"/>
      <c r="V35" s="248">
        <f>'照明算定(導入後2)'!V35</f>
        <v>0</v>
      </c>
      <c r="W35" s="248"/>
      <c r="X35" s="248"/>
      <c r="Y35" s="239">
        <f t="shared" si="0"/>
        <v>0</v>
      </c>
      <c r="Z35" s="239"/>
      <c r="AA35" s="239"/>
      <c r="AB35" s="239"/>
      <c r="AC35" s="259">
        <f>'照明算定(導入後2)'!AE35</f>
        <v>0</v>
      </c>
      <c r="AD35" s="259"/>
      <c r="AE35" s="259"/>
      <c r="AF35" s="259"/>
      <c r="AG35" s="259"/>
      <c r="AH35" s="259"/>
      <c r="AI35" s="260"/>
      <c r="AJ35" s="227" t="str">
        <f>'照明算定(導入後2)'!AL35</f>
        <v/>
      </c>
      <c r="AK35" s="228"/>
      <c r="AL35" s="214" t="str">
        <f t="shared" si="1"/>
        <v/>
      </c>
      <c r="AM35" s="215"/>
      <c r="AP35" s="14"/>
    </row>
    <row r="36" spans="1:42" s="10" customFormat="1" ht="15" customHeight="1">
      <c r="A36" s="9"/>
      <c r="B36" s="241">
        <f t="shared" si="2"/>
        <v>79</v>
      </c>
      <c r="C36" s="242"/>
      <c r="D36" s="243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5"/>
      <c r="S36" s="247">
        <f>'照明算定(導入後2)'!S36</f>
        <v>0</v>
      </c>
      <c r="T36" s="248"/>
      <c r="U36" s="248"/>
      <c r="V36" s="248">
        <f>'照明算定(導入後2)'!V36</f>
        <v>0</v>
      </c>
      <c r="W36" s="248"/>
      <c r="X36" s="248"/>
      <c r="Y36" s="239">
        <f t="shared" si="0"/>
        <v>0</v>
      </c>
      <c r="Z36" s="239"/>
      <c r="AA36" s="239"/>
      <c r="AB36" s="239"/>
      <c r="AC36" s="259">
        <f>'照明算定(導入後2)'!AE36</f>
        <v>0</v>
      </c>
      <c r="AD36" s="259"/>
      <c r="AE36" s="259"/>
      <c r="AF36" s="259"/>
      <c r="AG36" s="259"/>
      <c r="AH36" s="259"/>
      <c r="AI36" s="260"/>
      <c r="AJ36" s="227" t="str">
        <f>'照明算定(導入後2)'!AL36</f>
        <v/>
      </c>
      <c r="AK36" s="228"/>
      <c r="AL36" s="214" t="str">
        <f t="shared" si="1"/>
        <v/>
      </c>
      <c r="AM36" s="215"/>
      <c r="AP36" s="14"/>
    </row>
    <row r="37" spans="1:42" s="10" customFormat="1" ht="15" customHeight="1">
      <c r="A37" s="9"/>
      <c r="B37" s="241">
        <f t="shared" si="2"/>
        <v>80</v>
      </c>
      <c r="C37" s="242"/>
      <c r="D37" s="243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5"/>
      <c r="S37" s="247">
        <f>'照明算定(導入後2)'!S37</f>
        <v>0</v>
      </c>
      <c r="T37" s="248"/>
      <c r="U37" s="248"/>
      <c r="V37" s="248">
        <f>'照明算定(導入後2)'!V37</f>
        <v>0</v>
      </c>
      <c r="W37" s="248"/>
      <c r="X37" s="248"/>
      <c r="Y37" s="239">
        <f t="shared" si="0"/>
        <v>0</v>
      </c>
      <c r="Z37" s="239"/>
      <c r="AA37" s="239"/>
      <c r="AB37" s="239"/>
      <c r="AC37" s="259">
        <f>'照明算定(導入後2)'!AE37</f>
        <v>0</v>
      </c>
      <c r="AD37" s="259"/>
      <c r="AE37" s="259"/>
      <c r="AF37" s="259"/>
      <c r="AG37" s="259"/>
      <c r="AH37" s="259"/>
      <c r="AI37" s="260"/>
      <c r="AJ37" s="227" t="str">
        <f>'照明算定(導入後2)'!AL37</f>
        <v/>
      </c>
      <c r="AK37" s="228"/>
      <c r="AL37" s="214" t="str">
        <f t="shared" si="1"/>
        <v/>
      </c>
      <c r="AM37" s="215"/>
      <c r="AP37" s="14"/>
    </row>
    <row r="38" spans="1:42" s="10" customFormat="1" ht="15" customHeight="1">
      <c r="A38" s="9"/>
      <c r="B38" s="241">
        <f>IF(B37="","",B37+1)</f>
        <v>81</v>
      </c>
      <c r="C38" s="242"/>
      <c r="D38" s="243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5"/>
      <c r="S38" s="247">
        <f>'照明算定(導入後2)'!S38</f>
        <v>0</v>
      </c>
      <c r="T38" s="248"/>
      <c r="U38" s="248"/>
      <c r="V38" s="248">
        <f>'照明算定(導入後2)'!V38</f>
        <v>0</v>
      </c>
      <c r="W38" s="248"/>
      <c r="X38" s="248"/>
      <c r="Y38" s="239">
        <f t="shared" si="0"/>
        <v>0</v>
      </c>
      <c r="Z38" s="239"/>
      <c r="AA38" s="239"/>
      <c r="AB38" s="239"/>
      <c r="AC38" s="259">
        <f>'照明算定(導入後2)'!AE38</f>
        <v>0</v>
      </c>
      <c r="AD38" s="259"/>
      <c r="AE38" s="259"/>
      <c r="AF38" s="259"/>
      <c r="AG38" s="259"/>
      <c r="AH38" s="259"/>
      <c r="AI38" s="260"/>
      <c r="AJ38" s="227" t="str">
        <f>'照明算定(導入後2)'!AL38</f>
        <v/>
      </c>
      <c r="AK38" s="228"/>
      <c r="AL38" s="214" t="str">
        <f t="shared" si="1"/>
        <v/>
      </c>
      <c r="AM38" s="215"/>
      <c r="AP38" s="14"/>
    </row>
    <row r="39" spans="1:42" s="10" customFormat="1" ht="15" customHeight="1">
      <c r="A39" s="9"/>
      <c r="B39" s="241">
        <f t="shared" ref="B39:B57" si="3">IF(B38="","",B38+1)</f>
        <v>82</v>
      </c>
      <c r="C39" s="242"/>
      <c r="D39" s="243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5"/>
      <c r="S39" s="247">
        <f>'照明算定(導入後2)'!S39</f>
        <v>0</v>
      </c>
      <c r="T39" s="248"/>
      <c r="U39" s="248"/>
      <c r="V39" s="248">
        <f>'照明算定(導入後2)'!V39</f>
        <v>0</v>
      </c>
      <c r="W39" s="248"/>
      <c r="X39" s="248"/>
      <c r="Y39" s="239">
        <f t="shared" si="0"/>
        <v>0</v>
      </c>
      <c r="Z39" s="239"/>
      <c r="AA39" s="239"/>
      <c r="AB39" s="239"/>
      <c r="AC39" s="259">
        <f>'照明算定(導入後2)'!AE39</f>
        <v>0</v>
      </c>
      <c r="AD39" s="259"/>
      <c r="AE39" s="259"/>
      <c r="AF39" s="259"/>
      <c r="AG39" s="259"/>
      <c r="AH39" s="259"/>
      <c r="AI39" s="260"/>
      <c r="AJ39" s="227" t="str">
        <f>'照明算定(導入後2)'!AL39</f>
        <v/>
      </c>
      <c r="AK39" s="228"/>
      <c r="AL39" s="214" t="str">
        <f t="shared" si="1"/>
        <v/>
      </c>
      <c r="AM39" s="215"/>
      <c r="AP39" s="14"/>
    </row>
    <row r="40" spans="1:42" s="10" customFormat="1" ht="15" customHeight="1">
      <c r="A40" s="9"/>
      <c r="B40" s="241">
        <f t="shared" si="3"/>
        <v>83</v>
      </c>
      <c r="C40" s="242"/>
      <c r="D40" s="243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5"/>
      <c r="S40" s="247">
        <f>'照明算定(導入後2)'!S40</f>
        <v>0</v>
      </c>
      <c r="T40" s="248"/>
      <c r="U40" s="248"/>
      <c r="V40" s="248">
        <f>'照明算定(導入後2)'!V40</f>
        <v>0</v>
      </c>
      <c r="W40" s="248"/>
      <c r="X40" s="248"/>
      <c r="Y40" s="239">
        <f t="shared" si="0"/>
        <v>0</v>
      </c>
      <c r="Z40" s="239"/>
      <c r="AA40" s="239"/>
      <c r="AB40" s="239"/>
      <c r="AC40" s="259">
        <f>'照明算定(導入後2)'!AE40</f>
        <v>0</v>
      </c>
      <c r="AD40" s="259"/>
      <c r="AE40" s="259"/>
      <c r="AF40" s="259"/>
      <c r="AG40" s="259"/>
      <c r="AH40" s="259"/>
      <c r="AI40" s="260"/>
      <c r="AJ40" s="227" t="str">
        <f>'照明算定(導入後2)'!AL40</f>
        <v/>
      </c>
      <c r="AK40" s="228"/>
      <c r="AL40" s="214" t="str">
        <f t="shared" si="1"/>
        <v/>
      </c>
      <c r="AM40" s="215"/>
      <c r="AP40" s="14"/>
    </row>
    <row r="41" spans="1:42" s="10" customFormat="1" ht="15" customHeight="1">
      <c r="A41" s="9"/>
      <c r="B41" s="241">
        <f t="shared" si="3"/>
        <v>84</v>
      </c>
      <c r="C41" s="242"/>
      <c r="D41" s="243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5"/>
      <c r="S41" s="247">
        <f>'照明算定(導入後2)'!S41</f>
        <v>0</v>
      </c>
      <c r="T41" s="248"/>
      <c r="U41" s="248"/>
      <c r="V41" s="248">
        <f>'照明算定(導入後2)'!V41</f>
        <v>0</v>
      </c>
      <c r="W41" s="248"/>
      <c r="X41" s="248"/>
      <c r="Y41" s="239">
        <f t="shared" si="0"/>
        <v>0</v>
      </c>
      <c r="Z41" s="239"/>
      <c r="AA41" s="239"/>
      <c r="AB41" s="239"/>
      <c r="AC41" s="259">
        <f>'照明算定(導入後2)'!AE41</f>
        <v>0</v>
      </c>
      <c r="AD41" s="259"/>
      <c r="AE41" s="259"/>
      <c r="AF41" s="259"/>
      <c r="AG41" s="259"/>
      <c r="AH41" s="259"/>
      <c r="AI41" s="260"/>
      <c r="AJ41" s="227" t="str">
        <f>'照明算定(導入後2)'!AL41</f>
        <v/>
      </c>
      <c r="AK41" s="228"/>
      <c r="AL41" s="214" t="str">
        <f t="shared" si="1"/>
        <v/>
      </c>
      <c r="AM41" s="215"/>
      <c r="AP41" s="14"/>
    </row>
    <row r="42" spans="1:42" s="10" customFormat="1" ht="15" customHeight="1">
      <c r="A42" s="9"/>
      <c r="B42" s="241">
        <f t="shared" si="3"/>
        <v>85</v>
      </c>
      <c r="C42" s="242"/>
      <c r="D42" s="243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5"/>
      <c r="S42" s="247">
        <f>'照明算定(導入後2)'!S42</f>
        <v>0</v>
      </c>
      <c r="T42" s="248"/>
      <c r="U42" s="248"/>
      <c r="V42" s="248">
        <f>'照明算定(導入後2)'!V42</f>
        <v>0</v>
      </c>
      <c r="W42" s="248"/>
      <c r="X42" s="248"/>
      <c r="Y42" s="239">
        <f t="shared" si="0"/>
        <v>0</v>
      </c>
      <c r="Z42" s="239"/>
      <c r="AA42" s="239"/>
      <c r="AB42" s="239"/>
      <c r="AC42" s="259">
        <f>'照明算定(導入後2)'!AE42</f>
        <v>0</v>
      </c>
      <c r="AD42" s="259"/>
      <c r="AE42" s="259"/>
      <c r="AF42" s="259"/>
      <c r="AG42" s="259"/>
      <c r="AH42" s="259"/>
      <c r="AI42" s="260"/>
      <c r="AJ42" s="227" t="str">
        <f>'照明算定(導入後2)'!AL42</f>
        <v/>
      </c>
      <c r="AK42" s="228"/>
      <c r="AL42" s="214" t="str">
        <f t="shared" si="1"/>
        <v/>
      </c>
      <c r="AM42" s="215"/>
      <c r="AP42" s="14"/>
    </row>
    <row r="43" spans="1:42" s="10" customFormat="1" ht="15" customHeight="1">
      <c r="A43" s="9"/>
      <c r="B43" s="241">
        <f t="shared" si="3"/>
        <v>86</v>
      </c>
      <c r="C43" s="242"/>
      <c r="D43" s="243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5"/>
      <c r="S43" s="247">
        <f>'照明算定(導入後2)'!S43</f>
        <v>0</v>
      </c>
      <c r="T43" s="248"/>
      <c r="U43" s="248"/>
      <c r="V43" s="248">
        <f>'照明算定(導入後2)'!V43</f>
        <v>0</v>
      </c>
      <c r="W43" s="248"/>
      <c r="X43" s="248"/>
      <c r="Y43" s="239">
        <f t="shared" si="0"/>
        <v>0</v>
      </c>
      <c r="Z43" s="239"/>
      <c r="AA43" s="239"/>
      <c r="AB43" s="239"/>
      <c r="AC43" s="259">
        <f>'照明算定(導入後2)'!AE43</f>
        <v>0</v>
      </c>
      <c r="AD43" s="259"/>
      <c r="AE43" s="259"/>
      <c r="AF43" s="259"/>
      <c r="AG43" s="259"/>
      <c r="AH43" s="259"/>
      <c r="AI43" s="260"/>
      <c r="AJ43" s="227" t="str">
        <f>'照明算定(導入後2)'!AL43</f>
        <v/>
      </c>
      <c r="AK43" s="228"/>
      <c r="AL43" s="214" t="str">
        <f t="shared" si="1"/>
        <v/>
      </c>
      <c r="AM43" s="215"/>
      <c r="AP43" s="14"/>
    </row>
    <row r="44" spans="1:42" s="10" customFormat="1" ht="15" customHeight="1">
      <c r="A44" s="9"/>
      <c r="B44" s="241">
        <f t="shared" si="3"/>
        <v>87</v>
      </c>
      <c r="C44" s="242"/>
      <c r="D44" s="243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5"/>
      <c r="S44" s="247">
        <f>'照明算定(導入後2)'!S44</f>
        <v>0</v>
      </c>
      <c r="T44" s="248"/>
      <c r="U44" s="248"/>
      <c r="V44" s="248">
        <f>'照明算定(導入後2)'!V44</f>
        <v>0</v>
      </c>
      <c r="W44" s="248"/>
      <c r="X44" s="248"/>
      <c r="Y44" s="239">
        <f t="shared" si="0"/>
        <v>0</v>
      </c>
      <c r="Z44" s="239"/>
      <c r="AA44" s="239"/>
      <c r="AB44" s="239"/>
      <c r="AC44" s="259">
        <f>'照明算定(導入後2)'!AE44</f>
        <v>0</v>
      </c>
      <c r="AD44" s="259"/>
      <c r="AE44" s="259"/>
      <c r="AF44" s="259"/>
      <c r="AG44" s="259"/>
      <c r="AH44" s="259"/>
      <c r="AI44" s="260"/>
      <c r="AJ44" s="227" t="str">
        <f>'照明算定(導入後2)'!AL44</f>
        <v/>
      </c>
      <c r="AK44" s="228"/>
      <c r="AL44" s="214" t="str">
        <f t="shared" si="1"/>
        <v/>
      </c>
      <c r="AM44" s="215"/>
      <c r="AP44" s="14"/>
    </row>
    <row r="45" spans="1:42" s="10" customFormat="1" ht="15" customHeight="1">
      <c r="A45" s="9"/>
      <c r="B45" s="241">
        <f t="shared" si="3"/>
        <v>88</v>
      </c>
      <c r="C45" s="242"/>
      <c r="D45" s="243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5"/>
      <c r="S45" s="247">
        <f>'照明算定(導入後2)'!S45</f>
        <v>0</v>
      </c>
      <c r="T45" s="248"/>
      <c r="U45" s="248"/>
      <c r="V45" s="248">
        <f>'照明算定(導入後2)'!V45</f>
        <v>0</v>
      </c>
      <c r="W45" s="248"/>
      <c r="X45" s="248"/>
      <c r="Y45" s="239">
        <f t="shared" si="0"/>
        <v>0</v>
      </c>
      <c r="Z45" s="239"/>
      <c r="AA45" s="239"/>
      <c r="AB45" s="239"/>
      <c r="AC45" s="259">
        <f>'照明算定(導入後2)'!AE45</f>
        <v>0</v>
      </c>
      <c r="AD45" s="259"/>
      <c r="AE45" s="259"/>
      <c r="AF45" s="259"/>
      <c r="AG45" s="259"/>
      <c r="AH45" s="259"/>
      <c r="AI45" s="260"/>
      <c r="AJ45" s="227" t="str">
        <f>'照明算定(導入後2)'!AL45</f>
        <v/>
      </c>
      <c r="AK45" s="228"/>
      <c r="AL45" s="214" t="str">
        <f t="shared" si="1"/>
        <v/>
      </c>
      <c r="AM45" s="215"/>
      <c r="AP45" s="14"/>
    </row>
    <row r="46" spans="1:42" s="10" customFormat="1" ht="15" customHeight="1">
      <c r="A46" s="9"/>
      <c r="B46" s="241">
        <f t="shared" si="3"/>
        <v>89</v>
      </c>
      <c r="C46" s="242"/>
      <c r="D46" s="243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5"/>
      <c r="S46" s="247">
        <f>'照明算定(導入後2)'!S46</f>
        <v>0</v>
      </c>
      <c r="T46" s="248"/>
      <c r="U46" s="248"/>
      <c r="V46" s="248">
        <f>'照明算定(導入後2)'!V46</f>
        <v>0</v>
      </c>
      <c r="W46" s="248"/>
      <c r="X46" s="248"/>
      <c r="Y46" s="239">
        <f t="shared" si="0"/>
        <v>0</v>
      </c>
      <c r="Z46" s="239"/>
      <c r="AA46" s="239"/>
      <c r="AB46" s="239"/>
      <c r="AC46" s="259">
        <f>'照明算定(導入後2)'!AE46</f>
        <v>0</v>
      </c>
      <c r="AD46" s="259"/>
      <c r="AE46" s="259"/>
      <c r="AF46" s="259"/>
      <c r="AG46" s="259"/>
      <c r="AH46" s="259"/>
      <c r="AI46" s="260"/>
      <c r="AJ46" s="227" t="str">
        <f>'照明算定(導入後2)'!AL46</f>
        <v/>
      </c>
      <c r="AK46" s="228"/>
      <c r="AL46" s="214" t="str">
        <f t="shared" si="1"/>
        <v/>
      </c>
      <c r="AM46" s="215"/>
      <c r="AP46" s="14"/>
    </row>
    <row r="47" spans="1:42" s="10" customFormat="1" ht="15" customHeight="1">
      <c r="A47" s="9"/>
      <c r="B47" s="241">
        <f t="shared" si="3"/>
        <v>90</v>
      </c>
      <c r="C47" s="242"/>
      <c r="D47" s="243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5"/>
      <c r="S47" s="247">
        <f>'照明算定(導入後2)'!S47</f>
        <v>0</v>
      </c>
      <c r="T47" s="248"/>
      <c r="U47" s="248"/>
      <c r="V47" s="248">
        <f>'照明算定(導入後2)'!V47</f>
        <v>0</v>
      </c>
      <c r="W47" s="248"/>
      <c r="X47" s="248"/>
      <c r="Y47" s="239">
        <f t="shared" si="0"/>
        <v>0</v>
      </c>
      <c r="Z47" s="239"/>
      <c r="AA47" s="239"/>
      <c r="AB47" s="239"/>
      <c r="AC47" s="259">
        <f>'照明算定(導入後2)'!AE47</f>
        <v>0</v>
      </c>
      <c r="AD47" s="259"/>
      <c r="AE47" s="259"/>
      <c r="AF47" s="259"/>
      <c r="AG47" s="259"/>
      <c r="AH47" s="259"/>
      <c r="AI47" s="260"/>
      <c r="AJ47" s="227" t="str">
        <f>'照明算定(導入後2)'!AL47</f>
        <v/>
      </c>
      <c r="AK47" s="228"/>
      <c r="AL47" s="214" t="str">
        <f t="shared" si="1"/>
        <v/>
      </c>
      <c r="AM47" s="215"/>
      <c r="AP47" s="14"/>
    </row>
    <row r="48" spans="1:42" s="10" customFormat="1" ht="15" customHeight="1">
      <c r="A48" s="9"/>
      <c r="B48" s="241">
        <f t="shared" si="3"/>
        <v>91</v>
      </c>
      <c r="C48" s="242"/>
      <c r="D48" s="243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5"/>
      <c r="S48" s="247">
        <f>'照明算定(導入後2)'!S48</f>
        <v>0</v>
      </c>
      <c r="T48" s="248"/>
      <c r="U48" s="248"/>
      <c r="V48" s="248">
        <f>'照明算定(導入後2)'!V48</f>
        <v>0</v>
      </c>
      <c r="W48" s="248"/>
      <c r="X48" s="248"/>
      <c r="Y48" s="239">
        <f t="shared" si="0"/>
        <v>0</v>
      </c>
      <c r="Z48" s="239"/>
      <c r="AA48" s="239"/>
      <c r="AB48" s="239"/>
      <c r="AC48" s="259">
        <f>'照明算定(導入後2)'!AE48</f>
        <v>0</v>
      </c>
      <c r="AD48" s="259"/>
      <c r="AE48" s="259"/>
      <c r="AF48" s="259"/>
      <c r="AG48" s="259"/>
      <c r="AH48" s="259"/>
      <c r="AI48" s="260"/>
      <c r="AJ48" s="227" t="str">
        <f>'照明算定(導入後2)'!AL48</f>
        <v/>
      </c>
      <c r="AK48" s="228"/>
      <c r="AL48" s="214" t="str">
        <f t="shared" si="1"/>
        <v/>
      </c>
      <c r="AM48" s="215"/>
      <c r="AP48" s="14"/>
    </row>
    <row r="49" spans="1:42" s="10" customFormat="1" ht="15" customHeight="1">
      <c r="A49" s="9"/>
      <c r="B49" s="241">
        <f t="shared" si="3"/>
        <v>92</v>
      </c>
      <c r="C49" s="242"/>
      <c r="D49" s="243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5"/>
      <c r="S49" s="247">
        <f>'照明算定(導入後2)'!S49</f>
        <v>0</v>
      </c>
      <c r="T49" s="248"/>
      <c r="U49" s="248"/>
      <c r="V49" s="248">
        <f>'照明算定(導入後2)'!V49</f>
        <v>0</v>
      </c>
      <c r="W49" s="248"/>
      <c r="X49" s="248"/>
      <c r="Y49" s="239">
        <f t="shared" si="0"/>
        <v>0</v>
      </c>
      <c r="Z49" s="239"/>
      <c r="AA49" s="239"/>
      <c r="AB49" s="239"/>
      <c r="AC49" s="259">
        <f>'照明算定(導入後2)'!AE49</f>
        <v>0</v>
      </c>
      <c r="AD49" s="259"/>
      <c r="AE49" s="259"/>
      <c r="AF49" s="259"/>
      <c r="AG49" s="259"/>
      <c r="AH49" s="259"/>
      <c r="AI49" s="260"/>
      <c r="AJ49" s="227" t="str">
        <f>'照明算定(導入後2)'!AL49</f>
        <v/>
      </c>
      <c r="AK49" s="228"/>
      <c r="AL49" s="214" t="str">
        <f t="shared" si="1"/>
        <v/>
      </c>
      <c r="AM49" s="215"/>
      <c r="AP49" s="14"/>
    </row>
    <row r="50" spans="1:42" s="10" customFormat="1" ht="15" customHeight="1">
      <c r="A50" s="9"/>
      <c r="B50" s="241">
        <f t="shared" si="3"/>
        <v>93</v>
      </c>
      <c r="C50" s="242"/>
      <c r="D50" s="243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5"/>
      <c r="S50" s="247">
        <f>'照明算定(導入後2)'!S50</f>
        <v>0</v>
      </c>
      <c r="T50" s="248"/>
      <c r="U50" s="248"/>
      <c r="V50" s="248">
        <f>'照明算定(導入後2)'!V50</f>
        <v>0</v>
      </c>
      <c r="W50" s="248"/>
      <c r="X50" s="248"/>
      <c r="Y50" s="239">
        <f t="shared" si="0"/>
        <v>0</v>
      </c>
      <c r="Z50" s="239"/>
      <c r="AA50" s="239"/>
      <c r="AB50" s="239"/>
      <c r="AC50" s="259">
        <f>'照明算定(導入後2)'!AE50</f>
        <v>0</v>
      </c>
      <c r="AD50" s="259"/>
      <c r="AE50" s="259"/>
      <c r="AF50" s="259"/>
      <c r="AG50" s="259"/>
      <c r="AH50" s="259"/>
      <c r="AI50" s="260"/>
      <c r="AJ50" s="227" t="str">
        <f>'照明算定(導入後2)'!AL50</f>
        <v/>
      </c>
      <c r="AK50" s="228"/>
      <c r="AL50" s="214" t="str">
        <f t="shared" si="1"/>
        <v/>
      </c>
      <c r="AM50" s="215"/>
      <c r="AP50" s="14"/>
    </row>
    <row r="51" spans="1:42" s="10" customFormat="1" ht="15" customHeight="1">
      <c r="A51" s="9"/>
      <c r="B51" s="241">
        <f t="shared" si="3"/>
        <v>94</v>
      </c>
      <c r="C51" s="242"/>
      <c r="D51" s="243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5"/>
      <c r="S51" s="247">
        <f>'照明算定(導入後2)'!S51</f>
        <v>0</v>
      </c>
      <c r="T51" s="248"/>
      <c r="U51" s="248"/>
      <c r="V51" s="248">
        <f>'照明算定(導入後2)'!V51</f>
        <v>0</v>
      </c>
      <c r="W51" s="248"/>
      <c r="X51" s="248"/>
      <c r="Y51" s="239">
        <f t="shared" si="0"/>
        <v>0</v>
      </c>
      <c r="Z51" s="239"/>
      <c r="AA51" s="239"/>
      <c r="AB51" s="239"/>
      <c r="AC51" s="259">
        <f>'照明算定(導入後2)'!AE51</f>
        <v>0</v>
      </c>
      <c r="AD51" s="259"/>
      <c r="AE51" s="259"/>
      <c r="AF51" s="259"/>
      <c r="AG51" s="259"/>
      <c r="AH51" s="259"/>
      <c r="AI51" s="260"/>
      <c r="AJ51" s="227" t="str">
        <f>'照明算定(導入後2)'!AL51</f>
        <v/>
      </c>
      <c r="AK51" s="228"/>
      <c r="AL51" s="214" t="str">
        <f t="shared" si="1"/>
        <v/>
      </c>
      <c r="AM51" s="215"/>
      <c r="AP51" s="14"/>
    </row>
    <row r="52" spans="1:42" s="10" customFormat="1" ht="15" customHeight="1">
      <c r="A52" s="9"/>
      <c r="B52" s="241">
        <f t="shared" si="3"/>
        <v>95</v>
      </c>
      <c r="C52" s="242"/>
      <c r="D52" s="243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5"/>
      <c r="S52" s="247">
        <f>'照明算定(導入後2)'!S52</f>
        <v>0</v>
      </c>
      <c r="T52" s="248"/>
      <c r="U52" s="248"/>
      <c r="V52" s="248">
        <f>'照明算定(導入後2)'!V52</f>
        <v>0</v>
      </c>
      <c r="W52" s="248"/>
      <c r="X52" s="248"/>
      <c r="Y52" s="239">
        <f t="shared" si="0"/>
        <v>0</v>
      </c>
      <c r="Z52" s="239"/>
      <c r="AA52" s="239"/>
      <c r="AB52" s="239"/>
      <c r="AC52" s="259">
        <f>'照明算定(導入後2)'!AE52</f>
        <v>0</v>
      </c>
      <c r="AD52" s="259"/>
      <c r="AE52" s="259"/>
      <c r="AF52" s="259"/>
      <c r="AG52" s="259"/>
      <c r="AH52" s="259"/>
      <c r="AI52" s="260"/>
      <c r="AJ52" s="227" t="str">
        <f>'照明算定(導入後2)'!AL52</f>
        <v/>
      </c>
      <c r="AK52" s="228"/>
      <c r="AL52" s="214" t="str">
        <f t="shared" si="1"/>
        <v/>
      </c>
      <c r="AM52" s="215"/>
      <c r="AP52" s="14"/>
    </row>
    <row r="53" spans="1:42" s="10" customFormat="1" ht="15" customHeight="1">
      <c r="A53" s="9"/>
      <c r="B53" s="241">
        <f t="shared" si="3"/>
        <v>96</v>
      </c>
      <c r="C53" s="242"/>
      <c r="D53" s="243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5"/>
      <c r="S53" s="247">
        <f>'照明算定(導入後2)'!S53</f>
        <v>0</v>
      </c>
      <c r="T53" s="248"/>
      <c r="U53" s="248"/>
      <c r="V53" s="248">
        <f>'照明算定(導入後2)'!V53</f>
        <v>0</v>
      </c>
      <c r="W53" s="248"/>
      <c r="X53" s="248"/>
      <c r="Y53" s="239">
        <f t="shared" si="0"/>
        <v>0</v>
      </c>
      <c r="Z53" s="239"/>
      <c r="AA53" s="239"/>
      <c r="AB53" s="239"/>
      <c r="AC53" s="259">
        <f>'照明算定(導入後2)'!AE53</f>
        <v>0</v>
      </c>
      <c r="AD53" s="259"/>
      <c r="AE53" s="259"/>
      <c r="AF53" s="259"/>
      <c r="AG53" s="259"/>
      <c r="AH53" s="259"/>
      <c r="AI53" s="260"/>
      <c r="AJ53" s="227" t="str">
        <f>'照明算定(導入後2)'!AL53</f>
        <v/>
      </c>
      <c r="AK53" s="228"/>
      <c r="AL53" s="214" t="str">
        <f t="shared" si="1"/>
        <v/>
      </c>
      <c r="AM53" s="215"/>
      <c r="AP53" s="14"/>
    </row>
    <row r="54" spans="1:42" s="10" customFormat="1" ht="15" customHeight="1">
      <c r="A54" s="9"/>
      <c r="B54" s="241">
        <f t="shared" si="3"/>
        <v>97</v>
      </c>
      <c r="C54" s="242"/>
      <c r="D54" s="243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5"/>
      <c r="S54" s="247">
        <f>'照明算定(導入後2)'!S54</f>
        <v>0</v>
      </c>
      <c r="T54" s="248"/>
      <c r="U54" s="248"/>
      <c r="V54" s="248">
        <f>'照明算定(導入後2)'!V54</f>
        <v>0</v>
      </c>
      <c r="W54" s="248"/>
      <c r="X54" s="248"/>
      <c r="Y54" s="239">
        <f t="shared" si="0"/>
        <v>0</v>
      </c>
      <c r="Z54" s="239"/>
      <c r="AA54" s="239"/>
      <c r="AB54" s="239"/>
      <c r="AC54" s="259">
        <f>'照明算定(導入後2)'!AE54</f>
        <v>0</v>
      </c>
      <c r="AD54" s="259"/>
      <c r="AE54" s="259"/>
      <c r="AF54" s="259"/>
      <c r="AG54" s="259"/>
      <c r="AH54" s="259"/>
      <c r="AI54" s="260"/>
      <c r="AJ54" s="227" t="str">
        <f>'照明算定(導入後2)'!AL54</f>
        <v/>
      </c>
      <c r="AK54" s="228"/>
      <c r="AL54" s="214" t="str">
        <f t="shared" si="1"/>
        <v/>
      </c>
      <c r="AM54" s="215"/>
      <c r="AP54" s="14"/>
    </row>
    <row r="55" spans="1:42" s="10" customFormat="1" ht="15" customHeight="1">
      <c r="A55" s="9"/>
      <c r="B55" s="241">
        <f t="shared" si="3"/>
        <v>98</v>
      </c>
      <c r="C55" s="242"/>
      <c r="D55" s="243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5"/>
      <c r="S55" s="247">
        <f>'照明算定(導入後2)'!S55</f>
        <v>0</v>
      </c>
      <c r="T55" s="248"/>
      <c r="U55" s="248"/>
      <c r="V55" s="248">
        <f>'照明算定(導入後2)'!V55</f>
        <v>0</v>
      </c>
      <c r="W55" s="248"/>
      <c r="X55" s="248"/>
      <c r="Y55" s="239">
        <f t="shared" si="0"/>
        <v>0</v>
      </c>
      <c r="Z55" s="239"/>
      <c r="AA55" s="239"/>
      <c r="AB55" s="239"/>
      <c r="AC55" s="259">
        <f>'照明算定(導入後2)'!AE55</f>
        <v>0</v>
      </c>
      <c r="AD55" s="259"/>
      <c r="AE55" s="259"/>
      <c r="AF55" s="259"/>
      <c r="AG55" s="259"/>
      <c r="AH55" s="259"/>
      <c r="AI55" s="260"/>
      <c r="AJ55" s="227" t="str">
        <f>'照明算定(導入後2)'!AL55</f>
        <v/>
      </c>
      <c r="AK55" s="228"/>
      <c r="AL55" s="214" t="str">
        <f t="shared" si="1"/>
        <v/>
      </c>
      <c r="AM55" s="215"/>
      <c r="AP55" s="14"/>
    </row>
    <row r="56" spans="1:42" ht="15" customHeight="1">
      <c r="A56" s="9"/>
      <c r="B56" s="241">
        <f t="shared" si="3"/>
        <v>99</v>
      </c>
      <c r="C56" s="242"/>
      <c r="D56" s="243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5"/>
      <c r="S56" s="247">
        <f>'照明算定(導入後2)'!S56</f>
        <v>0</v>
      </c>
      <c r="T56" s="248"/>
      <c r="U56" s="248"/>
      <c r="V56" s="248">
        <f>'照明算定(導入後2)'!V56</f>
        <v>0</v>
      </c>
      <c r="W56" s="248"/>
      <c r="X56" s="248"/>
      <c r="Y56" s="239">
        <f t="shared" si="0"/>
        <v>0</v>
      </c>
      <c r="Z56" s="239"/>
      <c r="AA56" s="239"/>
      <c r="AB56" s="239"/>
      <c r="AC56" s="259">
        <f>'照明算定(導入後2)'!AE56</f>
        <v>0</v>
      </c>
      <c r="AD56" s="259"/>
      <c r="AE56" s="259"/>
      <c r="AF56" s="259"/>
      <c r="AG56" s="259"/>
      <c r="AH56" s="259"/>
      <c r="AI56" s="260"/>
      <c r="AJ56" s="227" t="str">
        <f>'照明算定(導入後2)'!AL56</f>
        <v/>
      </c>
      <c r="AK56" s="228"/>
      <c r="AL56" s="214" t="str">
        <f t="shared" si="1"/>
        <v/>
      </c>
      <c r="AM56" s="215"/>
      <c r="AP56" s="14"/>
    </row>
    <row r="57" spans="1:42" ht="14.25" thickBot="1">
      <c r="A57" s="9"/>
      <c r="B57" s="261">
        <f t="shared" si="3"/>
        <v>100</v>
      </c>
      <c r="C57" s="262"/>
      <c r="D57" s="26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4"/>
      <c r="S57" s="364">
        <f>'照明算定(導入後2)'!S57</f>
        <v>0</v>
      </c>
      <c r="T57" s="238"/>
      <c r="U57" s="238"/>
      <c r="V57" s="238">
        <f>'照明算定(導入後2)'!V57</f>
        <v>0</v>
      </c>
      <c r="W57" s="238"/>
      <c r="X57" s="238"/>
      <c r="Y57" s="365">
        <f t="shared" si="0"/>
        <v>0</v>
      </c>
      <c r="Z57" s="365"/>
      <c r="AA57" s="365"/>
      <c r="AB57" s="365"/>
      <c r="AC57" s="366">
        <f>'照明算定(導入後2)'!AE57</f>
        <v>0</v>
      </c>
      <c r="AD57" s="366"/>
      <c r="AE57" s="366"/>
      <c r="AF57" s="366"/>
      <c r="AG57" s="366"/>
      <c r="AH57" s="366"/>
      <c r="AI57" s="367"/>
      <c r="AJ57" s="229" t="str">
        <f>'照明算定(導入後2)'!AL57</f>
        <v/>
      </c>
      <c r="AK57" s="230"/>
      <c r="AL57" s="216" t="str">
        <f t="shared" si="1"/>
        <v/>
      </c>
      <c r="AM57" s="217"/>
      <c r="AP57" s="14"/>
    </row>
    <row r="58" spans="1:42" ht="14.25" thickBot="1">
      <c r="A58" s="9"/>
      <c r="B58" s="368" t="s">
        <v>259</v>
      </c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8"/>
      <c r="AE58" s="368"/>
      <c r="AF58" s="368"/>
      <c r="AG58" s="368"/>
      <c r="AH58" s="368"/>
      <c r="AI58" s="368"/>
      <c r="AJ58" s="368"/>
      <c r="AK58" s="368"/>
      <c r="AL58" s="218">
        <f>SUM(AL8:AM57)</f>
        <v>0</v>
      </c>
      <c r="AM58" s="186"/>
      <c r="AN58" s="186"/>
      <c r="AO58" s="186"/>
      <c r="AP58" s="130" t="s">
        <v>250</v>
      </c>
    </row>
    <row r="59" spans="1:42" ht="16.5" customHeight="1" thickBot="1">
      <c r="A59" s="9"/>
      <c r="B59" s="9"/>
      <c r="C59" s="9"/>
      <c r="D59" s="173" t="s">
        <v>31</v>
      </c>
      <c r="E59" s="173"/>
      <c r="F59" s="173"/>
      <c r="G59" s="173"/>
      <c r="H59" s="173"/>
      <c r="I59" s="173"/>
      <c r="J59" s="249"/>
      <c r="K59" s="250">
        <f>W59*0.495/1000</f>
        <v>0</v>
      </c>
      <c r="L59" s="251"/>
      <c r="M59" s="251"/>
      <c r="N59" s="251"/>
      <c r="O59" s="252"/>
      <c r="P59" s="17" t="s">
        <v>32</v>
      </c>
      <c r="Q59" s="16"/>
      <c r="R59" s="16"/>
      <c r="S59" s="19" t="s">
        <v>33</v>
      </c>
      <c r="T59" s="16"/>
      <c r="U59" s="18"/>
      <c r="V59" s="129"/>
      <c r="W59" s="253">
        <f>SUM(Y8:AB57)</f>
        <v>0</v>
      </c>
      <c r="X59" s="254"/>
      <c r="Y59" s="254"/>
      <c r="Z59" s="255"/>
      <c r="AA59" s="124" t="s">
        <v>18</v>
      </c>
      <c r="AB59" s="125"/>
      <c r="AC59" s="18"/>
      <c r="AD59" s="16"/>
      <c r="AE59" s="134" t="s">
        <v>233</v>
      </c>
      <c r="AF59" s="256">
        <f>AL59</f>
        <v>0</v>
      </c>
      <c r="AG59" s="257"/>
      <c r="AH59" s="257"/>
      <c r="AI59" s="258"/>
      <c r="AJ59" s="16" t="s">
        <v>32</v>
      </c>
      <c r="AK59" s="16"/>
      <c r="AL59" s="220">
        <f>AL58*0.495/1000</f>
        <v>0</v>
      </c>
      <c r="AM59" s="220"/>
      <c r="AN59" s="220"/>
      <c r="AO59" s="219" t="s">
        <v>249</v>
      </c>
      <c r="AP59" s="219"/>
    </row>
  </sheetData>
  <sheetProtection formatCells="0"/>
  <mergeCells count="526">
    <mergeCell ref="Y8:AB8"/>
    <mergeCell ref="AC8:AI8"/>
    <mergeCell ref="AJ8:AK8"/>
    <mergeCell ref="AL8:AM8"/>
    <mergeCell ref="B9:C9"/>
    <mergeCell ref="A1:T2"/>
    <mergeCell ref="U1:AF2"/>
    <mergeCell ref="AG1:AJ2"/>
    <mergeCell ref="A3:K4"/>
    <mergeCell ref="L3:AJ4"/>
    <mergeCell ref="AJ6:AK7"/>
    <mergeCell ref="AL6:AM7"/>
    <mergeCell ref="M7:O7"/>
    <mergeCell ref="P7:R7"/>
    <mergeCell ref="S7:U7"/>
    <mergeCell ref="V7:X7"/>
    <mergeCell ref="Y7:AB7"/>
    <mergeCell ref="B6:C7"/>
    <mergeCell ref="D6:L7"/>
    <mergeCell ref="M6:O6"/>
    <mergeCell ref="P6:R6"/>
    <mergeCell ref="Y6:AB6"/>
    <mergeCell ref="AC6:AI7"/>
    <mergeCell ref="D9:L9"/>
    <mergeCell ref="M9:O9"/>
    <mergeCell ref="P9:R9"/>
    <mergeCell ref="S9:U9"/>
    <mergeCell ref="V9:X9"/>
    <mergeCell ref="B8:C8"/>
    <mergeCell ref="D8:L8"/>
    <mergeCell ref="M8:O8"/>
    <mergeCell ref="P8:R8"/>
    <mergeCell ref="S8:U8"/>
    <mergeCell ref="V8:X8"/>
    <mergeCell ref="Y9:AB9"/>
    <mergeCell ref="AC9:AI9"/>
    <mergeCell ref="AJ9:AK9"/>
    <mergeCell ref="AL9:AM9"/>
    <mergeCell ref="AL10:AM10"/>
    <mergeCell ref="B11:C11"/>
    <mergeCell ref="D11:L11"/>
    <mergeCell ref="M11:O11"/>
    <mergeCell ref="P11:R11"/>
    <mergeCell ref="S11:U11"/>
    <mergeCell ref="V11:X11"/>
    <mergeCell ref="Y11:AB11"/>
    <mergeCell ref="AC11:AI11"/>
    <mergeCell ref="AJ11:AK11"/>
    <mergeCell ref="AL11:AM11"/>
    <mergeCell ref="B10:C10"/>
    <mergeCell ref="D10:L10"/>
    <mergeCell ref="M10:O10"/>
    <mergeCell ref="P10:R10"/>
    <mergeCell ref="S10:U10"/>
    <mergeCell ref="V10:X10"/>
    <mergeCell ref="Y10:AB10"/>
    <mergeCell ref="AC10:AI10"/>
    <mergeCell ref="AJ10:AK10"/>
    <mergeCell ref="AL12:AM12"/>
    <mergeCell ref="B13:C13"/>
    <mergeCell ref="D13:L13"/>
    <mergeCell ref="M13:O13"/>
    <mergeCell ref="P13:R13"/>
    <mergeCell ref="S13:U13"/>
    <mergeCell ref="V13:X13"/>
    <mergeCell ref="Y13:AB13"/>
    <mergeCell ref="AC13:AI13"/>
    <mergeCell ref="AJ13:AK13"/>
    <mergeCell ref="AL13:AM13"/>
    <mergeCell ref="B12:C12"/>
    <mergeCell ref="D12:L12"/>
    <mergeCell ref="M12:O12"/>
    <mergeCell ref="P12:R12"/>
    <mergeCell ref="S12:U12"/>
    <mergeCell ref="V12:X12"/>
    <mergeCell ref="Y12:AB12"/>
    <mergeCell ref="AC12:AI12"/>
    <mergeCell ref="AJ12:AK12"/>
    <mergeCell ref="AL14:AM14"/>
    <mergeCell ref="B15:C15"/>
    <mergeCell ref="D15:L15"/>
    <mergeCell ref="M15:O15"/>
    <mergeCell ref="P15:R15"/>
    <mergeCell ref="S15:U15"/>
    <mergeCell ref="V15:X15"/>
    <mergeCell ref="Y15:AB15"/>
    <mergeCell ref="AC15:AI15"/>
    <mergeCell ref="AJ15:AK15"/>
    <mergeCell ref="AL15:AM15"/>
    <mergeCell ref="B14:C14"/>
    <mergeCell ref="D14:L14"/>
    <mergeCell ref="M14:O14"/>
    <mergeCell ref="P14:R14"/>
    <mergeCell ref="S14:U14"/>
    <mergeCell ref="V14:X14"/>
    <mergeCell ref="Y14:AB14"/>
    <mergeCell ref="AC14:AI14"/>
    <mergeCell ref="AJ14:AK14"/>
    <mergeCell ref="AL16:AM16"/>
    <mergeCell ref="B17:C17"/>
    <mergeCell ref="D17:L17"/>
    <mergeCell ref="M17:O17"/>
    <mergeCell ref="P17:R17"/>
    <mergeCell ref="S17:U17"/>
    <mergeCell ref="V17:X17"/>
    <mergeCell ref="Y17:AB17"/>
    <mergeCell ref="AC17:AI17"/>
    <mergeCell ref="AJ17:AK17"/>
    <mergeCell ref="AL17:AM17"/>
    <mergeCell ref="B16:C16"/>
    <mergeCell ref="D16:L16"/>
    <mergeCell ref="M16:O16"/>
    <mergeCell ref="P16:R16"/>
    <mergeCell ref="S16:U16"/>
    <mergeCell ref="V16:X16"/>
    <mergeCell ref="Y16:AB16"/>
    <mergeCell ref="AC16:AI16"/>
    <mergeCell ref="AJ16:AK16"/>
    <mergeCell ref="AL18:AM18"/>
    <mergeCell ref="B19:C19"/>
    <mergeCell ref="D19:L19"/>
    <mergeCell ref="M19:O19"/>
    <mergeCell ref="P19:R19"/>
    <mergeCell ref="S19:U19"/>
    <mergeCell ref="V19:X19"/>
    <mergeCell ref="Y19:AB19"/>
    <mergeCell ref="AC19:AI19"/>
    <mergeCell ref="AJ19:AK19"/>
    <mergeCell ref="AL19:AM19"/>
    <mergeCell ref="B18:C18"/>
    <mergeCell ref="D18:L18"/>
    <mergeCell ref="M18:O18"/>
    <mergeCell ref="P18:R18"/>
    <mergeCell ref="S18:U18"/>
    <mergeCell ref="V18:X18"/>
    <mergeCell ref="Y18:AB18"/>
    <mergeCell ref="AC18:AI18"/>
    <mergeCell ref="AJ18:AK18"/>
    <mergeCell ref="AL20:AM20"/>
    <mergeCell ref="B21:C21"/>
    <mergeCell ref="D21:L21"/>
    <mergeCell ref="M21:O21"/>
    <mergeCell ref="P21:R21"/>
    <mergeCell ref="S21:U21"/>
    <mergeCell ref="V21:X21"/>
    <mergeCell ref="Y21:AB21"/>
    <mergeCell ref="AC21:AI21"/>
    <mergeCell ref="AJ21:AK21"/>
    <mergeCell ref="AL21:AM21"/>
    <mergeCell ref="B20:C20"/>
    <mergeCell ref="D20:L20"/>
    <mergeCell ref="M20:O20"/>
    <mergeCell ref="P20:R20"/>
    <mergeCell ref="S20:U20"/>
    <mergeCell ref="V20:X20"/>
    <mergeCell ref="Y20:AB20"/>
    <mergeCell ref="AC20:AI20"/>
    <mergeCell ref="AJ20:AK20"/>
    <mergeCell ref="AL22:AM22"/>
    <mergeCell ref="B23:C23"/>
    <mergeCell ref="D23:L23"/>
    <mergeCell ref="M23:O23"/>
    <mergeCell ref="P23:R23"/>
    <mergeCell ref="S23:U23"/>
    <mergeCell ref="V23:X23"/>
    <mergeCell ref="Y23:AB23"/>
    <mergeCell ref="AC23:AI23"/>
    <mergeCell ref="AJ23:AK23"/>
    <mergeCell ref="AL23:AM23"/>
    <mergeCell ref="B22:C22"/>
    <mergeCell ref="D22:L22"/>
    <mergeCell ref="M22:O22"/>
    <mergeCell ref="P22:R22"/>
    <mergeCell ref="S22:U22"/>
    <mergeCell ref="V22:X22"/>
    <mergeCell ref="Y22:AB22"/>
    <mergeCell ref="AC22:AI22"/>
    <mergeCell ref="AJ22:AK22"/>
    <mergeCell ref="AL24:AM24"/>
    <mergeCell ref="B25:C25"/>
    <mergeCell ref="D25:L25"/>
    <mergeCell ref="M25:O25"/>
    <mergeCell ref="P25:R25"/>
    <mergeCell ref="S25:U25"/>
    <mergeCell ref="V25:X25"/>
    <mergeCell ref="Y25:AB25"/>
    <mergeCell ref="AC25:AI25"/>
    <mergeCell ref="AJ25:AK25"/>
    <mergeCell ref="AL25:AM25"/>
    <mergeCell ref="B24:C24"/>
    <mergeCell ref="D24:L24"/>
    <mergeCell ref="M24:O24"/>
    <mergeCell ref="P24:R24"/>
    <mergeCell ref="S24:U24"/>
    <mergeCell ref="V24:X24"/>
    <mergeCell ref="Y24:AB24"/>
    <mergeCell ref="AC24:AI24"/>
    <mergeCell ref="AJ24:AK24"/>
    <mergeCell ref="AL26:AM26"/>
    <mergeCell ref="B27:C27"/>
    <mergeCell ref="D27:L27"/>
    <mergeCell ref="M27:O27"/>
    <mergeCell ref="P27:R27"/>
    <mergeCell ref="S27:U27"/>
    <mergeCell ref="V27:X27"/>
    <mergeCell ref="Y27:AB27"/>
    <mergeCell ref="AC27:AI27"/>
    <mergeCell ref="AJ27:AK27"/>
    <mergeCell ref="AL27:AM27"/>
    <mergeCell ref="B26:C26"/>
    <mergeCell ref="D26:L26"/>
    <mergeCell ref="M26:O26"/>
    <mergeCell ref="P26:R26"/>
    <mergeCell ref="S26:U26"/>
    <mergeCell ref="V26:X26"/>
    <mergeCell ref="Y26:AB26"/>
    <mergeCell ref="AC26:AI26"/>
    <mergeCell ref="AJ26:AK26"/>
    <mergeCell ref="AL28:AM28"/>
    <mergeCell ref="B29:C29"/>
    <mergeCell ref="D29:L29"/>
    <mergeCell ref="M29:O29"/>
    <mergeCell ref="P29:R29"/>
    <mergeCell ref="S29:U29"/>
    <mergeCell ref="V29:X29"/>
    <mergeCell ref="Y29:AB29"/>
    <mergeCell ref="AC29:AI29"/>
    <mergeCell ref="AJ29:AK29"/>
    <mergeCell ref="AL29:AM29"/>
    <mergeCell ref="B28:C28"/>
    <mergeCell ref="D28:L28"/>
    <mergeCell ref="M28:O28"/>
    <mergeCell ref="P28:R28"/>
    <mergeCell ref="S28:U28"/>
    <mergeCell ref="V28:X28"/>
    <mergeCell ref="Y28:AB28"/>
    <mergeCell ref="AC28:AI28"/>
    <mergeCell ref="AJ28:AK28"/>
    <mergeCell ref="AL30:AM30"/>
    <mergeCell ref="B31:C31"/>
    <mergeCell ref="D31:L31"/>
    <mergeCell ref="M31:O31"/>
    <mergeCell ref="P31:R31"/>
    <mergeCell ref="S31:U31"/>
    <mergeCell ref="V31:X31"/>
    <mergeCell ref="Y31:AB31"/>
    <mergeCell ref="AC31:AI31"/>
    <mergeCell ref="AJ31:AK31"/>
    <mergeCell ref="AL31:AM31"/>
    <mergeCell ref="B30:C30"/>
    <mergeCell ref="D30:L30"/>
    <mergeCell ref="M30:O30"/>
    <mergeCell ref="P30:R30"/>
    <mergeCell ref="S30:U30"/>
    <mergeCell ref="V30:X30"/>
    <mergeCell ref="Y30:AB30"/>
    <mergeCell ref="AC30:AI30"/>
    <mergeCell ref="AJ30:AK30"/>
    <mergeCell ref="AL32:AM32"/>
    <mergeCell ref="B33:C33"/>
    <mergeCell ref="D33:L33"/>
    <mergeCell ref="M33:O33"/>
    <mergeCell ref="P33:R33"/>
    <mergeCell ref="S33:U33"/>
    <mergeCell ref="V33:X33"/>
    <mergeCell ref="Y33:AB33"/>
    <mergeCell ref="AC33:AI33"/>
    <mergeCell ref="AJ33:AK33"/>
    <mergeCell ref="AL33:AM33"/>
    <mergeCell ref="B32:C32"/>
    <mergeCell ref="D32:L32"/>
    <mergeCell ref="M32:O32"/>
    <mergeCell ref="P32:R32"/>
    <mergeCell ref="S32:U32"/>
    <mergeCell ref="V32:X32"/>
    <mergeCell ref="Y32:AB32"/>
    <mergeCell ref="AC32:AI32"/>
    <mergeCell ref="AJ32:AK32"/>
    <mergeCell ref="AL34:AM34"/>
    <mergeCell ref="B35:C35"/>
    <mergeCell ref="D35:L35"/>
    <mergeCell ref="M35:O35"/>
    <mergeCell ref="P35:R35"/>
    <mergeCell ref="S35:U35"/>
    <mergeCell ref="V35:X35"/>
    <mergeCell ref="Y35:AB35"/>
    <mergeCell ref="AC35:AI35"/>
    <mergeCell ref="AJ35:AK35"/>
    <mergeCell ref="AL35:AM35"/>
    <mergeCell ref="B34:C34"/>
    <mergeCell ref="D34:L34"/>
    <mergeCell ref="M34:O34"/>
    <mergeCell ref="P34:R34"/>
    <mergeCell ref="S34:U34"/>
    <mergeCell ref="V34:X34"/>
    <mergeCell ref="Y34:AB34"/>
    <mergeCell ref="AC34:AI34"/>
    <mergeCell ref="AJ34:AK34"/>
    <mergeCell ref="AL36:AM36"/>
    <mergeCell ref="B37:C37"/>
    <mergeCell ref="D37:L37"/>
    <mergeCell ref="M37:O37"/>
    <mergeCell ref="P37:R37"/>
    <mergeCell ref="S37:U37"/>
    <mergeCell ref="V37:X37"/>
    <mergeCell ref="Y37:AB37"/>
    <mergeCell ref="AC37:AI37"/>
    <mergeCell ref="AJ37:AK37"/>
    <mergeCell ref="AL37:AM37"/>
    <mergeCell ref="B36:C36"/>
    <mergeCell ref="D36:L36"/>
    <mergeCell ref="M36:O36"/>
    <mergeCell ref="P36:R36"/>
    <mergeCell ref="S36:U36"/>
    <mergeCell ref="V36:X36"/>
    <mergeCell ref="Y36:AB36"/>
    <mergeCell ref="AC36:AI36"/>
    <mergeCell ref="AJ36:AK36"/>
    <mergeCell ref="AL38:AM38"/>
    <mergeCell ref="B39:C39"/>
    <mergeCell ref="D39:L39"/>
    <mergeCell ref="M39:O39"/>
    <mergeCell ref="P39:R39"/>
    <mergeCell ref="S39:U39"/>
    <mergeCell ref="V39:X39"/>
    <mergeCell ref="Y39:AB39"/>
    <mergeCell ref="AC39:AI39"/>
    <mergeCell ref="AJ39:AK39"/>
    <mergeCell ref="AL39:AM39"/>
    <mergeCell ref="B38:C38"/>
    <mergeCell ref="D38:L38"/>
    <mergeCell ref="M38:O38"/>
    <mergeCell ref="P38:R38"/>
    <mergeCell ref="S38:U38"/>
    <mergeCell ref="V38:X38"/>
    <mergeCell ref="Y38:AB38"/>
    <mergeCell ref="AC38:AI38"/>
    <mergeCell ref="AJ38:AK38"/>
    <mergeCell ref="AL40:AM40"/>
    <mergeCell ref="B41:C41"/>
    <mergeCell ref="D41:L41"/>
    <mergeCell ref="M41:O41"/>
    <mergeCell ref="P41:R41"/>
    <mergeCell ref="S41:U41"/>
    <mergeCell ref="V41:X41"/>
    <mergeCell ref="Y41:AB41"/>
    <mergeCell ref="AC41:AI41"/>
    <mergeCell ref="AJ41:AK41"/>
    <mergeCell ref="AL41:AM41"/>
    <mergeCell ref="B40:C40"/>
    <mergeCell ref="D40:L40"/>
    <mergeCell ref="M40:O40"/>
    <mergeCell ref="P40:R40"/>
    <mergeCell ref="S40:U40"/>
    <mergeCell ref="V40:X40"/>
    <mergeCell ref="Y40:AB40"/>
    <mergeCell ref="AC40:AI40"/>
    <mergeCell ref="AJ40:AK40"/>
    <mergeCell ref="AL42:AM42"/>
    <mergeCell ref="B43:C43"/>
    <mergeCell ref="D43:L43"/>
    <mergeCell ref="M43:O43"/>
    <mergeCell ref="P43:R43"/>
    <mergeCell ref="S43:U43"/>
    <mergeCell ref="V43:X43"/>
    <mergeCell ref="Y43:AB43"/>
    <mergeCell ref="AC43:AI43"/>
    <mergeCell ref="AJ43:AK43"/>
    <mergeCell ref="AL43:AM43"/>
    <mergeCell ref="B42:C42"/>
    <mergeCell ref="D42:L42"/>
    <mergeCell ref="M42:O42"/>
    <mergeCell ref="P42:R42"/>
    <mergeCell ref="S42:U42"/>
    <mergeCell ref="V42:X42"/>
    <mergeCell ref="Y42:AB42"/>
    <mergeCell ref="AC42:AI42"/>
    <mergeCell ref="AJ42:AK42"/>
    <mergeCell ref="AL44:AM44"/>
    <mergeCell ref="B45:C45"/>
    <mergeCell ref="D45:L45"/>
    <mergeCell ref="M45:O45"/>
    <mergeCell ref="P45:R45"/>
    <mergeCell ref="S45:U45"/>
    <mergeCell ref="V45:X45"/>
    <mergeCell ref="Y45:AB45"/>
    <mergeCell ref="AC45:AI45"/>
    <mergeCell ref="AJ45:AK45"/>
    <mergeCell ref="AL45:AM45"/>
    <mergeCell ref="B44:C44"/>
    <mergeCell ref="D44:L44"/>
    <mergeCell ref="M44:O44"/>
    <mergeCell ref="P44:R44"/>
    <mergeCell ref="S44:U44"/>
    <mergeCell ref="V44:X44"/>
    <mergeCell ref="Y44:AB44"/>
    <mergeCell ref="AC44:AI44"/>
    <mergeCell ref="AJ44:AK44"/>
    <mergeCell ref="AL46:AM46"/>
    <mergeCell ref="B47:C47"/>
    <mergeCell ref="D47:L47"/>
    <mergeCell ref="M47:O47"/>
    <mergeCell ref="P47:R47"/>
    <mergeCell ref="S47:U47"/>
    <mergeCell ref="V47:X47"/>
    <mergeCell ref="Y47:AB47"/>
    <mergeCell ref="AC47:AI47"/>
    <mergeCell ref="AJ47:AK47"/>
    <mergeCell ref="AL47:AM47"/>
    <mergeCell ref="B46:C46"/>
    <mergeCell ref="D46:L46"/>
    <mergeCell ref="M46:O46"/>
    <mergeCell ref="P46:R46"/>
    <mergeCell ref="S46:U46"/>
    <mergeCell ref="V46:X46"/>
    <mergeCell ref="Y46:AB46"/>
    <mergeCell ref="AC46:AI46"/>
    <mergeCell ref="AJ46:AK46"/>
    <mergeCell ref="AL48:AM48"/>
    <mergeCell ref="B49:C49"/>
    <mergeCell ref="D49:L49"/>
    <mergeCell ref="M49:O49"/>
    <mergeCell ref="P49:R49"/>
    <mergeCell ref="S49:U49"/>
    <mergeCell ref="V49:X49"/>
    <mergeCell ref="Y49:AB49"/>
    <mergeCell ref="AC49:AI49"/>
    <mergeCell ref="AJ49:AK49"/>
    <mergeCell ref="AL49:AM49"/>
    <mergeCell ref="B48:C48"/>
    <mergeCell ref="D48:L48"/>
    <mergeCell ref="M48:O48"/>
    <mergeCell ref="P48:R48"/>
    <mergeCell ref="S48:U48"/>
    <mergeCell ref="V48:X48"/>
    <mergeCell ref="Y48:AB48"/>
    <mergeCell ref="AC48:AI48"/>
    <mergeCell ref="AJ48:AK48"/>
    <mergeCell ref="AL50:AM50"/>
    <mergeCell ref="B51:C51"/>
    <mergeCell ref="D51:L51"/>
    <mergeCell ref="M51:O51"/>
    <mergeCell ref="P51:R51"/>
    <mergeCell ref="S51:U51"/>
    <mergeCell ref="V51:X51"/>
    <mergeCell ref="Y51:AB51"/>
    <mergeCell ref="AC51:AI51"/>
    <mergeCell ref="AJ51:AK51"/>
    <mergeCell ref="AL51:AM51"/>
    <mergeCell ref="B50:C50"/>
    <mergeCell ref="D50:L50"/>
    <mergeCell ref="M50:O50"/>
    <mergeCell ref="P50:R50"/>
    <mergeCell ref="S50:U50"/>
    <mergeCell ref="V50:X50"/>
    <mergeCell ref="Y50:AB50"/>
    <mergeCell ref="AC50:AI50"/>
    <mergeCell ref="AJ50:AK50"/>
    <mergeCell ref="AL52:AM52"/>
    <mergeCell ref="B53:C53"/>
    <mergeCell ref="D53:L53"/>
    <mergeCell ref="M53:O53"/>
    <mergeCell ref="P53:R53"/>
    <mergeCell ref="S53:U53"/>
    <mergeCell ref="V53:X53"/>
    <mergeCell ref="Y53:AB53"/>
    <mergeCell ref="AC53:AI53"/>
    <mergeCell ref="AJ53:AK53"/>
    <mergeCell ref="AL53:AM53"/>
    <mergeCell ref="B52:C52"/>
    <mergeCell ref="D52:L52"/>
    <mergeCell ref="M52:O52"/>
    <mergeCell ref="P52:R52"/>
    <mergeCell ref="S52:U52"/>
    <mergeCell ref="V52:X52"/>
    <mergeCell ref="Y52:AB52"/>
    <mergeCell ref="AC52:AI52"/>
    <mergeCell ref="AJ52:AK52"/>
    <mergeCell ref="Y56:AB56"/>
    <mergeCell ref="AC56:AI56"/>
    <mergeCell ref="AJ56:AK56"/>
    <mergeCell ref="AL54:AM54"/>
    <mergeCell ref="B55:C55"/>
    <mergeCell ref="D55:L55"/>
    <mergeCell ref="M55:O55"/>
    <mergeCell ref="P55:R55"/>
    <mergeCell ref="S55:U55"/>
    <mergeCell ref="V55:X55"/>
    <mergeCell ref="Y55:AB55"/>
    <mergeCell ref="AC55:AI55"/>
    <mergeCell ref="AJ55:AK55"/>
    <mergeCell ref="AL55:AM55"/>
    <mergeCell ref="B54:C54"/>
    <mergeCell ref="D54:L54"/>
    <mergeCell ref="M54:O54"/>
    <mergeCell ref="P54:R54"/>
    <mergeCell ref="S54:U54"/>
    <mergeCell ref="V54:X54"/>
    <mergeCell ref="Y54:AB54"/>
    <mergeCell ref="AC54:AI54"/>
    <mergeCell ref="AJ54:AK54"/>
    <mergeCell ref="AL56:AM56"/>
    <mergeCell ref="AO59:AP59"/>
    <mergeCell ref="Y57:AB57"/>
    <mergeCell ref="AC57:AI57"/>
    <mergeCell ref="AJ57:AK57"/>
    <mergeCell ref="AL57:AM57"/>
    <mergeCell ref="AL58:AO58"/>
    <mergeCell ref="D59:J59"/>
    <mergeCell ref="K59:O59"/>
    <mergeCell ref="W59:Z59"/>
    <mergeCell ref="AF59:AI59"/>
    <mergeCell ref="AL59:AN59"/>
    <mergeCell ref="B58:AK58"/>
    <mergeCell ref="B56:C56"/>
    <mergeCell ref="D56:L56"/>
    <mergeCell ref="M56:O56"/>
    <mergeCell ref="P56:R56"/>
    <mergeCell ref="S56:U56"/>
    <mergeCell ref="V56:X56"/>
    <mergeCell ref="B57:C57"/>
    <mergeCell ref="D57:L57"/>
    <mergeCell ref="M57:O57"/>
    <mergeCell ref="P57:R57"/>
    <mergeCell ref="S57:U57"/>
    <mergeCell ref="V57:X57"/>
  </mergeCells>
  <phoneticPr fontId="17"/>
  <conditionalFormatting sqref="D8:R57">
    <cfRule type="containsBlanks" dxfId="63" priority="7">
      <formula>LEN(TRIM(D8))=0</formula>
    </cfRule>
  </conditionalFormatting>
  <conditionalFormatting sqref="S8:U57">
    <cfRule type="notContainsBlanks" dxfId="62" priority="5">
      <formula>LEN(TRIM(S8))&gt;0</formula>
    </cfRule>
  </conditionalFormatting>
  <conditionalFormatting sqref="S8:U57">
    <cfRule type="expression" dxfId="61" priority="6">
      <formula>$AO$7=1</formula>
    </cfRule>
  </conditionalFormatting>
  <conditionalFormatting sqref="B8:C8">
    <cfRule type="containsBlanks" dxfId="60" priority="4">
      <formula>LEN(TRIM(B8))=0</formula>
    </cfRule>
  </conditionalFormatting>
  <conditionalFormatting sqref="V8:X57">
    <cfRule type="notContainsBlanks" dxfId="59" priority="2">
      <formula>LEN(TRIM(V8))&gt;0</formula>
    </cfRule>
  </conditionalFormatting>
  <conditionalFormatting sqref="V8:X57">
    <cfRule type="expression" dxfId="58" priority="3">
      <formula>$AO$7=1</formula>
    </cfRule>
  </conditionalFormatting>
  <dataValidations count="4">
    <dataValidation type="decimal" allowBlank="1" showInputMessage="1" showErrorMessage="1" error="数値で記入します" sqref="M8:O57">
      <formula1>0</formula1>
      <formula2>1000000</formula2>
    </dataValidation>
    <dataValidation type="decimal" allowBlank="1" showInputMessage="1" showErrorMessage="1" error="０～２４の数値で記入します" sqref="S8:U57">
      <formula1>0</formula1>
      <formula2>24</formula2>
    </dataValidation>
    <dataValidation type="decimal" allowBlank="1" showInputMessage="1" showErrorMessage="1" error="０～３６５の数値で記入します" sqref="V8:X57">
      <formula1>0</formula1>
      <formula2>365</formula2>
    </dataValidation>
    <dataValidation type="whole" allowBlank="1" showInputMessage="1" showErrorMessage="1" error="数値で記入します" sqref="P8:R57">
      <formula1>0</formula1>
      <formula2>1000000</formula2>
    </dataValidation>
  </dataValidations>
  <printOptions horizontalCentered="1"/>
  <pageMargins left="0.51181102362204722" right="0.51181102362204722" top="0.51181102362204722" bottom="0.35433070866141736" header="0.27559055118110237" footer="0.31496062992125984"/>
  <pageSetup paperSize="9" scale="96" orientation="portrait" r:id="rId1"/>
  <headerFooter>
    <oddHeader>&amp;L６．CO₂排出削減量算定</oddHead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C948A707-C692-4B7E-88D1-098D691CC552}">
            <xm:f>'照明算定(導入後2)'!$P8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P8:R57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V60"/>
  <sheetViews>
    <sheetView showZeros="0" view="pageBreakPreview" zoomScaleNormal="100" zoomScaleSheetLayoutView="100" workbookViewId="0">
      <selection activeCell="AN1" sqref="AN1"/>
    </sheetView>
  </sheetViews>
  <sheetFormatPr defaultRowHeight="13.5"/>
  <cols>
    <col min="1" max="1" width="1.125" style="5" customWidth="1"/>
    <col min="2" max="15" width="2.625" style="5" customWidth="1"/>
    <col min="16" max="24" width="2.125" style="5" customWidth="1"/>
    <col min="25" max="36" width="2.625" style="5" customWidth="1"/>
    <col min="37" max="37" width="3.875" style="5" customWidth="1"/>
    <col min="38" max="41" width="3.625" style="5" customWidth="1"/>
    <col min="42" max="43" width="5.625" style="5" customWidth="1"/>
    <col min="44" max="46" width="9" style="5" customWidth="1"/>
    <col min="47" max="47" width="9.5" style="5" hidden="1" customWidth="1"/>
    <col min="48" max="48" width="9" style="5" hidden="1" customWidth="1"/>
    <col min="49" max="52" width="9" style="5" customWidth="1"/>
    <col min="53" max="16384" width="9" style="5"/>
  </cols>
  <sheetData>
    <row r="1" spans="1:48" ht="13.5" customHeight="1">
      <c r="A1" s="342" t="s">
        <v>265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122"/>
      <c r="V1" s="122"/>
      <c r="W1" s="122"/>
      <c r="X1" s="122"/>
      <c r="Y1" s="122"/>
      <c r="Z1" s="122"/>
      <c r="AA1" s="122"/>
      <c r="AB1" s="122"/>
      <c r="AC1" s="122"/>
      <c r="AD1" s="332"/>
      <c r="AE1" s="332"/>
      <c r="AF1" s="332"/>
      <c r="AG1" s="332"/>
      <c r="AH1" s="333"/>
      <c r="AI1" s="273" t="str">
        <f ca="1">RIGHT(CELL("filename",AI1),LEN(CELL("filename",AI1))-FIND("]",CELL("filename",AI1)))</f>
        <v>照明算定(導入後2)</v>
      </c>
      <c r="AJ1" s="274"/>
      <c r="AK1" s="274"/>
      <c r="AL1" s="275"/>
    </row>
    <row r="2" spans="1:48">
      <c r="A2" s="344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123"/>
      <c r="V2" s="123"/>
      <c r="W2" s="123"/>
      <c r="X2" s="123"/>
      <c r="Y2" s="123"/>
      <c r="Z2" s="123"/>
      <c r="AA2" s="123"/>
      <c r="AB2" s="123"/>
      <c r="AC2" s="123"/>
      <c r="AD2" s="334"/>
      <c r="AE2" s="334"/>
      <c r="AF2" s="334"/>
      <c r="AG2" s="334"/>
      <c r="AH2" s="335"/>
      <c r="AI2" s="276"/>
      <c r="AJ2" s="277"/>
      <c r="AK2" s="277"/>
      <c r="AL2" s="278"/>
    </row>
    <row r="3" spans="1:48" ht="13.5" customHeight="1">
      <c r="A3" s="336" t="s">
        <v>256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8"/>
      <c r="AK3" s="34"/>
      <c r="AL3" s="44"/>
      <c r="AO3" s="10"/>
    </row>
    <row r="4" spans="1:48">
      <c r="A4" s="339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1"/>
      <c r="AK4" s="47"/>
      <c r="AL4" s="10"/>
      <c r="AO4" s="9"/>
    </row>
    <row r="5" spans="1:48" ht="18.95" customHeight="1">
      <c r="A5" s="7"/>
      <c r="B5" s="9"/>
      <c r="C5" s="9"/>
      <c r="D5" s="9" t="s">
        <v>235</v>
      </c>
      <c r="E5" s="9" t="s">
        <v>237</v>
      </c>
      <c r="F5" s="10"/>
      <c r="G5" s="9"/>
      <c r="H5" s="9"/>
      <c r="I5" s="9"/>
      <c r="J5" s="9"/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Q5" s="9"/>
    </row>
    <row r="6" spans="1:48" s="10" customFormat="1" ht="24" customHeight="1">
      <c r="A6" s="9"/>
      <c r="B6" s="292" t="s">
        <v>20</v>
      </c>
      <c r="C6" s="293"/>
      <c r="D6" s="293" t="s">
        <v>229</v>
      </c>
      <c r="E6" s="293"/>
      <c r="F6" s="293"/>
      <c r="G6" s="293"/>
      <c r="H6" s="293"/>
      <c r="I6" s="293"/>
      <c r="J6" s="293"/>
      <c r="K6" s="293"/>
      <c r="L6" s="293"/>
      <c r="M6" s="321" t="s">
        <v>21</v>
      </c>
      <c r="N6" s="321"/>
      <c r="O6" s="321"/>
      <c r="P6" s="322" t="s">
        <v>34</v>
      </c>
      <c r="Q6" s="322"/>
      <c r="R6" s="322"/>
      <c r="S6" s="323" t="s">
        <v>35</v>
      </c>
      <c r="T6" s="324"/>
      <c r="U6" s="325"/>
      <c r="V6" s="323" t="s">
        <v>24</v>
      </c>
      <c r="W6" s="324"/>
      <c r="X6" s="325"/>
      <c r="Y6" s="326" t="s">
        <v>25</v>
      </c>
      <c r="Z6" s="327"/>
      <c r="AA6" s="327"/>
      <c r="AB6" s="328"/>
      <c r="AC6" s="326" t="s">
        <v>36</v>
      </c>
      <c r="AD6" s="328"/>
      <c r="AE6" s="293" t="s">
        <v>246</v>
      </c>
      <c r="AF6" s="293"/>
      <c r="AG6" s="293"/>
      <c r="AH6" s="293"/>
      <c r="AI6" s="293"/>
      <c r="AJ6" s="293"/>
      <c r="AK6" s="299"/>
      <c r="AL6" s="221" t="s">
        <v>238</v>
      </c>
      <c r="AM6" s="279"/>
      <c r="AN6" s="348" t="s">
        <v>239</v>
      </c>
      <c r="AO6" s="222"/>
      <c r="AP6" s="221" t="s">
        <v>248</v>
      </c>
      <c r="AQ6" s="222"/>
    </row>
    <row r="7" spans="1:48" s="10" customFormat="1" ht="17.25" customHeight="1" thickBot="1">
      <c r="A7" s="9"/>
      <c r="B7" s="261"/>
      <c r="C7" s="294"/>
      <c r="D7" s="295"/>
      <c r="E7" s="295"/>
      <c r="F7" s="295"/>
      <c r="G7" s="295"/>
      <c r="H7" s="295"/>
      <c r="I7" s="295"/>
      <c r="J7" s="295"/>
      <c r="K7" s="295"/>
      <c r="L7" s="295"/>
      <c r="M7" s="301" t="s">
        <v>26</v>
      </c>
      <c r="N7" s="301"/>
      <c r="O7" s="301"/>
      <c r="P7" s="302" t="s">
        <v>27</v>
      </c>
      <c r="Q7" s="302"/>
      <c r="R7" s="302"/>
      <c r="S7" s="301" t="s">
        <v>28</v>
      </c>
      <c r="T7" s="301"/>
      <c r="U7" s="301"/>
      <c r="V7" s="301" t="s">
        <v>29</v>
      </c>
      <c r="W7" s="301"/>
      <c r="X7" s="301"/>
      <c r="Y7" s="303" t="s">
        <v>30</v>
      </c>
      <c r="Z7" s="303"/>
      <c r="AA7" s="303"/>
      <c r="AB7" s="303"/>
      <c r="AC7" s="330" t="s">
        <v>37</v>
      </c>
      <c r="AD7" s="331"/>
      <c r="AE7" s="295"/>
      <c r="AF7" s="295"/>
      <c r="AG7" s="295"/>
      <c r="AH7" s="295"/>
      <c r="AI7" s="295"/>
      <c r="AJ7" s="295"/>
      <c r="AK7" s="329"/>
      <c r="AL7" s="280"/>
      <c r="AM7" s="281"/>
      <c r="AN7" s="223"/>
      <c r="AO7" s="224"/>
      <c r="AP7" s="223"/>
      <c r="AQ7" s="224"/>
    </row>
    <row r="8" spans="1:48" s="10" customFormat="1" ht="15" customHeight="1">
      <c r="A8" s="9"/>
      <c r="B8" s="264">
        <v>51</v>
      </c>
      <c r="C8" s="265"/>
      <c r="D8" s="266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8"/>
      <c r="Y8" s="352">
        <f>(M8*P8*S8*V8)/1000</f>
        <v>0</v>
      </c>
      <c r="Z8" s="239"/>
      <c r="AA8" s="239"/>
      <c r="AB8" s="353"/>
      <c r="AC8" s="354"/>
      <c r="AD8" s="355"/>
      <c r="AE8" s="267"/>
      <c r="AF8" s="267"/>
      <c r="AG8" s="267"/>
      <c r="AH8" s="267"/>
      <c r="AI8" s="267"/>
      <c r="AJ8" s="267"/>
      <c r="AK8" s="268"/>
      <c r="AL8" s="349" t="str">
        <f>IF(AN8="","",IF(AN8&gt;10,10,AN8))</f>
        <v/>
      </c>
      <c r="AM8" s="350"/>
      <c r="AN8" s="351" t="str">
        <f>IFERROR(ROUNDUP(AU8/(S8*V8),0),"")</f>
        <v/>
      </c>
      <c r="AO8" s="351"/>
      <c r="AP8" s="313" t="str">
        <f>IFERROR(Y8*AL8,"")</f>
        <v/>
      </c>
      <c r="AQ8" s="314"/>
      <c r="AR8" s="14"/>
      <c r="AU8" s="10" t="str">
        <f>IF(AC8=$AV$9,60000,IF(AC8=$AV$10,50000,IF(AC8=$AV$11,40000,"")))</f>
        <v/>
      </c>
    </row>
    <row r="9" spans="1:48" s="10" customFormat="1" ht="15" customHeight="1">
      <c r="A9" s="9"/>
      <c r="B9" s="241">
        <f>IF(B8="","",B8+1)</f>
        <v>52</v>
      </c>
      <c r="C9" s="242"/>
      <c r="D9" s="243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5"/>
      <c r="Y9" s="352">
        <f t="shared" ref="Y9:Y57" si="0">(M9*P9*S9*V9)/1000</f>
        <v>0</v>
      </c>
      <c r="Z9" s="239"/>
      <c r="AA9" s="239"/>
      <c r="AB9" s="353"/>
      <c r="AC9" s="346"/>
      <c r="AD9" s="347"/>
      <c r="AE9" s="244"/>
      <c r="AF9" s="244"/>
      <c r="AG9" s="244"/>
      <c r="AH9" s="244"/>
      <c r="AI9" s="244"/>
      <c r="AJ9" s="244"/>
      <c r="AK9" s="245"/>
      <c r="AL9" s="316" t="str">
        <f t="shared" ref="AL9:AL57" si="1">IF(AN9="","",IF(AN9&gt;10,10,AN9))</f>
        <v/>
      </c>
      <c r="AM9" s="317"/>
      <c r="AN9" s="315" t="str">
        <f t="shared" ref="AN9:AN57" si="2">IFERROR(ROUNDUP(AU9/(S9*V9),0),"")</f>
        <v/>
      </c>
      <c r="AO9" s="315"/>
      <c r="AP9" s="304" t="str">
        <f t="shared" ref="AP9:AP57" si="3">IFERROR(Y9*AL9,"")</f>
        <v/>
      </c>
      <c r="AQ9" s="305"/>
      <c r="AR9" s="14"/>
      <c r="AU9" s="10" t="str">
        <f t="shared" ref="AU9:AU57" si="4">IF(AC9=$AV$9,60000,IF(AC9=$AV$10,50000,IF(AC9=$AV$11,40000,"")))</f>
        <v/>
      </c>
      <c r="AV9" s="10" t="s">
        <v>38</v>
      </c>
    </row>
    <row r="10" spans="1:48" s="10" customFormat="1" ht="15" customHeight="1">
      <c r="A10" s="9"/>
      <c r="B10" s="241">
        <f t="shared" ref="B10:B37" si="5">IF(B9="","",B9+1)</f>
        <v>53</v>
      </c>
      <c r="C10" s="242"/>
      <c r="D10" s="243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5"/>
      <c r="Y10" s="352">
        <f t="shared" si="0"/>
        <v>0</v>
      </c>
      <c r="Z10" s="239"/>
      <c r="AA10" s="239"/>
      <c r="AB10" s="353"/>
      <c r="AC10" s="346"/>
      <c r="AD10" s="347"/>
      <c r="AE10" s="244"/>
      <c r="AF10" s="244"/>
      <c r="AG10" s="244"/>
      <c r="AH10" s="244"/>
      <c r="AI10" s="244"/>
      <c r="AJ10" s="244"/>
      <c r="AK10" s="245"/>
      <c r="AL10" s="316" t="str">
        <f t="shared" si="1"/>
        <v/>
      </c>
      <c r="AM10" s="317"/>
      <c r="AN10" s="315" t="str">
        <f t="shared" si="2"/>
        <v/>
      </c>
      <c r="AO10" s="315"/>
      <c r="AP10" s="304" t="str">
        <f t="shared" si="3"/>
        <v/>
      </c>
      <c r="AQ10" s="305"/>
      <c r="AR10" s="14"/>
      <c r="AU10" s="10" t="str">
        <f t="shared" si="4"/>
        <v/>
      </c>
      <c r="AV10" s="10" t="s">
        <v>135</v>
      </c>
    </row>
    <row r="11" spans="1:48" s="10" customFormat="1" ht="15" customHeight="1">
      <c r="A11" s="9"/>
      <c r="B11" s="241">
        <f t="shared" si="5"/>
        <v>54</v>
      </c>
      <c r="C11" s="242"/>
      <c r="D11" s="243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5"/>
      <c r="Y11" s="352">
        <f t="shared" si="0"/>
        <v>0</v>
      </c>
      <c r="Z11" s="239"/>
      <c r="AA11" s="239"/>
      <c r="AB11" s="353"/>
      <c r="AC11" s="346"/>
      <c r="AD11" s="347"/>
      <c r="AE11" s="244"/>
      <c r="AF11" s="244"/>
      <c r="AG11" s="244"/>
      <c r="AH11" s="244"/>
      <c r="AI11" s="244"/>
      <c r="AJ11" s="244"/>
      <c r="AK11" s="245"/>
      <c r="AL11" s="316" t="str">
        <f t="shared" si="1"/>
        <v/>
      </c>
      <c r="AM11" s="317"/>
      <c r="AN11" s="315" t="str">
        <f t="shared" si="2"/>
        <v/>
      </c>
      <c r="AO11" s="315"/>
      <c r="AP11" s="304" t="str">
        <f t="shared" si="3"/>
        <v/>
      </c>
      <c r="AQ11" s="305"/>
      <c r="AR11" s="14"/>
      <c r="AU11" s="10" t="str">
        <f t="shared" si="4"/>
        <v/>
      </c>
      <c r="AV11" s="10" t="s">
        <v>39</v>
      </c>
    </row>
    <row r="12" spans="1:48" s="10" customFormat="1" ht="15" customHeight="1">
      <c r="A12" s="9"/>
      <c r="B12" s="241">
        <f t="shared" si="5"/>
        <v>55</v>
      </c>
      <c r="C12" s="242"/>
      <c r="D12" s="243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5"/>
      <c r="Y12" s="352">
        <f t="shared" si="0"/>
        <v>0</v>
      </c>
      <c r="Z12" s="239"/>
      <c r="AA12" s="239"/>
      <c r="AB12" s="353"/>
      <c r="AC12" s="346"/>
      <c r="AD12" s="347"/>
      <c r="AE12" s="244"/>
      <c r="AF12" s="244"/>
      <c r="AG12" s="244"/>
      <c r="AH12" s="244"/>
      <c r="AI12" s="244"/>
      <c r="AJ12" s="244"/>
      <c r="AK12" s="245"/>
      <c r="AL12" s="316" t="str">
        <f t="shared" si="1"/>
        <v/>
      </c>
      <c r="AM12" s="317"/>
      <c r="AN12" s="315" t="str">
        <f t="shared" si="2"/>
        <v/>
      </c>
      <c r="AO12" s="315"/>
      <c r="AP12" s="304" t="str">
        <f t="shared" si="3"/>
        <v/>
      </c>
      <c r="AQ12" s="305"/>
      <c r="AR12" s="14"/>
      <c r="AU12" s="10" t="str">
        <f t="shared" si="4"/>
        <v/>
      </c>
      <c r="AV12" s="10" t="s">
        <v>40</v>
      </c>
    </row>
    <row r="13" spans="1:48" s="10" customFormat="1" ht="15" customHeight="1">
      <c r="A13" s="9"/>
      <c r="B13" s="241">
        <f t="shared" si="5"/>
        <v>56</v>
      </c>
      <c r="C13" s="242"/>
      <c r="D13" s="243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5"/>
      <c r="Y13" s="352">
        <f t="shared" si="0"/>
        <v>0</v>
      </c>
      <c r="Z13" s="239"/>
      <c r="AA13" s="239"/>
      <c r="AB13" s="353"/>
      <c r="AC13" s="346"/>
      <c r="AD13" s="347"/>
      <c r="AE13" s="244"/>
      <c r="AF13" s="244"/>
      <c r="AG13" s="244"/>
      <c r="AH13" s="244"/>
      <c r="AI13" s="244"/>
      <c r="AJ13" s="244"/>
      <c r="AK13" s="245"/>
      <c r="AL13" s="316" t="str">
        <f t="shared" si="1"/>
        <v/>
      </c>
      <c r="AM13" s="317"/>
      <c r="AN13" s="315" t="str">
        <f t="shared" si="2"/>
        <v/>
      </c>
      <c r="AO13" s="315"/>
      <c r="AP13" s="304" t="str">
        <f t="shared" si="3"/>
        <v/>
      </c>
      <c r="AQ13" s="305"/>
      <c r="AR13" s="14"/>
      <c r="AU13" s="10" t="str">
        <f t="shared" si="4"/>
        <v/>
      </c>
    </row>
    <row r="14" spans="1:48" s="10" customFormat="1" ht="15" customHeight="1">
      <c r="A14" s="9"/>
      <c r="B14" s="241">
        <f t="shared" si="5"/>
        <v>57</v>
      </c>
      <c r="C14" s="242"/>
      <c r="D14" s="243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5"/>
      <c r="Y14" s="352">
        <f t="shared" si="0"/>
        <v>0</v>
      </c>
      <c r="Z14" s="239"/>
      <c r="AA14" s="239"/>
      <c r="AB14" s="353"/>
      <c r="AC14" s="346"/>
      <c r="AD14" s="347"/>
      <c r="AE14" s="244"/>
      <c r="AF14" s="244"/>
      <c r="AG14" s="244"/>
      <c r="AH14" s="244"/>
      <c r="AI14" s="244"/>
      <c r="AJ14" s="244"/>
      <c r="AK14" s="245"/>
      <c r="AL14" s="316" t="str">
        <f t="shared" si="1"/>
        <v/>
      </c>
      <c r="AM14" s="317"/>
      <c r="AN14" s="315" t="str">
        <f t="shared" si="2"/>
        <v/>
      </c>
      <c r="AO14" s="315"/>
      <c r="AP14" s="304" t="str">
        <f t="shared" si="3"/>
        <v/>
      </c>
      <c r="AQ14" s="305"/>
      <c r="AR14" s="14"/>
      <c r="AU14" s="10" t="str">
        <f t="shared" si="4"/>
        <v/>
      </c>
    </row>
    <row r="15" spans="1:48" s="10" customFormat="1" ht="15" customHeight="1">
      <c r="A15" s="9"/>
      <c r="B15" s="241">
        <f t="shared" si="5"/>
        <v>58</v>
      </c>
      <c r="C15" s="242"/>
      <c r="D15" s="243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5"/>
      <c r="Y15" s="352">
        <f t="shared" si="0"/>
        <v>0</v>
      </c>
      <c r="Z15" s="239"/>
      <c r="AA15" s="239"/>
      <c r="AB15" s="353"/>
      <c r="AC15" s="346"/>
      <c r="AD15" s="347"/>
      <c r="AE15" s="244"/>
      <c r="AF15" s="244"/>
      <c r="AG15" s="244"/>
      <c r="AH15" s="244"/>
      <c r="AI15" s="244"/>
      <c r="AJ15" s="244"/>
      <c r="AK15" s="245"/>
      <c r="AL15" s="316" t="str">
        <f t="shared" si="1"/>
        <v/>
      </c>
      <c r="AM15" s="317"/>
      <c r="AN15" s="315" t="str">
        <f t="shared" si="2"/>
        <v/>
      </c>
      <c r="AO15" s="315"/>
      <c r="AP15" s="304" t="str">
        <f t="shared" si="3"/>
        <v/>
      </c>
      <c r="AQ15" s="305"/>
      <c r="AR15" s="14"/>
      <c r="AU15" s="10" t="str">
        <f t="shared" si="4"/>
        <v/>
      </c>
    </row>
    <row r="16" spans="1:48" s="10" customFormat="1" ht="15" customHeight="1">
      <c r="A16" s="9"/>
      <c r="B16" s="241">
        <f t="shared" si="5"/>
        <v>59</v>
      </c>
      <c r="C16" s="242"/>
      <c r="D16" s="243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5"/>
      <c r="Y16" s="352">
        <f t="shared" si="0"/>
        <v>0</v>
      </c>
      <c r="Z16" s="239"/>
      <c r="AA16" s="239"/>
      <c r="AB16" s="353"/>
      <c r="AC16" s="346"/>
      <c r="AD16" s="347"/>
      <c r="AE16" s="244"/>
      <c r="AF16" s="244"/>
      <c r="AG16" s="244"/>
      <c r="AH16" s="244"/>
      <c r="AI16" s="244"/>
      <c r="AJ16" s="244"/>
      <c r="AK16" s="245"/>
      <c r="AL16" s="316" t="str">
        <f t="shared" si="1"/>
        <v/>
      </c>
      <c r="AM16" s="317"/>
      <c r="AN16" s="315" t="str">
        <f t="shared" si="2"/>
        <v/>
      </c>
      <c r="AO16" s="315"/>
      <c r="AP16" s="304" t="str">
        <f t="shared" si="3"/>
        <v/>
      </c>
      <c r="AQ16" s="305"/>
      <c r="AR16" s="14"/>
      <c r="AU16" s="10" t="str">
        <f t="shared" si="4"/>
        <v/>
      </c>
    </row>
    <row r="17" spans="1:47" s="10" customFormat="1" ht="15" customHeight="1">
      <c r="A17" s="9"/>
      <c r="B17" s="241">
        <f t="shared" si="5"/>
        <v>60</v>
      </c>
      <c r="C17" s="242"/>
      <c r="D17" s="243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5"/>
      <c r="Y17" s="352">
        <f t="shared" si="0"/>
        <v>0</v>
      </c>
      <c r="Z17" s="239"/>
      <c r="AA17" s="239"/>
      <c r="AB17" s="353"/>
      <c r="AC17" s="346"/>
      <c r="AD17" s="347"/>
      <c r="AE17" s="244"/>
      <c r="AF17" s="244"/>
      <c r="AG17" s="244"/>
      <c r="AH17" s="244"/>
      <c r="AI17" s="244"/>
      <c r="AJ17" s="244"/>
      <c r="AK17" s="245"/>
      <c r="AL17" s="316" t="str">
        <f t="shared" si="1"/>
        <v/>
      </c>
      <c r="AM17" s="317"/>
      <c r="AN17" s="315" t="str">
        <f t="shared" si="2"/>
        <v/>
      </c>
      <c r="AO17" s="315"/>
      <c r="AP17" s="304" t="str">
        <f t="shared" si="3"/>
        <v/>
      </c>
      <c r="AQ17" s="305"/>
      <c r="AR17" s="14"/>
      <c r="AU17" s="10" t="str">
        <f t="shared" si="4"/>
        <v/>
      </c>
    </row>
    <row r="18" spans="1:47" s="10" customFormat="1" ht="15" customHeight="1">
      <c r="A18" s="9"/>
      <c r="B18" s="241">
        <f t="shared" si="5"/>
        <v>61</v>
      </c>
      <c r="C18" s="242"/>
      <c r="D18" s="243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5"/>
      <c r="Y18" s="352">
        <f t="shared" si="0"/>
        <v>0</v>
      </c>
      <c r="Z18" s="239"/>
      <c r="AA18" s="239"/>
      <c r="AB18" s="353"/>
      <c r="AC18" s="346"/>
      <c r="AD18" s="347"/>
      <c r="AE18" s="244"/>
      <c r="AF18" s="244"/>
      <c r="AG18" s="244"/>
      <c r="AH18" s="244"/>
      <c r="AI18" s="244"/>
      <c r="AJ18" s="244"/>
      <c r="AK18" s="245"/>
      <c r="AL18" s="316" t="str">
        <f t="shared" si="1"/>
        <v/>
      </c>
      <c r="AM18" s="317"/>
      <c r="AN18" s="315" t="str">
        <f t="shared" si="2"/>
        <v/>
      </c>
      <c r="AO18" s="315"/>
      <c r="AP18" s="304" t="str">
        <f t="shared" si="3"/>
        <v/>
      </c>
      <c r="AQ18" s="305"/>
      <c r="AR18" s="14"/>
      <c r="AU18" s="10" t="str">
        <f t="shared" si="4"/>
        <v/>
      </c>
    </row>
    <row r="19" spans="1:47" s="10" customFormat="1" ht="15" customHeight="1">
      <c r="A19" s="9"/>
      <c r="B19" s="241">
        <f t="shared" si="5"/>
        <v>62</v>
      </c>
      <c r="C19" s="242"/>
      <c r="D19" s="243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5"/>
      <c r="Y19" s="352">
        <f t="shared" si="0"/>
        <v>0</v>
      </c>
      <c r="Z19" s="239"/>
      <c r="AA19" s="239"/>
      <c r="AB19" s="353"/>
      <c r="AC19" s="346"/>
      <c r="AD19" s="347"/>
      <c r="AE19" s="244"/>
      <c r="AF19" s="244"/>
      <c r="AG19" s="244"/>
      <c r="AH19" s="244"/>
      <c r="AI19" s="244"/>
      <c r="AJ19" s="244"/>
      <c r="AK19" s="245"/>
      <c r="AL19" s="316" t="str">
        <f t="shared" si="1"/>
        <v/>
      </c>
      <c r="AM19" s="317"/>
      <c r="AN19" s="315" t="str">
        <f t="shared" si="2"/>
        <v/>
      </c>
      <c r="AO19" s="315"/>
      <c r="AP19" s="304" t="str">
        <f t="shared" si="3"/>
        <v/>
      </c>
      <c r="AQ19" s="305"/>
      <c r="AR19" s="14"/>
      <c r="AU19" s="10" t="str">
        <f t="shared" si="4"/>
        <v/>
      </c>
    </row>
    <row r="20" spans="1:47" s="10" customFormat="1" ht="15" customHeight="1">
      <c r="A20" s="9"/>
      <c r="B20" s="241">
        <f t="shared" si="5"/>
        <v>63</v>
      </c>
      <c r="C20" s="242"/>
      <c r="D20" s="243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5"/>
      <c r="Y20" s="352">
        <f t="shared" si="0"/>
        <v>0</v>
      </c>
      <c r="Z20" s="239"/>
      <c r="AA20" s="239"/>
      <c r="AB20" s="353"/>
      <c r="AC20" s="346"/>
      <c r="AD20" s="347"/>
      <c r="AE20" s="244"/>
      <c r="AF20" s="244"/>
      <c r="AG20" s="244"/>
      <c r="AH20" s="244"/>
      <c r="AI20" s="244"/>
      <c r="AJ20" s="244"/>
      <c r="AK20" s="245"/>
      <c r="AL20" s="316" t="str">
        <f t="shared" si="1"/>
        <v/>
      </c>
      <c r="AM20" s="317"/>
      <c r="AN20" s="315" t="str">
        <f t="shared" si="2"/>
        <v/>
      </c>
      <c r="AO20" s="315"/>
      <c r="AP20" s="304" t="str">
        <f t="shared" si="3"/>
        <v/>
      </c>
      <c r="AQ20" s="305"/>
      <c r="AR20" s="14"/>
      <c r="AU20" s="10" t="str">
        <f t="shared" si="4"/>
        <v/>
      </c>
    </row>
    <row r="21" spans="1:47" s="10" customFormat="1" ht="15" customHeight="1">
      <c r="A21" s="9"/>
      <c r="B21" s="241">
        <f t="shared" si="5"/>
        <v>64</v>
      </c>
      <c r="C21" s="242"/>
      <c r="D21" s="243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5"/>
      <c r="Y21" s="352">
        <f t="shared" si="0"/>
        <v>0</v>
      </c>
      <c r="Z21" s="239"/>
      <c r="AA21" s="239"/>
      <c r="AB21" s="353"/>
      <c r="AC21" s="346"/>
      <c r="AD21" s="347"/>
      <c r="AE21" s="244"/>
      <c r="AF21" s="244"/>
      <c r="AG21" s="244"/>
      <c r="AH21" s="244"/>
      <c r="AI21" s="244"/>
      <c r="AJ21" s="244"/>
      <c r="AK21" s="245"/>
      <c r="AL21" s="316" t="str">
        <f t="shared" si="1"/>
        <v/>
      </c>
      <c r="AM21" s="317"/>
      <c r="AN21" s="315" t="str">
        <f t="shared" si="2"/>
        <v/>
      </c>
      <c r="AO21" s="315"/>
      <c r="AP21" s="304" t="str">
        <f t="shared" si="3"/>
        <v/>
      </c>
      <c r="AQ21" s="305"/>
      <c r="AR21" s="14"/>
      <c r="AU21" s="10" t="str">
        <f t="shared" si="4"/>
        <v/>
      </c>
    </row>
    <row r="22" spans="1:47" s="10" customFormat="1" ht="15" customHeight="1">
      <c r="A22" s="9"/>
      <c r="B22" s="241">
        <f t="shared" si="5"/>
        <v>65</v>
      </c>
      <c r="C22" s="242"/>
      <c r="D22" s="243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5"/>
      <c r="Y22" s="352">
        <f t="shared" si="0"/>
        <v>0</v>
      </c>
      <c r="Z22" s="239"/>
      <c r="AA22" s="239"/>
      <c r="AB22" s="353"/>
      <c r="AC22" s="346"/>
      <c r="AD22" s="347"/>
      <c r="AE22" s="244"/>
      <c r="AF22" s="244"/>
      <c r="AG22" s="244"/>
      <c r="AH22" s="244"/>
      <c r="AI22" s="244"/>
      <c r="AJ22" s="244"/>
      <c r="AK22" s="245"/>
      <c r="AL22" s="316" t="str">
        <f t="shared" si="1"/>
        <v/>
      </c>
      <c r="AM22" s="317"/>
      <c r="AN22" s="315" t="str">
        <f t="shared" si="2"/>
        <v/>
      </c>
      <c r="AO22" s="315"/>
      <c r="AP22" s="304" t="str">
        <f t="shared" si="3"/>
        <v/>
      </c>
      <c r="AQ22" s="305"/>
      <c r="AR22" s="14"/>
      <c r="AU22" s="10" t="str">
        <f t="shared" si="4"/>
        <v/>
      </c>
    </row>
    <row r="23" spans="1:47" s="10" customFormat="1" ht="15" customHeight="1">
      <c r="A23" s="9"/>
      <c r="B23" s="241">
        <f t="shared" si="5"/>
        <v>66</v>
      </c>
      <c r="C23" s="242"/>
      <c r="D23" s="243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5"/>
      <c r="Y23" s="352">
        <f t="shared" si="0"/>
        <v>0</v>
      </c>
      <c r="Z23" s="239"/>
      <c r="AA23" s="239"/>
      <c r="AB23" s="353"/>
      <c r="AC23" s="346"/>
      <c r="AD23" s="347"/>
      <c r="AE23" s="244"/>
      <c r="AF23" s="244"/>
      <c r="AG23" s="244"/>
      <c r="AH23" s="244"/>
      <c r="AI23" s="244"/>
      <c r="AJ23" s="244"/>
      <c r="AK23" s="245"/>
      <c r="AL23" s="316" t="str">
        <f t="shared" si="1"/>
        <v/>
      </c>
      <c r="AM23" s="317"/>
      <c r="AN23" s="315" t="str">
        <f t="shared" si="2"/>
        <v/>
      </c>
      <c r="AO23" s="315"/>
      <c r="AP23" s="304" t="str">
        <f t="shared" si="3"/>
        <v/>
      </c>
      <c r="AQ23" s="305"/>
      <c r="AR23" s="14"/>
      <c r="AU23" s="10" t="str">
        <f t="shared" si="4"/>
        <v/>
      </c>
    </row>
    <row r="24" spans="1:47" s="10" customFormat="1" ht="15" customHeight="1">
      <c r="A24" s="9"/>
      <c r="B24" s="241">
        <f t="shared" si="5"/>
        <v>67</v>
      </c>
      <c r="C24" s="242"/>
      <c r="D24" s="243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5"/>
      <c r="Y24" s="352">
        <f t="shared" si="0"/>
        <v>0</v>
      </c>
      <c r="Z24" s="239"/>
      <c r="AA24" s="239"/>
      <c r="AB24" s="353"/>
      <c r="AC24" s="346"/>
      <c r="AD24" s="347"/>
      <c r="AE24" s="244"/>
      <c r="AF24" s="244"/>
      <c r="AG24" s="244"/>
      <c r="AH24" s="244"/>
      <c r="AI24" s="244"/>
      <c r="AJ24" s="244"/>
      <c r="AK24" s="245"/>
      <c r="AL24" s="316" t="str">
        <f t="shared" si="1"/>
        <v/>
      </c>
      <c r="AM24" s="317"/>
      <c r="AN24" s="315" t="str">
        <f t="shared" si="2"/>
        <v/>
      </c>
      <c r="AO24" s="315"/>
      <c r="AP24" s="304" t="str">
        <f t="shared" si="3"/>
        <v/>
      </c>
      <c r="AQ24" s="305"/>
      <c r="AR24" s="14"/>
      <c r="AU24" s="10" t="str">
        <f t="shared" si="4"/>
        <v/>
      </c>
    </row>
    <row r="25" spans="1:47" s="10" customFormat="1" ht="15" customHeight="1">
      <c r="A25" s="9"/>
      <c r="B25" s="241">
        <f t="shared" si="5"/>
        <v>68</v>
      </c>
      <c r="C25" s="242"/>
      <c r="D25" s="243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5"/>
      <c r="Y25" s="352">
        <f t="shared" si="0"/>
        <v>0</v>
      </c>
      <c r="Z25" s="239"/>
      <c r="AA25" s="239"/>
      <c r="AB25" s="353"/>
      <c r="AC25" s="346"/>
      <c r="AD25" s="347"/>
      <c r="AE25" s="244"/>
      <c r="AF25" s="244"/>
      <c r="AG25" s="244"/>
      <c r="AH25" s="244"/>
      <c r="AI25" s="244"/>
      <c r="AJ25" s="244"/>
      <c r="AK25" s="245"/>
      <c r="AL25" s="316" t="str">
        <f t="shared" si="1"/>
        <v/>
      </c>
      <c r="AM25" s="317"/>
      <c r="AN25" s="315" t="str">
        <f t="shared" si="2"/>
        <v/>
      </c>
      <c r="AO25" s="315"/>
      <c r="AP25" s="304" t="str">
        <f t="shared" si="3"/>
        <v/>
      </c>
      <c r="AQ25" s="305"/>
      <c r="AR25" s="14"/>
      <c r="AU25" s="10" t="str">
        <f t="shared" si="4"/>
        <v/>
      </c>
    </row>
    <row r="26" spans="1:47" s="10" customFormat="1" ht="15" customHeight="1">
      <c r="A26" s="9"/>
      <c r="B26" s="241">
        <f t="shared" si="5"/>
        <v>69</v>
      </c>
      <c r="C26" s="242"/>
      <c r="D26" s="243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5"/>
      <c r="Y26" s="352">
        <f t="shared" si="0"/>
        <v>0</v>
      </c>
      <c r="Z26" s="239"/>
      <c r="AA26" s="239"/>
      <c r="AB26" s="353"/>
      <c r="AC26" s="346"/>
      <c r="AD26" s="347"/>
      <c r="AE26" s="244"/>
      <c r="AF26" s="244"/>
      <c r="AG26" s="244"/>
      <c r="AH26" s="244"/>
      <c r="AI26" s="244"/>
      <c r="AJ26" s="244"/>
      <c r="AK26" s="245"/>
      <c r="AL26" s="316" t="str">
        <f t="shared" si="1"/>
        <v/>
      </c>
      <c r="AM26" s="317"/>
      <c r="AN26" s="315" t="str">
        <f t="shared" si="2"/>
        <v/>
      </c>
      <c r="AO26" s="315"/>
      <c r="AP26" s="304" t="str">
        <f t="shared" si="3"/>
        <v/>
      </c>
      <c r="AQ26" s="305"/>
      <c r="AR26" s="14"/>
      <c r="AU26" s="10" t="str">
        <f t="shared" si="4"/>
        <v/>
      </c>
    </row>
    <row r="27" spans="1:47" s="10" customFormat="1" ht="15" customHeight="1">
      <c r="A27" s="9"/>
      <c r="B27" s="241">
        <f t="shared" si="5"/>
        <v>70</v>
      </c>
      <c r="C27" s="242"/>
      <c r="D27" s="243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5"/>
      <c r="Y27" s="352">
        <f t="shared" si="0"/>
        <v>0</v>
      </c>
      <c r="Z27" s="239"/>
      <c r="AA27" s="239"/>
      <c r="AB27" s="353"/>
      <c r="AC27" s="346"/>
      <c r="AD27" s="347"/>
      <c r="AE27" s="244"/>
      <c r="AF27" s="244"/>
      <c r="AG27" s="244"/>
      <c r="AH27" s="244"/>
      <c r="AI27" s="244"/>
      <c r="AJ27" s="244"/>
      <c r="AK27" s="245"/>
      <c r="AL27" s="316" t="str">
        <f t="shared" si="1"/>
        <v/>
      </c>
      <c r="AM27" s="317"/>
      <c r="AN27" s="315" t="str">
        <f t="shared" si="2"/>
        <v/>
      </c>
      <c r="AO27" s="315"/>
      <c r="AP27" s="304" t="str">
        <f t="shared" si="3"/>
        <v/>
      </c>
      <c r="AQ27" s="305"/>
      <c r="AR27" s="14"/>
      <c r="AU27" s="10" t="str">
        <f t="shared" si="4"/>
        <v/>
      </c>
    </row>
    <row r="28" spans="1:47" s="10" customFormat="1" ht="15" customHeight="1">
      <c r="A28" s="9"/>
      <c r="B28" s="241">
        <f t="shared" si="5"/>
        <v>71</v>
      </c>
      <c r="C28" s="242"/>
      <c r="D28" s="243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5"/>
      <c r="Y28" s="352">
        <f t="shared" si="0"/>
        <v>0</v>
      </c>
      <c r="Z28" s="239"/>
      <c r="AA28" s="239"/>
      <c r="AB28" s="353"/>
      <c r="AC28" s="346"/>
      <c r="AD28" s="347"/>
      <c r="AE28" s="244"/>
      <c r="AF28" s="244"/>
      <c r="AG28" s="244"/>
      <c r="AH28" s="244"/>
      <c r="AI28" s="244"/>
      <c r="AJ28" s="244"/>
      <c r="AK28" s="245"/>
      <c r="AL28" s="316" t="str">
        <f t="shared" si="1"/>
        <v/>
      </c>
      <c r="AM28" s="317"/>
      <c r="AN28" s="315" t="str">
        <f t="shared" si="2"/>
        <v/>
      </c>
      <c r="AO28" s="315"/>
      <c r="AP28" s="304" t="str">
        <f t="shared" si="3"/>
        <v/>
      </c>
      <c r="AQ28" s="305"/>
      <c r="AR28" s="14"/>
      <c r="AU28" s="10" t="str">
        <f t="shared" si="4"/>
        <v/>
      </c>
    </row>
    <row r="29" spans="1:47" s="10" customFormat="1" ht="15" customHeight="1">
      <c r="A29" s="9"/>
      <c r="B29" s="241">
        <f t="shared" si="5"/>
        <v>72</v>
      </c>
      <c r="C29" s="242"/>
      <c r="D29" s="243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5"/>
      <c r="Y29" s="352">
        <f t="shared" si="0"/>
        <v>0</v>
      </c>
      <c r="Z29" s="239"/>
      <c r="AA29" s="239"/>
      <c r="AB29" s="353"/>
      <c r="AC29" s="346"/>
      <c r="AD29" s="347"/>
      <c r="AE29" s="244"/>
      <c r="AF29" s="244"/>
      <c r="AG29" s="244"/>
      <c r="AH29" s="244"/>
      <c r="AI29" s="244"/>
      <c r="AJ29" s="244"/>
      <c r="AK29" s="245"/>
      <c r="AL29" s="316" t="str">
        <f t="shared" si="1"/>
        <v/>
      </c>
      <c r="AM29" s="317"/>
      <c r="AN29" s="315" t="str">
        <f t="shared" si="2"/>
        <v/>
      </c>
      <c r="AO29" s="315"/>
      <c r="AP29" s="304" t="str">
        <f t="shared" si="3"/>
        <v/>
      </c>
      <c r="AQ29" s="305"/>
      <c r="AR29" s="14"/>
      <c r="AU29" s="10" t="str">
        <f t="shared" si="4"/>
        <v/>
      </c>
    </row>
    <row r="30" spans="1:47" s="10" customFormat="1" ht="15" customHeight="1">
      <c r="A30" s="9"/>
      <c r="B30" s="241">
        <f t="shared" si="5"/>
        <v>73</v>
      </c>
      <c r="C30" s="242"/>
      <c r="D30" s="243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5"/>
      <c r="Y30" s="352">
        <f t="shared" si="0"/>
        <v>0</v>
      </c>
      <c r="Z30" s="239"/>
      <c r="AA30" s="239"/>
      <c r="AB30" s="353"/>
      <c r="AC30" s="346"/>
      <c r="AD30" s="347"/>
      <c r="AE30" s="244"/>
      <c r="AF30" s="244"/>
      <c r="AG30" s="244"/>
      <c r="AH30" s="244"/>
      <c r="AI30" s="244"/>
      <c r="AJ30" s="244"/>
      <c r="AK30" s="245"/>
      <c r="AL30" s="316" t="str">
        <f t="shared" si="1"/>
        <v/>
      </c>
      <c r="AM30" s="317"/>
      <c r="AN30" s="315" t="str">
        <f t="shared" si="2"/>
        <v/>
      </c>
      <c r="AO30" s="315"/>
      <c r="AP30" s="304" t="str">
        <f t="shared" si="3"/>
        <v/>
      </c>
      <c r="AQ30" s="305"/>
      <c r="AR30" s="14"/>
      <c r="AU30" s="10" t="str">
        <f t="shared" si="4"/>
        <v/>
      </c>
    </row>
    <row r="31" spans="1:47" s="10" customFormat="1" ht="15" customHeight="1">
      <c r="A31" s="9"/>
      <c r="B31" s="241">
        <f t="shared" si="5"/>
        <v>74</v>
      </c>
      <c r="C31" s="242"/>
      <c r="D31" s="243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5"/>
      <c r="Y31" s="352">
        <f t="shared" si="0"/>
        <v>0</v>
      </c>
      <c r="Z31" s="239"/>
      <c r="AA31" s="239"/>
      <c r="AB31" s="353"/>
      <c r="AC31" s="346"/>
      <c r="AD31" s="347"/>
      <c r="AE31" s="244"/>
      <c r="AF31" s="244"/>
      <c r="AG31" s="244"/>
      <c r="AH31" s="244"/>
      <c r="AI31" s="244"/>
      <c r="AJ31" s="244"/>
      <c r="AK31" s="245"/>
      <c r="AL31" s="316" t="str">
        <f t="shared" si="1"/>
        <v/>
      </c>
      <c r="AM31" s="317"/>
      <c r="AN31" s="315" t="str">
        <f t="shared" si="2"/>
        <v/>
      </c>
      <c r="AO31" s="315"/>
      <c r="AP31" s="304" t="str">
        <f t="shared" si="3"/>
        <v/>
      </c>
      <c r="AQ31" s="305"/>
      <c r="AR31" s="14"/>
      <c r="AU31" s="10" t="str">
        <f t="shared" si="4"/>
        <v/>
      </c>
    </row>
    <row r="32" spans="1:47" s="10" customFormat="1" ht="15" customHeight="1">
      <c r="A32" s="9"/>
      <c r="B32" s="241">
        <f t="shared" si="5"/>
        <v>75</v>
      </c>
      <c r="C32" s="242"/>
      <c r="D32" s="243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5"/>
      <c r="Y32" s="352">
        <f t="shared" si="0"/>
        <v>0</v>
      </c>
      <c r="Z32" s="239"/>
      <c r="AA32" s="239"/>
      <c r="AB32" s="353"/>
      <c r="AC32" s="346"/>
      <c r="AD32" s="347"/>
      <c r="AE32" s="244"/>
      <c r="AF32" s="244"/>
      <c r="AG32" s="244"/>
      <c r="AH32" s="244"/>
      <c r="AI32" s="244"/>
      <c r="AJ32" s="244"/>
      <c r="AK32" s="245"/>
      <c r="AL32" s="316" t="str">
        <f t="shared" si="1"/>
        <v/>
      </c>
      <c r="AM32" s="317"/>
      <c r="AN32" s="315" t="str">
        <f t="shared" si="2"/>
        <v/>
      </c>
      <c r="AO32" s="315"/>
      <c r="AP32" s="304" t="str">
        <f t="shared" si="3"/>
        <v/>
      </c>
      <c r="AQ32" s="305"/>
      <c r="AR32" s="14"/>
      <c r="AU32" s="10" t="str">
        <f t="shared" si="4"/>
        <v/>
      </c>
    </row>
    <row r="33" spans="1:47" s="10" customFormat="1" ht="15" customHeight="1">
      <c r="A33" s="9"/>
      <c r="B33" s="241">
        <f t="shared" si="5"/>
        <v>76</v>
      </c>
      <c r="C33" s="242"/>
      <c r="D33" s="243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5"/>
      <c r="Y33" s="352">
        <f t="shared" si="0"/>
        <v>0</v>
      </c>
      <c r="Z33" s="239"/>
      <c r="AA33" s="239"/>
      <c r="AB33" s="353"/>
      <c r="AC33" s="346"/>
      <c r="AD33" s="347"/>
      <c r="AE33" s="244"/>
      <c r="AF33" s="244"/>
      <c r="AG33" s="244"/>
      <c r="AH33" s="244"/>
      <c r="AI33" s="244"/>
      <c r="AJ33" s="244"/>
      <c r="AK33" s="245"/>
      <c r="AL33" s="316" t="str">
        <f t="shared" si="1"/>
        <v/>
      </c>
      <c r="AM33" s="317"/>
      <c r="AN33" s="315" t="str">
        <f t="shared" si="2"/>
        <v/>
      </c>
      <c r="AO33" s="315"/>
      <c r="AP33" s="304" t="str">
        <f t="shared" si="3"/>
        <v/>
      </c>
      <c r="AQ33" s="305"/>
      <c r="AR33" s="14"/>
      <c r="AU33" s="10" t="str">
        <f t="shared" si="4"/>
        <v/>
      </c>
    </row>
    <row r="34" spans="1:47" s="10" customFormat="1" ht="15" customHeight="1">
      <c r="A34" s="9"/>
      <c r="B34" s="241">
        <f t="shared" si="5"/>
        <v>77</v>
      </c>
      <c r="C34" s="242"/>
      <c r="D34" s="243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5"/>
      <c r="Y34" s="352">
        <f t="shared" si="0"/>
        <v>0</v>
      </c>
      <c r="Z34" s="239"/>
      <c r="AA34" s="239"/>
      <c r="AB34" s="353"/>
      <c r="AC34" s="346"/>
      <c r="AD34" s="347"/>
      <c r="AE34" s="244"/>
      <c r="AF34" s="244"/>
      <c r="AG34" s="244"/>
      <c r="AH34" s="244"/>
      <c r="AI34" s="244"/>
      <c r="AJ34" s="244"/>
      <c r="AK34" s="245"/>
      <c r="AL34" s="316" t="str">
        <f t="shared" si="1"/>
        <v/>
      </c>
      <c r="AM34" s="317"/>
      <c r="AN34" s="315" t="str">
        <f t="shared" si="2"/>
        <v/>
      </c>
      <c r="AO34" s="315"/>
      <c r="AP34" s="304" t="str">
        <f t="shared" si="3"/>
        <v/>
      </c>
      <c r="AQ34" s="305"/>
      <c r="AR34" s="14"/>
      <c r="AU34" s="10" t="str">
        <f t="shared" si="4"/>
        <v/>
      </c>
    </row>
    <row r="35" spans="1:47" s="10" customFormat="1" ht="15" customHeight="1">
      <c r="A35" s="9"/>
      <c r="B35" s="241">
        <f t="shared" si="5"/>
        <v>78</v>
      </c>
      <c r="C35" s="242"/>
      <c r="D35" s="243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5"/>
      <c r="Y35" s="352">
        <f t="shared" si="0"/>
        <v>0</v>
      </c>
      <c r="Z35" s="239"/>
      <c r="AA35" s="239"/>
      <c r="AB35" s="353"/>
      <c r="AC35" s="346"/>
      <c r="AD35" s="347"/>
      <c r="AE35" s="244"/>
      <c r="AF35" s="244"/>
      <c r="AG35" s="244"/>
      <c r="AH35" s="244"/>
      <c r="AI35" s="244"/>
      <c r="AJ35" s="244"/>
      <c r="AK35" s="245"/>
      <c r="AL35" s="316" t="str">
        <f t="shared" si="1"/>
        <v/>
      </c>
      <c r="AM35" s="317"/>
      <c r="AN35" s="315" t="str">
        <f t="shared" si="2"/>
        <v/>
      </c>
      <c r="AO35" s="315"/>
      <c r="AP35" s="304" t="str">
        <f t="shared" si="3"/>
        <v/>
      </c>
      <c r="AQ35" s="305"/>
      <c r="AR35" s="14"/>
      <c r="AU35" s="10" t="str">
        <f t="shared" si="4"/>
        <v/>
      </c>
    </row>
    <row r="36" spans="1:47" s="10" customFormat="1" ht="15" customHeight="1">
      <c r="A36" s="9"/>
      <c r="B36" s="241">
        <f t="shared" si="5"/>
        <v>79</v>
      </c>
      <c r="C36" s="242"/>
      <c r="D36" s="243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5"/>
      <c r="Y36" s="352">
        <f t="shared" si="0"/>
        <v>0</v>
      </c>
      <c r="Z36" s="239"/>
      <c r="AA36" s="239"/>
      <c r="AB36" s="353"/>
      <c r="AC36" s="346"/>
      <c r="AD36" s="347"/>
      <c r="AE36" s="244"/>
      <c r="AF36" s="244"/>
      <c r="AG36" s="244"/>
      <c r="AH36" s="244"/>
      <c r="AI36" s="244"/>
      <c r="AJ36" s="244"/>
      <c r="AK36" s="245"/>
      <c r="AL36" s="316" t="str">
        <f t="shared" si="1"/>
        <v/>
      </c>
      <c r="AM36" s="317"/>
      <c r="AN36" s="315" t="str">
        <f t="shared" si="2"/>
        <v/>
      </c>
      <c r="AO36" s="315"/>
      <c r="AP36" s="304" t="str">
        <f t="shared" si="3"/>
        <v/>
      </c>
      <c r="AQ36" s="305"/>
      <c r="AR36" s="14"/>
      <c r="AU36" s="10" t="str">
        <f t="shared" si="4"/>
        <v/>
      </c>
    </row>
    <row r="37" spans="1:47" s="10" customFormat="1" ht="15" customHeight="1">
      <c r="A37" s="9"/>
      <c r="B37" s="241">
        <f t="shared" si="5"/>
        <v>80</v>
      </c>
      <c r="C37" s="242"/>
      <c r="D37" s="243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5"/>
      <c r="Y37" s="352">
        <f t="shared" si="0"/>
        <v>0</v>
      </c>
      <c r="Z37" s="239"/>
      <c r="AA37" s="239"/>
      <c r="AB37" s="353"/>
      <c r="AC37" s="346"/>
      <c r="AD37" s="347"/>
      <c r="AE37" s="244"/>
      <c r="AF37" s="244"/>
      <c r="AG37" s="244"/>
      <c r="AH37" s="244"/>
      <c r="AI37" s="244"/>
      <c r="AJ37" s="244"/>
      <c r="AK37" s="245"/>
      <c r="AL37" s="316" t="str">
        <f t="shared" si="1"/>
        <v/>
      </c>
      <c r="AM37" s="317"/>
      <c r="AN37" s="315" t="str">
        <f t="shared" si="2"/>
        <v/>
      </c>
      <c r="AO37" s="315"/>
      <c r="AP37" s="304" t="str">
        <f t="shared" si="3"/>
        <v/>
      </c>
      <c r="AQ37" s="305"/>
      <c r="AR37" s="14"/>
      <c r="AU37" s="10" t="str">
        <f t="shared" si="4"/>
        <v/>
      </c>
    </row>
    <row r="38" spans="1:47" s="10" customFormat="1" ht="15" customHeight="1">
      <c r="A38" s="9"/>
      <c r="B38" s="241">
        <f>IF(B37="","",B37+1)</f>
        <v>81</v>
      </c>
      <c r="C38" s="242"/>
      <c r="D38" s="243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5"/>
      <c r="Y38" s="352">
        <f t="shared" si="0"/>
        <v>0</v>
      </c>
      <c r="Z38" s="239"/>
      <c r="AA38" s="239"/>
      <c r="AB38" s="353"/>
      <c r="AC38" s="346"/>
      <c r="AD38" s="347"/>
      <c r="AE38" s="244"/>
      <c r="AF38" s="244"/>
      <c r="AG38" s="244"/>
      <c r="AH38" s="244"/>
      <c r="AI38" s="244"/>
      <c r="AJ38" s="244"/>
      <c r="AK38" s="245"/>
      <c r="AL38" s="316" t="str">
        <f t="shared" si="1"/>
        <v/>
      </c>
      <c r="AM38" s="317"/>
      <c r="AN38" s="315" t="str">
        <f t="shared" si="2"/>
        <v/>
      </c>
      <c r="AO38" s="315"/>
      <c r="AP38" s="304" t="str">
        <f t="shared" si="3"/>
        <v/>
      </c>
      <c r="AQ38" s="305"/>
      <c r="AR38" s="14"/>
      <c r="AU38" s="10" t="str">
        <f t="shared" si="4"/>
        <v/>
      </c>
    </row>
    <row r="39" spans="1:47" s="10" customFormat="1" ht="15" customHeight="1">
      <c r="A39" s="9"/>
      <c r="B39" s="241">
        <f t="shared" ref="B39:B57" si="6">IF(B38="","",B38+1)</f>
        <v>82</v>
      </c>
      <c r="C39" s="242"/>
      <c r="D39" s="243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5"/>
      <c r="Y39" s="352">
        <f t="shared" si="0"/>
        <v>0</v>
      </c>
      <c r="Z39" s="239"/>
      <c r="AA39" s="239"/>
      <c r="AB39" s="353"/>
      <c r="AC39" s="346"/>
      <c r="AD39" s="347"/>
      <c r="AE39" s="244"/>
      <c r="AF39" s="244"/>
      <c r="AG39" s="244"/>
      <c r="AH39" s="244"/>
      <c r="AI39" s="244"/>
      <c r="AJ39" s="244"/>
      <c r="AK39" s="245"/>
      <c r="AL39" s="316" t="str">
        <f t="shared" si="1"/>
        <v/>
      </c>
      <c r="AM39" s="317"/>
      <c r="AN39" s="315" t="str">
        <f t="shared" si="2"/>
        <v/>
      </c>
      <c r="AO39" s="315"/>
      <c r="AP39" s="304" t="str">
        <f t="shared" si="3"/>
        <v/>
      </c>
      <c r="AQ39" s="305"/>
      <c r="AR39" s="14"/>
      <c r="AU39" s="10" t="str">
        <f t="shared" si="4"/>
        <v/>
      </c>
    </row>
    <row r="40" spans="1:47" s="10" customFormat="1" ht="15" customHeight="1">
      <c r="A40" s="9"/>
      <c r="B40" s="241">
        <f t="shared" si="6"/>
        <v>83</v>
      </c>
      <c r="C40" s="242"/>
      <c r="D40" s="243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5"/>
      <c r="Y40" s="352">
        <f t="shared" si="0"/>
        <v>0</v>
      </c>
      <c r="Z40" s="239"/>
      <c r="AA40" s="239"/>
      <c r="AB40" s="353"/>
      <c r="AC40" s="346"/>
      <c r="AD40" s="347"/>
      <c r="AE40" s="244"/>
      <c r="AF40" s="244"/>
      <c r="AG40" s="244"/>
      <c r="AH40" s="244"/>
      <c r="AI40" s="244"/>
      <c r="AJ40" s="244"/>
      <c r="AK40" s="245"/>
      <c r="AL40" s="316" t="str">
        <f t="shared" si="1"/>
        <v/>
      </c>
      <c r="AM40" s="317"/>
      <c r="AN40" s="315" t="str">
        <f t="shared" si="2"/>
        <v/>
      </c>
      <c r="AO40" s="315"/>
      <c r="AP40" s="304" t="str">
        <f t="shared" si="3"/>
        <v/>
      </c>
      <c r="AQ40" s="305"/>
      <c r="AR40" s="14"/>
      <c r="AU40" s="10" t="str">
        <f t="shared" si="4"/>
        <v/>
      </c>
    </row>
    <row r="41" spans="1:47" s="10" customFormat="1" ht="15" customHeight="1">
      <c r="A41" s="9"/>
      <c r="B41" s="241">
        <f t="shared" si="6"/>
        <v>84</v>
      </c>
      <c r="C41" s="242"/>
      <c r="D41" s="243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5"/>
      <c r="Y41" s="352">
        <f t="shared" si="0"/>
        <v>0</v>
      </c>
      <c r="Z41" s="239"/>
      <c r="AA41" s="239"/>
      <c r="AB41" s="353"/>
      <c r="AC41" s="346"/>
      <c r="AD41" s="347"/>
      <c r="AE41" s="244"/>
      <c r="AF41" s="244"/>
      <c r="AG41" s="244"/>
      <c r="AH41" s="244"/>
      <c r="AI41" s="244"/>
      <c r="AJ41" s="244"/>
      <c r="AK41" s="245"/>
      <c r="AL41" s="316" t="str">
        <f t="shared" si="1"/>
        <v/>
      </c>
      <c r="AM41" s="317"/>
      <c r="AN41" s="315" t="str">
        <f t="shared" si="2"/>
        <v/>
      </c>
      <c r="AO41" s="315"/>
      <c r="AP41" s="304" t="str">
        <f t="shared" si="3"/>
        <v/>
      </c>
      <c r="AQ41" s="305"/>
      <c r="AR41" s="14"/>
      <c r="AU41" s="10" t="str">
        <f t="shared" si="4"/>
        <v/>
      </c>
    </row>
    <row r="42" spans="1:47" s="10" customFormat="1" ht="15" customHeight="1">
      <c r="A42" s="9"/>
      <c r="B42" s="241">
        <f t="shared" si="6"/>
        <v>85</v>
      </c>
      <c r="C42" s="242"/>
      <c r="D42" s="243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5"/>
      <c r="Y42" s="352">
        <f t="shared" si="0"/>
        <v>0</v>
      </c>
      <c r="Z42" s="239"/>
      <c r="AA42" s="239"/>
      <c r="AB42" s="353"/>
      <c r="AC42" s="346"/>
      <c r="AD42" s="347"/>
      <c r="AE42" s="244"/>
      <c r="AF42" s="244"/>
      <c r="AG42" s="244"/>
      <c r="AH42" s="244"/>
      <c r="AI42" s="244"/>
      <c r="AJ42" s="244"/>
      <c r="AK42" s="245"/>
      <c r="AL42" s="316" t="str">
        <f t="shared" si="1"/>
        <v/>
      </c>
      <c r="AM42" s="317"/>
      <c r="AN42" s="315" t="str">
        <f t="shared" si="2"/>
        <v/>
      </c>
      <c r="AO42" s="315"/>
      <c r="AP42" s="304" t="str">
        <f t="shared" si="3"/>
        <v/>
      </c>
      <c r="AQ42" s="305"/>
      <c r="AR42" s="14"/>
      <c r="AU42" s="10" t="str">
        <f t="shared" si="4"/>
        <v/>
      </c>
    </row>
    <row r="43" spans="1:47" s="10" customFormat="1" ht="15" customHeight="1">
      <c r="A43" s="9"/>
      <c r="B43" s="241">
        <f t="shared" si="6"/>
        <v>86</v>
      </c>
      <c r="C43" s="242"/>
      <c r="D43" s="243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5"/>
      <c r="Y43" s="352">
        <f t="shared" si="0"/>
        <v>0</v>
      </c>
      <c r="Z43" s="239"/>
      <c r="AA43" s="239"/>
      <c r="AB43" s="353"/>
      <c r="AC43" s="346"/>
      <c r="AD43" s="347"/>
      <c r="AE43" s="244"/>
      <c r="AF43" s="244"/>
      <c r="AG43" s="244"/>
      <c r="AH43" s="244"/>
      <c r="AI43" s="244"/>
      <c r="AJ43" s="244"/>
      <c r="AK43" s="245"/>
      <c r="AL43" s="316" t="str">
        <f t="shared" si="1"/>
        <v/>
      </c>
      <c r="AM43" s="317"/>
      <c r="AN43" s="315" t="str">
        <f t="shared" si="2"/>
        <v/>
      </c>
      <c r="AO43" s="315"/>
      <c r="AP43" s="304" t="str">
        <f t="shared" si="3"/>
        <v/>
      </c>
      <c r="AQ43" s="305"/>
      <c r="AR43" s="14"/>
      <c r="AU43" s="10" t="str">
        <f t="shared" si="4"/>
        <v/>
      </c>
    </row>
    <row r="44" spans="1:47" s="10" customFormat="1" ht="15" customHeight="1">
      <c r="A44" s="9"/>
      <c r="B44" s="241">
        <f t="shared" si="6"/>
        <v>87</v>
      </c>
      <c r="C44" s="242"/>
      <c r="D44" s="243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5"/>
      <c r="Y44" s="352">
        <f t="shared" si="0"/>
        <v>0</v>
      </c>
      <c r="Z44" s="239"/>
      <c r="AA44" s="239"/>
      <c r="AB44" s="353"/>
      <c r="AC44" s="346"/>
      <c r="AD44" s="347"/>
      <c r="AE44" s="244"/>
      <c r="AF44" s="244"/>
      <c r="AG44" s="244"/>
      <c r="AH44" s="244"/>
      <c r="AI44" s="244"/>
      <c r="AJ44" s="244"/>
      <c r="AK44" s="245"/>
      <c r="AL44" s="316" t="str">
        <f t="shared" si="1"/>
        <v/>
      </c>
      <c r="AM44" s="317"/>
      <c r="AN44" s="315" t="str">
        <f t="shared" si="2"/>
        <v/>
      </c>
      <c r="AO44" s="315"/>
      <c r="AP44" s="304" t="str">
        <f t="shared" si="3"/>
        <v/>
      </c>
      <c r="AQ44" s="305"/>
      <c r="AR44" s="14"/>
      <c r="AU44" s="10" t="str">
        <f t="shared" si="4"/>
        <v/>
      </c>
    </row>
    <row r="45" spans="1:47" s="10" customFormat="1" ht="15" customHeight="1">
      <c r="A45" s="9"/>
      <c r="B45" s="241">
        <f t="shared" si="6"/>
        <v>88</v>
      </c>
      <c r="C45" s="242"/>
      <c r="D45" s="243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5"/>
      <c r="Y45" s="352">
        <f t="shared" si="0"/>
        <v>0</v>
      </c>
      <c r="Z45" s="239"/>
      <c r="AA45" s="239"/>
      <c r="AB45" s="353"/>
      <c r="AC45" s="346"/>
      <c r="AD45" s="347"/>
      <c r="AE45" s="244"/>
      <c r="AF45" s="244"/>
      <c r="AG45" s="244"/>
      <c r="AH45" s="244"/>
      <c r="AI45" s="244"/>
      <c r="AJ45" s="244"/>
      <c r="AK45" s="245"/>
      <c r="AL45" s="316" t="str">
        <f t="shared" si="1"/>
        <v/>
      </c>
      <c r="AM45" s="317"/>
      <c r="AN45" s="315" t="str">
        <f t="shared" si="2"/>
        <v/>
      </c>
      <c r="AO45" s="315"/>
      <c r="AP45" s="304" t="str">
        <f t="shared" si="3"/>
        <v/>
      </c>
      <c r="AQ45" s="305"/>
      <c r="AR45" s="14"/>
      <c r="AU45" s="10" t="str">
        <f t="shared" si="4"/>
        <v/>
      </c>
    </row>
    <row r="46" spans="1:47" s="10" customFormat="1" ht="15" customHeight="1">
      <c r="A46" s="9"/>
      <c r="B46" s="241">
        <f t="shared" si="6"/>
        <v>89</v>
      </c>
      <c r="C46" s="242"/>
      <c r="D46" s="243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5"/>
      <c r="Y46" s="352">
        <f t="shared" si="0"/>
        <v>0</v>
      </c>
      <c r="Z46" s="239"/>
      <c r="AA46" s="239"/>
      <c r="AB46" s="353"/>
      <c r="AC46" s="346"/>
      <c r="AD46" s="347"/>
      <c r="AE46" s="244"/>
      <c r="AF46" s="244"/>
      <c r="AG46" s="244"/>
      <c r="AH46" s="244"/>
      <c r="AI46" s="244"/>
      <c r="AJ46" s="244"/>
      <c r="AK46" s="245"/>
      <c r="AL46" s="316" t="str">
        <f t="shared" si="1"/>
        <v/>
      </c>
      <c r="AM46" s="317"/>
      <c r="AN46" s="315" t="str">
        <f t="shared" si="2"/>
        <v/>
      </c>
      <c r="AO46" s="315"/>
      <c r="AP46" s="304" t="str">
        <f t="shared" si="3"/>
        <v/>
      </c>
      <c r="AQ46" s="305"/>
      <c r="AR46" s="14"/>
      <c r="AU46" s="10" t="str">
        <f t="shared" si="4"/>
        <v/>
      </c>
    </row>
    <row r="47" spans="1:47" s="10" customFormat="1" ht="15" customHeight="1">
      <c r="A47" s="9"/>
      <c r="B47" s="241">
        <f t="shared" si="6"/>
        <v>90</v>
      </c>
      <c r="C47" s="242"/>
      <c r="D47" s="243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5"/>
      <c r="Y47" s="352">
        <f t="shared" si="0"/>
        <v>0</v>
      </c>
      <c r="Z47" s="239"/>
      <c r="AA47" s="239"/>
      <c r="AB47" s="353"/>
      <c r="AC47" s="346"/>
      <c r="AD47" s="347"/>
      <c r="AE47" s="244"/>
      <c r="AF47" s="244"/>
      <c r="AG47" s="244"/>
      <c r="AH47" s="244"/>
      <c r="AI47" s="244"/>
      <c r="AJ47" s="244"/>
      <c r="AK47" s="245"/>
      <c r="AL47" s="316" t="str">
        <f t="shared" si="1"/>
        <v/>
      </c>
      <c r="AM47" s="317"/>
      <c r="AN47" s="315" t="str">
        <f t="shared" si="2"/>
        <v/>
      </c>
      <c r="AO47" s="315"/>
      <c r="AP47" s="304" t="str">
        <f t="shared" si="3"/>
        <v/>
      </c>
      <c r="AQ47" s="305"/>
      <c r="AR47" s="14"/>
      <c r="AU47" s="10" t="str">
        <f t="shared" si="4"/>
        <v/>
      </c>
    </row>
    <row r="48" spans="1:47" s="10" customFormat="1" ht="15" customHeight="1">
      <c r="A48" s="9"/>
      <c r="B48" s="241">
        <f t="shared" si="6"/>
        <v>91</v>
      </c>
      <c r="C48" s="242"/>
      <c r="D48" s="243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5"/>
      <c r="Y48" s="352">
        <f t="shared" si="0"/>
        <v>0</v>
      </c>
      <c r="Z48" s="239"/>
      <c r="AA48" s="239"/>
      <c r="AB48" s="353"/>
      <c r="AC48" s="346"/>
      <c r="AD48" s="347"/>
      <c r="AE48" s="244"/>
      <c r="AF48" s="244"/>
      <c r="AG48" s="244"/>
      <c r="AH48" s="244"/>
      <c r="AI48" s="244"/>
      <c r="AJ48" s="244"/>
      <c r="AK48" s="245"/>
      <c r="AL48" s="316" t="str">
        <f t="shared" si="1"/>
        <v/>
      </c>
      <c r="AM48" s="317"/>
      <c r="AN48" s="315" t="str">
        <f t="shared" si="2"/>
        <v/>
      </c>
      <c r="AO48" s="315"/>
      <c r="AP48" s="304" t="str">
        <f t="shared" si="3"/>
        <v/>
      </c>
      <c r="AQ48" s="305"/>
      <c r="AR48" s="14"/>
      <c r="AU48" s="10" t="str">
        <f t="shared" si="4"/>
        <v/>
      </c>
    </row>
    <row r="49" spans="1:48" s="10" customFormat="1" ht="15" customHeight="1">
      <c r="A49" s="9"/>
      <c r="B49" s="241">
        <f t="shared" si="6"/>
        <v>92</v>
      </c>
      <c r="C49" s="242"/>
      <c r="D49" s="243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5"/>
      <c r="Y49" s="352">
        <f t="shared" si="0"/>
        <v>0</v>
      </c>
      <c r="Z49" s="239"/>
      <c r="AA49" s="239"/>
      <c r="AB49" s="353"/>
      <c r="AC49" s="346"/>
      <c r="AD49" s="347"/>
      <c r="AE49" s="244"/>
      <c r="AF49" s="244"/>
      <c r="AG49" s="244"/>
      <c r="AH49" s="244"/>
      <c r="AI49" s="244"/>
      <c r="AJ49" s="244"/>
      <c r="AK49" s="245"/>
      <c r="AL49" s="316" t="str">
        <f t="shared" si="1"/>
        <v/>
      </c>
      <c r="AM49" s="317"/>
      <c r="AN49" s="315" t="str">
        <f t="shared" si="2"/>
        <v/>
      </c>
      <c r="AO49" s="315"/>
      <c r="AP49" s="304" t="str">
        <f t="shared" si="3"/>
        <v/>
      </c>
      <c r="AQ49" s="305"/>
      <c r="AR49" s="14"/>
      <c r="AU49" s="10" t="str">
        <f t="shared" si="4"/>
        <v/>
      </c>
    </row>
    <row r="50" spans="1:48" s="10" customFormat="1" ht="15" customHeight="1">
      <c r="A50" s="9"/>
      <c r="B50" s="241">
        <f t="shared" si="6"/>
        <v>93</v>
      </c>
      <c r="C50" s="242"/>
      <c r="D50" s="243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5"/>
      <c r="Y50" s="352">
        <f t="shared" si="0"/>
        <v>0</v>
      </c>
      <c r="Z50" s="239"/>
      <c r="AA50" s="239"/>
      <c r="AB50" s="353"/>
      <c r="AC50" s="346"/>
      <c r="AD50" s="347"/>
      <c r="AE50" s="244"/>
      <c r="AF50" s="244"/>
      <c r="AG50" s="244"/>
      <c r="AH50" s="244"/>
      <c r="AI50" s="244"/>
      <c r="AJ50" s="244"/>
      <c r="AK50" s="245"/>
      <c r="AL50" s="316" t="str">
        <f t="shared" si="1"/>
        <v/>
      </c>
      <c r="AM50" s="317"/>
      <c r="AN50" s="315" t="str">
        <f t="shared" si="2"/>
        <v/>
      </c>
      <c r="AO50" s="315"/>
      <c r="AP50" s="304" t="str">
        <f t="shared" si="3"/>
        <v/>
      </c>
      <c r="AQ50" s="305"/>
      <c r="AR50" s="14"/>
      <c r="AU50" s="10" t="str">
        <f t="shared" si="4"/>
        <v/>
      </c>
    </row>
    <row r="51" spans="1:48" s="10" customFormat="1" ht="15" customHeight="1">
      <c r="A51" s="9"/>
      <c r="B51" s="241">
        <f t="shared" si="6"/>
        <v>94</v>
      </c>
      <c r="C51" s="242"/>
      <c r="D51" s="243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5"/>
      <c r="Y51" s="352">
        <f t="shared" si="0"/>
        <v>0</v>
      </c>
      <c r="Z51" s="239"/>
      <c r="AA51" s="239"/>
      <c r="AB51" s="353"/>
      <c r="AC51" s="346"/>
      <c r="AD51" s="347"/>
      <c r="AE51" s="244"/>
      <c r="AF51" s="244"/>
      <c r="AG51" s="244"/>
      <c r="AH51" s="244"/>
      <c r="AI51" s="244"/>
      <c r="AJ51" s="244"/>
      <c r="AK51" s="245"/>
      <c r="AL51" s="316" t="str">
        <f t="shared" si="1"/>
        <v/>
      </c>
      <c r="AM51" s="317"/>
      <c r="AN51" s="315" t="str">
        <f t="shared" si="2"/>
        <v/>
      </c>
      <c r="AO51" s="315"/>
      <c r="AP51" s="304" t="str">
        <f t="shared" si="3"/>
        <v/>
      </c>
      <c r="AQ51" s="305"/>
      <c r="AR51" s="14"/>
      <c r="AU51" s="10" t="str">
        <f t="shared" si="4"/>
        <v/>
      </c>
    </row>
    <row r="52" spans="1:48" s="10" customFormat="1" ht="15" customHeight="1">
      <c r="A52" s="9"/>
      <c r="B52" s="241">
        <f t="shared" si="6"/>
        <v>95</v>
      </c>
      <c r="C52" s="242"/>
      <c r="D52" s="243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5"/>
      <c r="Y52" s="352">
        <f t="shared" si="0"/>
        <v>0</v>
      </c>
      <c r="Z52" s="239"/>
      <c r="AA52" s="239"/>
      <c r="AB52" s="353"/>
      <c r="AC52" s="346"/>
      <c r="AD52" s="347"/>
      <c r="AE52" s="244"/>
      <c r="AF52" s="244"/>
      <c r="AG52" s="244"/>
      <c r="AH52" s="244"/>
      <c r="AI52" s="244"/>
      <c r="AJ52" s="244"/>
      <c r="AK52" s="245"/>
      <c r="AL52" s="316" t="str">
        <f t="shared" si="1"/>
        <v/>
      </c>
      <c r="AM52" s="317"/>
      <c r="AN52" s="315" t="str">
        <f t="shared" si="2"/>
        <v/>
      </c>
      <c r="AO52" s="315"/>
      <c r="AP52" s="304" t="str">
        <f t="shared" si="3"/>
        <v/>
      </c>
      <c r="AQ52" s="305"/>
      <c r="AR52" s="14"/>
      <c r="AU52" s="10" t="str">
        <f t="shared" si="4"/>
        <v/>
      </c>
    </row>
    <row r="53" spans="1:48" s="10" customFormat="1" ht="15" customHeight="1">
      <c r="A53" s="9"/>
      <c r="B53" s="241">
        <f t="shared" si="6"/>
        <v>96</v>
      </c>
      <c r="C53" s="242"/>
      <c r="D53" s="243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5"/>
      <c r="Y53" s="352">
        <f t="shared" si="0"/>
        <v>0</v>
      </c>
      <c r="Z53" s="239"/>
      <c r="AA53" s="239"/>
      <c r="AB53" s="353"/>
      <c r="AC53" s="346"/>
      <c r="AD53" s="347"/>
      <c r="AE53" s="244"/>
      <c r="AF53" s="244"/>
      <c r="AG53" s="244"/>
      <c r="AH53" s="244"/>
      <c r="AI53" s="244"/>
      <c r="AJ53" s="244"/>
      <c r="AK53" s="245"/>
      <c r="AL53" s="316" t="str">
        <f t="shared" si="1"/>
        <v/>
      </c>
      <c r="AM53" s="317"/>
      <c r="AN53" s="315" t="str">
        <f t="shared" si="2"/>
        <v/>
      </c>
      <c r="AO53" s="315"/>
      <c r="AP53" s="304" t="str">
        <f t="shared" si="3"/>
        <v/>
      </c>
      <c r="AQ53" s="305"/>
      <c r="AR53" s="14"/>
      <c r="AU53" s="10" t="str">
        <f t="shared" si="4"/>
        <v/>
      </c>
    </row>
    <row r="54" spans="1:48" s="10" customFormat="1" ht="15" customHeight="1">
      <c r="A54" s="9"/>
      <c r="B54" s="241">
        <f t="shared" si="6"/>
        <v>97</v>
      </c>
      <c r="C54" s="242"/>
      <c r="D54" s="243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5"/>
      <c r="Y54" s="352">
        <f t="shared" si="0"/>
        <v>0</v>
      </c>
      <c r="Z54" s="239"/>
      <c r="AA54" s="239"/>
      <c r="AB54" s="353"/>
      <c r="AC54" s="346"/>
      <c r="AD54" s="347"/>
      <c r="AE54" s="244"/>
      <c r="AF54" s="244"/>
      <c r="AG54" s="244"/>
      <c r="AH54" s="244"/>
      <c r="AI54" s="244"/>
      <c r="AJ54" s="244"/>
      <c r="AK54" s="245"/>
      <c r="AL54" s="316" t="str">
        <f t="shared" si="1"/>
        <v/>
      </c>
      <c r="AM54" s="317"/>
      <c r="AN54" s="315" t="str">
        <f t="shared" si="2"/>
        <v/>
      </c>
      <c r="AO54" s="315"/>
      <c r="AP54" s="304" t="str">
        <f t="shared" si="3"/>
        <v/>
      </c>
      <c r="AQ54" s="305"/>
      <c r="AR54" s="14"/>
      <c r="AU54" s="10" t="str">
        <f t="shared" si="4"/>
        <v/>
      </c>
    </row>
    <row r="55" spans="1:48" s="10" customFormat="1" ht="15" customHeight="1">
      <c r="A55" s="9"/>
      <c r="B55" s="241">
        <f t="shared" si="6"/>
        <v>98</v>
      </c>
      <c r="C55" s="242"/>
      <c r="D55" s="243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5"/>
      <c r="Y55" s="352">
        <f t="shared" si="0"/>
        <v>0</v>
      </c>
      <c r="Z55" s="239"/>
      <c r="AA55" s="239"/>
      <c r="AB55" s="353"/>
      <c r="AC55" s="346"/>
      <c r="AD55" s="347"/>
      <c r="AE55" s="244"/>
      <c r="AF55" s="244"/>
      <c r="AG55" s="244"/>
      <c r="AH55" s="244"/>
      <c r="AI55" s="244"/>
      <c r="AJ55" s="244"/>
      <c r="AK55" s="245"/>
      <c r="AL55" s="316" t="str">
        <f t="shared" si="1"/>
        <v/>
      </c>
      <c r="AM55" s="317"/>
      <c r="AN55" s="315" t="str">
        <f t="shared" si="2"/>
        <v/>
      </c>
      <c r="AO55" s="315"/>
      <c r="AP55" s="304" t="str">
        <f t="shared" si="3"/>
        <v/>
      </c>
      <c r="AQ55" s="305"/>
      <c r="AR55" s="14"/>
      <c r="AU55" s="10" t="str">
        <f t="shared" si="4"/>
        <v/>
      </c>
    </row>
    <row r="56" spans="1:48" ht="15" customHeight="1">
      <c r="A56" s="9"/>
      <c r="B56" s="241">
        <f t="shared" si="6"/>
        <v>99</v>
      </c>
      <c r="C56" s="242"/>
      <c r="D56" s="243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5"/>
      <c r="Y56" s="352">
        <f>(M56*P56*S56*V56)/1000</f>
        <v>0</v>
      </c>
      <c r="Z56" s="239"/>
      <c r="AA56" s="239"/>
      <c r="AB56" s="353"/>
      <c r="AC56" s="346"/>
      <c r="AD56" s="347"/>
      <c r="AE56" s="244"/>
      <c r="AF56" s="244"/>
      <c r="AG56" s="244"/>
      <c r="AH56" s="244"/>
      <c r="AI56" s="244"/>
      <c r="AJ56" s="244"/>
      <c r="AK56" s="245"/>
      <c r="AL56" s="316" t="str">
        <f t="shared" si="1"/>
        <v/>
      </c>
      <c r="AM56" s="317"/>
      <c r="AN56" s="315" t="str">
        <f t="shared" si="2"/>
        <v/>
      </c>
      <c r="AO56" s="315"/>
      <c r="AP56" s="304" t="str">
        <f t="shared" si="3"/>
        <v/>
      </c>
      <c r="AQ56" s="305"/>
      <c r="AR56" s="14"/>
      <c r="AT56" s="10"/>
      <c r="AU56" s="10" t="str">
        <f t="shared" si="4"/>
        <v/>
      </c>
      <c r="AV56" s="10"/>
    </row>
    <row r="57" spans="1:48" ht="14.25" thickBot="1">
      <c r="A57" s="9"/>
      <c r="B57" s="261">
        <f t="shared" si="6"/>
        <v>100</v>
      </c>
      <c r="C57" s="262"/>
      <c r="D57" s="26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4"/>
      <c r="Y57" s="369">
        <f t="shared" si="0"/>
        <v>0</v>
      </c>
      <c r="Z57" s="365"/>
      <c r="AA57" s="365"/>
      <c r="AB57" s="370"/>
      <c r="AC57" s="362"/>
      <c r="AD57" s="363"/>
      <c r="AE57" s="233"/>
      <c r="AF57" s="233"/>
      <c r="AG57" s="233"/>
      <c r="AH57" s="233"/>
      <c r="AI57" s="233"/>
      <c r="AJ57" s="233"/>
      <c r="AK57" s="234"/>
      <c r="AL57" s="318" t="str">
        <f t="shared" si="1"/>
        <v/>
      </c>
      <c r="AM57" s="319"/>
      <c r="AN57" s="320" t="str">
        <f t="shared" si="2"/>
        <v/>
      </c>
      <c r="AO57" s="320"/>
      <c r="AP57" s="306" t="str">
        <f t="shared" si="3"/>
        <v/>
      </c>
      <c r="AQ57" s="307"/>
      <c r="AR57" s="14"/>
      <c r="AT57" s="10"/>
      <c r="AU57" s="10" t="str">
        <f t="shared" si="4"/>
        <v/>
      </c>
    </row>
    <row r="58" spans="1:48" ht="14.25" thickBot="1">
      <c r="A58" s="9"/>
      <c r="B58" s="368" t="s">
        <v>261</v>
      </c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8"/>
      <c r="AE58" s="368"/>
      <c r="AF58" s="368"/>
      <c r="AG58" s="368"/>
      <c r="AH58" s="368"/>
      <c r="AI58" s="368"/>
      <c r="AJ58" s="368"/>
      <c r="AK58" s="368"/>
      <c r="AL58" s="127"/>
      <c r="AM58" s="127"/>
      <c r="AN58" s="128"/>
      <c r="AO58" s="128" t="s">
        <v>250</v>
      </c>
      <c r="AP58" s="308">
        <f>SUM(AP8:AQ57)</f>
        <v>0</v>
      </c>
      <c r="AQ58" s="309"/>
      <c r="AR58" s="310"/>
      <c r="AT58" s="10"/>
      <c r="AU58" s="10"/>
    </row>
    <row r="59" spans="1:48" ht="16.5" customHeight="1" thickBot="1">
      <c r="A59" s="9"/>
      <c r="B59" s="9"/>
      <c r="C59" s="9"/>
      <c r="D59" s="173" t="s">
        <v>230</v>
      </c>
      <c r="E59" s="173"/>
      <c r="F59" s="173"/>
      <c r="G59" s="173"/>
      <c r="H59" s="173"/>
      <c r="I59" s="173"/>
      <c r="J59" s="249"/>
      <c r="K59" s="356">
        <f>Y59*0.495/1000</f>
        <v>0</v>
      </c>
      <c r="L59" s="357"/>
      <c r="M59" s="357"/>
      <c r="N59" s="357"/>
      <c r="O59" s="358"/>
      <c r="P59" s="17" t="s">
        <v>32</v>
      </c>
      <c r="Q59" s="16"/>
      <c r="R59" s="16"/>
      <c r="S59" s="18"/>
      <c r="T59" s="19" t="s">
        <v>33</v>
      </c>
      <c r="U59" s="18"/>
      <c r="V59" s="18"/>
      <c r="W59" s="18"/>
      <c r="X59" s="19"/>
      <c r="Y59" s="359">
        <f>SUM(Y8:AB57)</f>
        <v>0</v>
      </c>
      <c r="Z59" s="360"/>
      <c r="AA59" s="360"/>
      <c r="AB59" s="361"/>
      <c r="AC59" s="124" t="s">
        <v>18</v>
      </c>
      <c r="AD59" s="125"/>
      <c r="AE59" s="18"/>
      <c r="AF59" s="16"/>
      <c r="AG59" s="134" t="s">
        <v>233</v>
      </c>
      <c r="AH59" s="256">
        <f>AP59</f>
        <v>0</v>
      </c>
      <c r="AI59" s="257"/>
      <c r="AJ59" s="257"/>
      <c r="AK59" s="258"/>
      <c r="AL59" s="16" t="s">
        <v>32</v>
      </c>
      <c r="AM59" s="16"/>
      <c r="AN59" s="9"/>
      <c r="AP59" s="311">
        <f>AP58*0.495/1000</f>
        <v>0</v>
      </c>
      <c r="AQ59" s="312"/>
      <c r="AR59" s="20" t="s">
        <v>249</v>
      </c>
      <c r="AU59" s="21"/>
    </row>
    <row r="60" spans="1:48" ht="16.5" customHeight="1">
      <c r="A60" s="9"/>
      <c r="B60" s="9"/>
      <c r="C60" s="9"/>
      <c r="D60" s="135"/>
      <c r="E60" s="135"/>
      <c r="F60" s="135"/>
      <c r="G60" s="135"/>
      <c r="H60" s="135"/>
      <c r="I60" s="135"/>
      <c r="J60" s="135"/>
      <c r="K60" s="22"/>
      <c r="L60" s="22"/>
      <c r="M60" s="22"/>
      <c r="N60" s="22"/>
      <c r="O60" s="22"/>
      <c r="P60" s="9"/>
      <c r="Q60" s="9"/>
      <c r="R60" s="9"/>
      <c r="S60" s="9"/>
      <c r="T60" s="9"/>
      <c r="U60" s="135"/>
      <c r="V60" s="135"/>
      <c r="W60" s="135"/>
      <c r="X60" s="135"/>
      <c r="Y60" s="23"/>
      <c r="Z60" s="23"/>
      <c r="AA60" s="23"/>
      <c r="AB60" s="23"/>
      <c r="AC60" s="23"/>
      <c r="AD60" s="23"/>
      <c r="AE60" s="24"/>
      <c r="AF60" s="9"/>
      <c r="AG60" s="9"/>
      <c r="AH60" s="9"/>
      <c r="AI60" s="9"/>
      <c r="AJ60" s="9"/>
      <c r="AK60" s="9"/>
    </row>
  </sheetData>
  <sheetProtection formatCells="0"/>
  <mergeCells count="629">
    <mergeCell ref="AD1:AH2"/>
    <mergeCell ref="AI1:AL2"/>
    <mergeCell ref="Y6:AB6"/>
    <mergeCell ref="AC6:AD6"/>
    <mergeCell ref="AE6:AK7"/>
    <mergeCell ref="AL6:AM7"/>
    <mergeCell ref="A1:T2"/>
    <mergeCell ref="A3:AJ4"/>
    <mergeCell ref="AN6:AO7"/>
    <mergeCell ref="AP6:AQ7"/>
    <mergeCell ref="Y7:AB7"/>
    <mergeCell ref="AC7:AD7"/>
    <mergeCell ref="B6:C7"/>
    <mergeCell ref="D6:L7"/>
    <mergeCell ref="M6:O6"/>
    <mergeCell ref="P6:R6"/>
    <mergeCell ref="S6:U6"/>
    <mergeCell ref="V6:X6"/>
    <mergeCell ref="M7:O7"/>
    <mergeCell ref="P7:R7"/>
    <mergeCell ref="S7:U7"/>
    <mergeCell ref="V7:X7"/>
    <mergeCell ref="Y8:AB8"/>
    <mergeCell ref="AC8:AD8"/>
    <mergeCell ref="AE8:AK8"/>
    <mergeCell ref="AL8:AM8"/>
    <mergeCell ref="AN8:AO8"/>
    <mergeCell ref="AP8:AQ8"/>
    <mergeCell ref="B8:C8"/>
    <mergeCell ref="D8:L8"/>
    <mergeCell ref="M8:O8"/>
    <mergeCell ref="P8:R8"/>
    <mergeCell ref="S8:U8"/>
    <mergeCell ref="V8:X8"/>
    <mergeCell ref="Y9:AB9"/>
    <mergeCell ref="AC9:AD9"/>
    <mergeCell ref="AE9:AK9"/>
    <mergeCell ref="AL9:AM9"/>
    <mergeCell ref="AN9:AO9"/>
    <mergeCell ref="AP9:AQ9"/>
    <mergeCell ref="B9:C9"/>
    <mergeCell ref="D9:L9"/>
    <mergeCell ref="M9:O9"/>
    <mergeCell ref="P9:R9"/>
    <mergeCell ref="S9:U9"/>
    <mergeCell ref="V9:X9"/>
    <mergeCell ref="Y10:AB10"/>
    <mergeCell ref="AC10:AD10"/>
    <mergeCell ref="AE10:AK10"/>
    <mergeCell ref="AL10:AM10"/>
    <mergeCell ref="AN10:AO10"/>
    <mergeCell ref="AP10:AQ10"/>
    <mergeCell ref="B10:C10"/>
    <mergeCell ref="D10:L10"/>
    <mergeCell ref="M10:O10"/>
    <mergeCell ref="P10:R10"/>
    <mergeCell ref="S10:U10"/>
    <mergeCell ref="V10:X10"/>
    <mergeCell ref="Y11:AB11"/>
    <mergeCell ref="AC11:AD11"/>
    <mergeCell ref="AE11:AK11"/>
    <mergeCell ref="AL11:AM11"/>
    <mergeCell ref="AN11:AO11"/>
    <mergeCell ref="AP11:AQ11"/>
    <mergeCell ref="B11:C11"/>
    <mergeCell ref="D11:L11"/>
    <mergeCell ref="M11:O11"/>
    <mergeCell ref="P11:R11"/>
    <mergeCell ref="S11:U11"/>
    <mergeCell ref="V11:X11"/>
    <mergeCell ref="Y12:AB12"/>
    <mergeCell ref="AC12:AD12"/>
    <mergeCell ref="AE12:AK12"/>
    <mergeCell ref="AL12:AM12"/>
    <mergeCell ref="AN12:AO12"/>
    <mergeCell ref="AP12:AQ12"/>
    <mergeCell ref="B12:C12"/>
    <mergeCell ref="D12:L12"/>
    <mergeCell ref="M12:O12"/>
    <mergeCell ref="P12:R12"/>
    <mergeCell ref="S12:U12"/>
    <mergeCell ref="V12:X12"/>
    <mergeCell ref="Y13:AB13"/>
    <mergeCell ref="AC13:AD13"/>
    <mergeCell ref="AE13:AK13"/>
    <mergeCell ref="AL13:AM13"/>
    <mergeCell ref="AN13:AO13"/>
    <mergeCell ref="AP13:AQ13"/>
    <mergeCell ref="B13:C13"/>
    <mergeCell ref="D13:L13"/>
    <mergeCell ref="M13:O13"/>
    <mergeCell ref="P13:R13"/>
    <mergeCell ref="S13:U13"/>
    <mergeCell ref="V13:X13"/>
    <mergeCell ref="Y14:AB14"/>
    <mergeCell ref="AC14:AD14"/>
    <mergeCell ref="AE14:AK14"/>
    <mergeCell ref="AL14:AM14"/>
    <mergeCell ref="AN14:AO14"/>
    <mergeCell ref="AP14:AQ14"/>
    <mergeCell ref="B14:C14"/>
    <mergeCell ref="D14:L14"/>
    <mergeCell ref="M14:O14"/>
    <mergeCell ref="P14:R14"/>
    <mergeCell ref="S14:U14"/>
    <mergeCell ref="V14:X14"/>
    <mergeCell ref="Y15:AB15"/>
    <mergeCell ref="AC15:AD15"/>
    <mergeCell ref="AE15:AK15"/>
    <mergeCell ref="AL15:AM15"/>
    <mergeCell ref="AN15:AO15"/>
    <mergeCell ref="AP15:AQ15"/>
    <mergeCell ref="B15:C15"/>
    <mergeCell ref="D15:L15"/>
    <mergeCell ref="M15:O15"/>
    <mergeCell ref="P15:R15"/>
    <mergeCell ref="S15:U15"/>
    <mergeCell ref="V15:X15"/>
    <mergeCell ref="Y16:AB16"/>
    <mergeCell ref="AC16:AD16"/>
    <mergeCell ref="AE16:AK16"/>
    <mergeCell ref="AL16:AM16"/>
    <mergeCell ref="AN16:AO16"/>
    <mergeCell ref="AP16:AQ16"/>
    <mergeCell ref="B16:C16"/>
    <mergeCell ref="D16:L16"/>
    <mergeCell ref="M16:O16"/>
    <mergeCell ref="P16:R16"/>
    <mergeCell ref="S16:U16"/>
    <mergeCell ref="V16:X16"/>
    <mergeCell ref="Y17:AB17"/>
    <mergeCell ref="AC17:AD17"/>
    <mergeCell ref="AE17:AK17"/>
    <mergeCell ref="AL17:AM17"/>
    <mergeCell ref="AN17:AO17"/>
    <mergeCell ref="AP17:AQ17"/>
    <mergeCell ref="B17:C17"/>
    <mergeCell ref="D17:L17"/>
    <mergeCell ref="M17:O17"/>
    <mergeCell ref="P17:R17"/>
    <mergeCell ref="S17:U17"/>
    <mergeCell ref="V17:X17"/>
    <mergeCell ref="Y18:AB18"/>
    <mergeCell ref="AC18:AD18"/>
    <mergeCell ref="AE18:AK18"/>
    <mergeCell ref="AL18:AM18"/>
    <mergeCell ref="AN18:AO18"/>
    <mergeCell ref="AP18:AQ18"/>
    <mergeCell ref="B18:C18"/>
    <mergeCell ref="D18:L18"/>
    <mergeCell ref="M18:O18"/>
    <mergeCell ref="P18:R18"/>
    <mergeCell ref="S18:U18"/>
    <mergeCell ref="V18:X18"/>
    <mergeCell ref="Y19:AB19"/>
    <mergeCell ref="AC19:AD19"/>
    <mergeCell ref="AE19:AK19"/>
    <mergeCell ref="AL19:AM19"/>
    <mergeCell ref="AN19:AO19"/>
    <mergeCell ref="AP19:AQ19"/>
    <mergeCell ref="B19:C19"/>
    <mergeCell ref="D19:L19"/>
    <mergeCell ref="M19:O19"/>
    <mergeCell ref="P19:R19"/>
    <mergeCell ref="S19:U19"/>
    <mergeCell ref="V19:X19"/>
    <mergeCell ref="Y20:AB20"/>
    <mergeCell ref="AC20:AD20"/>
    <mergeCell ref="AE20:AK20"/>
    <mergeCell ref="AL20:AM20"/>
    <mergeCell ref="AN20:AO20"/>
    <mergeCell ref="AP20:AQ20"/>
    <mergeCell ref="B20:C20"/>
    <mergeCell ref="D20:L20"/>
    <mergeCell ref="M20:O20"/>
    <mergeCell ref="P20:R20"/>
    <mergeCell ref="S20:U20"/>
    <mergeCell ref="V20:X20"/>
    <mergeCell ref="Y21:AB21"/>
    <mergeCell ref="AC21:AD21"/>
    <mergeCell ref="AE21:AK21"/>
    <mergeCell ref="AL21:AM21"/>
    <mergeCell ref="AN21:AO21"/>
    <mergeCell ref="AP21:AQ21"/>
    <mergeCell ref="B21:C21"/>
    <mergeCell ref="D21:L21"/>
    <mergeCell ref="M21:O21"/>
    <mergeCell ref="P21:R21"/>
    <mergeCell ref="S21:U21"/>
    <mergeCell ref="V21:X21"/>
    <mergeCell ref="Y22:AB22"/>
    <mergeCell ref="AC22:AD22"/>
    <mergeCell ref="AE22:AK22"/>
    <mergeCell ref="AL22:AM22"/>
    <mergeCell ref="AN22:AO22"/>
    <mergeCell ref="AP22:AQ22"/>
    <mergeCell ref="B22:C22"/>
    <mergeCell ref="D22:L22"/>
    <mergeCell ref="M22:O22"/>
    <mergeCell ref="P22:R22"/>
    <mergeCell ref="S22:U22"/>
    <mergeCell ref="V22:X22"/>
    <mergeCell ref="Y23:AB23"/>
    <mergeCell ref="AC23:AD23"/>
    <mergeCell ref="AE23:AK23"/>
    <mergeCell ref="AL23:AM23"/>
    <mergeCell ref="AN23:AO23"/>
    <mergeCell ref="AP23:AQ23"/>
    <mergeCell ref="B23:C23"/>
    <mergeCell ref="D23:L23"/>
    <mergeCell ref="M23:O23"/>
    <mergeCell ref="P23:R23"/>
    <mergeCell ref="S23:U23"/>
    <mergeCell ref="V23:X23"/>
    <mergeCell ref="Y24:AB24"/>
    <mergeCell ref="AC24:AD24"/>
    <mergeCell ref="AE24:AK24"/>
    <mergeCell ref="AL24:AM24"/>
    <mergeCell ref="AN24:AO24"/>
    <mergeCell ref="AP24:AQ24"/>
    <mergeCell ref="B24:C24"/>
    <mergeCell ref="D24:L24"/>
    <mergeCell ref="M24:O24"/>
    <mergeCell ref="P24:R24"/>
    <mergeCell ref="S24:U24"/>
    <mergeCell ref="V24:X24"/>
    <mergeCell ref="Y25:AB25"/>
    <mergeCell ref="AC25:AD25"/>
    <mergeCell ref="AE25:AK25"/>
    <mergeCell ref="AL25:AM25"/>
    <mergeCell ref="AN25:AO25"/>
    <mergeCell ref="AP25:AQ25"/>
    <mergeCell ref="B25:C25"/>
    <mergeCell ref="D25:L25"/>
    <mergeCell ref="M25:O25"/>
    <mergeCell ref="P25:R25"/>
    <mergeCell ref="S25:U25"/>
    <mergeCell ref="V25:X25"/>
    <mergeCell ref="Y26:AB26"/>
    <mergeCell ref="AC26:AD26"/>
    <mergeCell ref="AE26:AK26"/>
    <mergeCell ref="AL26:AM26"/>
    <mergeCell ref="AN26:AO26"/>
    <mergeCell ref="AP26:AQ26"/>
    <mergeCell ref="B26:C26"/>
    <mergeCell ref="D26:L26"/>
    <mergeCell ref="M26:O26"/>
    <mergeCell ref="P26:R26"/>
    <mergeCell ref="S26:U26"/>
    <mergeCell ref="V26:X26"/>
    <mergeCell ref="Y27:AB27"/>
    <mergeCell ref="AC27:AD27"/>
    <mergeCell ref="AE27:AK27"/>
    <mergeCell ref="AL27:AM27"/>
    <mergeCell ref="AN27:AO27"/>
    <mergeCell ref="AP27:AQ27"/>
    <mergeCell ref="B27:C27"/>
    <mergeCell ref="D27:L27"/>
    <mergeCell ref="M27:O27"/>
    <mergeCell ref="P27:R27"/>
    <mergeCell ref="S27:U27"/>
    <mergeCell ref="V27:X27"/>
    <mergeCell ref="Y28:AB28"/>
    <mergeCell ref="AC28:AD28"/>
    <mergeCell ref="AE28:AK28"/>
    <mergeCell ref="AL28:AM28"/>
    <mergeCell ref="AN28:AO28"/>
    <mergeCell ref="AP28:AQ28"/>
    <mergeCell ref="B28:C28"/>
    <mergeCell ref="D28:L28"/>
    <mergeCell ref="M28:O28"/>
    <mergeCell ref="P28:R28"/>
    <mergeCell ref="S28:U28"/>
    <mergeCell ref="V28:X28"/>
    <mergeCell ref="Y29:AB29"/>
    <mergeCell ref="AC29:AD29"/>
    <mergeCell ref="AE29:AK29"/>
    <mergeCell ref="AL29:AM29"/>
    <mergeCell ref="AN29:AO29"/>
    <mergeCell ref="AP29:AQ29"/>
    <mergeCell ref="B29:C29"/>
    <mergeCell ref="D29:L29"/>
    <mergeCell ref="M29:O29"/>
    <mergeCell ref="P29:R29"/>
    <mergeCell ref="S29:U29"/>
    <mergeCell ref="V29:X29"/>
    <mergeCell ref="Y30:AB30"/>
    <mergeCell ref="AC30:AD30"/>
    <mergeCell ref="AE30:AK30"/>
    <mergeCell ref="AL30:AM30"/>
    <mergeCell ref="AN30:AO30"/>
    <mergeCell ref="AP30:AQ30"/>
    <mergeCell ref="B30:C30"/>
    <mergeCell ref="D30:L30"/>
    <mergeCell ref="M30:O30"/>
    <mergeCell ref="P30:R30"/>
    <mergeCell ref="S30:U30"/>
    <mergeCell ref="V30:X30"/>
    <mergeCell ref="Y31:AB31"/>
    <mergeCell ref="AC31:AD31"/>
    <mergeCell ref="AE31:AK31"/>
    <mergeCell ref="AL31:AM31"/>
    <mergeCell ref="AN31:AO31"/>
    <mergeCell ref="AP31:AQ31"/>
    <mergeCell ref="B31:C31"/>
    <mergeCell ref="D31:L31"/>
    <mergeCell ref="M31:O31"/>
    <mergeCell ref="P31:R31"/>
    <mergeCell ref="S31:U31"/>
    <mergeCell ref="V31:X31"/>
    <mergeCell ref="Y32:AB32"/>
    <mergeCell ref="AC32:AD32"/>
    <mergeCell ref="AE32:AK32"/>
    <mergeCell ref="AL32:AM32"/>
    <mergeCell ref="AN32:AO32"/>
    <mergeCell ref="AP32:AQ32"/>
    <mergeCell ref="B32:C32"/>
    <mergeCell ref="D32:L32"/>
    <mergeCell ref="M32:O32"/>
    <mergeCell ref="P32:R32"/>
    <mergeCell ref="S32:U32"/>
    <mergeCell ref="V32:X32"/>
    <mergeCell ref="Y33:AB33"/>
    <mergeCell ref="AC33:AD33"/>
    <mergeCell ref="AE33:AK33"/>
    <mergeCell ref="AL33:AM33"/>
    <mergeCell ref="AN33:AO33"/>
    <mergeCell ref="AP33:AQ33"/>
    <mergeCell ref="B33:C33"/>
    <mergeCell ref="D33:L33"/>
    <mergeCell ref="M33:O33"/>
    <mergeCell ref="P33:R33"/>
    <mergeCell ref="S33:U33"/>
    <mergeCell ref="V33:X33"/>
    <mergeCell ref="Y34:AB34"/>
    <mergeCell ref="AC34:AD34"/>
    <mergeCell ref="AE34:AK34"/>
    <mergeCell ref="AL34:AM34"/>
    <mergeCell ref="AN34:AO34"/>
    <mergeCell ref="AP34:AQ34"/>
    <mergeCell ref="B34:C34"/>
    <mergeCell ref="D34:L34"/>
    <mergeCell ref="M34:O34"/>
    <mergeCell ref="P34:R34"/>
    <mergeCell ref="S34:U34"/>
    <mergeCell ref="V34:X34"/>
    <mergeCell ref="Y35:AB35"/>
    <mergeCell ref="AC35:AD35"/>
    <mergeCell ref="AE35:AK35"/>
    <mergeCell ref="AL35:AM35"/>
    <mergeCell ref="AN35:AO35"/>
    <mergeCell ref="AP35:AQ35"/>
    <mergeCell ref="B35:C35"/>
    <mergeCell ref="D35:L35"/>
    <mergeCell ref="M35:O35"/>
    <mergeCell ref="P35:R35"/>
    <mergeCell ref="S35:U35"/>
    <mergeCell ref="V35:X35"/>
    <mergeCell ref="Y36:AB36"/>
    <mergeCell ref="AC36:AD36"/>
    <mergeCell ref="AE36:AK36"/>
    <mergeCell ref="AL36:AM36"/>
    <mergeCell ref="AN36:AO36"/>
    <mergeCell ref="AP36:AQ36"/>
    <mergeCell ref="B36:C36"/>
    <mergeCell ref="D36:L36"/>
    <mergeCell ref="M36:O36"/>
    <mergeCell ref="P36:R36"/>
    <mergeCell ref="S36:U36"/>
    <mergeCell ref="V36:X36"/>
    <mergeCell ref="Y37:AB37"/>
    <mergeCell ref="AC37:AD37"/>
    <mergeCell ref="AE37:AK37"/>
    <mergeCell ref="AL37:AM37"/>
    <mergeCell ref="AN37:AO37"/>
    <mergeCell ref="AP37:AQ37"/>
    <mergeCell ref="B37:C37"/>
    <mergeCell ref="D37:L37"/>
    <mergeCell ref="M37:O37"/>
    <mergeCell ref="P37:R37"/>
    <mergeCell ref="S37:U37"/>
    <mergeCell ref="V37:X37"/>
    <mergeCell ref="Y38:AB38"/>
    <mergeCell ref="AC38:AD38"/>
    <mergeCell ref="AE38:AK38"/>
    <mergeCell ref="AL38:AM38"/>
    <mergeCell ref="AN38:AO38"/>
    <mergeCell ref="AP38:AQ38"/>
    <mergeCell ref="B38:C38"/>
    <mergeCell ref="D38:L38"/>
    <mergeCell ref="M38:O38"/>
    <mergeCell ref="P38:R38"/>
    <mergeCell ref="S38:U38"/>
    <mergeCell ref="V38:X38"/>
    <mergeCell ref="Y39:AB39"/>
    <mergeCell ref="AC39:AD39"/>
    <mergeCell ref="AE39:AK39"/>
    <mergeCell ref="AL39:AM39"/>
    <mergeCell ref="AN39:AO39"/>
    <mergeCell ref="AP39:AQ39"/>
    <mergeCell ref="B39:C39"/>
    <mergeCell ref="D39:L39"/>
    <mergeCell ref="M39:O39"/>
    <mergeCell ref="P39:R39"/>
    <mergeCell ref="S39:U39"/>
    <mergeCell ref="V39:X39"/>
    <mergeCell ref="Y40:AB40"/>
    <mergeCell ref="AC40:AD40"/>
    <mergeCell ref="AE40:AK40"/>
    <mergeCell ref="AL40:AM40"/>
    <mergeCell ref="AN40:AO40"/>
    <mergeCell ref="AP40:AQ40"/>
    <mergeCell ref="B40:C40"/>
    <mergeCell ref="D40:L40"/>
    <mergeCell ref="M40:O40"/>
    <mergeCell ref="P40:R40"/>
    <mergeCell ref="S40:U40"/>
    <mergeCell ref="V40:X40"/>
    <mergeCell ref="Y41:AB41"/>
    <mergeCell ref="AC41:AD41"/>
    <mergeCell ref="AE41:AK41"/>
    <mergeCell ref="AL41:AM41"/>
    <mergeCell ref="AN41:AO41"/>
    <mergeCell ref="AP41:AQ41"/>
    <mergeCell ref="B41:C41"/>
    <mergeCell ref="D41:L41"/>
    <mergeCell ref="M41:O41"/>
    <mergeCell ref="P41:R41"/>
    <mergeCell ref="S41:U41"/>
    <mergeCell ref="V41:X41"/>
    <mergeCell ref="Y42:AB42"/>
    <mergeCell ref="AC42:AD42"/>
    <mergeCell ref="AE42:AK42"/>
    <mergeCell ref="AL42:AM42"/>
    <mergeCell ref="AN42:AO42"/>
    <mergeCell ref="AP42:AQ42"/>
    <mergeCell ref="B42:C42"/>
    <mergeCell ref="D42:L42"/>
    <mergeCell ref="M42:O42"/>
    <mergeCell ref="P42:R42"/>
    <mergeCell ref="S42:U42"/>
    <mergeCell ref="V42:X42"/>
    <mergeCell ref="Y43:AB43"/>
    <mergeCell ref="AC43:AD43"/>
    <mergeCell ref="AE43:AK43"/>
    <mergeCell ref="AL43:AM43"/>
    <mergeCell ref="AN43:AO43"/>
    <mergeCell ref="AP43:AQ43"/>
    <mergeCell ref="B43:C43"/>
    <mergeCell ref="D43:L43"/>
    <mergeCell ref="M43:O43"/>
    <mergeCell ref="P43:R43"/>
    <mergeCell ref="S43:U43"/>
    <mergeCell ref="V43:X43"/>
    <mergeCell ref="Y44:AB44"/>
    <mergeCell ref="AC44:AD44"/>
    <mergeCell ref="AE44:AK44"/>
    <mergeCell ref="AL44:AM44"/>
    <mergeCell ref="AN44:AO44"/>
    <mergeCell ref="AP44:AQ44"/>
    <mergeCell ref="B44:C44"/>
    <mergeCell ref="D44:L44"/>
    <mergeCell ref="M44:O44"/>
    <mergeCell ref="P44:R44"/>
    <mergeCell ref="S44:U44"/>
    <mergeCell ref="V44:X44"/>
    <mergeCell ref="Y45:AB45"/>
    <mergeCell ref="AC45:AD45"/>
    <mergeCell ref="AE45:AK45"/>
    <mergeCell ref="AL45:AM45"/>
    <mergeCell ref="AN45:AO45"/>
    <mergeCell ref="AP45:AQ45"/>
    <mergeCell ref="B45:C45"/>
    <mergeCell ref="D45:L45"/>
    <mergeCell ref="M45:O45"/>
    <mergeCell ref="P45:R45"/>
    <mergeCell ref="S45:U45"/>
    <mergeCell ref="V45:X45"/>
    <mergeCell ref="Y46:AB46"/>
    <mergeCell ref="AC46:AD46"/>
    <mergeCell ref="AE46:AK46"/>
    <mergeCell ref="AL46:AM46"/>
    <mergeCell ref="AN46:AO46"/>
    <mergeCell ref="AP46:AQ46"/>
    <mergeCell ref="B46:C46"/>
    <mergeCell ref="D46:L46"/>
    <mergeCell ref="M46:O46"/>
    <mergeCell ref="P46:R46"/>
    <mergeCell ref="S46:U46"/>
    <mergeCell ref="V46:X46"/>
    <mergeCell ref="Y47:AB47"/>
    <mergeCell ref="AC47:AD47"/>
    <mergeCell ref="AE47:AK47"/>
    <mergeCell ref="AL47:AM47"/>
    <mergeCell ref="AN47:AO47"/>
    <mergeCell ref="AP47:AQ47"/>
    <mergeCell ref="B47:C47"/>
    <mergeCell ref="D47:L47"/>
    <mergeCell ref="M47:O47"/>
    <mergeCell ref="P47:R47"/>
    <mergeCell ref="S47:U47"/>
    <mergeCell ref="V47:X47"/>
    <mergeCell ref="Y48:AB48"/>
    <mergeCell ref="AC48:AD48"/>
    <mergeCell ref="AE48:AK48"/>
    <mergeCell ref="AL48:AM48"/>
    <mergeCell ref="AN48:AO48"/>
    <mergeCell ref="AP48:AQ48"/>
    <mergeCell ref="B48:C48"/>
    <mergeCell ref="D48:L48"/>
    <mergeCell ref="M48:O48"/>
    <mergeCell ref="P48:R48"/>
    <mergeCell ref="S48:U48"/>
    <mergeCell ref="V48:X48"/>
    <mergeCell ref="Y49:AB49"/>
    <mergeCell ref="AC49:AD49"/>
    <mergeCell ref="AE49:AK49"/>
    <mergeCell ref="AL49:AM49"/>
    <mergeCell ref="AN49:AO49"/>
    <mergeCell ref="AP49:AQ49"/>
    <mergeCell ref="B49:C49"/>
    <mergeCell ref="D49:L49"/>
    <mergeCell ref="M49:O49"/>
    <mergeCell ref="P49:R49"/>
    <mergeCell ref="S49:U49"/>
    <mergeCell ref="V49:X49"/>
    <mergeCell ref="Y50:AB50"/>
    <mergeCell ref="AC50:AD50"/>
    <mergeCell ref="AE50:AK50"/>
    <mergeCell ref="AL50:AM50"/>
    <mergeCell ref="AN50:AO50"/>
    <mergeCell ref="AP50:AQ50"/>
    <mergeCell ref="B50:C50"/>
    <mergeCell ref="D50:L50"/>
    <mergeCell ref="M50:O50"/>
    <mergeCell ref="P50:R50"/>
    <mergeCell ref="S50:U50"/>
    <mergeCell ref="V50:X50"/>
    <mergeCell ref="Y51:AB51"/>
    <mergeCell ref="AC51:AD51"/>
    <mergeCell ref="AE51:AK51"/>
    <mergeCell ref="AL51:AM51"/>
    <mergeCell ref="AN51:AO51"/>
    <mergeCell ref="AP51:AQ51"/>
    <mergeCell ref="B51:C51"/>
    <mergeCell ref="D51:L51"/>
    <mergeCell ref="M51:O51"/>
    <mergeCell ref="P51:R51"/>
    <mergeCell ref="S51:U51"/>
    <mergeCell ref="V51:X51"/>
    <mergeCell ref="Y52:AB52"/>
    <mergeCell ref="AC52:AD52"/>
    <mergeCell ref="AE52:AK52"/>
    <mergeCell ref="AL52:AM52"/>
    <mergeCell ref="AN52:AO52"/>
    <mergeCell ref="AP52:AQ52"/>
    <mergeCell ref="B52:C52"/>
    <mergeCell ref="D52:L52"/>
    <mergeCell ref="M52:O52"/>
    <mergeCell ref="P52:R52"/>
    <mergeCell ref="S52:U52"/>
    <mergeCell ref="V52:X52"/>
    <mergeCell ref="Y53:AB53"/>
    <mergeCell ref="AC53:AD53"/>
    <mergeCell ref="AE53:AK53"/>
    <mergeCell ref="AL53:AM53"/>
    <mergeCell ref="AN53:AO53"/>
    <mergeCell ref="AP53:AQ53"/>
    <mergeCell ref="B53:C53"/>
    <mergeCell ref="D53:L53"/>
    <mergeCell ref="M53:O53"/>
    <mergeCell ref="P53:R53"/>
    <mergeCell ref="S53:U53"/>
    <mergeCell ref="V53:X53"/>
    <mergeCell ref="Y54:AB54"/>
    <mergeCell ref="AC54:AD54"/>
    <mergeCell ref="AE54:AK54"/>
    <mergeCell ref="AL54:AM54"/>
    <mergeCell ref="AN54:AO54"/>
    <mergeCell ref="AP54:AQ54"/>
    <mergeCell ref="B54:C54"/>
    <mergeCell ref="D54:L54"/>
    <mergeCell ref="M54:O54"/>
    <mergeCell ref="P54:R54"/>
    <mergeCell ref="S54:U54"/>
    <mergeCell ref="V54:X54"/>
    <mergeCell ref="Y55:AB55"/>
    <mergeCell ref="AC55:AD55"/>
    <mergeCell ref="AE55:AK55"/>
    <mergeCell ref="AL55:AM55"/>
    <mergeCell ref="AN55:AO55"/>
    <mergeCell ref="AP55:AQ55"/>
    <mergeCell ref="B55:C55"/>
    <mergeCell ref="D55:L55"/>
    <mergeCell ref="M55:O55"/>
    <mergeCell ref="P55:R55"/>
    <mergeCell ref="S55:U55"/>
    <mergeCell ref="V55:X55"/>
    <mergeCell ref="Y56:AB56"/>
    <mergeCell ref="AC56:AD56"/>
    <mergeCell ref="AE56:AK56"/>
    <mergeCell ref="AL56:AM56"/>
    <mergeCell ref="AN56:AO56"/>
    <mergeCell ref="AP56:AQ56"/>
    <mergeCell ref="B56:C56"/>
    <mergeCell ref="D56:L56"/>
    <mergeCell ref="M56:O56"/>
    <mergeCell ref="P56:R56"/>
    <mergeCell ref="S56:U56"/>
    <mergeCell ref="V56:X56"/>
    <mergeCell ref="AP58:AR58"/>
    <mergeCell ref="D59:J59"/>
    <mergeCell ref="K59:O59"/>
    <mergeCell ref="Y59:AB59"/>
    <mergeCell ref="AH59:AK59"/>
    <mergeCell ref="AP59:AQ59"/>
    <mergeCell ref="Y57:AB57"/>
    <mergeCell ref="AC57:AD57"/>
    <mergeCell ref="AE57:AK57"/>
    <mergeCell ref="AL57:AM57"/>
    <mergeCell ref="AN57:AO57"/>
    <mergeCell ref="AP57:AQ57"/>
    <mergeCell ref="B58:AK58"/>
    <mergeCell ref="B57:C57"/>
    <mergeCell ref="D57:L57"/>
    <mergeCell ref="M57:O57"/>
    <mergeCell ref="P57:R57"/>
    <mergeCell ref="S57:U57"/>
    <mergeCell ref="V57:X57"/>
  </mergeCells>
  <phoneticPr fontId="17"/>
  <conditionalFormatting sqref="D8:X57">
    <cfRule type="containsBlanks" dxfId="56" priority="12">
      <formula>LEN(TRIM(D8))=0</formula>
    </cfRule>
  </conditionalFormatting>
  <conditionalFormatting sqref="AE8:AK57">
    <cfRule type="containsBlanks" dxfId="55" priority="14">
      <formula>LEN(TRIM(AE8))=0</formula>
    </cfRule>
  </conditionalFormatting>
  <conditionalFormatting sqref="V9:X57">
    <cfRule type="notContainsBlanks" dxfId="54" priority="10">
      <formula>LEN(TRIM(V9))&gt;0</formula>
    </cfRule>
  </conditionalFormatting>
  <conditionalFormatting sqref="S8:X57">
    <cfRule type="expression" dxfId="53" priority="13">
      <formula>$AQ$7=1</formula>
    </cfRule>
  </conditionalFormatting>
  <conditionalFormatting sqref="V8:X8">
    <cfRule type="notContainsBlanks" dxfId="52" priority="9">
      <formula>LEN(TRIM(V8))&gt;0</formula>
    </cfRule>
  </conditionalFormatting>
  <conditionalFormatting sqref="S9:U57">
    <cfRule type="notContainsBlanks" dxfId="51" priority="8">
      <formula>LEN(TRIM(S9))&gt;0</formula>
    </cfRule>
  </conditionalFormatting>
  <conditionalFormatting sqref="S9:U57">
    <cfRule type="notContainsBlanks" dxfId="50" priority="6">
      <formula>LEN(TRIM(S9))&gt;0</formula>
    </cfRule>
  </conditionalFormatting>
  <conditionalFormatting sqref="V9:X57">
    <cfRule type="notContainsBlanks" dxfId="49" priority="5">
      <formula>LEN(TRIM(V9))&gt;0</formula>
    </cfRule>
  </conditionalFormatting>
  <conditionalFormatting sqref="AC8:AD57">
    <cfRule type="containsBlanks" dxfId="48" priority="4">
      <formula>LEN(TRIM(AC8))=0</formula>
    </cfRule>
  </conditionalFormatting>
  <conditionalFormatting sqref="S8:U57">
    <cfRule type="cellIs" dxfId="47" priority="3" operator="greaterThan">
      <formula>8</formula>
    </cfRule>
  </conditionalFormatting>
  <conditionalFormatting sqref="V8:X57">
    <cfRule type="cellIs" dxfId="46" priority="2" operator="greaterThan">
      <formula>260</formula>
    </cfRule>
  </conditionalFormatting>
  <dataValidations count="5">
    <dataValidation type="decimal" allowBlank="1" showInputMessage="1" showErrorMessage="1" error="数値で記入します" sqref="M8:O57">
      <formula1>0</formula1>
      <formula2>1000000</formula2>
    </dataValidation>
    <dataValidation type="list" allowBlank="1" showInputMessage="1" showErrorMessage="1" prompt="リストから選択" sqref="AC8:AD57">
      <formula1>$AV$9:$AV$12</formula1>
    </dataValidation>
    <dataValidation type="whole" allowBlank="1" showInputMessage="1" showErrorMessage="1" error="数値で記入します" sqref="P8:R57">
      <formula1>0</formula1>
      <formula2>1000000</formula2>
    </dataValidation>
    <dataValidation type="decimal" allowBlank="1" showInputMessage="1" showErrorMessage="1" error="０～３６５の数値で記入します" sqref="V8:X57">
      <formula1>0</formula1>
      <formula2>365</formula2>
    </dataValidation>
    <dataValidation type="decimal" allowBlank="1" showInputMessage="1" showErrorMessage="1" error="０～２４の数値で記入します" sqref="S8:U57">
      <formula1>0</formula1>
      <formula2>24</formula2>
    </dataValidation>
  </dataValidations>
  <printOptions horizontalCentered="1"/>
  <pageMargins left="0.51181102362204722" right="0.51181102362204722" top="0.51181102362204722" bottom="0.35433070866141736" header="0.27559055118110237" footer="0.31496062992125984"/>
  <pageSetup paperSize="9" scale="94" orientation="portrait" r:id="rId1"/>
  <headerFooter>
    <oddHeader>&amp;L６．CO₂排出削減量算定</oddHead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7CDBC632-DC53-468D-A5D3-E020AB4BE961}">
            <xm:f>'照明算定(導入前2)'!$P8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P8:R57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BH59"/>
  <sheetViews>
    <sheetView showZeros="0" view="pageBreakPreview" zoomScaleNormal="100" zoomScaleSheetLayoutView="100" workbookViewId="0">
      <selection activeCell="AL1" sqref="AL1"/>
    </sheetView>
  </sheetViews>
  <sheetFormatPr defaultRowHeight="13.5"/>
  <cols>
    <col min="1" max="1" width="1.125" style="5" customWidth="1"/>
    <col min="2" max="35" width="2.625" style="5" customWidth="1"/>
    <col min="36" max="36" width="3.5" style="5" customWidth="1"/>
    <col min="37" max="37" width="3.625" style="5" customWidth="1"/>
    <col min="38" max="39" width="5.625" style="5" customWidth="1"/>
    <col min="40" max="41" width="2.625" style="5" customWidth="1"/>
    <col min="42" max="49" width="9" style="5" customWidth="1"/>
    <col min="50" max="60" width="9" style="5" hidden="1" customWidth="1"/>
    <col min="61" max="104" width="0" style="5" hidden="1" customWidth="1"/>
    <col min="105" max="16384" width="9" style="5"/>
  </cols>
  <sheetData>
    <row r="1" spans="1:42" ht="13.5" customHeight="1">
      <c r="A1" s="282" t="s">
        <v>264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70"/>
      <c r="AG1" s="273" t="str">
        <f ca="1">RIGHT(CELL("filename",AG1),LEN(CELL("filename",AG1))-FIND("]",CELL("filename",AG1)))</f>
        <v>照明算定(導入前3)</v>
      </c>
      <c r="AH1" s="274"/>
      <c r="AI1" s="274"/>
      <c r="AJ1" s="275"/>
    </row>
    <row r="2" spans="1:42">
      <c r="A2" s="284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2"/>
      <c r="AG2" s="276"/>
      <c r="AH2" s="277"/>
      <c r="AI2" s="277"/>
      <c r="AJ2" s="278"/>
    </row>
    <row r="3" spans="1:42" ht="13.5" customHeight="1">
      <c r="A3" s="212" t="s">
        <v>136</v>
      </c>
      <c r="B3" s="168"/>
      <c r="C3" s="168"/>
      <c r="D3" s="168"/>
      <c r="E3" s="168"/>
      <c r="F3" s="168"/>
      <c r="G3" s="168"/>
      <c r="H3" s="168"/>
      <c r="I3" s="168"/>
      <c r="J3" s="168"/>
      <c r="K3" s="169"/>
      <c r="L3" s="286" t="s">
        <v>247</v>
      </c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8"/>
      <c r="AK3" s="6"/>
      <c r="AO3" s="10"/>
    </row>
    <row r="4" spans="1:42">
      <c r="A4" s="170"/>
      <c r="B4" s="171"/>
      <c r="C4" s="171"/>
      <c r="D4" s="171"/>
      <c r="E4" s="171"/>
      <c r="F4" s="171"/>
      <c r="G4" s="171"/>
      <c r="H4" s="171"/>
      <c r="I4" s="171"/>
      <c r="J4" s="171"/>
      <c r="K4" s="172"/>
      <c r="L4" s="289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1"/>
      <c r="AO4" s="9"/>
    </row>
    <row r="5" spans="1:42" ht="8.25" customHeight="1">
      <c r="A5" s="7"/>
      <c r="B5" s="9"/>
      <c r="C5" s="9"/>
      <c r="D5" s="9"/>
      <c r="E5" s="9"/>
      <c r="F5" s="10"/>
      <c r="G5" s="9"/>
      <c r="H5" s="9"/>
      <c r="I5" s="9"/>
      <c r="J5" s="9"/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7"/>
      <c r="AO5" s="9"/>
    </row>
    <row r="6" spans="1:42" s="10" customFormat="1" ht="24" customHeight="1">
      <c r="A6" s="9"/>
      <c r="B6" s="292" t="s">
        <v>20</v>
      </c>
      <c r="C6" s="293"/>
      <c r="D6" s="293" t="s">
        <v>228</v>
      </c>
      <c r="E6" s="293"/>
      <c r="F6" s="293"/>
      <c r="G6" s="293"/>
      <c r="H6" s="293"/>
      <c r="I6" s="293"/>
      <c r="J6" s="293"/>
      <c r="K6" s="293"/>
      <c r="L6" s="293"/>
      <c r="M6" s="293" t="s">
        <v>21</v>
      </c>
      <c r="N6" s="293"/>
      <c r="O6" s="293"/>
      <c r="P6" s="293" t="s">
        <v>22</v>
      </c>
      <c r="Q6" s="293"/>
      <c r="R6" s="293"/>
      <c r="S6" s="30" t="s">
        <v>23</v>
      </c>
      <c r="T6" s="30"/>
      <c r="U6" s="31"/>
      <c r="V6" s="30" t="s">
        <v>24</v>
      </c>
      <c r="W6" s="30"/>
      <c r="X6" s="31"/>
      <c r="Y6" s="296" t="s">
        <v>25</v>
      </c>
      <c r="Z6" s="297"/>
      <c r="AA6" s="297"/>
      <c r="AB6" s="298"/>
      <c r="AC6" s="293" t="s">
        <v>246</v>
      </c>
      <c r="AD6" s="293"/>
      <c r="AE6" s="293"/>
      <c r="AF6" s="293"/>
      <c r="AG6" s="293"/>
      <c r="AH6" s="293"/>
      <c r="AI6" s="299"/>
      <c r="AJ6" s="221" t="s">
        <v>238</v>
      </c>
      <c r="AK6" s="279"/>
      <c r="AL6" s="221" t="s">
        <v>248</v>
      </c>
      <c r="AM6" s="222"/>
    </row>
    <row r="7" spans="1:42" s="10" customFormat="1" ht="17.25" customHeight="1" thickBot="1">
      <c r="A7" s="9"/>
      <c r="B7" s="261"/>
      <c r="C7" s="294"/>
      <c r="D7" s="295"/>
      <c r="E7" s="295"/>
      <c r="F7" s="295"/>
      <c r="G7" s="295"/>
      <c r="H7" s="295"/>
      <c r="I7" s="295"/>
      <c r="J7" s="295"/>
      <c r="K7" s="295"/>
      <c r="L7" s="295"/>
      <c r="M7" s="301" t="s">
        <v>26</v>
      </c>
      <c r="N7" s="301"/>
      <c r="O7" s="301"/>
      <c r="P7" s="302" t="s">
        <v>27</v>
      </c>
      <c r="Q7" s="302"/>
      <c r="R7" s="302"/>
      <c r="S7" s="303" t="s">
        <v>28</v>
      </c>
      <c r="T7" s="303"/>
      <c r="U7" s="303"/>
      <c r="V7" s="303" t="s">
        <v>29</v>
      </c>
      <c r="W7" s="303"/>
      <c r="X7" s="303"/>
      <c r="Y7" s="303" t="s">
        <v>30</v>
      </c>
      <c r="Z7" s="303"/>
      <c r="AA7" s="303"/>
      <c r="AB7" s="303"/>
      <c r="AC7" s="294"/>
      <c r="AD7" s="294"/>
      <c r="AE7" s="294"/>
      <c r="AF7" s="294"/>
      <c r="AG7" s="294"/>
      <c r="AH7" s="294"/>
      <c r="AI7" s="300"/>
      <c r="AJ7" s="280"/>
      <c r="AK7" s="281"/>
      <c r="AL7" s="223"/>
      <c r="AM7" s="224"/>
    </row>
    <row r="8" spans="1:42" s="10" customFormat="1" ht="15" customHeight="1">
      <c r="A8" s="9"/>
      <c r="B8" s="264">
        <v>101</v>
      </c>
      <c r="C8" s="265"/>
      <c r="D8" s="266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8"/>
      <c r="S8" s="247">
        <f>'照明算定(導入後3)'!S8</f>
        <v>0</v>
      </c>
      <c r="T8" s="248"/>
      <c r="U8" s="248"/>
      <c r="V8" s="248">
        <f>'照明算定(導入後3)'!V8</f>
        <v>0</v>
      </c>
      <c r="W8" s="248"/>
      <c r="X8" s="248"/>
      <c r="Y8" s="239">
        <f>(M8*P8*S8*V8)/1000</f>
        <v>0</v>
      </c>
      <c r="Z8" s="239"/>
      <c r="AA8" s="239"/>
      <c r="AB8" s="239"/>
      <c r="AC8" s="259">
        <f>'照明算定(導入後3)'!AE8</f>
        <v>0</v>
      </c>
      <c r="AD8" s="259"/>
      <c r="AE8" s="259"/>
      <c r="AF8" s="259"/>
      <c r="AG8" s="259"/>
      <c r="AH8" s="259"/>
      <c r="AI8" s="260"/>
      <c r="AJ8" s="231" t="str">
        <f>'照明算定(導入後3)'!AL8</f>
        <v/>
      </c>
      <c r="AK8" s="232"/>
      <c r="AL8" s="225" t="str">
        <f>IFERROR(Y8*AJ8,"")</f>
        <v/>
      </c>
      <c r="AM8" s="226"/>
      <c r="AN8" s="13"/>
      <c r="AO8" s="13"/>
      <c r="AP8" s="14"/>
    </row>
    <row r="9" spans="1:42" s="10" customFormat="1" ht="15" customHeight="1">
      <c r="A9" s="9"/>
      <c r="B9" s="241">
        <f>IF(B8="","",B8+1)</f>
        <v>102</v>
      </c>
      <c r="C9" s="242"/>
      <c r="D9" s="243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5"/>
      <c r="S9" s="247">
        <f>'照明算定(導入後3)'!S9</f>
        <v>0</v>
      </c>
      <c r="T9" s="248"/>
      <c r="U9" s="248"/>
      <c r="V9" s="248">
        <f>'照明算定(導入後3)'!V9</f>
        <v>0</v>
      </c>
      <c r="W9" s="248"/>
      <c r="X9" s="248"/>
      <c r="Y9" s="239">
        <f t="shared" ref="Y9:Y57" si="0">(M9*P9*S9*V9)/1000</f>
        <v>0</v>
      </c>
      <c r="Z9" s="239"/>
      <c r="AA9" s="239"/>
      <c r="AB9" s="239"/>
      <c r="AC9" s="259">
        <f>'照明算定(導入後3)'!AE9</f>
        <v>0</v>
      </c>
      <c r="AD9" s="259"/>
      <c r="AE9" s="259"/>
      <c r="AF9" s="259"/>
      <c r="AG9" s="259"/>
      <c r="AH9" s="259"/>
      <c r="AI9" s="260"/>
      <c r="AJ9" s="231" t="str">
        <f>'照明算定(導入後3)'!AL9</f>
        <v/>
      </c>
      <c r="AK9" s="232"/>
      <c r="AL9" s="214" t="str">
        <f t="shared" ref="AL9:AL57" si="1">IFERROR(Y9*AJ9,"")</f>
        <v/>
      </c>
      <c r="AM9" s="215"/>
      <c r="AN9" s="9"/>
      <c r="AO9" s="9"/>
      <c r="AP9" s="14"/>
    </row>
    <row r="10" spans="1:42" s="10" customFormat="1" ht="15" customHeight="1">
      <c r="A10" s="9"/>
      <c r="B10" s="241">
        <f t="shared" ref="B10:B37" si="2">IF(B9="","",B9+1)</f>
        <v>103</v>
      </c>
      <c r="C10" s="242"/>
      <c r="D10" s="243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5"/>
      <c r="S10" s="247">
        <f>'照明算定(導入後3)'!S10</f>
        <v>0</v>
      </c>
      <c r="T10" s="248"/>
      <c r="U10" s="248"/>
      <c r="V10" s="248">
        <f>'照明算定(導入後3)'!V10</f>
        <v>0</v>
      </c>
      <c r="W10" s="248"/>
      <c r="X10" s="248"/>
      <c r="Y10" s="239">
        <f t="shared" si="0"/>
        <v>0</v>
      </c>
      <c r="Z10" s="239"/>
      <c r="AA10" s="239"/>
      <c r="AB10" s="239"/>
      <c r="AC10" s="259">
        <f>'照明算定(導入後3)'!AE10</f>
        <v>0</v>
      </c>
      <c r="AD10" s="259"/>
      <c r="AE10" s="259"/>
      <c r="AF10" s="259"/>
      <c r="AG10" s="259"/>
      <c r="AH10" s="259"/>
      <c r="AI10" s="260"/>
      <c r="AJ10" s="231" t="str">
        <f>'照明算定(導入後3)'!AL10</f>
        <v/>
      </c>
      <c r="AK10" s="232"/>
      <c r="AL10" s="214" t="str">
        <f t="shared" si="1"/>
        <v/>
      </c>
      <c r="AM10" s="215"/>
      <c r="AN10" s="13"/>
      <c r="AO10" s="13"/>
      <c r="AP10" s="14"/>
    </row>
    <row r="11" spans="1:42" s="10" customFormat="1" ht="15" customHeight="1">
      <c r="A11" s="9"/>
      <c r="B11" s="241">
        <f t="shared" si="2"/>
        <v>104</v>
      </c>
      <c r="C11" s="242"/>
      <c r="D11" s="243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5"/>
      <c r="S11" s="247">
        <f>'照明算定(導入後3)'!S11</f>
        <v>0</v>
      </c>
      <c r="T11" s="248"/>
      <c r="U11" s="248"/>
      <c r="V11" s="248">
        <f>'照明算定(導入後3)'!V11</f>
        <v>0</v>
      </c>
      <c r="W11" s="248"/>
      <c r="X11" s="248"/>
      <c r="Y11" s="239">
        <f t="shared" si="0"/>
        <v>0</v>
      </c>
      <c r="Z11" s="239"/>
      <c r="AA11" s="239"/>
      <c r="AB11" s="239"/>
      <c r="AC11" s="259">
        <f>'照明算定(導入後3)'!AE11</f>
        <v>0</v>
      </c>
      <c r="AD11" s="259"/>
      <c r="AE11" s="259"/>
      <c r="AF11" s="259"/>
      <c r="AG11" s="259"/>
      <c r="AH11" s="259"/>
      <c r="AI11" s="260"/>
      <c r="AJ11" s="231" t="str">
        <f>'照明算定(導入後3)'!AL11</f>
        <v/>
      </c>
      <c r="AK11" s="232"/>
      <c r="AL11" s="214" t="str">
        <f t="shared" si="1"/>
        <v/>
      </c>
      <c r="AM11" s="215"/>
      <c r="AN11" s="9"/>
      <c r="AO11" s="9"/>
      <c r="AP11" s="14"/>
    </row>
    <row r="12" spans="1:42" s="10" customFormat="1" ht="15" customHeight="1">
      <c r="A12" s="9"/>
      <c r="B12" s="241">
        <f t="shared" si="2"/>
        <v>105</v>
      </c>
      <c r="C12" s="242"/>
      <c r="D12" s="243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5"/>
      <c r="S12" s="247">
        <f>'照明算定(導入後3)'!S12</f>
        <v>0</v>
      </c>
      <c r="T12" s="248"/>
      <c r="U12" s="248"/>
      <c r="V12" s="248">
        <f>'照明算定(導入後3)'!V12</f>
        <v>0</v>
      </c>
      <c r="W12" s="248"/>
      <c r="X12" s="248"/>
      <c r="Y12" s="239">
        <f t="shared" si="0"/>
        <v>0</v>
      </c>
      <c r="Z12" s="239"/>
      <c r="AA12" s="239"/>
      <c r="AB12" s="239"/>
      <c r="AC12" s="259">
        <f>'照明算定(導入後3)'!AE12</f>
        <v>0</v>
      </c>
      <c r="AD12" s="259"/>
      <c r="AE12" s="259"/>
      <c r="AF12" s="259"/>
      <c r="AG12" s="259"/>
      <c r="AH12" s="259"/>
      <c r="AI12" s="260"/>
      <c r="AJ12" s="231" t="str">
        <f>'照明算定(導入後3)'!AL12</f>
        <v/>
      </c>
      <c r="AK12" s="232"/>
      <c r="AL12" s="214" t="str">
        <f t="shared" si="1"/>
        <v/>
      </c>
      <c r="AM12" s="215"/>
      <c r="AN12" s="13"/>
      <c r="AO12" s="13"/>
      <c r="AP12" s="14"/>
    </row>
    <row r="13" spans="1:42" s="10" customFormat="1" ht="15" customHeight="1">
      <c r="A13" s="9"/>
      <c r="B13" s="241">
        <f t="shared" si="2"/>
        <v>106</v>
      </c>
      <c r="C13" s="242"/>
      <c r="D13" s="243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5"/>
      <c r="S13" s="247">
        <f>'照明算定(導入後3)'!S13</f>
        <v>0</v>
      </c>
      <c r="T13" s="248"/>
      <c r="U13" s="248"/>
      <c r="V13" s="248">
        <f>'照明算定(導入後3)'!V13</f>
        <v>0</v>
      </c>
      <c r="W13" s="248"/>
      <c r="X13" s="248"/>
      <c r="Y13" s="239">
        <f t="shared" si="0"/>
        <v>0</v>
      </c>
      <c r="Z13" s="239"/>
      <c r="AA13" s="239"/>
      <c r="AB13" s="239"/>
      <c r="AC13" s="259">
        <f>'照明算定(導入後3)'!AE13</f>
        <v>0</v>
      </c>
      <c r="AD13" s="259"/>
      <c r="AE13" s="259"/>
      <c r="AF13" s="259"/>
      <c r="AG13" s="259"/>
      <c r="AH13" s="259"/>
      <c r="AI13" s="260"/>
      <c r="AJ13" s="231" t="str">
        <f>'照明算定(導入後3)'!AL13</f>
        <v/>
      </c>
      <c r="AK13" s="232"/>
      <c r="AL13" s="214" t="str">
        <f t="shared" si="1"/>
        <v/>
      </c>
      <c r="AM13" s="215"/>
      <c r="AN13" s="9"/>
      <c r="AO13" s="9"/>
      <c r="AP13" s="14"/>
    </row>
    <row r="14" spans="1:42" s="10" customFormat="1" ht="15" customHeight="1">
      <c r="A14" s="9"/>
      <c r="B14" s="241">
        <f t="shared" si="2"/>
        <v>107</v>
      </c>
      <c r="C14" s="242"/>
      <c r="D14" s="243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5"/>
      <c r="S14" s="247">
        <f>'照明算定(導入後3)'!S14</f>
        <v>0</v>
      </c>
      <c r="T14" s="248"/>
      <c r="U14" s="248"/>
      <c r="V14" s="248">
        <f>'照明算定(導入後3)'!V14</f>
        <v>0</v>
      </c>
      <c r="W14" s="248"/>
      <c r="X14" s="248"/>
      <c r="Y14" s="239">
        <f t="shared" si="0"/>
        <v>0</v>
      </c>
      <c r="Z14" s="239"/>
      <c r="AA14" s="239"/>
      <c r="AB14" s="239"/>
      <c r="AC14" s="259">
        <f>'照明算定(導入後3)'!AE14</f>
        <v>0</v>
      </c>
      <c r="AD14" s="259"/>
      <c r="AE14" s="259"/>
      <c r="AF14" s="259"/>
      <c r="AG14" s="259"/>
      <c r="AH14" s="259"/>
      <c r="AI14" s="260"/>
      <c r="AJ14" s="231" t="str">
        <f>'照明算定(導入後3)'!AL14</f>
        <v/>
      </c>
      <c r="AK14" s="232"/>
      <c r="AL14" s="214" t="str">
        <f t="shared" si="1"/>
        <v/>
      </c>
      <c r="AM14" s="215"/>
      <c r="AN14" s="13"/>
      <c r="AO14" s="13"/>
      <c r="AP14" s="14"/>
    </row>
    <row r="15" spans="1:42" s="10" customFormat="1" ht="15" customHeight="1">
      <c r="A15" s="9"/>
      <c r="B15" s="241">
        <f t="shared" si="2"/>
        <v>108</v>
      </c>
      <c r="C15" s="242"/>
      <c r="D15" s="243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5"/>
      <c r="S15" s="247">
        <f>'照明算定(導入後3)'!S15</f>
        <v>0</v>
      </c>
      <c r="T15" s="248"/>
      <c r="U15" s="248"/>
      <c r="V15" s="248">
        <f>'照明算定(導入後3)'!V15</f>
        <v>0</v>
      </c>
      <c r="W15" s="248"/>
      <c r="X15" s="248"/>
      <c r="Y15" s="239">
        <f t="shared" si="0"/>
        <v>0</v>
      </c>
      <c r="Z15" s="239"/>
      <c r="AA15" s="239"/>
      <c r="AB15" s="239"/>
      <c r="AC15" s="259">
        <f>'照明算定(導入後3)'!AE15</f>
        <v>0</v>
      </c>
      <c r="AD15" s="259"/>
      <c r="AE15" s="259"/>
      <c r="AF15" s="259"/>
      <c r="AG15" s="259"/>
      <c r="AH15" s="259"/>
      <c r="AI15" s="260"/>
      <c r="AJ15" s="231" t="str">
        <f>'照明算定(導入後3)'!AL15</f>
        <v/>
      </c>
      <c r="AK15" s="232"/>
      <c r="AL15" s="214" t="str">
        <f t="shared" si="1"/>
        <v/>
      </c>
      <c r="AM15" s="215"/>
      <c r="AN15" s="9"/>
      <c r="AO15" s="9"/>
      <c r="AP15" s="14"/>
    </row>
    <row r="16" spans="1:42" s="10" customFormat="1" ht="15" customHeight="1">
      <c r="A16" s="9"/>
      <c r="B16" s="241">
        <f t="shared" si="2"/>
        <v>109</v>
      </c>
      <c r="C16" s="242"/>
      <c r="D16" s="243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5"/>
      <c r="S16" s="247">
        <f>'照明算定(導入後3)'!S16</f>
        <v>0</v>
      </c>
      <c r="T16" s="248"/>
      <c r="U16" s="248"/>
      <c r="V16" s="248">
        <f>'照明算定(導入後3)'!V16</f>
        <v>0</v>
      </c>
      <c r="W16" s="248"/>
      <c r="X16" s="248"/>
      <c r="Y16" s="239">
        <f t="shared" si="0"/>
        <v>0</v>
      </c>
      <c r="Z16" s="239"/>
      <c r="AA16" s="239"/>
      <c r="AB16" s="239"/>
      <c r="AC16" s="259">
        <f>'照明算定(導入後3)'!AE16</f>
        <v>0</v>
      </c>
      <c r="AD16" s="259"/>
      <c r="AE16" s="259"/>
      <c r="AF16" s="259"/>
      <c r="AG16" s="259"/>
      <c r="AH16" s="259"/>
      <c r="AI16" s="260"/>
      <c r="AJ16" s="231" t="str">
        <f>'照明算定(導入後3)'!AL16</f>
        <v/>
      </c>
      <c r="AK16" s="232"/>
      <c r="AL16" s="214" t="str">
        <f t="shared" si="1"/>
        <v/>
      </c>
      <c r="AM16" s="215"/>
      <c r="AN16" s="13"/>
      <c r="AO16" s="13"/>
      <c r="AP16" s="14"/>
    </row>
    <row r="17" spans="1:42" s="10" customFormat="1" ht="15" customHeight="1">
      <c r="A17" s="9"/>
      <c r="B17" s="241">
        <f t="shared" si="2"/>
        <v>110</v>
      </c>
      <c r="C17" s="242"/>
      <c r="D17" s="243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5"/>
      <c r="S17" s="247">
        <f>'照明算定(導入後3)'!S17</f>
        <v>0</v>
      </c>
      <c r="T17" s="248"/>
      <c r="U17" s="248"/>
      <c r="V17" s="248">
        <f>'照明算定(導入後3)'!V17</f>
        <v>0</v>
      </c>
      <c r="W17" s="248"/>
      <c r="X17" s="248"/>
      <c r="Y17" s="239">
        <f t="shared" si="0"/>
        <v>0</v>
      </c>
      <c r="Z17" s="239"/>
      <c r="AA17" s="239"/>
      <c r="AB17" s="239"/>
      <c r="AC17" s="259">
        <f>'照明算定(導入後3)'!AE17</f>
        <v>0</v>
      </c>
      <c r="AD17" s="259"/>
      <c r="AE17" s="259"/>
      <c r="AF17" s="259"/>
      <c r="AG17" s="259"/>
      <c r="AH17" s="259"/>
      <c r="AI17" s="260"/>
      <c r="AJ17" s="231" t="str">
        <f>'照明算定(導入後3)'!AL17</f>
        <v/>
      </c>
      <c r="AK17" s="232"/>
      <c r="AL17" s="214" t="str">
        <f t="shared" si="1"/>
        <v/>
      </c>
      <c r="AM17" s="215"/>
      <c r="AN17" s="9"/>
      <c r="AO17" s="9"/>
      <c r="AP17" s="14"/>
    </row>
    <row r="18" spans="1:42" s="10" customFormat="1" ht="15" customHeight="1">
      <c r="A18" s="9"/>
      <c r="B18" s="241">
        <f t="shared" si="2"/>
        <v>111</v>
      </c>
      <c r="C18" s="242"/>
      <c r="D18" s="243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5"/>
      <c r="S18" s="247">
        <f>'照明算定(導入後3)'!S18</f>
        <v>0</v>
      </c>
      <c r="T18" s="248"/>
      <c r="U18" s="248"/>
      <c r="V18" s="248">
        <f>'照明算定(導入後3)'!V18</f>
        <v>0</v>
      </c>
      <c r="W18" s="248"/>
      <c r="X18" s="248"/>
      <c r="Y18" s="239">
        <f t="shared" si="0"/>
        <v>0</v>
      </c>
      <c r="Z18" s="239"/>
      <c r="AA18" s="239"/>
      <c r="AB18" s="239"/>
      <c r="AC18" s="259">
        <f>'照明算定(導入後3)'!AE18</f>
        <v>0</v>
      </c>
      <c r="AD18" s="259"/>
      <c r="AE18" s="259"/>
      <c r="AF18" s="259"/>
      <c r="AG18" s="259"/>
      <c r="AH18" s="259"/>
      <c r="AI18" s="260"/>
      <c r="AJ18" s="231" t="str">
        <f>'照明算定(導入後3)'!AL18</f>
        <v/>
      </c>
      <c r="AK18" s="232"/>
      <c r="AL18" s="214" t="str">
        <f t="shared" si="1"/>
        <v/>
      </c>
      <c r="AM18" s="215"/>
      <c r="AN18" s="13"/>
      <c r="AO18" s="13"/>
      <c r="AP18" s="14"/>
    </row>
    <row r="19" spans="1:42" s="10" customFormat="1" ht="15" customHeight="1">
      <c r="A19" s="9"/>
      <c r="B19" s="241">
        <f t="shared" si="2"/>
        <v>112</v>
      </c>
      <c r="C19" s="242"/>
      <c r="D19" s="243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5"/>
      <c r="S19" s="247">
        <f>'照明算定(導入後3)'!S19</f>
        <v>0</v>
      </c>
      <c r="T19" s="248"/>
      <c r="U19" s="248"/>
      <c r="V19" s="248">
        <f>'照明算定(導入後3)'!V19</f>
        <v>0</v>
      </c>
      <c r="W19" s="248"/>
      <c r="X19" s="248"/>
      <c r="Y19" s="239">
        <f t="shared" si="0"/>
        <v>0</v>
      </c>
      <c r="Z19" s="239"/>
      <c r="AA19" s="239"/>
      <c r="AB19" s="239"/>
      <c r="AC19" s="259">
        <f>'照明算定(導入後3)'!AE19</f>
        <v>0</v>
      </c>
      <c r="AD19" s="259"/>
      <c r="AE19" s="259"/>
      <c r="AF19" s="259"/>
      <c r="AG19" s="259"/>
      <c r="AH19" s="259"/>
      <c r="AI19" s="260"/>
      <c r="AJ19" s="231" t="str">
        <f>'照明算定(導入後3)'!AL19</f>
        <v/>
      </c>
      <c r="AK19" s="232"/>
      <c r="AL19" s="214" t="str">
        <f t="shared" si="1"/>
        <v/>
      </c>
      <c r="AM19" s="215"/>
      <c r="AN19" s="9"/>
      <c r="AO19" s="9"/>
      <c r="AP19" s="14"/>
    </row>
    <row r="20" spans="1:42" s="10" customFormat="1" ht="15" customHeight="1">
      <c r="A20" s="9"/>
      <c r="B20" s="241">
        <f t="shared" si="2"/>
        <v>113</v>
      </c>
      <c r="C20" s="242"/>
      <c r="D20" s="243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5"/>
      <c r="S20" s="247">
        <f>'照明算定(導入後3)'!S20</f>
        <v>0</v>
      </c>
      <c r="T20" s="248"/>
      <c r="U20" s="248"/>
      <c r="V20" s="248">
        <f>'照明算定(導入後3)'!V20</f>
        <v>0</v>
      </c>
      <c r="W20" s="248"/>
      <c r="X20" s="248"/>
      <c r="Y20" s="239">
        <f t="shared" si="0"/>
        <v>0</v>
      </c>
      <c r="Z20" s="239"/>
      <c r="AA20" s="239"/>
      <c r="AB20" s="239"/>
      <c r="AC20" s="259">
        <f>'照明算定(導入後3)'!AE20</f>
        <v>0</v>
      </c>
      <c r="AD20" s="259"/>
      <c r="AE20" s="259"/>
      <c r="AF20" s="259"/>
      <c r="AG20" s="259"/>
      <c r="AH20" s="259"/>
      <c r="AI20" s="260"/>
      <c r="AJ20" s="231" t="str">
        <f>'照明算定(導入後3)'!AL20</f>
        <v/>
      </c>
      <c r="AK20" s="232"/>
      <c r="AL20" s="214" t="str">
        <f t="shared" si="1"/>
        <v/>
      </c>
      <c r="AM20" s="215"/>
      <c r="AN20" s="13"/>
      <c r="AO20" s="13"/>
      <c r="AP20" s="14"/>
    </row>
    <row r="21" spans="1:42" s="10" customFormat="1" ht="15" customHeight="1">
      <c r="A21" s="9"/>
      <c r="B21" s="241">
        <f t="shared" si="2"/>
        <v>114</v>
      </c>
      <c r="C21" s="242"/>
      <c r="D21" s="243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5"/>
      <c r="S21" s="247">
        <f>'照明算定(導入後3)'!S21</f>
        <v>0</v>
      </c>
      <c r="T21" s="248"/>
      <c r="U21" s="248"/>
      <c r="V21" s="248">
        <f>'照明算定(導入後3)'!V21</f>
        <v>0</v>
      </c>
      <c r="W21" s="248"/>
      <c r="X21" s="248"/>
      <c r="Y21" s="239">
        <f t="shared" si="0"/>
        <v>0</v>
      </c>
      <c r="Z21" s="239"/>
      <c r="AA21" s="239"/>
      <c r="AB21" s="239"/>
      <c r="AC21" s="259">
        <f>'照明算定(導入後3)'!AE21</f>
        <v>0</v>
      </c>
      <c r="AD21" s="259"/>
      <c r="AE21" s="259"/>
      <c r="AF21" s="259"/>
      <c r="AG21" s="259"/>
      <c r="AH21" s="259"/>
      <c r="AI21" s="260"/>
      <c r="AJ21" s="231" t="str">
        <f>'照明算定(導入後3)'!AL21</f>
        <v/>
      </c>
      <c r="AK21" s="232"/>
      <c r="AL21" s="214" t="str">
        <f t="shared" si="1"/>
        <v/>
      </c>
      <c r="AM21" s="215"/>
      <c r="AN21" s="9"/>
      <c r="AO21" s="9"/>
      <c r="AP21" s="14"/>
    </row>
    <row r="22" spans="1:42" s="10" customFormat="1" ht="15" customHeight="1">
      <c r="A22" s="9"/>
      <c r="B22" s="241">
        <f t="shared" si="2"/>
        <v>115</v>
      </c>
      <c r="C22" s="242"/>
      <c r="D22" s="243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5"/>
      <c r="S22" s="247">
        <f>'照明算定(導入後3)'!S22</f>
        <v>0</v>
      </c>
      <c r="T22" s="248"/>
      <c r="U22" s="248"/>
      <c r="V22" s="248">
        <f>'照明算定(導入後3)'!V22</f>
        <v>0</v>
      </c>
      <c r="W22" s="248"/>
      <c r="X22" s="248"/>
      <c r="Y22" s="239">
        <f t="shared" si="0"/>
        <v>0</v>
      </c>
      <c r="Z22" s="239"/>
      <c r="AA22" s="239"/>
      <c r="AB22" s="239"/>
      <c r="AC22" s="259">
        <f>'照明算定(導入後3)'!AE22</f>
        <v>0</v>
      </c>
      <c r="AD22" s="259"/>
      <c r="AE22" s="259"/>
      <c r="AF22" s="259"/>
      <c r="AG22" s="259"/>
      <c r="AH22" s="259"/>
      <c r="AI22" s="260"/>
      <c r="AJ22" s="231" t="str">
        <f>'照明算定(導入後3)'!AL22</f>
        <v/>
      </c>
      <c r="AK22" s="232"/>
      <c r="AL22" s="214" t="str">
        <f t="shared" si="1"/>
        <v/>
      </c>
      <c r="AM22" s="215"/>
      <c r="AN22" s="13"/>
      <c r="AO22" s="13"/>
      <c r="AP22" s="14"/>
    </row>
    <row r="23" spans="1:42" s="10" customFormat="1" ht="15" customHeight="1">
      <c r="A23" s="9"/>
      <c r="B23" s="241">
        <f t="shared" si="2"/>
        <v>116</v>
      </c>
      <c r="C23" s="242"/>
      <c r="D23" s="243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5"/>
      <c r="S23" s="247">
        <f>'照明算定(導入後3)'!S23</f>
        <v>0</v>
      </c>
      <c r="T23" s="248"/>
      <c r="U23" s="248"/>
      <c r="V23" s="248">
        <f>'照明算定(導入後3)'!V23</f>
        <v>0</v>
      </c>
      <c r="W23" s="248"/>
      <c r="X23" s="248"/>
      <c r="Y23" s="239">
        <f t="shared" si="0"/>
        <v>0</v>
      </c>
      <c r="Z23" s="239"/>
      <c r="AA23" s="239"/>
      <c r="AB23" s="239"/>
      <c r="AC23" s="259">
        <f>'照明算定(導入後3)'!AE23</f>
        <v>0</v>
      </c>
      <c r="AD23" s="259"/>
      <c r="AE23" s="259"/>
      <c r="AF23" s="259"/>
      <c r="AG23" s="259"/>
      <c r="AH23" s="259"/>
      <c r="AI23" s="260"/>
      <c r="AJ23" s="231" t="str">
        <f>'照明算定(導入後3)'!AL23</f>
        <v/>
      </c>
      <c r="AK23" s="232"/>
      <c r="AL23" s="214" t="str">
        <f t="shared" si="1"/>
        <v/>
      </c>
      <c r="AM23" s="215"/>
      <c r="AP23" s="14"/>
    </row>
    <row r="24" spans="1:42" s="10" customFormat="1" ht="15" customHeight="1">
      <c r="A24" s="9"/>
      <c r="B24" s="241">
        <f t="shared" si="2"/>
        <v>117</v>
      </c>
      <c r="C24" s="242"/>
      <c r="D24" s="243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5"/>
      <c r="S24" s="247">
        <f>'照明算定(導入後3)'!S24</f>
        <v>0</v>
      </c>
      <c r="T24" s="248"/>
      <c r="U24" s="248"/>
      <c r="V24" s="248">
        <f>'照明算定(導入後3)'!V24</f>
        <v>0</v>
      </c>
      <c r="W24" s="248"/>
      <c r="X24" s="248"/>
      <c r="Y24" s="239">
        <f t="shared" si="0"/>
        <v>0</v>
      </c>
      <c r="Z24" s="239"/>
      <c r="AA24" s="239"/>
      <c r="AB24" s="239"/>
      <c r="AC24" s="259">
        <f>'照明算定(導入後3)'!AE24</f>
        <v>0</v>
      </c>
      <c r="AD24" s="259"/>
      <c r="AE24" s="259"/>
      <c r="AF24" s="259"/>
      <c r="AG24" s="259"/>
      <c r="AH24" s="259"/>
      <c r="AI24" s="260"/>
      <c r="AJ24" s="231" t="str">
        <f>'照明算定(導入後3)'!AL24</f>
        <v/>
      </c>
      <c r="AK24" s="232"/>
      <c r="AL24" s="214" t="str">
        <f t="shared" si="1"/>
        <v/>
      </c>
      <c r="AM24" s="215"/>
      <c r="AP24" s="14"/>
    </row>
    <row r="25" spans="1:42" s="10" customFormat="1" ht="15" customHeight="1">
      <c r="A25" s="9"/>
      <c r="B25" s="241">
        <f t="shared" si="2"/>
        <v>118</v>
      </c>
      <c r="C25" s="242"/>
      <c r="D25" s="243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5"/>
      <c r="S25" s="247">
        <f>'照明算定(導入後3)'!S25</f>
        <v>0</v>
      </c>
      <c r="T25" s="248"/>
      <c r="U25" s="248"/>
      <c r="V25" s="248">
        <f>'照明算定(導入後3)'!V25</f>
        <v>0</v>
      </c>
      <c r="W25" s="248"/>
      <c r="X25" s="248"/>
      <c r="Y25" s="239">
        <f t="shared" si="0"/>
        <v>0</v>
      </c>
      <c r="Z25" s="239"/>
      <c r="AA25" s="239"/>
      <c r="AB25" s="239"/>
      <c r="AC25" s="259">
        <f>'照明算定(導入後3)'!AE25</f>
        <v>0</v>
      </c>
      <c r="AD25" s="259"/>
      <c r="AE25" s="259"/>
      <c r="AF25" s="259"/>
      <c r="AG25" s="259"/>
      <c r="AH25" s="259"/>
      <c r="AI25" s="260"/>
      <c r="AJ25" s="231" t="str">
        <f>'照明算定(導入後3)'!AL25</f>
        <v/>
      </c>
      <c r="AK25" s="232"/>
      <c r="AL25" s="214" t="str">
        <f t="shared" si="1"/>
        <v/>
      </c>
      <c r="AM25" s="215"/>
      <c r="AP25" s="14"/>
    </row>
    <row r="26" spans="1:42" s="10" customFormat="1" ht="15" customHeight="1">
      <c r="A26" s="9"/>
      <c r="B26" s="241">
        <f t="shared" si="2"/>
        <v>119</v>
      </c>
      <c r="C26" s="242"/>
      <c r="D26" s="243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5"/>
      <c r="S26" s="247">
        <f>'照明算定(導入後3)'!S26</f>
        <v>0</v>
      </c>
      <c r="T26" s="248"/>
      <c r="U26" s="248"/>
      <c r="V26" s="248">
        <f>'照明算定(導入後3)'!V26</f>
        <v>0</v>
      </c>
      <c r="W26" s="248"/>
      <c r="X26" s="248"/>
      <c r="Y26" s="239">
        <f t="shared" si="0"/>
        <v>0</v>
      </c>
      <c r="Z26" s="239"/>
      <c r="AA26" s="239"/>
      <c r="AB26" s="239"/>
      <c r="AC26" s="259">
        <f>'照明算定(導入後3)'!AE26</f>
        <v>0</v>
      </c>
      <c r="AD26" s="259"/>
      <c r="AE26" s="259"/>
      <c r="AF26" s="259"/>
      <c r="AG26" s="259"/>
      <c r="AH26" s="259"/>
      <c r="AI26" s="260"/>
      <c r="AJ26" s="231" t="str">
        <f>'照明算定(導入後3)'!AL26</f>
        <v/>
      </c>
      <c r="AK26" s="232"/>
      <c r="AL26" s="214" t="str">
        <f t="shared" si="1"/>
        <v/>
      </c>
      <c r="AM26" s="215"/>
      <c r="AP26" s="14"/>
    </row>
    <row r="27" spans="1:42" s="10" customFormat="1" ht="15" customHeight="1">
      <c r="A27" s="9"/>
      <c r="B27" s="241">
        <f t="shared" si="2"/>
        <v>120</v>
      </c>
      <c r="C27" s="242"/>
      <c r="D27" s="243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5"/>
      <c r="S27" s="247">
        <f>'照明算定(導入後3)'!S27</f>
        <v>0</v>
      </c>
      <c r="T27" s="248"/>
      <c r="U27" s="248"/>
      <c r="V27" s="248">
        <f>'照明算定(導入後3)'!V27</f>
        <v>0</v>
      </c>
      <c r="W27" s="248"/>
      <c r="X27" s="248"/>
      <c r="Y27" s="239">
        <f t="shared" si="0"/>
        <v>0</v>
      </c>
      <c r="Z27" s="239"/>
      <c r="AA27" s="239"/>
      <c r="AB27" s="239"/>
      <c r="AC27" s="259">
        <f>'照明算定(導入後3)'!AE27</f>
        <v>0</v>
      </c>
      <c r="AD27" s="259"/>
      <c r="AE27" s="259"/>
      <c r="AF27" s="259"/>
      <c r="AG27" s="259"/>
      <c r="AH27" s="259"/>
      <c r="AI27" s="260"/>
      <c r="AJ27" s="231" t="str">
        <f>'照明算定(導入後3)'!AL27</f>
        <v/>
      </c>
      <c r="AK27" s="232"/>
      <c r="AL27" s="214" t="str">
        <f t="shared" si="1"/>
        <v/>
      </c>
      <c r="AM27" s="215"/>
      <c r="AP27" s="14"/>
    </row>
    <row r="28" spans="1:42" s="10" customFormat="1" ht="15" customHeight="1">
      <c r="A28" s="9"/>
      <c r="B28" s="241">
        <f t="shared" si="2"/>
        <v>121</v>
      </c>
      <c r="C28" s="242"/>
      <c r="D28" s="243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5"/>
      <c r="S28" s="247">
        <f>'照明算定(導入後3)'!S28</f>
        <v>0</v>
      </c>
      <c r="T28" s="248"/>
      <c r="U28" s="248"/>
      <c r="V28" s="248">
        <f>'照明算定(導入後3)'!V28</f>
        <v>0</v>
      </c>
      <c r="W28" s="248"/>
      <c r="X28" s="248"/>
      <c r="Y28" s="239">
        <f t="shared" si="0"/>
        <v>0</v>
      </c>
      <c r="Z28" s="239"/>
      <c r="AA28" s="239"/>
      <c r="AB28" s="239"/>
      <c r="AC28" s="259">
        <f>'照明算定(導入後3)'!AE28</f>
        <v>0</v>
      </c>
      <c r="AD28" s="259"/>
      <c r="AE28" s="259"/>
      <c r="AF28" s="259"/>
      <c r="AG28" s="259"/>
      <c r="AH28" s="259"/>
      <c r="AI28" s="260"/>
      <c r="AJ28" s="231" t="str">
        <f>'照明算定(導入後3)'!AL28</f>
        <v/>
      </c>
      <c r="AK28" s="232"/>
      <c r="AL28" s="214" t="str">
        <f t="shared" si="1"/>
        <v/>
      </c>
      <c r="AM28" s="215"/>
      <c r="AP28" s="14"/>
    </row>
    <row r="29" spans="1:42" s="10" customFormat="1" ht="15" customHeight="1">
      <c r="A29" s="9"/>
      <c r="B29" s="241">
        <f t="shared" si="2"/>
        <v>122</v>
      </c>
      <c r="C29" s="242"/>
      <c r="D29" s="243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5"/>
      <c r="S29" s="247">
        <f>'照明算定(導入後3)'!S29</f>
        <v>0</v>
      </c>
      <c r="T29" s="248"/>
      <c r="U29" s="248"/>
      <c r="V29" s="248">
        <f>'照明算定(導入後3)'!V29</f>
        <v>0</v>
      </c>
      <c r="W29" s="248"/>
      <c r="X29" s="248"/>
      <c r="Y29" s="239">
        <f t="shared" si="0"/>
        <v>0</v>
      </c>
      <c r="Z29" s="239"/>
      <c r="AA29" s="239"/>
      <c r="AB29" s="239"/>
      <c r="AC29" s="259">
        <f>'照明算定(導入後3)'!AE29</f>
        <v>0</v>
      </c>
      <c r="AD29" s="259"/>
      <c r="AE29" s="259"/>
      <c r="AF29" s="259"/>
      <c r="AG29" s="259"/>
      <c r="AH29" s="259"/>
      <c r="AI29" s="260"/>
      <c r="AJ29" s="231" t="str">
        <f>'照明算定(導入後3)'!AL29</f>
        <v/>
      </c>
      <c r="AK29" s="232"/>
      <c r="AL29" s="214" t="str">
        <f t="shared" si="1"/>
        <v/>
      </c>
      <c r="AM29" s="215"/>
      <c r="AP29" s="14"/>
    </row>
    <row r="30" spans="1:42" s="10" customFormat="1" ht="15" customHeight="1">
      <c r="A30" s="9"/>
      <c r="B30" s="241">
        <f t="shared" si="2"/>
        <v>123</v>
      </c>
      <c r="C30" s="242"/>
      <c r="D30" s="243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5"/>
      <c r="S30" s="247">
        <f>'照明算定(導入後3)'!S30</f>
        <v>0</v>
      </c>
      <c r="T30" s="248"/>
      <c r="U30" s="248"/>
      <c r="V30" s="248">
        <f>'照明算定(導入後3)'!V30</f>
        <v>0</v>
      </c>
      <c r="W30" s="248"/>
      <c r="X30" s="248"/>
      <c r="Y30" s="239">
        <f t="shared" si="0"/>
        <v>0</v>
      </c>
      <c r="Z30" s="239"/>
      <c r="AA30" s="239"/>
      <c r="AB30" s="239"/>
      <c r="AC30" s="259">
        <f>'照明算定(導入後3)'!AE30</f>
        <v>0</v>
      </c>
      <c r="AD30" s="259"/>
      <c r="AE30" s="259"/>
      <c r="AF30" s="259"/>
      <c r="AG30" s="259"/>
      <c r="AH30" s="259"/>
      <c r="AI30" s="260"/>
      <c r="AJ30" s="231" t="str">
        <f>'照明算定(導入後3)'!AL30</f>
        <v/>
      </c>
      <c r="AK30" s="232"/>
      <c r="AL30" s="214" t="str">
        <f t="shared" si="1"/>
        <v/>
      </c>
      <c r="AM30" s="215"/>
      <c r="AP30" s="14"/>
    </row>
    <row r="31" spans="1:42" s="10" customFormat="1" ht="15" customHeight="1">
      <c r="A31" s="9"/>
      <c r="B31" s="241">
        <f t="shared" si="2"/>
        <v>124</v>
      </c>
      <c r="C31" s="242"/>
      <c r="D31" s="243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5"/>
      <c r="S31" s="247">
        <f>'照明算定(導入後3)'!S31</f>
        <v>0</v>
      </c>
      <c r="T31" s="248"/>
      <c r="U31" s="248"/>
      <c r="V31" s="248">
        <f>'照明算定(導入後3)'!V31</f>
        <v>0</v>
      </c>
      <c r="W31" s="248"/>
      <c r="X31" s="248"/>
      <c r="Y31" s="239">
        <f t="shared" si="0"/>
        <v>0</v>
      </c>
      <c r="Z31" s="239"/>
      <c r="AA31" s="239"/>
      <c r="AB31" s="239"/>
      <c r="AC31" s="259">
        <f>'照明算定(導入後3)'!AE31</f>
        <v>0</v>
      </c>
      <c r="AD31" s="259"/>
      <c r="AE31" s="259"/>
      <c r="AF31" s="259"/>
      <c r="AG31" s="259"/>
      <c r="AH31" s="259"/>
      <c r="AI31" s="260"/>
      <c r="AJ31" s="231" t="str">
        <f>'照明算定(導入後3)'!AL31</f>
        <v/>
      </c>
      <c r="AK31" s="232"/>
      <c r="AL31" s="214" t="str">
        <f t="shared" si="1"/>
        <v/>
      </c>
      <c r="AM31" s="215"/>
      <c r="AP31" s="14"/>
    </row>
    <row r="32" spans="1:42" s="10" customFormat="1" ht="15" customHeight="1">
      <c r="A32" s="9"/>
      <c r="B32" s="241">
        <f t="shared" si="2"/>
        <v>125</v>
      </c>
      <c r="C32" s="242"/>
      <c r="D32" s="243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5"/>
      <c r="S32" s="247">
        <f>'照明算定(導入後3)'!S32</f>
        <v>0</v>
      </c>
      <c r="T32" s="248"/>
      <c r="U32" s="248"/>
      <c r="V32" s="248">
        <f>'照明算定(導入後3)'!V32</f>
        <v>0</v>
      </c>
      <c r="W32" s="248"/>
      <c r="X32" s="248"/>
      <c r="Y32" s="239">
        <f t="shared" si="0"/>
        <v>0</v>
      </c>
      <c r="Z32" s="239"/>
      <c r="AA32" s="239"/>
      <c r="AB32" s="239"/>
      <c r="AC32" s="259">
        <f>'照明算定(導入後3)'!AE32</f>
        <v>0</v>
      </c>
      <c r="AD32" s="259"/>
      <c r="AE32" s="259"/>
      <c r="AF32" s="259"/>
      <c r="AG32" s="259"/>
      <c r="AH32" s="259"/>
      <c r="AI32" s="260"/>
      <c r="AJ32" s="231" t="str">
        <f>'照明算定(導入後3)'!AL32</f>
        <v/>
      </c>
      <c r="AK32" s="232"/>
      <c r="AL32" s="214" t="str">
        <f t="shared" si="1"/>
        <v/>
      </c>
      <c r="AM32" s="215"/>
      <c r="AP32" s="14"/>
    </row>
    <row r="33" spans="1:42" s="10" customFormat="1" ht="15" customHeight="1">
      <c r="A33" s="9"/>
      <c r="B33" s="241">
        <f t="shared" si="2"/>
        <v>126</v>
      </c>
      <c r="C33" s="242"/>
      <c r="D33" s="243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5"/>
      <c r="S33" s="247">
        <f>'照明算定(導入後3)'!S33</f>
        <v>0</v>
      </c>
      <c r="T33" s="248"/>
      <c r="U33" s="248"/>
      <c r="V33" s="248">
        <f>'照明算定(導入後3)'!V33</f>
        <v>0</v>
      </c>
      <c r="W33" s="248"/>
      <c r="X33" s="248"/>
      <c r="Y33" s="239">
        <f t="shared" si="0"/>
        <v>0</v>
      </c>
      <c r="Z33" s="239"/>
      <c r="AA33" s="239"/>
      <c r="AB33" s="239"/>
      <c r="AC33" s="259">
        <f>'照明算定(導入後3)'!AE33</f>
        <v>0</v>
      </c>
      <c r="AD33" s="259"/>
      <c r="AE33" s="259"/>
      <c r="AF33" s="259"/>
      <c r="AG33" s="259"/>
      <c r="AH33" s="259"/>
      <c r="AI33" s="260"/>
      <c r="AJ33" s="231" t="str">
        <f>'照明算定(導入後3)'!AL33</f>
        <v/>
      </c>
      <c r="AK33" s="232"/>
      <c r="AL33" s="214" t="str">
        <f t="shared" si="1"/>
        <v/>
      </c>
      <c r="AM33" s="215"/>
      <c r="AP33" s="14"/>
    </row>
    <row r="34" spans="1:42" s="10" customFormat="1" ht="15" customHeight="1">
      <c r="A34" s="9"/>
      <c r="B34" s="241">
        <f t="shared" si="2"/>
        <v>127</v>
      </c>
      <c r="C34" s="242"/>
      <c r="D34" s="243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5"/>
      <c r="S34" s="247">
        <f>'照明算定(導入後3)'!S34</f>
        <v>0</v>
      </c>
      <c r="T34" s="248"/>
      <c r="U34" s="248"/>
      <c r="V34" s="248">
        <f>'照明算定(導入後3)'!V34</f>
        <v>0</v>
      </c>
      <c r="W34" s="248"/>
      <c r="X34" s="248"/>
      <c r="Y34" s="239">
        <f t="shared" si="0"/>
        <v>0</v>
      </c>
      <c r="Z34" s="239"/>
      <c r="AA34" s="239"/>
      <c r="AB34" s="239"/>
      <c r="AC34" s="259">
        <f>'照明算定(導入後3)'!AE34</f>
        <v>0</v>
      </c>
      <c r="AD34" s="259"/>
      <c r="AE34" s="259"/>
      <c r="AF34" s="259"/>
      <c r="AG34" s="259"/>
      <c r="AH34" s="259"/>
      <c r="AI34" s="260"/>
      <c r="AJ34" s="231" t="str">
        <f>'照明算定(導入後3)'!AL34</f>
        <v/>
      </c>
      <c r="AK34" s="232"/>
      <c r="AL34" s="214" t="str">
        <f t="shared" si="1"/>
        <v/>
      </c>
      <c r="AM34" s="215"/>
      <c r="AP34" s="14"/>
    </row>
    <row r="35" spans="1:42" s="10" customFormat="1" ht="15" customHeight="1">
      <c r="A35" s="9"/>
      <c r="B35" s="241">
        <f t="shared" si="2"/>
        <v>128</v>
      </c>
      <c r="C35" s="242"/>
      <c r="D35" s="243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5"/>
      <c r="S35" s="247">
        <f>'照明算定(導入後3)'!S35</f>
        <v>0</v>
      </c>
      <c r="T35" s="248"/>
      <c r="U35" s="248"/>
      <c r="V35" s="248">
        <f>'照明算定(導入後3)'!V35</f>
        <v>0</v>
      </c>
      <c r="W35" s="248"/>
      <c r="X35" s="248"/>
      <c r="Y35" s="239">
        <f t="shared" si="0"/>
        <v>0</v>
      </c>
      <c r="Z35" s="239"/>
      <c r="AA35" s="239"/>
      <c r="AB35" s="239"/>
      <c r="AC35" s="259">
        <f>'照明算定(導入後3)'!AE35</f>
        <v>0</v>
      </c>
      <c r="AD35" s="259"/>
      <c r="AE35" s="259"/>
      <c r="AF35" s="259"/>
      <c r="AG35" s="259"/>
      <c r="AH35" s="259"/>
      <c r="AI35" s="260"/>
      <c r="AJ35" s="231" t="str">
        <f>'照明算定(導入後3)'!AL35</f>
        <v/>
      </c>
      <c r="AK35" s="232"/>
      <c r="AL35" s="214" t="str">
        <f t="shared" si="1"/>
        <v/>
      </c>
      <c r="AM35" s="215"/>
      <c r="AP35" s="14"/>
    </row>
    <row r="36" spans="1:42" s="10" customFormat="1" ht="15" customHeight="1">
      <c r="A36" s="9"/>
      <c r="B36" s="241">
        <f t="shared" si="2"/>
        <v>129</v>
      </c>
      <c r="C36" s="242"/>
      <c r="D36" s="243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5"/>
      <c r="S36" s="247">
        <f>'照明算定(導入後3)'!S36</f>
        <v>0</v>
      </c>
      <c r="T36" s="248"/>
      <c r="U36" s="248"/>
      <c r="V36" s="248">
        <f>'照明算定(導入後3)'!V36</f>
        <v>0</v>
      </c>
      <c r="W36" s="248"/>
      <c r="X36" s="248"/>
      <c r="Y36" s="239">
        <f t="shared" si="0"/>
        <v>0</v>
      </c>
      <c r="Z36" s="239"/>
      <c r="AA36" s="239"/>
      <c r="AB36" s="239"/>
      <c r="AC36" s="259">
        <f>'照明算定(導入後3)'!AE36</f>
        <v>0</v>
      </c>
      <c r="AD36" s="259"/>
      <c r="AE36" s="259"/>
      <c r="AF36" s="259"/>
      <c r="AG36" s="259"/>
      <c r="AH36" s="259"/>
      <c r="AI36" s="260"/>
      <c r="AJ36" s="231" t="str">
        <f>'照明算定(導入後3)'!AL36</f>
        <v/>
      </c>
      <c r="AK36" s="232"/>
      <c r="AL36" s="214" t="str">
        <f t="shared" si="1"/>
        <v/>
      </c>
      <c r="AM36" s="215"/>
      <c r="AP36" s="14"/>
    </row>
    <row r="37" spans="1:42" s="10" customFormat="1" ht="15" customHeight="1">
      <c r="A37" s="9"/>
      <c r="B37" s="241">
        <f t="shared" si="2"/>
        <v>130</v>
      </c>
      <c r="C37" s="242"/>
      <c r="D37" s="243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5"/>
      <c r="S37" s="247">
        <f>'照明算定(導入後3)'!S37</f>
        <v>0</v>
      </c>
      <c r="T37" s="248"/>
      <c r="U37" s="248"/>
      <c r="V37" s="248">
        <f>'照明算定(導入後3)'!V37</f>
        <v>0</v>
      </c>
      <c r="W37" s="248"/>
      <c r="X37" s="248"/>
      <c r="Y37" s="239">
        <f t="shared" si="0"/>
        <v>0</v>
      </c>
      <c r="Z37" s="239"/>
      <c r="AA37" s="239"/>
      <c r="AB37" s="239"/>
      <c r="AC37" s="259">
        <f>'照明算定(導入後3)'!AE37</f>
        <v>0</v>
      </c>
      <c r="AD37" s="259"/>
      <c r="AE37" s="259"/>
      <c r="AF37" s="259"/>
      <c r="AG37" s="259"/>
      <c r="AH37" s="259"/>
      <c r="AI37" s="260"/>
      <c r="AJ37" s="231" t="str">
        <f>'照明算定(導入後3)'!AL37</f>
        <v/>
      </c>
      <c r="AK37" s="232"/>
      <c r="AL37" s="214" t="str">
        <f t="shared" si="1"/>
        <v/>
      </c>
      <c r="AM37" s="215"/>
      <c r="AP37" s="14"/>
    </row>
    <row r="38" spans="1:42" s="10" customFormat="1" ht="15" customHeight="1">
      <c r="A38" s="9"/>
      <c r="B38" s="241">
        <f>IF(B37="","",B37+1)</f>
        <v>131</v>
      </c>
      <c r="C38" s="242"/>
      <c r="D38" s="243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5"/>
      <c r="S38" s="247">
        <f>'照明算定(導入後3)'!S38</f>
        <v>0</v>
      </c>
      <c r="T38" s="248"/>
      <c r="U38" s="248"/>
      <c r="V38" s="248">
        <f>'照明算定(導入後3)'!V38</f>
        <v>0</v>
      </c>
      <c r="W38" s="248"/>
      <c r="X38" s="248"/>
      <c r="Y38" s="239">
        <f t="shared" si="0"/>
        <v>0</v>
      </c>
      <c r="Z38" s="239"/>
      <c r="AA38" s="239"/>
      <c r="AB38" s="239"/>
      <c r="AC38" s="259">
        <f>'照明算定(導入後3)'!AE38</f>
        <v>0</v>
      </c>
      <c r="AD38" s="259"/>
      <c r="AE38" s="259"/>
      <c r="AF38" s="259"/>
      <c r="AG38" s="259"/>
      <c r="AH38" s="259"/>
      <c r="AI38" s="260"/>
      <c r="AJ38" s="231" t="str">
        <f>'照明算定(導入後3)'!AL38</f>
        <v/>
      </c>
      <c r="AK38" s="232"/>
      <c r="AL38" s="214" t="str">
        <f t="shared" si="1"/>
        <v/>
      </c>
      <c r="AM38" s="215"/>
      <c r="AP38" s="14"/>
    </row>
    <row r="39" spans="1:42" s="10" customFormat="1" ht="15" customHeight="1">
      <c r="A39" s="9"/>
      <c r="B39" s="241">
        <f t="shared" ref="B39:B57" si="3">IF(B38="","",B38+1)</f>
        <v>132</v>
      </c>
      <c r="C39" s="242"/>
      <c r="D39" s="243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5"/>
      <c r="S39" s="247">
        <f>'照明算定(導入後3)'!S39</f>
        <v>0</v>
      </c>
      <c r="T39" s="248"/>
      <c r="U39" s="248"/>
      <c r="V39" s="248">
        <f>'照明算定(導入後3)'!V39</f>
        <v>0</v>
      </c>
      <c r="W39" s="248"/>
      <c r="X39" s="248"/>
      <c r="Y39" s="239">
        <f t="shared" si="0"/>
        <v>0</v>
      </c>
      <c r="Z39" s="239"/>
      <c r="AA39" s="239"/>
      <c r="AB39" s="239"/>
      <c r="AC39" s="259">
        <f>'照明算定(導入後3)'!AE39</f>
        <v>0</v>
      </c>
      <c r="AD39" s="259"/>
      <c r="AE39" s="259"/>
      <c r="AF39" s="259"/>
      <c r="AG39" s="259"/>
      <c r="AH39" s="259"/>
      <c r="AI39" s="260"/>
      <c r="AJ39" s="231" t="str">
        <f>'照明算定(導入後3)'!AL39</f>
        <v/>
      </c>
      <c r="AK39" s="232"/>
      <c r="AL39" s="214" t="str">
        <f t="shared" si="1"/>
        <v/>
      </c>
      <c r="AM39" s="215"/>
      <c r="AP39" s="14"/>
    </row>
    <row r="40" spans="1:42" s="10" customFormat="1" ht="15" customHeight="1">
      <c r="A40" s="9"/>
      <c r="B40" s="241">
        <f t="shared" si="3"/>
        <v>133</v>
      </c>
      <c r="C40" s="242"/>
      <c r="D40" s="243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5"/>
      <c r="S40" s="247">
        <f>'照明算定(導入後3)'!S40</f>
        <v>0</v>
      </c>
      <c r="T40" s="248"/>
      <c r="U40" s="248"/>
      <c r="V40" s="248">
        <f>'照明算定(導入後3)'!V40</f>
        <v>0</v>
      </c>
      <c r="W40" s="248"/>
      <c r="X40" s="248"/>
      <c r="Y40" s="239">
        <f t="shared" si="0"/>
        <v>0</v>
      </c>
      <c r="Z40" s="239"/>
      <c r="AA40" s="239"/>
      <c r="AB40" s="239"/>
      <c r="AC40" s="259">
        <f>'照明算定(導入後3)'!AE40</f>
        <v>0</v>
      </c>
      <c r="AD40" s="259"/>
      <c r="AE40" s="259"/>
      <c r="AF40" s="259"/>
      <c r="AG40" s="259"/>
      <c r="AH40" s="259"/>
      <c r="AI40" s="260"/>
      <c r="AJ40" s="231" t="str">
        <f>'照明算定(導入後3)'!AL40</f>
        <v/>
      </c>
      <c r="AK40" s="232"/>
      <c r="AL40" s="214" t="str">
        <f t="shared" si="1"/>
        <v/>
      </c>
      <c r="AM40" s="215"/>
      <c r="AP40" s="14"/>
    </row>
    <row r="41" spans="1:42" s="10" customFormat="1" ht="15" customHeight="1">
      <c r="A41" s="9"/>
      <c r="B41" s="241">
        <f t="shared" si="3"/>
        <v>134</v>
      </c>
      <c r="C41" s="242"/>
      <c r="D41" s="243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5"/>
      <c r="S41" s="247">
        <f>'照明算定(導入後3)'!S41</f>
        <v>0</v>
      </c>
      <c r="T41" s="248"/>
      <c r="U41" s="248"/>
      <c r="V41" s="248">
        <f>'照明算定(導入後3)'!V41</f>
        <v>0</v>
      </c>
      <c r="W41" s="248"/>
      <c r="X41" s="248"/>
      <c r="Y41" s="239">
        <f t="shared" si="0"/>
        <v>0</v>
      </c>
      <c r="Z41" s="239"/>
      <c r="AA41" s="239"/>
      <c r="AB41" s="239"/>
      <c r="AC41" s="259">
        <f>'照明算定(導入後3)'!AE41</f>
        <v>0</v>
      </c>
      <c r="AD41" s="259"/>
      <c r="AE41" s="259"/>
      <c r="AF41" s="259"/>
      <c r="AG41" s="259"/>
      <c r="AH41" s="259"/>
      <c r="AI41" s="260"/>
      <c r="AJ41" s="231" t="str">
        <f>'照明算定(導入後3)'!AL41</f>
        <v/>
      </c>
      <c r="AK41" s="232"/>
      <c r="AL41" s="214" t="str">
        <f t="shared" si="1"/>
        <v/>
      </c>
      <c r="AM41" s="215"/>
      <c r="AP41" s="14"/>
    </row>
    <row r="42" spans="1:42" s="10" customFormat="1" ht="15" customHeight="1">
      <c r="A42" s="9"/>
      <c r="B42" s="241">
        <f t="shared" si="3"/>
        <v>135</v>
      </c>
      <c r="C42" s="242"/>
      <c r="D42" s="243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5"/>
      <c r="S42" s="247">
        <f>'照明算定(導入後3)'!S42</f>
        <v>0</v>
      </c>
      <c r="T42" s="248"/>
      <c r="U42" s="248"/>
      <c r="V42" s="248">
        <f>'照明算定(導入後3)'!V42</f>
        <v>0</v>
      </c>
      <c r="W42" s="248"/>
      <c r="X42" s="248"/>
      <c r="Y42" s="239">
        <f t="shared" si="0"/>
        <v>0</v>
      </c>
      <c r="Z42" s="239"/>
      <c r="AA42" s="239"/>
      <c r="AB42" s="239"/>
      <c r="AC42" s="259">
        <f>'照明算定(導入後3)'!AE42</f>
        <v>0</v>
      </c>
      <c r="AD42" s="259"/>
      <c r="AE42" s="259"/>
      <c r="AF42" s="259"/>
      <c r="AG42" s="259"/>
      <c r="AH42" s="259"/>
      <c r="AI42" s="260"/>
      <c r="AJ42" s="231" t="str">
        <f>'照明算定(導入後3)'!AL42</f>
        <v/>
      </c>
      <c r="AK42" s="232"/>
      <c r="AL42" s="214" t="str">
        <f t="shared" si="1"/>
        <v/>
      </c>
      <c r="AM42" s="215"/>
      <c r="AP42" s="14"/>
    </row>
    <row r="43" spans="1:42" s="10" customFormat="1" ht="15" customHeight="1">
      <c r="A43" s="9"/>
      <c r="B43" s="241">
        <f t="shared" si="3"/>
        <v>136</v>
      </c>
      <c r="C43" s="242"/>
      <c r="D43" s="243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5"/>
      <c r="S43" s="247">
        <f>'照明算定(導入後3)'!S43</f>
        <v>0</v>
      </c>
      <c r="T43" s="248"/>
      <c r="U43" s="248"/>
      <c r="V43" s="248">
        <f>'照明算定(導入後3)'!V43</f>
        <v>0</v>
      </c>
      <c r="W43" s="248"/>
      <c r="X43" s="248"/>
      <c r="Y43" s="239">
        <f t="shared" si="0"/>
        <v>0</v>
      </c>
      <c r="Z43" s="239"/>
      <c r="AA43" s="239"/>
      <c r="AB43" s="239"/>
      <c r="AC43" s="259">
        <f>'照明算定(導入後3)'!AE43</f>
        <v>0</v>
      </c>
      <c r="AD43" s="259"/>
      <c r="AE43" s="259"/>
      <c r="AF43" s="259"/>
      <c r="AG43" s="259"/>
      <c r="AH43" s="259"/>
      <c r="AI43" s="260"/>
      <c r="AJ43" s="231" t="str">
        <f>'照明算定(導入後3)'!AL43</f>
        <v/>
      </c>
      <c r="AK43" s="232"/>
      <c r="AL43" s="214" t="str">
        <f t="shared" si="1"/>
        <v/>
      </c>
      <c r="AM43" s="215"/>
      <c r="AP43" s="14"/>
    </row>
    <row r="44" spans="1:42" s="10" customFormat="1" ht="15" customHeight="1">
      <c r="A44" s="9"/>
      <c r="B44" s="241">
        <f t="shared" si="3"/>
        <v>137</v>
      </c>
      <c r="C44" s="242"/>
      <c r="D44" s="243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5"/>
      <c r="S44" s="247">
        <f>'照明算定(導入後3)'!S44</f>
        <v>0</v>
      </c>
      <c r="T44" s="248"/>
      <c r="U44" s="248"/>
      <c r="V44" s="248">
        <f>'照明算定(導入後3)'!V44</f>
        <v>0</v>
      </c>
      <c r="W44" s="248"/>
      <c r="X44" s="248"/>
      <c r="Y44" s="239">
        <f t="shared" si="0"/>
        <v>0</v>
      </c>
      <c r="Z44" s="239"/>
      <c r="AA44" s="239"/>
      <c r="AB44" s="239"/>
      <c r="AC44" s="259">
        <f>'照明算定(導入後3)'!AE44</f>
        <v>0</v>
      </c>
      <c r="AD44" s="259"/>
      <c r="AE44" s="259"/>
      <c r="AF44" s="259"/>
      <c r="AG44" s="259"/>
      <c r="AH44" s="259"/>
      <c r="AI44" s="260"/>
      <c r="AJ44" s="231" t="str">
        <f>'照明算定(導入後3)'!AL44</f>
        <v/>
      </c>
      <c r="AK44" s="232"/>
      <c r="AL44" s="214" t="str">
        <f t="shared" si="1"/>
        <v/>
      </c>
      <c r="AM44" s="215"/>
      <c r="AP44" s="14"/>
    </row>
    <row r="45" spans="1:42" s="10" customFormat="1" ht="15" customHeight="1">
      <c r="A45" s="9"/>
      <c r="B45" s="241">
        <f t="shared" si="3"/>
        <v>138</v>
      </c>
      <c r="C45" s="242"/>
      <c r="D45" s="243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5"/>
      <c r="S45" s="247">
        <f>'照明算定(導入後3)'!S45</f>
        <v>0</v>
      </c>
      <c r="T45" s="248"/>
      <c r="U45" s="248"/>
      <c r="V45" s="248">
        <f>'照明算定(導入後3)'!V45</f>
        <v>0</v>
      </c>
      <c r="W45" s="248"/>
      <c r="X45" s="248"/>
      <c r="Y45" s="239">
        <f t="shared" si="0"/>
        <v>0</v>
      </c>
      <c r="Z45" s="239"/>
      <c r="AA45" s="239"/>
      <c r="AB45" s="239"/>
      <c r="AC45" s="259">
        <f>'照明算定(導入後3)'!AE45</f>
        <v>0</v>
      </c>
      <c r="AD45" s="259"/>
      <c r="AE45" s="259"/>
      <c r="AF45" s="259"/>
      <c r="AG45" s="259"/>
      <c r="AH45" s="259"/>
      <c r="AI45" s="260"/>
      <c r="AJ45" s="231" t="str">
        <f>'照明算定(導入後3)'!AL45</f>
        <v/>
      </c>
      <c r="AK45" s="232"/>
      <c r="AL45" s="214" t="str">
        <f t="shared" si="1"/>
        <v/>
      </c>
      <c r="AM45" s="215"/>
      <c r="AP45" s="14"/>
    </row>
    <row r="46" spans="1:42" s="10" customFormat="1" ht="15" customHeight="1">
      <c r="A46" s="9"/>
      <c r="B46" s="241">
        <f t="shared" si="3"/>
        <v>139</v>
      </c>
      <c r="C46" s="242"/>
      <c r="D46" s="243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5"/>
      <c r="S46" s="247">
        <f>'照明算定(導入後3)'!S46</f>
        <v>0</v>
      </c>
      <c r="T46" s="248"/>
      <c r="U46" s="248"/>
      <c r="V46" s="248">
        <f>'照明算定(導入後3)'!V46</f>
        <v>0</v>
      </c>
      <c r="W46" s="248"/>
      <c r="X46" s="248"/>
      <c r="Y46" s="239">
        <f t="shared" si="0"/>
        <v>0</v>
      </c>
      <c r="Z46" s="239"/>
      <c r="AA46" s="239"/>
      <c r="AB46" s="239"/>
      <c r="AC46" s="259">
        <f>'照明算定(導入後3)'!AE46</f>
        <v>0</v>
      </c>
      <c r="AD46" s="259"/>
      <c r="AE46" s="259"/>
      <c r="AF46" s="259"/>
      <c r="AG46" s="259"/>
      <c r="AH46" s="259"/>
      <c r="AI46" s="260"/>
      <c r="AJ46" s="231" t="str">
        <f>'照明算定(導入後3)'!AL46</f>
        <v/>
      </c>
      <c r="AK46" s="232"/>
      <c r="AL46" s="214" t="str">
        <f t="shared" si="1"/>
        <v/>
      </c>
      <c r="AM46" s="215"/>
      <c r="AP46" s="14"/>
    </row>
    <row r="47" spans="1:42" s="10" customFormat="1" ht="15" customHeight="1">
      <c r="A47" s="9"/>
      <c r="B47" s="241">
        <f t="shared" si="3"/>
        <v>140</v>
      </c>
      <c r="C47" s="242"/>
      <c r="D47" s="243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5"/>
      <c r="S47" s="247">
        <f>'照明算定(導入後3)'!S47</f>
        <v>0</v>
      </c>
      <c r="T47" s="248"/>
      <c r="U47" s="248"/>
      <c r="V47" s="248">
        <f>'照明算定(導入後3)'!V47</f>
        <v>0</v>
      </c>
      <c r="W47" s="248"/>
      <c r="X47" s="248"/>
      <c r="Y47" s="239">
        <f t="shared" si="0"/>
        <v>0</v>
      </c>
      <c r="Z47" s="239"/>
      <c r="AA47" s="239"/>
      <c r="AB47" s="239"/>
      <c r="AC47" s="259">
        <f>'照明算定(導入後3)'!AE47</f>
        <v>0</v>
      </c>
      <c r="AD47" s="259"/>
      <c r="AE47" s="259"/>
      <c r="AF47" s="259"/>
      <c r="AG47" s="259"/>
      <c r="AH47" s="259"/>
      <c r="AI47" s="260"/>
      <c r="AJ47" s="231" t="str">
        <f>'照明算定(導入後3)'!AL47</f>
        <v/>
      </c>
      <c r="AK47" s="232"/>
      <c r="AL47" s="214" t="str">
        <f t="shared" si="1"/>
        <v/>
      </c>
      <c r="AM47" s="215"/>
      <c r="AP47" s="14"/>
    </row>
    <row r="48" spans="1:42" s="10" customFormat="1" ht="15" customHeight="1">
      <c r="A48" s="9"/>
      <c r="B48" s="241">
        <f t="shared" si="3"/>
        <v>141</v>
      </c>
      <c r="C48" s="242"/>
      <c r="D48" s="243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5"/>
      <c r="S48" s="247">
        <f>'照明算定(導入後3)'!S48</f>
        <v>0</v>
      </c>
      <c r="T48" s="248"/>
      <c r="U48" s="248"/>
      <c r="V48" s="248">
        <f>'照明算定(導入後3)'!V48</f>
        <v>0</v>
      </c>
      <c r="W48" s="248"/>
      <c r="X48" s="248"/>
      <c r="Y48" s="239">
        <f t="shared" si="0"/>
        <v>0</v>
      </c>
      <c r="Z48" s="239"/>
      <c r="AA48" s="239"/>
      <c r="AB48" s="239"/>
      <c r="AC48" s="259">
        <f>'照明算定(導入後3)'!AE48</f>
        <v>0</v>
      </c>
      <c r="AD48" s="259"/>
      <c r="AE48" s="259"/>
      <c r="AF48" s="259"/>
      <c r="AG48" s="259"/>
      <c r="AH48" s="259"/>
      <c r="AI48" s="260"/>
      <c r="AJ48" s="231" t="str">
        <f>'照明算定(導入後3)'!AL48</f>
        <v/>
      </c>
      <c r="AK48" s="232"/>
      <c r="AL48" s="214" t="str">
        <f t="shared" si="1"/>
        <v/>
      </c>
      <c r="AM48" s="215"/>
      <c r="AP48" s="14"/>
    </row>
    <row r="49" spans="1:42" s="10" customFormat="1" ht="15" customHeight="1">
      <c r="A49" s="9"/>
      <c r="B49" s="241">
        <f t="shared" si="3"/>
        <v>142</v>
      </c>
      <c r="C49" s="242"/>
      <c r="D49" s="243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5"/>
      <c r="S49" s="247">
        <f>'照明算定(導入後3)'!S49</f>
        <v>0</v>
      </c>
      <c r="T49" s="248"/>
      <c r="U49" s="248"/>
      <c r="V49" s="248">
        <f>'照明算定(導入後3)'!V49</f>
        <v>0</v>
      </c>
      <c r="W49" s="248"/>
      <c r="X49" s="248"/>
      <c r="Y49" s="239">
        <f t="shared" si="0"/>
        <v>0</v>
      </c>
      <c r="Z49" s="239"/>
      <c r="AA49" s="239"/>
      <c r="AB49" s="239"/>
      <c r="AC49" s="259">
        <f>'照明算定(導入後3)'!AE49</f>
        <v>0</v>
      </c>
      <c r="AD49" s="259"/>
      <c r="AE49" s="259"/>
      <c r="AF49" s="259"/>
      <c r="AG49" s="259"/>
      <c r="AH49" s="259"/>
      <c r="AI49" s="260"/>
      <c r="AJ49" s="231" t="str">
        <f>'照明算定(導入後3)'!AL49</f>
        <v/>
      </c>
      <c r="AK49" s="232"/>
      <c r="AL49" s="214" t="str">
        <f t="shared" si="1"/>
        <v/>
      </c>
      <c r="AM49" s="215"/>
      <c r="AP49" s="14"/>
    </row>
    <row r="50" spans="1:42" s="10" customFormat="1" ht="15" customHeight="1">
      <c r="A50" s="9"/>
      <c r="B50" s="241">
        <f t="shared" si="3"/>
        <v>143</v>
      </c>
      <c r="C50" s="242"/>
      <c r="D50" s="243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5"/>
      <c r="S50" s="247">
        <f>'照明算定(導入後3)'!S50</f>
        <v>0</v>
      </c>
      <c r="T50" s="248"/>
      <c r="U50" s="248"/>
      <c r="V50" s="248">
        <f>'照明算定(導入後3)'!V50</f>
        <v>0</v>
      </c>
      <c r="W50" s="248"/>
      <c r="X50" s="248"/>
      <c r="Y50" s="239">
        <f t="shared" si="0"/>
        <v>0</v>
      </c>
      <c r="Z50" s="239"/>
      <c r="AA50" s="239"/>
      <c r="AB50" s="239"/>
      <c r="AC50" s="259">
        <f>'照明算定(導入後3)'!AE50</f>
        <v>0</v>
      </c>
      <c r="AD50" s="259"/>
      <c r="AE50" s="259"/>
      <c r="AF50" s="259"/>
      <c r="AG50" s="259"/>
      <c r="AH50" s="259"/>
      <c r="AI50" s="260"/>
      <c r="AJ50" s="231" t="str">
        <f>'照明算定(導入後3)'!AL50</f>
        <v/>
      </c>
      <c r="AK50" s="232"/>
      <c r="AL50" s="214" t="str">
        <f t="shared" si="1"/>
        <v/>
      </c>
      <c r="AM50" s="215"/>
      <c r="AP50" s="14"/>
    </row>
    <row r="51" spans="1:42" s="10" customFormat="1" ht="15" customHeight="1">
      <c r="A51" s="9"/>
      <c r="B51" s="241">
        <f t="shared" si="3"/>
        <v>144</v>
      </c>
      <c r="C51" s="242"/>
      <c r="D51" s="243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5"/>
      <c r="S51" s="247">
        <f>'照明算定(導入後3)'!S51</f>
        <v>0</v>
      </c>
      <c r="T51" s="248"/>
      <c r="U51" s="248"/>
      <c r="V51" s="248">
        <f>'照明算定(導入後3)'!V51</f>
        <v>0</v>
      </c>
      <c r="W51" s="248"/>
      <c r="X51" s="248"/>
      <c r="Y51" s="239">
        <f t="shared" si="0"/>
        <v>0</v>
      </c>
      <c r="Z51" s="239"/>
      <c r="AA51" s="239"/>
      <c r="AB51" s="239"/>
      <c r="AC51" s="259">
        <f>'照明算定(導入後3)'!AE51</f>
        <v>0</v>
      </c>
      <c r="AD51" s="259"/>
      <c r="AE51" s="259"/>
      <c r="AF51" s="259"/>
      <c r="AG51" s="259"/>
      <c r="AH51" s="259"/>
      <c r="AI51" s="260"/>
      <c r="AJ51" s="231" t="str">
        <f>'照明算定(導入後3)'!AL51</f>
        <v/>
      </c>
      <c r="AK51" s="232"/>
      <c r="AL51" s="214" t="str">
        <f t="shared" si="1"/>
        <v/>
      </c>
      <c r="AM51" s="215"/>
      <c r="AP51" s="14"/>
    </row>
    <row r="52" spans="1:42" s="10" customFormat="1" ht="15" customHeight="1">
      <c r="A52" s="9"/>
      <c r="B52" s="241">
        <f t="shared" si="3"/>
        <v>145</v>
      </c>
      <c r="C52" s="242"/>
      <c r="D52" s="243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5"/>
      <c r="S52" s="247">
        <f>'照明算定(導入後3)'!S52</f>
        <v>0</v>
      </c>
      <c r="T52" s="248"/>
      <c r="U52" s="248"/>
      <c r="V52" s="248">
        <f>'照明算定(導入後3)'!V52</f>
        <v>0</v>
      </c>
      <c r="W52" s="248"/>
      <c r="X52" s="248"/>
      <c r="Y52" s="239">
        <f t="shared" si="0"/>
        <v>0</v>
      </c>
      <c r="Z52" s="239"/>
      <c r="AA52" s="239"/>
      <c r="AB52" s="239"/>
      <c r="AC52" s="259">
        <f>'照明算定(導入後3)'!AE52</f>
        <v>0</v>
      </c>
      <c r="AD52" s="259"/>
      <c r="AE52" s="259"/>
      <c r="AF52" s="259"/>
      <c r="AG52" s="259"/>
      <c r="AH52" s="259"/>
      <c r="AI52" s="260"/>
      <c r="AJ52" s="231" t="str">
        <f>'照明算定(導入後3)'!AL52</f>
        <v/>
      </c>
      <c r="AK52" s="232"/>
      <c r="AL52" s="214" t="str">
        <f t="shared" si="1"/>
        <v/>
      </c>
      <c r="AM52" s="215"/>
      <c r="AP52" s="14"/>
    </row>
    <row r="53" spans="1:42" s="10" customFormat="1" ht="15" customHeight="1">
      <c r="A53" s="9"/>
      <c r="B53" s="241">
        <f t="shared" si="3"/>
        <v>146</v>
      </c>
      <c r="C53" s="242"/>
      <c r="D53" s="243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5"/>
      <c r="S53" s="247">
        <f>'照明算定(導入後3)'!S53</f>
        <v>0</v>
      </c>
      <c r="T53" s="248"/>
      <c r="U53" s="248"/>
      <c r="V53" s="248">
        <f>'照明算定(導入後3)'!V53</f>
        <v>0</v>
      </c>
      <c r="W53" s="248"/>
      <c r="X53" s="248"/>
      <c r="Y53" s="239">
        <f t="shared" si="0"/>
        <v>0</v>
      </c>
      <c r="Z53" s="239"/>
      <c r="AA53" s="239"/>
      <c r="AB53" s="239"/>
      <c r="AC53" s="259">
        <f>'照明算定(導入後3)'!AE53</f>
        <v>0</v>
      </c>
      <c r="AD53" s="259"/>
      <c r="AE53" s="259"/>
      <c r="AF53" s="259"/>
      <c r="AG53" s="259"/>
      <c r="AH53" s="259"/>
      <c r="AI53" s="260"/>
      <c r="AJ53" s="231" t="str">
        <f>'照明算定(導入後3)'!AL53</f>
        <v/>
      </c>
      <c r="AK53" s="232"/>
      <c r="AL53" s="214" t="str">
        <f t="shared" si="1"/>
        <v/>
      </c>
      <c r="AM53" s="215"/>
      <c r="AP53" s="14"/>
    </row>
    <row r="54" spans="1:42" s="10" customFormat="1" ht="15" customHeight="1">
      <c r="A54" s="9"/>
      <c r="B54" s="241">
        <f t="shared" si="3"/>
        <v>147</v>
      </c>
      <c r="C54" s="242"/>
      <c r="D54" s="243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5"/>
      <c r="S54" s="247">
        <f>'照明算定(導入後3)'!S54</f>
        <v>0</v>
      </c>
      <c r="T54" s="248"/>
      <c r="U54" s="248"/>
      <c r="V54" s="248">
        <f>'照明算定(導入後3)'!V54</f>
        <v>0</v>
      </c>
      <c r="W54" s="248"/>
      <c r="X54" s="248"/>
      <c r="Y54" s="239">
        <f>(M54*P54*S54*V54)/1000</f>
        <v>0</v>
      </c>
      <c r="Z54" s="239"/>
      <c r="AA54" s="239"/>
      <c r="AB54" s="239"/>
      <c r="AC54" s="259">
        <f>'照明算定(導入後3)'!AE54</f>
        <v>0</v>
      </c>
      <c r="AD54" s="259"/>
      <c r="AE54" s="259"/>
      <c r="AF54" s="259"/>
      <c r="AG54" s="259"/>
      <c r="AH54" s="259"/>
      <c r="AI54" s="260"/>
      <c r="AJ54" s="231" t="str">
        <f>'照明算定(導入後3)'!AL54</f>
        <v/>
      </c>
      <c r="AK54" s="232"/>
      <c r="AL54" s="214" t="str">
        <f t="shared" si="1"/>
        <v/>
      </c>
      <c r="AM54" s="215"/>
      <c r="AP54" s="14"/>
    </row>
    <row r="55" spans="1:42" s="10" customFormat="1" ht="15" customHeight="1">
      <c r="A55" s="9"/>
      <c r="B55" s="241">
        <f t="shared" si="3"/>
        <v>148</v>
      </c>
      <c r="C55" s="242"/>
      <c r="D55" s="243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5"/>
      <c r="S55" s="247">
        <f>'照明算定(導入後3)'!S55</f>
        <v>0</v>
      </c>
      <c r="T55" s="248"/>
      <c r="U55" s="248"/>
      <c r="V55" s="248">
        <f>'照明算定(導入後3)'!V55</f>
        <v>0</v>
      </c>
      <c r="W55" s="248"/>
      <c r="X55" s="248"/>
      <c r="Y55" s="239">
        <f t="shared" si="0"/>
        <v>0</v>
      </c>
      <c r="Z55" s="239"/>
      <c r="AA55" s="239"/>
      <c r="AB55" s="239"/>
      <c r="AC55" s="259">
        <f>'照明算定(導入後3)'!AE55</f>
        <v>0</v>
      </c>
      <c r="AD55" s="259"/>
      <c r="AE55" s="259"/>
      <c r="AF55" s="259"/>
      <c r="AG55" s="259"/>
      <c r="AH55" s="259"/>
      <c r="AI55" s="260"/>
      <c r="AJ55" s="231" t="str">
        <f>'照明算定(導入後3)'!AL55</f>
        <v/>
      </c>
      <c r="AK55" s="232"/>
      <c r="AL55" s="214" t="str">
        <f t="shared" si="1"/>
        <v/>
      </c>
      <c r="AM55" s="215"/>
      <c r="AP55" s="14"/>
    </row>
    <row r="56" spans="1:42" ht="15" customHeight="1">
      <c r="A56" s="9"/>
      <c r="B56" s="241">
        <f t="shared" si="3"/>
        <v>149</v>
      </c>
      <c r="C56" s="242"/>
      <c r="D56" s="243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5"/>
      <c r="S56" s="247">
        <f>'照明算定(導入後3)'!S56</f>
        <v>0</v>
      </c>
      <c r="T56" s="248"/>
      <c r="U56" s="248"/>
      <c r="V56" s="248">
        <f>'照明算定(導入後3)'!V56</f>
        <v>0</v>
      </c>
      <c r="W56" s="248"/>
      <c r="X56" s="248"/>
      <c r="Y56" s="239">
        <f t="shared" si="0"/>
        <v>0</v>
      </c>
      <c r="Z56" s="239"/>
      <c r="AA56" s="239"/>
      <c r="AB56" s="239"/>
      <c r="AC56" s="259">
        <f>'照明算定(導入後3)'!AE56</f>
        <v>0</v>
      </c>
      <c r="AD56" s="259"/>
      <c r="AE56" s="259"/>
      <c r="AF56" s="259"/>
      <c r="AG56" s="259"/>
      <c r="AH56" s="259"/>
      <c r="AI56" s="260"/>
      <c r="AJ56" s="231" t="str">
        <f>'照明算定(導入後3)'!AL56</f>
        <v/>
      </c>
      <c r="AK56" s="232"/>
      <c r="AL56" s="214" t="str">
        <f t="shared" si="1"/>
        <v/>
      </c>
      <c r="AM56" s="215"/>
      <c r="AP56" s="14"/>
    </row>
    <row r="57" spans="1:42" ht="14.25" thickBot="1">
      <c r="A57" s="9"/>
      <c r="B57" s="261">
        <f t="shared" si="3"/>
        <v>150</v>
      </c>
      <c r="C57" s="262"/>
      <c r="D57" s="26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4"/>
      <c r="S57" s="364">
        <f>'照明算定(導入後3)'!S57</f>
        <v>0</v>
      </c>
      <c r="T57" s="238"/>
      <c r="U57" s="238"/>
      <c r="V57" s="238">
        <f>'照明算定(導入後3)'!V57</f>
        <v>0</v>
      </c>
      <c r="W57" s="238"/>
      <c r="X57" s="238"/>
      <c r="Y57" s="371">
        <f t="shared" si="0"/>
        <v>0</v>
      </c>
      <c r="Z57" s="371"/>
      <c r="AA57" s="371"/>
      <c r="AB57" s="371"/>
      <c r="AC57" s="366">
        <f>'照明算定(導入後3)'!AE57</f>
        <v>0</v>
      </c>
      <c r="AD57" s="366"/>
      <c r="AE57" s="366"/>
      <c r="AF57" s="366"/>
      <c r="AG57" s="366"/>
      <c r="AH57" s="366"/>
      <c r="AI57" s="367"/>
      <c r="AJ57" s="154" t="str">
        <f>'照明算定(導入後3)'!AL57</f>
        <v/>
      </c>
      <c r="AK57" s="156"/>
      <c r="AL57" s="216" t="str">
        <f t="shared" si="1"/>
        <v/>
      </c>
      <c r="AM57" s="217"/>
      <c r="AP57" s="14"/>
    </row>
    <row r="58" spans="1:42" ht="14.25" thickBot="1">
      <c r="A58" s="9"/>
      <c r="B58" s="135"/>
      <c r="C58" s="135"/>
      <c r="D58" s="54"/>
      <c r="E58" s="54"/>
      <c r="F58" s="54"/>
      <c r="G58" s="54"/>
      <c r="H58" s="54"/>
      <c r="I58" s="54"/>
      <c r="J58" s="54"/>
      <c r="K58" s="137"/>
      <c r="L58" s="137"/>
      <c r="M58" s="137"/>
      <c r="N58" s="137"/>
      <c r="O58" s="137"/>
      <c r="P58" s="54"/>
      <c r="Q58" s="54"/>
      <c r="R58" s="54"/>
      <c r="S58" s="54"/>
      <c r="T58" s="54"/>
      <c r="U58" s="54"/>
      <c r="V58" s="54"/>
      <c r="W58" s="54"/>
      <c r="X58" s="54"/>
      <c r="Y58" s="126"/>
      <c r="Z58" s="126"/>
      <c r="AA58" s="126"/>
      <c r="AB58" s="126"/>
      <c r="AC58" s="54"/>
      <c r="AD58" s="54"/>
      <c r="AE58" s="54"/>
      <c r="AF58" s="54"/>
      <c r="AG58" s="54"/>
      <c r="AH58" s="54"/>
      <c r="AI58" s="54"/>
      <c r="AJ58" s="135"/>
      <c r="AK58" s="135"/>
      <c r="AL58" s="218">
        <f>SUM(AL8:AM57)</f>
        <v>0</v>
      </c>
      <c r="AM58" s="186"/>
      <c r="AN58" s="186"/>
      <c r="AO58" s="186"/>
      <c r="AP58" s="130" t="s">
        <v>250</v>
      </c>
    </row>
    <row r="59" spans="1:42" ht="16.5" customHeight="1" thickBot="1">
      <c r="A59" s="9"/>
      <c r="B59" s="9"/>
      <c r="C59" s="9"/>
      <c r="D59" s="173" t="s">
        <v>31</v>
      </c>
      <c r="E59" s="173"/>
      <c r="F59" s="173"/>
      <c r="G59" s="173"/>
      <c r="H59" s="173"/>
      <c r="I59" s="173"/>
      <c r="J59" s="249"/>
      <c r="K59" s="372">
        <f>W59*0.495/1000</f>
        <v>0</v>
      </c>
      <c r="L59" s="373"/>
      <c r="M59" s="373"/>
      <c r="N59" s="373"/>
      <c r="O59" s="374"/>
      <c r="P59" s="17" t="s">
        <v>32</v>
      </c>
      <c r="Q59" s="16"/>
      <c r="R59" s="16"/>
      <c r="S59" s="19" t="s">
        <v>33</v>
      </c>
      <c r="T59" s="16"/>
      <c r="U59" s="18"/>
      <c r="V59" s="129"/>
      <c r="W59" s="253">
        <f>SUM(Y8:AB57)</f>
        <v>0</v>
      </c>
      <c r="X59" s="254"/>
      <c r="Y59" s="254"/>
      <c r="Z59" s="255"/>
      <c r="AA59" s="124" t="s">
        <v>18</v>
      </c>
      <c r="AB59" s="125"/>
      <c r="AC59" s="18"/>
      <c r="AD59" s="16"/>
      <c r="AE59" s="134" t="s">
        <v>233</v>
      </c>
      <c r="AF59" s="256">
        <f>AL59</f>
        <v>0</v>
      </c>
      <c r="AG59" s="257"/>
      <c r="AH59" s="257"/>
      <c r="AI59" s="258"/>
      <c r="AJ59" s="16" t="s">
        <v>32</v>
      </c>
      <c r="AK59" s="16"/>
      <c r="AL59" s="220">
        <f>AL58*0.495/1000</f>
        <v>0</v>
      </c>
      <c r="AM59" s="220"/>
      <c r="AN59" s="220"/>
      <c r="AO59" s="219" t="s">
        <v>249</v>
      </c>
      <c r="AP59" s="219"/>
    </row>
  </sheetData>
  <sheetProtection formatCells="0"/>
  <mergeCells count="525">
    <mergeCell ref="A1:T2"/>
    <mergeCell ref="U1:AF2"/>
    <mergeCell ref="AG1:AJ2"/>
    <mergeCell ref="A3:K4"/>
    <mergeCell ref="L3:AJ4"/>
    <mergeCell ref="AJ6:AK7"/>
    <mergeCell ref="AL6:AM7"/>
    <mergeCell ref="M7:O7"/>
    <mergeCell ref="P7:R7"/>
    <mergeCell ref="S7:U7"/>
    <mergeCell ref="V7:X7"/>
    <mergeCell ref="Y7:AB7"/>
    <mergeCell ref="B6:C7"/>
    <mergeCell ref="D6:L7"/>
    <mergeCell ref="M6:O6"/>
    <mergeCell ref="P6:R6"/>
    <mergeCell ref="Y6:AB6"/>
    <mergeCell ref="AC6:AI7"/>
    <mergeCell ref="Y8:AB8"/>
    <mergeCell ref="AC8:AI8"/>
    <mergeCell ref="AJ8:AK8"/>
    <mergeCell ref="AL8:AM8"/>
    <mergeCell ref="B9:C9"/>
    <mergeCell ref="D9:L9"/>
    <mergeCell ref="M9:O9"/>
    <mergeCell ref="P9:R9"/>
    <mergeCell ref="S9:U9"/>
    <mergeCell ref="V9:X9"/>
    <mergeCell ref="B8:C8"/>
    <mergeCell ref="D8:L8"/>
    <mergeCell ref="M8:O8"/>
    <mergeCell ref="P8:R8"/>
    <mergeCell ref="S8:U8"/>
    <mergeCell ref="V8:X8"/>
    <mergeCell ref="Y9:AB9"/>
    <mergeCell ref="AC9:AI9"/>
    <mergeCell ref="AJ9:AK9"/>
    <mergeCell ref="AL9:AM9"/>
    <mergeCell ref="AL10:AM10"/>
    <mergeCell ref="B11:C11"/>
    <mergeCell ref="D11:L11"/>
    <mergeCell ref="M11:O11"/>
    <mergeCell ref="P11:R11"/>
    <mergeCell ref="S11:U11"/>
    <mergeCell ref="V11:X11"/>
    <mergeCell ref="Y11:AB11"/>
    <mergeCell ref="AC11:AI11"/>
    <mergeCell ref="AJ11:AK11"/>
    <mergeCell ref="AL11:AM11"/>
    <mergeCell ref="B10:C10"/>
    <mergeCell ref="D10:L10"/>
    <mergeCell ref="M10:O10"/>
    <mergeCell ref="P10:R10"/>
    <mergeCell ref="S10:U10"/>
    <mergeCell ref="V10:X10"/>
    <mergeCell ref="Y10:AB10"/>
    <mergeCell ref="AC10:AI10"/>
    <mergeCell ref="AJ10:AK10"/>
    <mergeCell ref="AL12:AM12"/>
    <mergeCell ref="B13:C13"/>
    <mergeCell ref="D13:L13"/>
    <mergeCell ref="M13:O13"/>
    <mergeCell ref="P13:R13"/>
    <mergeCell ref="S13:U13"/>
    <mergeCell ref="V13:X13"/>
    <mergeCell ref="Y13:AB13"/>
    <mergeCell ref="AC13:AI13"/>
    <mergeCell ref="AJ13:AK13"/>
    <mergeCell ref="AL13:AM13"/>
    <mergeCell ref="B12:C12"/>
    <mergeCell ref="D12:L12"/>
    <mergeCell ref="M12:O12"/>
    <mergeCell ref="P12:R12"/>
    <mergeCell ref="S12:U12"/>
    <mergeCell ref="V12:X12"/>
    <mergeCell ref="Y12:AB12"/>
    <mergeCell ref="AC12:AI12"/>
    <mergeCell ref="AJ12:AK12"/>
    <mergeCell ref="AL14:AM14"/>
    <mergeCell ref="B15:C15"/>
    <mergeCell ref="D15:L15"/>
    <mergeCell ref="M15:O15"/>
    <mergeCell ref="P15:R15"/>
    <mergeCell ref="S15:U15"/>
    <mergeCell ref="V15:X15"/>
    <mergeCell ref="Y15:AB15"/>
    <mergeCell ref="AC15:AI15"/>
    <mergeCell ref="AJ15:AK15"/>
    <mergeCell ref="AL15:AM15"/>
    <mergeCell ref="B14:C14"/>
    <mergeCell ref="D14:L14"/>
    <mergeCell ref="M14:O14"/>
    <mergeCell ref="P14:R14"/>
    <mergeCell ref="S14:U14"/>
    <mergeCell ref="V14:X14"/>
    <mergeCell ref="Y14:AB14"/>
    <mergeCell ref="AC14:AI14"/>
    <mergeCell ref="AJ14:AK14"/>
    <mergeCell ref="AL16:AM16"/>
    <mergeCell ref="B17:C17"/>
    <mergeCell ref="D17:L17"/>
    <mergeCell ref="M17:O17"/>
    <mergeCell ref="P17:R17"/>
    <mergeCell ref="S17:U17"/>
    <mergeCell ref="V17:X17"/>
    <mergeCell ref="Y17:AB17"/>
    <mergeCell ref="AC17:AI17"/>
    <mergeCell ref="AJ17:AK17"/>
    <mergeCell ref="AL17:AM17"/>
    <mergeCell ref="B16:C16"/>
    <mergeCell ref="D16:L16"/>
    <mergeCell ref="M16:O16"/>
    <mergeCell ref="P16:R16"/>
    <mergeCell ref="S16:U16"/>
    <mergeCell ref="V16:X16"/>
    <mergeCell ref="Y16:AB16"/>
    <mergeCell ref="AC16:AI16"/>
    <mergeCell ref="AJ16:AK16"/>
    <mergeCell ref="AL18:AM18"/>
    <mergeCell ref="B19:C19"/>
    <mergeCell ref="D19:L19"/>
    <mergeCell ref="M19:O19"/>
    <mergeCell ref="P19:R19"/>
    <mergeCell ref="S19:U19"/>
    <mergeCell ref="V19:X19"/>
    <mergeCell ref="Y19:AB19"/>
    <mergeCell ref="AC19:AI19"/>
    <mergeCell ref="AJ19:AK19"/>
    <mergeCell ref="AL19:AM19"/>
    <mergeCell ref="B18:C18"/>
    <mergeCell ref="D18:L18"/>
    <mergeCell ref="M18:O18"/>
    <mergeCell ref="P18:R18"/>
    <mergeCell ref="S18:U18"/>
    <mergeCell ref="V18:X18"/>
    <mergeCell ref="Y18:AB18"/>
    <mergeCell ref="AC18:AI18"/>
    <mergeCell ref="AJ18:AK18"/>
    <mergeCell ref="AL20:AM20"/>
    <mergeCell ref="B21:C21"/>
    <mergeCell ref="D21:L21"/>
    <mergeCell ref="M21:O21"/>
    <mergeCell ref="P21:R21"/>
    <mergeCell ref="S21:U21"/>
    <mergeCell ref="V21:X21"/>
    <mergeCell ref="Y21:AB21"/>
    <mergeCell ref="AC21:AI21"/>
    <mergeCell ref="AJ21:AK21"/>
    <mergeCell ref="AL21:AM21"/>
    <mergeCell ref="B20:C20"/>
    <mergeCell ref="D20:L20"/>
    <mergeCell ref="M20:O20"/>
    <mergeCell ref="P20:R20"/>
    <mergeCell ref="S20:U20"/>
    <mergeCell ref="V20:X20"/>
    <mergeCell ref="Y20:AB20"/>
    <mergeCell ref="AC20:AI20"/>
    <mergeCell ref="AJ20:AK20"/>
    <mergeCell ref="AL22:AM22"/>
    <mergeCell ref="B23:C23"/>
    <mergeCell ref="D23:L23"/>
    <mergeCell ref="M23:O23"/>
    <mergeCell ref="P23:R23"/>
    <mergeCell ref="S23:U23"/>
    <mergeCell ref="V23:X23"/>
    <mergeCell ref="Y23:AB23"/>
    <mergeCell ref="AC23:AI23"/>
    <mergeCell ref="AJ23:AK23"/>
    <mergeCell ref="AL23:AM23"/>
    <mergeCell ref="B22:C22"/>
    <mergeCell ref="D22:L22"/>
    <mergeCell ref="M22:O22"/>
    <mergeCell ref="P22:R22"/>
    <mergeCell ref="S22:U22"/>
    <mergeCell ref="V22:X22"/>
    <mergeCell ref="Y22:AB22"/>
    <mergeCell ref="AC22:AI22"/>
    <mergeCell ref="AJ22:AK22"/>
    <mergeCell ref="AL24:AM24"/>
    <mergeCell ref="B25:C25"/>
    <mergeCell ref="D25:L25"/>
    <mergeCell ref="M25:O25"/>
    <mergeCell ref="P25:R25"/>
    <mergeCell ref="S25:U25"/>
    <mergeCell ref="V25:X25"/>
    <mergeCell ref="Y25:AB25"/>
    <mergeCell ref="AC25:AI25"/>
    <mergeCell ref="AJ25:AK25"/>
    <mergeCell ref="AL25:AM25"/>
    <mergeCell ref="B24:C24"/>
    <mergeCell ref="D24:L24"/>
    <mergeCell ref="M24:O24"/>
    <mergeCell ref="P24:R24"/>
    <mergeCell ref="S24:U24"/>
    <mergeCell ref="V24:X24"/>
    <mergeCell ref="Y24:AB24"/>
    <mergeCell ref="AC24:AI24"/>
    <mergeCell ref="AJ24:AK24"/>
    <mergeCell ref="AL26:AM26"/>
    <mergeCell ref="B27:C27"/>
    <mergeCell ref="D27:L27"/>
    <mergeCell ref="M27:O27"/>
    <mergeCell ref="P27:R27"/>
    <mergeCell ref="S27:U27"/>
    <mergeCell ref="V27:X27"/>
    <mergeCell ref="Y27:AB27"/>
    <mergeCell ref="AC27:AI27"/>
    <mergeCell ref="AJ27:AK27"/>
    <mergeCell ref="AL27:AM27"/>
    <mergeCell ref="B26:C26"/>
    <mergeCell ref="D26:L26"/>
    <mergeCell ref="M26:O26"/>
    <mergeCell ref="P26:R26"/>
    <mergeCell ref="S26:U26"/>
    <mergeCell ref="V26:X26"/>
    <mergeCell ref="Y26:AB26"/>
    <mergeCell ref="AC26:AI26"/>
    <mergeCell ref="AJ26:AK26"/>
    <mergeCell ref="AL28:AM28"/>
    <mergeCell ref="B29:C29"/>
    <mergeCell ref="D29:L29"/>
    <mergeCell ref="M29:O29"/>
    <mergeCell ref="P29:R29"/>
    <mergeCell ref="S29:U29"/>
    <mergeCell ref="V29:X29"/>
    <mergeCell ref="Y29:AB29"/>
    <mergeCell ref="AC29:AI29"/>
    <mergeCell ref="AJ29:AK29"/>
    <mergeCell ref="AL29:AM29"/>
    <mergeCell ref="B28:C28"/>
    <mergeCell ref="D28:L28"/>
    <mergeCell ref="M28:O28"/>
    <mergeCell ref="P28:R28"/>
    <mergeCell ref="S28:U28"/>
    <mergeCell ref="V28:X28"/>
    <mergeCell ref="Y28:AB28"/>
    <mergeCell ref="AC28:AI28"/>
    <mergeCell ref="AJ28:AK28"/>
    <mergeCell ref="AL30:AM30"/>
    <mergeCell ref="B31:C31"/>
    <mergeCell ref="D31:L31"/>
    <mergeCell ref="M31:O31"/>
    <mergeCell ref="P31:R31"/>
    <mergeCell ref="S31:U31"/>
    <mergeCell ref="V31:X31"/>
    <mergeCell ref="Y31:AB31"/>
    <mergeCell ref="AC31:AI31"/>
    <mergeCell ref="AJ31:AK31"/>
    <mergeCell ref="AL31:AM31"/>
    <mergeCell ref="B30:C30"/>
    <mergeCell ref="D30:L30"/>
    <mergeCell ref="M30:O30"/>
    <mergeCell ref="P30:R30"/>
    <mergeCell ref="S30:U30"/>
    <mergeCell ref="V30:X30"/>
    <mergeCell ref="Y30:AB30"/>
    <mergeCell ref="AC30:AI30"/>
    <mergeCell ref="AJ30:AK30"/>
    <mergeCell ref="AL32:AM32"/>
    <mergeCell ref="B33:C33"/>
    <mergeCell ref="D33:L33"/>
    <mergeCell ref="M33:O33"/>
    <mergeCell ref="P33:R33"/>
    <mergeCell ref="S33:U33"/>
    <mergeCell ref="V33:X33"/>
    <mergeCell ref="Y33:AB33"/>
    <mergeCell ref="AC33:AI33"/>
    <mergeCell ref="AJ33:AK33"/>
    <mergeCell ref="AL33:AM33"/>
    <mergeCell ref="B32:C32"/>
    <mergeCell ref="D32:L32"/>
    <mergeCell ref="M32:O32"/>
    <mergeCell ref="P32:R32"/>
    <mergeCell ref="S32:U32"/>
    <mergeCell ref="V32:X32"/>
    <mergeCell ref="Y32:AB32"/>
    <mergeCell ref="AC32:AI32"/>
    <mergeCell ref="AJ32:AK32"/>
    <mergeCell ref="AL34:AM34"/>
    <mergeCell ref="B35:C35"/>
    <mergeCell ref="D35:L35"/>
    <mergeCell ref="M35:O35"/>
    <mergeCell ref="P35:R35"/>
    <mergeCell ref="S35:U35"/>
    <mergeCell ref="V35:X35"/>
    <mergeCell ref="Y35:AB35"/>
    <mergeCell ref="AC35:AI35"/>
    <mergeCell ref="AJ35:AK35"/>
    <mergeCell ref="AL35:AM35"/>
    <mergeCell ref="B34:C34"/>
    <mergeCell ref="D34:L34"/>
    <mergeCell ref="M34:O34"/>
    <mergeCell ref="P34:R34"/>
    <mergeCell ref="S34:U34"/>
    <mergeCell ref="V34:X34"/>
    <mergeCell ref="Y34:AB34"/>
    <mergeCell ref="AC34:AI34"/>
    <mergeCell ref="AJ34:AK34"/>
    <mergeCell ref="AL36:AM36"/>
    <mergeCell ref="B37:C37"/>
    <mergeCell ref="D37:L37"/>
    <mergeCell ref="M37:O37"/>
    <mergeCell ref="P37:R37"/>
    <mergeCell ref="S37:U37"/>
    <mergeCell ref="V37:X37"/>
    <mergeCell ref="Y37:AB37"/>
    <mergeCell ref="AC37:AI37"/>
    <mergeCell ref="AJ37:AK37"/>
    <mergeCell ref="AL37:AM37"/>
    <mergeCell ref="B36:C36"/>
    <mergeCell ref="D36:L36"/>
    <mergeCell ref="M36:O36"/>
    <mergeCell ref="P36:R36"/>
    <mergeCell ref="S36:U36"/>
    <mergeCell ref="V36:X36"/>
    <mergeCell ref="Y36:AB36"/>
    <mergeCell ref="AC36:AI36"/>
    <mergeCell ref="AJ36:AK36"/>
    <mergeCell ref="AL38:AM38"/>
    <mergeCell ref="B39:C39"/>
    <mergeCell ref="D39:L39"/>
    <mergeCell ref="M39:O39"/>
    <mergeCell ref="P39:R39"/>
    <mergeCell ref="S39:U39"/>
    <mergeCell ref="V39:X39"/>
    <mergeCell ref="Y39:AB39"/>
    <mergeCell ref="AC39:AI39"/>
    <mergeCell ref="AJ39:AK39"/>
    <mergeCell ref="AL39:AM39"/>
    <mergeCell ref="B38:C38"/>
    <mergeCell ref="D38:L38"/>
    <mergeCell ref="M38:O38"/>
    <mergeCell ref="P38:R38"/>
    <mergeCell ref="S38:U38"/>
    <mergeCell ref="V38:X38"/>
    <mergeCell ref="Y38:AB38"/>
    <mergeCell ref="AC38:AI38"/>
    <mergeCell ref="AJ38:AK38"/>
    <mergeCell ref="AL40:AM40"/>
    <mergeCell ref="B41:C41"/>
    <mergeCell ref="D41:L41"/>
    <mergeCell ref="M41:O41"/>
    <mergeCell ref="P41:R41"/>
    <mergeCell ref="S41:U41"/>
    <mergeCell ref="V41:X41"/>
    <mergeCell ref="Y41:AB41"/>
    <mergeCell ref="AC41:AI41"/>
    <mergeCell ref="AJ41:AK41"/>
    <mergeCell ref="AL41:AM41"/>
    <mergeCell ref="B40:C40"/>
    <mergeCell ref="D40:L40"/>
    <mergeCell ref="M40:O40"/>
    <mergeCell ref="P40:R40"/>
    <mergeCell ref="S40:U40"/>
    <mergeCell ref="V40:X40"/>
    <mergeCell ref="Y40:AB40"/>
    <mergeCell ref="AC40:AI40"/>
    <mergeCell ref="AJ40:AK40"/>
    <mergeCell ref="AL42:AM42"/>
    <mergeCell ref="B43:C43"/>
    <mergeCell ref="D43:L43"/>
    <mergeCell ref="M43:O43"/>
    <mergeCell ref="P43:R43"/>
    <mergeCell ref="S43:U43"/>
    <mergeCell ref="V43:X43"/>
    <mergeCell ref="Y43:AB43"/>
    <mergeCell ref="AC43:AI43"/>
    <mergeCell ref="AJ43:AK43"/>
    <mergeCell ref="AL43:AM43"/>
    <mergeCell ref="B42:C42"/>
    <mergeCell ref="D42:L42"/>
    <mergeCell ref="M42:O42"/>
    <mergeCell ref="P42:R42"/>
    <mergeCell ref="S42:U42"/>
    <mergeCell ref="V42:X42"/>
    <mergeCell ref="Y42:AB42"/>
    <mergeCell ref="AC42:AI42"/>
    <mergeCell ref="AJ42:AK42"/>
    <mergeCell ref="AL44:AM44"/>
    <mergeCell ref="B45:C45"/>
    <mergeCell ref="D45:L45"/>
    <mergeCell ref="M45:O45"/>
    <mergeCell ref="P45:R45"/>
    <mergeCell ref="S45:U45"/>
    <mergeCell ref="V45:X45"/>
    <mergeCell ref="Y45:AB45"/>
    <mergeCell ref="AC45:AI45"/>
    <mergeCell ref="AJ45:AK45"/>
    <mergeCell ref="AL45:AM45"/>
    <mergeCell ref="B44:C44"/>
    <mergeCell ref="D44:L44"/>
    <mergeCell ref="M44:O44"/>
    <mergeCell ref="P44:R44"/>
    <mergeCell ref="S44:U44"/>
    <mergeCell ref="V44:X44"/>
    <mergeCell ref="Y44:AB44"/>
    <mergeCell ref="AC44:AI44"/>
    <mergeCell ref="AJ44:AK44"/>
    <mergeCell ref="AL46:AM46"/>
    <mergeCell ref="B47:C47"/>
    <mergeCell ref="D47:L47"/>
    <mergeCell ref="M47:O47"/>
    <mergeCell ref="P47:R47"/>
    <mergeCell ref="S47:U47"/>
    <mergeCell ref="V47:X47"/>
    <mergeCell ref="Y47:AB47"/>
    <mergeCell ref="AC47:AI47"/>
    <mergeCell ref="AJ47:AK47"/>
    <mergeCell ref="AL47:AM47"/>
    <mergeCell ref="B46:C46"/>
    <mergeCell ref="D46:L46"/>
    <mergeCell ref="M46:O46"/>
    <mergeCell ref="P46:R46"/>
    <mergeCell ref="S46:U46"/>
    <mergeCell ref="V46:X46"/>
    <mergeCell ref="Y46:AB46"/>
    <mergeCell ref="AC46:AI46"/>
    <mergeCell ref="AJ46:AK46"/>
    <mergeCell ref="AL48:AM48"/>
    <mergeCell ref="B49:C49"/>
    <mergeCell ref="D49:L49"/>
    <mergeCell ref="M49:O49"/>
    <mergeCell ref="P49:R49"/>
    <mergeCell ref="S49:U49"/>
    <mergeCell ref="V49:X49"/>
    <mergeCell ref="Y49:AB49"/>
    <mergeCell ref="AC49:AI49"/>
    <mergeCell ref="AJ49:AK49"/>
    <mergeCell ref="AL49:AM49"/>
    <mergeCell ref="B48:C48"/>
    <mergeCell ref="D48:L48"/>
    <mergeCell ref="M48:O48"/>
    <mergeCell ref="P48:R48"/>
    <mergeCell ref="S48:U48"/>
    <mergeCell ref="V48:X48"/>
    <mergeCell ref="Y48:AB48"/>
    <mergeCell ref="AC48:AI48"/>
    <mergeCell ref="AJ48:AK48"/>
    <mergeCell ref="AL50:AM50"/>
    <mergeCell ref="B51:C51"/>
    <mergeCell ref="D51:L51"/>
    <mergeCell ref="M51:O51"/>
    <mergeCell ref="P51:R51"/>
    <mergeCell ref="S51:U51"/>
    <mergeCell ref="V51:X51"/>
    <mergeCell ref="Y51:AB51"/>
    <mergeCell ref="AC51:AI51"/>
    <mergeCell ref="AJ51:AK51"/>
    <mergeCell ref="AL51:AM51"/>
    <mergeCell ref="B50:C50"/>
    <mergeCell ref="D50:L50"/>
    <mergeCell ref="M50:O50"/>
    <mergeCell ref="P50:R50"/>
    <mergeCell ref="S50:U50"/>
    <mergeCell ref="V50:X50"/>
    <mergeCell ref="Y50:AB50"/>
    <mergeCell ref="AC50:AI50"/>
    <mergeCell ref="AJ50:AK50"/>
    <mergeCell ref="AL52:AM52"/>
    <mergeCell ref="B53:C53"/>
    <mergeCell ref="D53:L53"/>
    <mergeCell ref="M53:O53"/>
    <mergeCell ref="P53:R53"/>
    <mergeCell ref="S53:U53"/>
    <mergeCell ref="V53:X53"/>
    <mergeCell ref="Y53:AB53"/>
    <mergeCell ref="AC53:AI53"/>
    <mergeCell ref="AJ53:AK53"/>
    <mergeCell ref="AL53:AM53"/>
    <mergeCell ref="B52:C52"/>
    <mergeCell ref="D52:L52"/>
    <mergeCell ref="M52:O52"/>
    <mergeCell ref="P52:R52"/>
    <mergeCell ref="S52:U52"/>
    <mergeCell ref="V52:X52"/>
    <mergeCell ref="Y52:AB52"/>
    <mergeCell ref="AC52:AI52"/>
    <mergeCell ref="AJ52:AK52"/>
    <mergeCell ref="Y56:AB56"/>
    <mergeCell ref="AC56:AI56"/>
    <mergeCell ref="AJ56:AK56"/>
    <mergeCell ref="AL54:AM54"/>
    <mergeCell ref="B55:C55"/>
    <mergeCell ref="D55:L55"/>
    <mergeCell ref="M55:O55"/>
    <mergeCell ref="P55:R55"/>
    <mergeCell ref="S55:U55"/>
    <mergeCell ref="V55:X55"/>
    <mergeCell ref="Y55:AB55"/>
    <mergeCell ref="AC55:AI55"/>
    <mergeCell ref="AJ55:AK55"/>
    <mergeCell ref="AL55:AM55"/>
    <mergeCell ref="B54:C54"/>
    <mergeCell ref="D54:L54"/>
    <mergeCell ref="M54:O54"/>
    <mergeCell ref="P54:R54"/>
    <mergeCell ref="S54:U54"/>
    <mergeCell ref="V54:X54"/>
    <mergeCell ref="Y54:AB54"/>
    <mergeCell ref="AC54:AI54"/>
    <mergeCell ref="AJ54:AK54"/>
    <mergeCell ref="AL56:AM56"/>
    <mergeCell ref="AO59:AP59"/>
    <mergeCell ref="Y57:AB57"/>
    <mergeCell ref="AC57:AI57"/>
    <mergeCell ref="AJ57:AK57"/>
    <mergeCell ref="AL57:AM57"/>
    <mergeCell ref="AL58:AO58"/>
    <mergeCell ref="D59:J59"/>
    <mergeCell ref="K59:O59"/>
    <mergeCell ref="W59:Z59"/>
    <mergeCell ref="AF59:AI59"/>
    <mergeCell ref="AL59:AN59"/>
    <mergeCell ref="B56:C56"/>
    <mergeCell ref="D56:L56"/>
    <mergeCell ref="M56:O56"/>
    <mergeCell ref="P56:R56"/>
    <mergeCell ref="S56:U56"/>
    <mergeCell ref="V56:X56"/>
    <mergeCell ref="B57:C57"/>
    <mergeCell ref="D57:L57"/>
    <mergeCell ref="M57:O57"/>
    <mergeCell ref="P57:R57"/>
    <mergeCell ref="S57:U57"/>
    <mergeCell ref="V57:X57"/>
  </mergeCells>
  <phoneticPr fontId="17"/>
  <conditionalFormatting sqref="D8:R57">
    <cfRule type="containsBlanks" dxfId="44" priority="7">
      <formula>LEN(TRIM(D8))=0</formula>
    </cfRule>
  </conditionalFormatting>
  <conditionalFormatting sqref="S8:U57">
    <cfRule type="notContainsBlanks" dxfId="43" priority="5">
      <formula>LEN(TRIM(S8))&gt;0</formula>
    </cfRule>
  </conditionalFormatting>
  <conditionalFormatting sqref="S8:U57">
    <cfRule type="expression" dxfId="42" priority="6">
      <formula>$AO$7=1</formula>
    </cfRule>
  </conditionalFormatting>
  <conditionalFormatting sqref="B8:C8">
    <cfRule type="containsBlanks" dxfId="41" priority="4">
      <formula>LEN(TRIM(B8))=0</formula>
    </cfRule>
  </conditionalFormatting>
  <conditionalFormatting sqref="V8:X57">
    <cfRule type="notContainsBlanks" dxfId="40" priority="2">
      <formula>LEN(TRIM(V8))&gt;0</formula>
    </cfRule>
  </conditionalFormatting>
  <conditionalFormatting sqref="V8:X57">
    <cfRule type="expression" dxfId="39" priority="3">
      <formula>$AO$7=1</formula>
    </cfRule>
  </conditionalFormatting>
  <dataValidations count="4">
    <dataValidation type="decimal" allowBlank="1" showInputMessage="1" showErrorMessage="1" error="数値で記入します" sqref="M8:O58">
      <formula1>0</formula1>
      <formula2>1000000</formula2>
    </dataValidation>
    <dataValidation type="decimal" allowBlank="1" showInputMessage="1" showErrorMessage="1" error="０～２４の数値で記入します" sqref="S8:U58">
      <formula1>0</formula1>
      <formula2>24</formula2>
    </dataValidation>
    <dataValidation type="decimal" allowBlank="1" showInputMessage="1" showErrorMessage="1" error="０～３６５の数値で記入します" sqref="V8:X58">
      <formula1>0</formula1>
      <formula2>365</formula2>
    </dataValidation>
    <dataValidation type="whole" allowBlank="1" showInputMessage="1" showErrorMessage="1" error="数値で記入します" sqref="P8:R58">
      <formula1>0</formula1>
      <formula2>1000000</formula2>
    </dataValidation>
  </dataValidations>
  <printOptions horizontalCentered="1"/>
  <pageMargins left="0.51181102362204722" right="0.51181102362204722" top="0.51181102362204722" bottom="0.35433070866141736" header="0.27559055118110237" footer="0.31496062992125984"/>
  <pageSetup paperSize="9" scale="96" orientation="portrait" r:id="rId1"/>
  <headerFooter>
    <oddHeader>&amp;L６．CO₂排出削減量算定</oddHead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CB338D5D-6FC6-4A76-919A-8E94F3865243}">
            <xm:f>'照明算定(導入後3)'!$P8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P8:R57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AV60"/>
  <sheetViews>
    <sheetView showZeros="0" view="pageBreakPreview" zoomScaleNormal="100" zoomScaleSheetLayoutView="100" workbookViewId="0">
      <selection activeCell="AN1" sqref="AN1"/>
    </sheetView>
  </sheetViews>
  <sheetFormatPr defaultRowHeight="13.5"/>
  <cols>
    <col min="1" max="1" width="1.125" style="5" customWidth="1"/>
    <col min="2" max="15" width="2.625" style="5" customWidth="1"/>
    <col min="16" max="24" width="2.125" style="5" customWidth="1"/>
    <col min="25" max="36" width="2.625" style="5" customWidth="1"/>
    <col min="37" max="37" width="3.875" style="5" customWidth="1"/>
    <col min="38" max="41" width="3.625" style="5" customWidth="1"/>
    <col min="42" max="43" width="5.625" style="5" customWidth="1"/>
    <col min="44" max="46" width="9" style="5" customWidth="1"/>
    <col min="47" max="47" width="9.5" style="5" hidden="1" customWidth="1"/>
    <col min="48" max="48" width="9" style="5" hidden="1" customWidth="1"/>
    <col min="49" max="52" width="9" style="5" customWidth="1"/>
    <col min="53" max="16384" width="9" style="5"/>
  </cols>
  <sheetData>
    <row r="1" spans="1:48" ht="13.5" customHeight="1">
      <c r="A1" s="342" t="s">
        <v>262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122"/>
      <c r="V1" s="122"/>
      <c r="W1" s="122"/>
      <c r="X1" s="122"/>
      <c r="Y1" s="122"/>
      <c r="Z1" s="122"/>
      <c r="AA1" s="122"/>
      <c r="AB1" s="122"/>
      <c r="AC1" s="122"/>
      <c r="AD1" s="332"/>
      <c r="AE1" s="332"/>
      <c r="AF1" s="332"/>
      <c r="AG1" s="332"/>
      <c r="AH1" s="333"/>
      <c r="AI1" s="273" t="str">
        <f ca="1">RIGHT(CELL("filename",AI1),LEN(CELL("filename",AI1))-FIND("]",CELL("filename",AI1)))</f>
        <v>照明算定(導入後3)</v>
      </c>
      <c r="AJ1" s="274"/>
      <c r="AK1" s="274"/>
      <c r="AL1" s="275"/>
    </row>
    <row r="2" spans="1:48">
      <c r="A2" s="344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123"/>
      <c r="V2" s="123"/>
      <c r="W2" s="123"/>
      <c r="X2" s="123"/>
      <c r="Y2" s="123"/>
      <c r="Z2" s="123"/>
      <c r="AA2" s="123"/>
      <c r="AB2" s="123"/>
      <c r="AC2" s="123"/>
      <c r="AD2" s="334"/>
      <c r="AE2" s="334"/>
      <c r="AF2" s="334"/>
      <c r="AG2" s="334"/>
      <c r="AH2" s="335"/>
      <c r="AI2" s="276"/>
      <c r="AJ2" s="277"/>
      <c r="AK2" s="277"/>
      <c r="AL2" s="278"/>
    </row>
    <row r="3" spans="1:48" ht="13.5" customHeight="1">
      <c r="A3" s="336" t="s">
        <v>256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8"/>
      <c r="AK3" s="34"/>
      <c r="AL3" s="44"/>
      <c r="AO3" s="10"/>
    </row>
    <row r="4" spans="1:48">
      <c r="A4" s="339"/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  <c r="AJ4" s="341"/>
      <c r="AK4" s="47"/>
      <c r="AL4" s="10"/>
      <c r="AO4" s="9"/>
    </row>
    <row r="5" spans="1:48" ht="18.95" customHeight="1">
      <c r="A5" s="7"/>
      <c r="B5" s="9"/>
      <c r="C5" s="9"/>
      <c r="D5" s="9" t="s">
        <v>235</v>
      </c>
      <c r="E5" s="9" t="s">
        <v>237</v>
      </c>
      <c r="F5" s="10"/>
      <c r="G5" s="9"/>
      <c r="H5" s="9"/>
      <c r="I5" s="9"/>
      <c r="J5" s="9"/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Q5" s="9"/>
    </row>
    <row r="6" spans="1:48" s="10" customFormat="1" ht="24" customHeight="1">
      <c r="A6" s="9"/>
      <c r="B6" s="292" t="s">
        <v>20</v>
      </c>
      <c r="C6" s="293"/>
      <c r="D6" s="293" t="s">
        <v>229</v>
      </c>
      <c r="E6" s="293"/>
      <c r="F6" s="293"/>
      <c r="G6" s="293"/>
      <c r="H6" s="293"/>
      <c r="I6" s="293"/>
      <c r="J6" s="293"/>
      <c r="K6" s="293"/>
      <c r="L6" s="293"/>
      <c r="M6" s="321" t="s">
        <v>21</v>
      </c>
      <c r="N6" s="321"/>
      <c r="O6" s="321"/>
      <c r="P6" s="322" t="s">
        <v>34</v>
      </c>
      <c r="Q6" s="322"/>
      <c r="R6" s="322"/>
      <c r="S6" s="323" t="s">
        <v>35</v>
      </c>
      <c r="T6" s="324"/>
      <c r="U6" s="325"/>
      <c r="V6" s="323" t="s">
        <v>24</v>
      </c>
      <c r="W6" s="324"/>
      <c r="X6" s="325"/>
      <c r="Y6" s="326" t="s">
        <v>25</v>
      </c>
      <c r="Z6" s="327"/>
      <c r="AA6" s="327"/>
      <c r="AB6" s="328"/>
      <c r="AC6" s="326" t="s">
        <v>36</v>
      </c>
      <c r="AD6" s="328"/>
      <c r="AE6" s="293" t="s">
        <v>246</v>
      </c>
      <c r="AF6" s="293"/>
      <c r="AG6" s="293"/>
      <c r="AH6" s="293"/>
      <c r="AI6" s="293"/>
      <c r="AJ6" s="293"/>
      <c r="AK6" s="299"/>
      <c r="AL6" s="221" t="s">
        <v>238</v>
      </c>
      <c r="AM6" s="279"/>
      <c r="AN6" s="348" t="s">
        <v>239</v>
      </c>
      <c r="AO6" s="222"/>
      <c r="AP6" s="221" t="s">
        <v>248</v>
      </c>
      <c r="AQ6" s="222"/>
    </row>
    <row r="7" spans="1:48" s="10" customFormat="1" ht="17.25" customHeight="1" thickBot="1">
      <c r="A7" s="9"/>
      <c r="B7" s="261"/>
      <c r="C7" s="294"/>
      <c r="D7" s="295"/>
      <c r="E7" s="295"/>
      <c r="F7" s="295"/>
      <c r="G7" s="295"/>
      <c r="H7" s="295"/>
      <c r="I7" s="295"/>
      <c r="J7" s="295"/>
      <c r="K7" s="295"/>
      <c r="L7" s="295"/>
      <c r="M7" s="301" t="s">
        <v>26</v>
      </c>
      <c r="N7" s="301"/>
      <c r="O7" s="301"/>
      <c r="P7" s="302" t="s">
        <v>27</v>
      </c>
      <c r="Q7" s="302"/>
      <c r="R7" s="302"/>
      <c r="S7" s="301" t="s">
        <v>28</v>
      </c>
      <c r="T7" s="301"/>
      <c r="U7" s="301"/>
      <c r="V7" s="301" t="s">
        <v>29</v>
      </c>
      <c r="W7" s="301"/>
      <c r="X7" s="301"/>
      <c r="Y7" s="303" t="s">
        <v>30</v>
      </c>
      <c r="Z7" s="303"/>
      <c r="AA7" s="303"/>
      <c r="AB7" s="303"/>
      <c r="AC7" s="330" t="s">
        <v>37</v>
      </c>
      <c r="AD7" s="331"/>
      <c r="AE7" s="295"/>
      <c r="AF7" s="295"/>
      <c r="AG7" s="295"/>
      <c r="AH7" s="295"/>
      <c r="AI7" s="295"/>
      <c r="AJ7" s="295"/>
      <c r="AK7" s="329"/>
      <c r="AL7" s="280"/>
      <c r="AM7" s="281"/>
      <c r="AN7" s="223"/>
      <c r="AO7" s="224"/>
      <c r="AP7" s="223"/>
      <c r="AQ7" s="224"/>
    </row>
    <row r="8" spans="1:48" s="10" customFormat="1" ht="15" customHeight="1">
      <c r="A8" s="9"/>
      <c r="B8" s="264">
        <v>1</v>
      </c>
      <c r="C8" s="265"/>
      <c r="D8" s="266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8"/>
      <c r="Y8" s="352">
        <f>(M8*P8*S8*V8)/1000</f>
        <v>0</v>
      </c>
      <c r="Z8" s="239"/>
      <c r="AA8" s="239"/>
      <c r="AB8" s="353"/>
      <c r="AC8" s="354"/>
      <c r="AD8" s="355"/>
      <c r="AE8" s="267"/>
      <c r="AF8" s="267"/>
      <c r="AG8" s="267"/>
      <c r="AH8" s="267"/>
      <c r="AI8" s="267"/>
      <c r="AJ8" s="267"/>
      <c r="AK8" s="268"/>
      <c r="AL8" s="349" t="str">
        <f>IF(AN8="","",IF(AN8&gt;10,10,AN8))</f>
        <v/>
      </c>
      <c r="AM8" s="350"/>
      <c r="AN8" s="351" t="str">
        <f>IFERROR(ROUNDUP(AU8/(S8*V8),0),"")</f>
        <v/>
      </c>
      <c r="AO8" s="351"/>
      <c r="AP8" s="313" t="str">
        <f>IFERROR(Y8*AL8,"")</f>
        <v/>
      </c>
      <c r="AQ8" s="314"/>
      <c r="AR8" s="14"/>
      <c r="AU8" s="10" t="str">
        <f>IF(AC8=$AV$9,60000,IF(AC8=$AV$10,50000,IF(AC8=$AV$11,40000,"")))</f>
        <v/>
      </c>
    </row>
    <row r="9" spans="1:48" s="10" customFormat="1" ht="15" customHeight="1">
      <c r="A9" s="9"/>
      <c r="B9" s="241">
        <f>IF(B8="","",B8+1)</f>
        <v>2</v>
      </c>
      <c r="C9" s="242"/>
      <c r="D9" s="243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5"/>
      <c r="Y9" s="352">
        <f t="shared" ref="Y9:Y57" si="0">(M9*P9*S9*V9)/1000</f>
        <v>0</v>
      </c>
      <c r="Z9" s="239"/>
      <c r="AA9" s="239"/>
      <c r="AB9" s="353"/>
      <c r="AC9" s="346"/>
      <c r="AD9" s="347"/>
      <c r="AE9" s="244"/>
      <c r="AF9" s="244"/>
      <c r="AG9" s="244"/>
      <c r="AH9" s="244"/>
      <c r="AI9" s="244"/>
      <c r="AJ9" s="244"/>
      <c r="AK9" s="245"/>
      <c r="AL9" s="316" t="str">
        <f t="shared" ref="AL9:AL57" si="1">IF(AN9="","",IF(AN9&gt;10,10,AN9))</f>
        <v/>
      </c>
      <c r="AM9" s="317"/>
      <c r="AN9" s="315" t="str">
        <f t="shared" ref="AN9:AN57" si="2">IFERROR(ROUNDUP(AU9/(S9*V9),0),"")</f>
        <v/>
      </c>
      <c r="AO9" s="315"/>
      <c r="AP9" s="304" t="str">
        <f t="shared" ref="AP9:AP57" si="3">IFERROR(Y9*AL9,"")</f>
        <v/>
      </c>
      <c r="AQ9" s="305"/>
      <c r="AR9" s="14"/>
      <c r="AU9" s="10" t="str">
        <f t="shared" ref="AU9:AU57" si="4">IF(AC9=$AV$9,60000,IF(AC9=$AV$10,50000,IF(AC9=$AV$11,40000,"")))</f>
        <v/>
      </c>
      <c r="AV9" s="10" t="s">
        <v>38</v>
      </c>
    </row>
    <row r="10" spans="1:48" s="10" customFormat="1" ht="15" customHeight="1">
      <c r="A10" s="9"/>
      <c r="B10" s="241">
        <f t="shared" ref="B10:B37" si="5">IF(B9="","",B9+1)</f>
        <v>3</v>
      </c>
      <c r="C10" s="242"/>
      <c r="D10" s="243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5"/>
      <c r="Y10" s="352">
        <f t="shared" si="0"/>
        <v>0</v>
      </c>
      <c r="Z10" s="239"/>
      <c r="AA10" s="239"/>
      <c r="AB10" s="353"/>
      <c r="AC10" s="346"/>
      <c r="AD10" s="347"/>
      <c r="AE10" s="244"/>
      <c r="AF10" s="244"/>
      <c r="AG10" s="244"/>
      <c r="AH10" s="244"/>
      <c r="AI10" s="244"/>
      <c r="AJ10" s="244"/>
      <c r="AK10" s="245"/>
      <c r="AL10" s="316" t="str">
        <f t="shared" si="1"/>
        <v/>
      </c>
      <c r="AM10" s="317"/>
      <c r="AN10" s="315" t="str">
        <f t="shared" si="2"/>
        <v/>
      </c>
      <c r="AO10" s="315"/>
      <c r="AP10" s="304" t="str">
        <f t="shared" si="3"/>
        <v/>
      </c>
      <c r="AQ10" s="305"/>
      <c r="AR10" s="14"/>
      <c r="AU10" s="10" t="str">
        <f t="shared" si="4"/>
        <v/>
      </c>
      <c r="AV10" s="10" t="s">
        <v>135</v>
      </c>
    </row>
    <row r="11" spans="1:48" s="10" customFormat="1" ht="15" customHeight="1">
      <c r="A11" s="9"/>
      <c r="B11" s="241">
        <f t="shared" si="5"/>
        <v>4</v>
      </c>
      <c r="C11" s="242"/>
      <c r="D11" s="243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5"/>
      <c r="Y11" s="352">
        <f t="shared" si="0"/>
        <v>0</v>
      </c>
      <c r="Z11" s="239"/>
      <c r="AA11" s="239"/>
      <c r="AB11" s="353"/>
      <c r="AC11" s="346"/>
      <c r="AD11" s="347"/>
      <c r="AE11" s="244"/>
      <c r="AF11" s="244"/>
      <c r="AG11" s="244"/>
      <c r="AH11" s="244"/>
      <c r="AI11" s="244"/>
      <c r="AJ11" s="244"/>
      <c r="AK11" s="245"/>
      <c r="AL11" s="316" t="str">
        <f t="shared" si="1"/>
        <v/>
      </c>
      <c r="AM11" s="317"/>
      <c r="AN11" s="315" t="str">
        <f t="shared" si="2"/>
        <v/>
      </c>
      <c r="AO11" s="315"/>
      <c r="AP11" s="304" t="str">
        <f t="shared" si="3"/>
        <v/>
      </c>
      <c r="AQ11" s="305"/>
      <c r="AR11" s="14"/>
      <c r="AU11" s="10" t="str">
        <f t="shared" si="4"/>
        <v/>
      </c>
      <c r="AV11" s="10" t="s">
        <v>39</v>
      </c>
    </row>
    <row r="12" spans="1:48" s="10" customFormat="1" ht="15" customHeight="1">
      <c r="A12" s="9"/>
      <c r="B12" s="241">
        <f t="shared" si="5"/>
        <v>5</v>
      </c>
      <c r="C12" s="242"/>
      <c r="D12" s="243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5"/>
      <c r="Y12" s="352">
        <f t="shared" si="0"/>
        <v>0</v>
      </c>
      <c r="Z12" s="239"/>
      <c r="AA12" s="239"/>
      <c r="AB12" s="353"/>
      <c r="AC12" s="346"/>
      <c r="AD12" s="347"/>
      <c r="AE12" s="244"/>
      <c r="AF12" s="244"/>
      <c r="AG12" s="244"/>
      <c r="AH12" s="244"/>
      <c r="AI12" s="244"/>
      <c r="AJ12" s="244"/>
      <c r="AK12" s="245"/>
      <c r="AL12" s="316" t="str">
        <f t="shared" si="1"/>
        <v/>
      </c>
      <c r="AM12" s="317"/>
      <c r="AN12" s="315" t="str">
        <f t="shared" si="2"/>
        <v/>
      </c>
      <c r="AO12" s="315"/>
      <c r="AP12" s="304" t="str">
        <f t="shared" si="3"/>
        <v/>
      </c>
      <c r="AQ12" s="305"/>
      <c r="AR12" s="14"/>
      <c r="AU12" s="10" t="str">
        <f t="shared" si="4"/>
        <v/>
      </c>
      <c r="AV12" s="10" t="s">
        <v>40</v>
      </c>
    </row>
    <row r="13" spans="1:48" s="10" customFormat="1" ht="15" customHeight="1">
      <c r="A13" s="9"/>
      <c r="B13" s="241">
        <f t="shared" si="5"/>
        <v>6</v>
      </c>
      <c r="C13" s="242"/>
      <c r="D13" s="243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5"/>
      <c r="Y13" s="352">
        <f t="shared" si="0"/>
        <v>0</v>
      </c>
      <c r="Z13" s="239"/>
      <c r="AA13" s="239"/>
      <c r="AB13" s="353"/>
      <c r="AC13" s="346"/>
      <c r="AD13" s="347"/>
      <c r="AE13" s="244"/>
      <c r="AF13" s="244"/>
      <c r="AG13" s="244"/>
      <c r="AH13" s="244"/>
      <c r="AI13" s="244"/>
      <c r="AJ13" s="244"/>
      <c r="AK13" s="245"/>
      <c r="AL13" s="316" t="str">
        <f t="shared" si="1"/>
        <v/>
      </c>
      <c r="AM13" s="317"/>
      <c r="AN13" s="315" t="str">
        <f t="shared" si="2"/>
        <v/>
      </c>
      <c r="AO13" s="315"/>
      <c r="AP13" s="304" t="str">
        <f t="shared" si="3"/>
        <v/>
      </c>
      <c r="AQ13" s="305"/>
      <c r="AR13" s="14"/>
      <c r="AU13" s="10" t="str">
        <f t="shared" si="4"/>
        <v/>
      </c>
    </row>
    <row r="14" spans="1:48" s="10" customFormat="1" ht="15" customHeight="1">
      <c r="A14" s="9"/>
      <c r="B14" s="241">
        <f t="shared" si="5"/>
        <v>7</v>
      </c>
      <c r="C14" s="242"/>
      <c r="D14" s="243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5"/>
      <c r="Y14" s="352">
        <f>(M14*P14*S14*V14)/1000</f>
        <v>0</v>
      </c>
      <c r="Z14" s="239"/>
      <c r="AA14" s="239"/>
      <c r="AB14" s="353"/>
      <c r="AC14" s="346"/>
      <c r="AD14" s="347"/>
      <c r="AE14" s="244"/>
      <c r="AF14" s="244"/>
      <c r="AG14" s="244"/>
      <c r="AH14" s="244"/>
      <c r="AI14" s="244"/>
      <c r="AJ14" s="244"/>
      <c r="AK14" s="245"/>
      <c r="AL14" s="316" t="str">
        <f t="shared" si="1"/>
        <v/>
      </c>
      <c r="AM14" s="317"/>
      <c r="AN14" s="315" t="str">
        <f t="shared" si="2"/>
        <v/>
      </c>
      <c r="AO14" s="315"/>
      <c r="AP14" s="304" t="str">
        <f t="shared" si="3"/>
        <v/>
      </c>
      <c r="AQ14" s="305"/>
      <c r="AR14" s="14"/>
      <c r="AU14" s="10" t="str">
        <f t="shared" si="4"/>
        <v/>
      </c>
    </row>
    <row r="15" spans="1:48" s="10" customFormat="1" ht="15" customHeight="1">
      <c r="A15" s="9"/>
      <c r="B15" s="241">
        <f t="shared" si="5"/>
        <v>8</v>
      </c>
      <c r="C15" s="242"/>
      <c r="D15" s="243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5"/>
      <c r="Y15" s="352">
        <f t="shared" si="0"/>
        <v>0</v>
      </c>
      <c r="Z15" s="239"/>
      <c r="AA15" s="239"/>
      <c r="AB15" s="353"/>
      <c r="AC15" s="346"/>
      <c r="AD15" s="347"/>
      <c r="AE15" s="244"/>
      <c r="AF15" s="244"/>
      <c r="AG15" s="244"/>
      <c r="AH15" s="244"/>
      <c r="AI15" s="244"/>
      <c r="AJ15" s="244"/>
      <c r="AK15" s="245"/>
      <c r="AL15" s="316" t="str">
        <f t="shared" si="1"/>
        <v/>
      </c>
      <c r="AM15" s="317"/>
      <c r="AN15" s="315" t="str">
        <f t="shared" si="2"/>
        <v/>
      </c>
      <c r="AO15" s="315"/>
      <c r="AP15" s="304" t="str">
        <f t="shared" si="3"/>
        <v/>
      </c>
      <c r="AQ15" s="305"/>
      <c r="AR15" s="14"/>
      <c r="AU15" s="10" t="str">
        <f t="shared" si="4"/>
        <v/>
      </c>
    </row>
    <row r="16" spans="1:48" s="10" customFormat="1" ht="15" customHeight="1">
      <c r="A16" s="9"/>
      <c r="B16" s="241">
        <f t="shared" si="5"/>
        <v>9</v>
      </c>
      <c r="C16" s="242"/>
      <c r="D16" s="243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5"/>
      <c r="Y16" s="352">
        <f t="shared" si="0"/>
        <v>0</v>
      </c>
      <c r="Z16" s="239"/>
      <c r="AA16" s="239"/>
      <c r="AB16" s="353"/>
      <c r="AC16" s="346"/>
      <c r="AD16" s="347"/>
      <c r="AE16" s="244"/>
      <c r="AF16" s="244"/>
      <c r="AG16" s="244"/>
      <c r="AH16" s="244"/>
      <c r="AI16" s="244"/>
      <c r="AJ16" s="244"/>
      <c r="AK16" s="245"/>
      <c r="AL16" s="316" t="str">
        <f t="shared" si="1"/>
        <v/>
      </c>
      <c r="AM16" s="317"/>
      <c r="AN16" s="315" t="str">
        <f t="shared" si="2"/>
        <v/>
      </c>
      <c r="AO16" s="315"/>
      <c r="AP16" s="304" t="str">
        <f t="shared" si="3"/>
        <v/>
      </c>
      <c r="AQ16" s="305"/>
      <c r="AR16" s="14"/>
      <c r="AU16" s="10" t="str">
        <f t="shared" si="4"/>
        <v/>
      </c>
    </row>
    <row r="17" spans="1:47" s="10" customFormat="1" ht="15" customHeight="1">
      <c r="A17" s="9"/>
      <c r="B17" s="241">
        <f t="shared" si="5"/>
        <v>10</v>
      </c>
      <c r="C17" s="242"/>
      <c r="D17" s="243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5"/>
      <c r="Y17" s="352">
        <f t="shared" si="0"/>
        <v>0</v>
      </c>
      <c r="Z17" s="239"/>
      <c r="AA17" s="239"/>
      <c r="AB17" s="353"/>
      <c r="AC17" s="346"/>
      <c r="AD17" s="347"/>
      <c r="AE17" s="244"/>
      <c r="AF17" s="244"/>
      <c r="AG17" s="244"/>
      <c r="AH17" s="244"/>
      <c r="AI17" s="244"/>
      <c r="AJ17" s="244"/>
      <c r="AK17" s="245"/>
      <c r="AL17" s="316" t="str">
        <f t="shared" si="1"/>
        <v/>
      </c>
      <c r="AM17" s="317"/>
      <c r="AN17" s="315" t="str">
        <f t="shared" si="2"/>
        <v/>
      </c>
      <c r="AO17" s="315"/>
      <c r="AP17" s="304" t="str">
        <f t="shared" si="3"/>
        <v/>
      </c>
      <c r="AQ17" s="305"/>
      <c r="AR17" s="14"/>
      <c r="AU17" s="10" t="str">
        <f t="shared" si="4"/>
        <v/>
      </c>
    </row>
    <row r="18" spans="1:47" s="10" customFormat="1" ht="15" customHeight="1">
      <c r="A18" s="9"/>
      <c r="B18" s="241">
        <f t="shared" si="5"/>
        <v>11</v>
      </c>
      <c r="C18" s="242"/>
      <c r="D18" s="243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5"/>
      <c r="Y18" s="352">
        <f t="shared" si="0"/>
        <v>0</v>
      </c>
      <c r="Z18" s="239"/>
      <c r="AA18" s="239"/>
      <c r="AB18" s="353"/>
      <c r="AC18" s="346"/>
      <c r="AD18" s="347"/>
      <c r="AE18" s="244"/>
      <c r="AF18" s="244"/>
      <c r="AG18" s="244"/>
      <c r="AH18" s="244"/>
      <c r="AI18" s="244"/>
      <c r="AJ18" s="244"/>
      <c r="AK18" s="245"/>
      <c r="AL18" s="316" t="str">
        <f t="shared" si="1"/>
        <v/>
      </c>
      <c r="AM18" s="317"/>
      <c r="AN18" s="315" t="str">
        <f t="shared" si="2"/>
        <v/>
      </c>
      <c r="AO18" s="315"/>
      <c r="AP18" s="304" t="str">
        <f t="shared" si="3"/>
        <v/>
      </c>
      <c r="AQ18" s="305"/>
      <c r="AR18" s="14"/>
      <c r="AU18" s="10" t="str">
        <f t="shared" si="4"/>
        <v/>
      </c>
    </row>
    <row r="19" spans="1:47" s="10" customFormat="1" ht="15" customHeight="1">
      <c r="A19" s="9"/>
      <c r="B19" s="241">
        <f t="shared" si="5"/>
        <v>12</v>
      </c>
      <c r="C19" s="242"/>
      <c r="D19" s="243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5"/>
      <c r="Y19" s="352">
        <f t="shared" si="0"/>
        <v>0</v>
      </c>
      <c r="Z19" s="239"/>
      <c r="AA19" s="239"/>
      <c r="AB19" s="353"/>
      <c r="AC19" s="346"/>
      <c r="AD19" s="347"/>
      <c r="AE19" s="244"/>
      <c r="AF19" s="244"/>
      <c r="AG19" s="244"/>
      <c r="AH19" s="244"/>
      <c r="AI19" s="244"/>
      <c r="AJ19" s="244"/>
      <c r="AK19" s="245"/>
      <c r="AL19" s="316" t="str">
        <f t="shared" si="1"/>
        <v/>
      </c>
      <c r="AM19" s="317"/>
      <c r="AN19" s="315" t="str">
        <f t="shared" si="2"/>
        <v/>
      </c>
      <c r="AO19" s="315"/>
      <c r="AP19" s="304" t="str">
        <f t="shared" si="3"/>
        <v/>
      </c>
      <c r="AQ19" s="305"/>
      <c r="AR19" s="14"/>
      <c r="AU19" s="10" t="str">
        <f t="shared" si="4"/>
        <v/>
      </c>
    </row>
    <row r="20" spans="1:47" s="10" customFormat="1" ht="15" customHeight="1">
      <c r="A20" s="9"/>
      <c r="B20" s="241">
        <f t="shared" si="5"/>
        <v>13</v>
      </c>
      <c r="C20" s="242"/>
      <c r="D20" s="243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5"/>
      <c r="Y20" s="352">
        <f t="shared" si="0"/>
        <v>0</v>
      </c>
      <c r="Z20" s="239"/>
      <c r="AA20" s="239"/>
      <c r="AB20" s="353"/>
      <c r="AC20" s="346"/>
      <c r="AD20" s="347"/>
      <c r="AE20" s="244"/>
      <c r="AF20" s="244"/>
      <c r="AG20" s="244"/>
      <c r="AH20" s="244"/>
      <c r="AI20" s="244"/>
      <c r="AJ20" s="244"/>
      <c r="AK20" s="245"/>
      <c r="AL20" s="316" t="str">
        <f t="shared" si="1"/>
        <v/>
      </c>
      <c r="AM20" s="317"/>
      <c r="AN20" s="315" t="str">
        <f t="shared" si="2"/>
        <v/>
      </c>
      <c r="AO20" s="315"/>
      <c r="AP20" s="304" t="str">
        <f t="shared" si="3"/>
        <v/>
      </c>
      <c r="AQ20" s="305"/>
      <c r="AR20" s="14"/>
      <c r="AU20" s="10" t="str">
        <f t="shared" si="4"/>
        <v/>
      </c>
    </row>
    <row r="21" spans="1:47" s="10" customFormat="1" ht="15" customHeight="1">
      <c r="A21" s="9"/>
      <c r="B21" s="241">
        <f t="shared" si="5"/>
        <v>14</v>
      </c>
      <c r="C21" s="242"/>
      <c r="D21" s="243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5"/>
      <c r="Y21" s="352">
        <f t="shared" si="0"/>
        <v>0</v>
      </c>
      <c r="Z21" s="239"/>
      <c r="AA21" s="239"/>
      <c r="AB21" s="353"/>
      <c r="AC21" s="346"/>
      <c r="AD21" s="347"/>
      <c r="AE21" s="244"/>
      <c r="AF21" s="244"/>
      <c r="AG21" s="244"/>
      <c r="AH21" s="244"/>
      <c r="AI21" s="244"/>
      <c r="AJ21" s="244"/>
      <c r="AK21" s="245"/>
      <c r="AL21" s="316" t="str">
        <f t="shared" si="1"/>
        <v/>
      </c>
      <c r="AM21" s="317"/>
      <c r="AN21" s="315" t="str">
        <f t="shared" si="2"/>
        <v/>
      </c>
      <c r="AO21" s="315"/>
      <c r="AP21" s="304" t="str">
        <f t="shared" si="3"/>
        <v/>
      </c>
      <c r="AQ21" s="305"/>
      <c r="AR21" s="14"/>
      <c r="AU21" s="10" t="str">
        <f t="shared" si="4"/>
        <v/>
      </c>
    </row>
    <row r="22" spans="1:47" s="10" customFormat="1" ht="15" customHeight="1">
      <c r="A22" s="9"/>
      <c r="B22" s="241">
        <f t="shared" si="5"/>
        <v>15</v>
      </c>
      <c r="C22" s="242"/>
      <c r="D22" s="243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5"/>
      <c r="Y22" s="352">
        <f t="shared" si="0"/>
        <v>0</v>
      </c>
      <c r="Z22" s="239"/>
      <c r="AA22" s="239"/>
      <c r="AB22" s="353"/>
      <c r="AC22" s="346"/>
      <c r="AD22" s="347"/>
      <c r="AE22" s="244"/>
      <c r="AF22" s="244"/>
      <c r="AG22" s="244"/>
      <c r="AH22" s="244"/>
      <c r="AI22" s="244"/>
      <c r="AJ22" s="244"/>
      <c r="AK22" s="245"/>
      <c r="AL22" s="316" t="str">
        <f t="shared" si="1"/>
        <v/>
      </c>
      <c r="AM22" s="317"/>
      <c r="AN22" s="315" t="str">
        <f t="shared" si="2"/>
        <v/>
      </c>
      <c r="AO22" s="315"/>
      <c r="AP22" s="304" t="str">
        <f t="shared" si="3"/>
        <v/>
      </c>
      <c r="AQ22" s="305"/>
      <c r="AR22" s="14"/>
      <c r="AU22" s="10" t="str">
        <f t="shared" si="4"/>
        <v/>
      </c>
    </row>
    <row r="23" spans="1:47" s="10" customFormat="1" ht="15" customHeight="1">
      <c r="A23" s="9"/>
      <c r="B23" s="241">
        <f t="shared" si="5"/>
        <v>16</v>
      </c>
      <c r="C23" s="242"/>
      <c r="D23" s="243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5"/>
      <c r="Y23" s="352">
        <f t="shared" si="0"/>
        <v>0</v>
      </c>
      <c r="Z23" s="239"/>
      <c r="AA23" s="239"/>
      <c r="AB23" s="353"/>
      <c r="AC23" s="346"/>
      <c r="AD23" s="347"/>
      <c r="AE23" s="244"/>
      <c r="AF23" s="244"/>
      <c r="AG23" s="244"/>
      <c r="AH23" s="244"/>
      <c r="AI23" s="244"/>
      <c r="AJ23" s="244"/>
      <c r="AK23" s="245"/>
      <c r="AL23" s="316" t="str">
        <f t="shared" si="1"/>
        <v/>
      </c>
      <c r="AM23" s="317"/>
      <c r="AN23" s="315" t="str">
        <f t="shared" si="2"/>
        <v/>
      </c>
      <c r="AO23" s="315"/>
      <c r="AP23" s="304" t="str">
        <f t="shared" si="3"/>
        <v/>
      </c>
      <c r="AQ23" s="305"/>
      <c r="AR23" s="14"/>
      <c r="AU23" s="10" t="str">
        <f t="shared" si="4"/>
        <v/>
      </c>
    </row>
    <row r="24" spans="1:47" s="10" customFormat="1" ht="15" customHeight="1">
      <c r="A24" s="9"/>
      <c r="B24" s="241">
        <f t="shared" si="5"/>
        <v>17</v>
      </c>
      <c r="C24" s="242"/>
      <c r="D24" s="243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5"/>
      <c r="Y24" s="352">
        <f t="shared" si="0"/>
        <v>0</v>
      </c>
      <c r="Z24" s="239"/>
      <c r="AA24" s="239"/>
      <c r="AB24" s="353"/>
      <c r="AC24" s="346"/>
      <c r="AD24" s="347"/>
      <c r="AE24" s="244"/>
      <c r="AF24" s="244"/>
      <c r="AG24" s="244"/>
      <c r="AH24" s="244"/>
      <c r="AI24" s="244"/>
      <c r="AJ24" s="244"/>
      <c r="AK24" s="245"/>
      <c r="AL24" s="316" t="str">
        <f t="shared" si="1"/>
        <v/>
      </c>
      <c r="AM24" s="317"/>
      <c r="AN24" s="315" t="str">
        <f t="shared" si="2"/>
        <v/>
      </c>
      <c r="AO24" s="315"/>
      <c r="AP24" s="304" t="str">
        <f t="shared" si="3"/>
        <v/>
      </c>
      <c r="AQ24" s="305"/>
      <c r="AR24" s="14"/>
      <c r="AU24" s="10" t="str">
        <f t="shared" si="4"/>
        <v/>
      </c>
    </row>
    <row r="25" spans="1:47" s="10" customFormat="1" ht="15" customHeight="1">
      <c r="A25" s="9"/>
      <c r="B25" s="241">
        <f t="shared" si="5"/>
        <v>18</v>
      </c>
      <c r="C25" s="242"/>
      <c r="D25" s="243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5"/>
      <c r="Y25" s="352">
        <f t="shared" si="0"/>
        <v>0</v>
      </c>
      <c r="Z25" s="239"/>
      <c r="AA25" s="239"/>
      <c r="AB25" s="353"/>
      <c r="AC25" s="346"/>
      <c r="AD25" s="347"/>
      <c r="AE25" s="244"/>
      <c r="AF25" s="244"/>
      <c r="AG25" s="244"/>
      <c r="AH25" s="244"/>
      <c r="AI25" s="244"/>
      <c r="AJ25" s="244"/>
      <c r="AK25" s="245"/>
      <c r="AL25" s="316" t="str">
        <f t="shared" si="1"/>
        <v/>
      </c>
      <c r="AM25" s="317"/>
      <c r="AN25" s="315" t="str">
        <f t="shared" si="2"/>
        <v/>
      </c>
      <c r="AO25" s="315"/>
      <c r="AP25" s="304" t="str">
        <f t="shared" si="3"/>
        <v/>
      </c>
      <c r="AQ25" s="305"/>
      <c r="AR25" s="14"/>
      <c r="AU25" s="10" t="str">
        <f t="shared" si="4"/>
        <v/>
      </c>
    </row>
    <row r="26" spans="1:47" s="10" customFormat="1" ht="15" customHeight="1">
      <c r="A26" s="9"/>
      <c r="B26" s="241">
        <f t="shared" si="5"/>
        <v>19</v>
      </c>
      <c r="C26" s="242"/>
      <c r="D26" s="243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5"/>
      <c r="Y26" s="352">
        <f t="shared" si="0"/>
        <v>0</v>
      </c>
      <c r="Z26" s="239"/>
      <c r="AA26" s="239"/>
      <c r="AB26" s="353"/>
      <c r="AC26" s="346"/>
      <c r="AD26" s="347"/>
      <c r="AE26" s="244"/>
      <c r="AF26" s="244"/>
      <c r="AG26" s="244"/>
      <c r="AH26" s="244"/>
      <c r="AI26" s="244"/>
      <c r="AJ26" s="244"/>
      <c r="AK26" s="245"/>
      <c r="AL26" s="316" t="str">
        <f t="shared" si="1"/>
        <v/>
      </c>
      <c r="AM26" s="317"/>
      <c r="AN26" s="315" t="str">
        <f t="shared" si="2"/>
        <v/>
      </c>
      <c r="AO26" s="315"/>
      <c r="AP26" s="304" t="str">
        <f t="shared" si="3"/>
        <v/>
      </c>
      <c r="AQ26" s="305"/>
      <c r="AR26" s="14"/>
      <c r="AU26" s="10" t="str">
        <f t="shared" si="4"/>
        <v/>
      </c>
    </row>
    <row r="27" spans="1:47" s="10" customFormat="1" ht="15" customHeight="1">
      <c r="A27" s="9"/>
      <c r="B27" s="241">
        <f t="shared" si="5"/>
        <v>20</v>
      </c>
      <c r="C27" s="242"/>
      <c r="D27" s="243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5"/>
      <c r="Y27" s="352">
        <f t="shared" si="0"/>
        <v>0</v>
      </c>
      <c r="Z27" s="239"/>
      <c r="AA27" s="239"/>
      <c r="AB27" s="353"/>
      <c r="AC27" s="346"/>
      <c r="AD27" s="347"/>
      <c r="AE27" s="244"/>
      <c r="AF27" s="244"/>
      <c r="AG27" s="244"/>
      <c r="AH27" s="244"/>
      <c r="AI27" s="244"/>
      <c r="AJ27" s="244"/>
      <c r="AK27" s="245"/>
      <c r="AL27" s="316" t="str">
        <f t="shared" si="1"/>
        <v/>
      </c>
      <c r="AM27" s="317"/>
      <c r="AN27" s="315" t="str">
        <f t="shared" si="2"/>
        <v/>
      </c>
      <c r="AO27" s="315"/>
      <c r="AP27" s="304" t="str">
        <f t="shared" si="3"/>
        <v/>
      </c>
      <c r="AQ27" s="305"/>
      <c r="AR27" s="14"/>
      <c r="AU27" s="10" t="str">
        <f t="shared" si="4"/>
        <v/>
      </c>
    </row>
    <row r="28" spans="1:47" s="10" customFormat="1" ht="15" customHeight="1">
      <c r="A28" s="9"/>
      <c r="B28" s="241">
        <f t="shared" si="5"/>
        <v>21</v>
      </c>
      <c r="C28" s="242"/>
      <c r="D28" s="243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5"/>
      <c r="Y28" s="352">
        <f t="shared" si="0"/>
        <v>0</v>
      </c>
      <c r="Z28" s="239"/>
      <c r="AA28" s="239"/>
      <c r="AB28" s="353"/>
      <c r="AC28" s="346"/>
      <c r="AD28" s="347"/>
      <c r="AE28" s="244"/>
      <c r="AF28" s="244"/>
      <c r="AG28" s="244"/>
      <c r="AH28" s="244"/>
      <c r="AI28" s="244"/>
      <c r="AJ28" s="244"/>
      <c r="AK28" s="245"/>
      <c r="AL28" s="316" t="str">
        <f t="shared" si="1"/>
        <v/>
      </c>
      <c r="AM28" s="317"/>
      <c r="AN28" s="315" t="str">
        <f t="shared" si="2"/>
        <v/>
      </c>
      <c r="AO28" s="315"/>
      <c r="AP28" s="304" t="str">
        <f t="shared" si="3"/>
        <v/>
      </c>
      <c r="AQ28" s="305"/>
      <c r="AR28" s="14"/>
      <c r="AU28" s="10" t="str">
        <f t="shared" si="4"/>
        <v/>
      </c>
    </row>
    <row r="29" spans="1:47" s="10" customFormat="1" ht="15" customHeight="1">
      <c r="A29" s="9"/>
      <c r="B29" s="241">
        <f t="shared" si="5"/>
        <v>22</v>
      </c>
      <c r="C29" s="242"/>
      <c r="D29" s="243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5"/>
      <c r="Y29" s="352">
        <f t="shared" si="0"/>
        <v>0</v>
      </c>
      <c r="Z29" s="239"/>
      <c r="AA29" s="239"/>
      <c r="AB29" s="353"/>
      <c r="AC29" s="346"/>
      <c r="AD29" s="347"/>
      <c r="AE29" s="244"/>
      <c r="AF29" s="244"/>
      <c r="AG29" s="244"/>
      <c r="AH29" s="244"/>
      <c r="AI29" s="244"/>
      <c r="AJ29" s="244"/>
      <c r="AK29" s="245"/>
      <c r="AL29" s="316" t="str">
        <f t="shared" si="1"/>
        <v/>
      </c>
      <c r="AM29" s="317"/>
      <c r="AN29" s="315" t="str">
        <f t="shared" si="2"/>
        <v/>
      </c>
      <c r="AO29" s="315"/>
      <c r="AP29" s="304" t="str">
        <f t="shared" si="3"/>
        <v/>
      </c>
      <c r="AQ29" s="305"/>
      <c r="AR29" s="14"/>
      <c r="AU29" s="10" t="str">
        <f t="shared" si="4"/>
        <v/>
      </c>
    </row>
    <row r="30" spans="1:47" s="10" customFormat="1" ht="15" customHeight="1">
      <c r="A30" s="9"/>
      <c r="B30" s="241">
        <f t="shared" si="5"/>
        <v>23</v>
      </c>
      <c r="C30" s="242"/>
      <c r="D30" s="243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5"/>
      <c r="Y30" s="352">
        <f t="shared" si="0"/>
        <v>0</v>
      </c>
      <c r="Z30" s="239"/>
      <c r="AA30" s="239"/>
      <c r="AB30" s="353"/>
      <c r="AC30" s="346"/>
      <c r="AD30" s="347"/>
      <c r="AE30" s="244"/>
      <c r="AF30" s="244"/>
      <c r="AG30" s="244"/>
      <c r="AH30" s="244"/>
      <c r="AI30" s="244"/>
      <c r="AJ30" s="244"/>
      <c r="AK30" s="245"/>
      <c r="AL30" s="316" t="str">
        <f t="shared" si="1"/>
        <v/>
      </c>
      <c r="AM30" s="317"/>
      <c r="AN30" s="315" t="str">
        <f t="shared" si="2"/>
        <v/>
      </c>
      <c r="AO30" s="315"/>
      <c r="AP30" s="304" t="str">
        <f t="shared" si="3"/>
        <v/>
      </c>
      <c r="AQ30" s="305"/>
      <c r="AR30" s="14"/>
      <c r="AU30" s="10" t="str">
        <f t="shared" si="4"/>
        <v/>
      </c>
    </row>
    <row r="31" spans="1:47" s="10" customFormat="1" ht="15" customHeight="1">
      <c r="A31" s="9"/>
      <c r="B31" s="241">
        <f t="shared" si="5"/>
        <v>24</v>
      </c>
      <c r="C31" s="242"/>
      <c r="D31" s="243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5"/>
      <c r="Y31" s="352">
        <f t="shared" si="0"/>
        <v>0</v>
      </c>
      <c r="Z31" s="239"/>
      <c r="AA31" s="239"/>
      <c r="AB31" s="353"/>
      <c r="AC31" s="346"/>
      <c r="AD31" s="347"/>
      <c r="AE31" s="244"/>
      <c r="AF31" s="244"/>
      <c r="AG31" s="244"/>
      <c r="AH31" s="244"/>
      <c r="AI31" s="244"/>
      <c r="AJ31" s="244"/>
      <c r="AK31" s="245"/>
      <c r="AL31" s="316" t="str">
        <f t="shared" si="1"/>
        <v/>
      </c>
      <c r="AM31" s="317"/>
      <c r="AN31" s="315" t="str">
        <f t="shared" si="2"/>
        <v/>
      </c>
      <c r="AO31" s="315"/>
      <c r="AP31" s="304" t="str">
        <f t="shared" si="3"/>
        <v/>
      </c>
      <c r="AQ31" s="305"/>
      <c r="AR31" s="14"/>
      <c r="AU31" s="10" t="str">
        <f t="shared" si="4"/>
        <v/>
      </c>
    </row>
    <row r="32" spans="1:47" s="10" customFormat="1" ht="15" customHeight="1">
      <c r="A32" s="9"/>
      <c r="B32" s="241">
        <f t="shared" si="5"/>
        <v>25</v>
      </c>
      <c r="C32" s="242"/>
      <c r="D32" s="243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5"/>
      <c r="Y32" s="352">
        <f t="shared" si="0"/>
        <v>0</v>
      </c>
      <c r="Z32" s="239"/>
      <c r="AA32" s="239"/>
      <c r="AB32" s="353"/>
      <c r="AC32" s="346"/>
      <c r="AD32" s="347"/>
      <c r="AE32" s="244"/>
      <c r="AF32" s="244"/>
      <c r="AG32" s="244"/>
      <c r="AH32" s="244"/>
      <c r="AI32" s="244"/>
      <c r="AJ32" s="244"/>
      <c r="AK32" s="245"/>
      <c r="AL32" s="316" t="str">
        <f t="shared" si="1"/>
        <v/>
      </c>
      <c r="AM32" s="317"/>
      <c r="AN32" s="315" t="str">
        <f t="shared" si="2"/>
        <v/>
      </c>
      <c r="AO32" s="315"/>
      <c r="AP32" s="304" t="str">
        <f t="shared" si="3"/>
        <v/>
      </c>
      <c r="AQ32" s="305"/>
      <c r="AR32" s="14"/>
      <c r="AU32" s="10" t="str">
        <f t="shared" si="4"/>
        <v/>
      </c>
    </row>
    <row r="33" spans="1:47" s="10" customFormat="1" ht="15" customHeight="1">
      <c r="A33" s="9"/>
      <c r="B33" s="241">
        <f t="shared" si="5"/>
        <v>26</v>
      </c>
      <c r="C33" s="242"/>
      <c r="D33" s="243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5"/>
      <c r="Y33" s="352">
        <f t="shared" si="0"/>
        <v>0</v>
      </c>
      <c r="Z33" s="239"/>
      <c r="AA33" s="239"/>
      <c r="AB33" s="353"/>
      <c r="AC33" s="346"/>
      <c r="AD33" s="347"/>
      <c r="AE33" s="244"/>
      <c r="AF33" s="244"/>
      <c r="AG33" s="244"/>
      <c r="AH33" s="244"/>
      <c r="AI33" s="244"/>
      <c r="AJ33" s="244"/>
      <c r="AK33" s="245"/>
      <c r="AL33" s="316" t="str">
        <f t="shared" si="1"/>
        <v/>
      </c>
      <c r="AM33" s="317"/>
      <c r="AN33" s="315" t="str">
        <f t="shared" si="2"/>
        <v/>
      </c>
      <c r="AO33" s="315"/>
      <c r="AP33" s="304" t="str">
        <f t="shared" si="3"/>
        <v/>
      </c>
      <c r="AQ33" s="305"/>
      <c r="AR33" s="14"/>
      <c r="AU33" s="10" t="str">
        <f t="shared" si="4"/>
        <v/>
      </c>
    </row>
    <row r="34" spans="1:47" s="10" customFormat="1" ht="15" customHeight="1">
      <c r="A34" s="9"/>
      <c r="B34" s="241">
        <f t="shared" si="5"/>
        <v>27</v>
      </c>
      <c r="C34" s="242"/>
      <c r="D34" s="243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5"/>
      <c r="Y34" s="352">
        <f t="shared" si="0"/>
        <v>0</v>
      </c>
      <c r="Z34" s="239"/>
      <c r="AA34" s="239"/>
      <c r="AB34" s="353"/>
      <c r="AC34" s="346"/>
      <c r="AD34" s="347"/>
      <c r="AE34" s="244"/>
      <c r="AF34" s="244"/>
      <c r="AG34" s="244"/>
      <c r="AH34" s="244"/>
      <c r="AI34" s="244"/>
      <c r="AJ34" s="244"/>
      <c r="AK34" s="245"/>
      <c r="AL34" s="316" t="str">
        <f t="shared" si="1"/>
        <v/>
      </c>
      <c r="AM34" s="317"/>
      <c r="AN34" s="315" t="str">
        <f t="shared" si="2"/>
        <v/>
      </c>
      <c r="AO34" s="315"/>
      <c r="AP34" s="304" t="str">
        <f t="shared" si="3"/>
        <v/>
      </c>
      <c r="AQ34" s="305"/>
      <c r="AR34" s="14"/>
      <c r="AU34" s="10" t="str">
        <f t="shared" si="4"/>
        <v/>
      </c>
    </row>
    <row r="35" spans="1:47" s="10" customFormat="1" ht="15" customHeight="1">
      <c r="A35" s="9"/>
      <c r="B35" s="241">
        <f t="shared" si="5"/>
        <v>28</v>
      </c>
      <c r="C35" s="242"/>
      <c r="D35" s="243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5"/>
      <c r="Y35" s="352">
        <f t="shared" si="0"/>
        <v>0</v>
      </c>
      <c r="Z35" s="239"/>
      <c r="AA35" s="239"/>
      <c r="AB35" s="353"/>
      <c r="AC35" s="346"/>
      <c r="AD35" s="347"/>
      <c r="AE35" s="244"/>
      <c r="AF35" s="244"/>
      <c r="AG35" s="244"/>
      <c r="AH35" s="244"/>
      <c r="AI35" s="244"/>
      <c r="AJ35" s="244"/>
      <c r="AK35" s="245"/>
      <c r="AL35" s="316" t="str">
        <f t="shared" si="1"/>
        <v/>
      </c>
      <c r="AM35" s="317"/>
      <c r="AN35" s="315" t="str">
        <f t="shared" si="2"/>
        <v/>
      </c>
      <c r="AO35" s="315"/>
      <c r="AP35" s="304" t="str">
        <f t="shared" si="3"/>
        <v/>
      </c>
      <c r="AQ35" s="305"/>
      <c r="AR35" s="14"/>
      <c r="AU35" s="10" t="str">
        <f t="shared" si="4"/>
        <v/>
      </c>
    </row>
    <row r="36" spans="1:47" s="10" customFormat="1" ht="15" customHeight="1">
      <c r="A36" s="9"/>
      <c r="B36" s="241">
        <f t="shared" si="5"/>
        <v>29</v>
      </c>
      <c r="C36" s="242"/>
      <c r="D36" s="243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5"/>
      <c r="Y36" s="352">
        <f t="shared" si="0"/>
        <v>0</v>
      </c>
      <c r="Z36" s="239"/>
      <c r="AA36" s="239"/>
      <c r="AB36" s="353"/>
      <c r="AC36" s="346"/>
      <c r="AD36" s="347"/>
      <c r="AE36" s="244"/>
      <c r="AF36" s="244"/>
      <c r="AG36" s="244"/>
      <c r="AH36" s="244"/>
      <c r="AI36" s="244"/>
      <c r="AJ36" s="244"/>
      <c r="AK36" s="245"/>
      <c r="AL36" s="316" t="str">
        <f t="shared" si="1"/>
        <v/>
      </c>
      <c r="AM36" s="317"/>
      <c r="AN36" s="315" t="str">
        <f t="shared" si="2"/>
        <v/>
      </c>
      <c r="AO36" s="315"/>
      <c r="AP36" s="304" t="str">
        <f t="shared" si="3"/>
        <v/>
      </c>
      <c r="AQ36" s="305"/>
      <c r="AR36" s="14"/>
      <c r="AU36" s="10" t="str">
        <f t="shared" si="4"/>
        <v/>
      </c>
    </row>
    <row r="37" spans="1:47" s="10" customFormat="1" ht="15" customHeight="1">
      <c r="A37" s="9"/>
      <c r="B37" s="241">
        <f t="shared" si="5"/>
        <v>30</v>
      </c>
      <c r="C37" s="242"/>
      <c r="D37" s="243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5"/>
      <c r="Y37" s="352">
        <f t="shared" si="0"/>
        <v>0</v>
      </c>
      <c r="Z37" s="239"/>
      <c r="AA37" s="239"/>
      <c r="AB37" s="353"/>
      <c r="AC37" s="346"/>
      <c r="AD37" s="347"/>
      <c r="AE37" s="244"/>
      <c r="AF37" s="244"/>
      <c r="AG37" s="244"/>
      <c r="AH37" s="244"/>
      <c r="AI37" s="244"/>
      <c r="AJ37" s="244"/>
      <c r="AK37" s="245"/>
      <c r="AL37" s="316" t="str">
        <f t="shared" si="1"/>
        <v/>
      </c>
      <c r="AM37" s="317"/>
      <c r="AN37" s="315" t="str">
        <f t="shared" si="2"/>
        <v/>
      </c>
      <c r="AO37" s="315"/>
      <c r="AP37" s="304" t="str">
        <f t="shared" si="3"/>
        <v/>
      </c>
      <c r="AQ37" s="305"/>
      <c r="AR37" s="14"/>
      <c r="AU37" s="10" t="str">
        <f t="shared" si="4"/>
        <v/>
      </c>
    </row>
    <row r="38" spans="1:47" s="10" customFormat="1" ht="15" customHeight="1">
      <c r="A38" s="9"/>
      <c r="B38" s="241">
        <f>IF(B37="","",B37+1)</f>
        <v>31</v>
      </c>
      <c r="C38" s="242"/>
      <c r="D38" s="243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5"/>
      <c r="Y38" s="352">
        <f t="shared" si="0"/>
        <v>0</v>
      </c>
      <c r="Z38" s="239"/>
      <c r="AA38" s="239"/>
      <c r="AB38" s="353"/>
      <c r="AC38" s="346"/>
      <c r="AD38" s="347"/>
      <c r="AE38" s="244"/>
      <c r="AF38" s="244"/>
      <c r="AG38" s="244"/>
      <c r="AH38" s="244"/>
      <c r="AI38" s="244"/>
      <c r="AJ38" s="244"/>
      <c r="AK38" s="245"/>
      <c r="AL38" s="316" t="str">
        <f t="shared" si="1"/>
        <v/>
      </c>
      <c r="AM38" s="317"/>
      <c r="AN38" s="315" t="str">
        <f t="shared" si="2"/>
        <v/>
      </c>
      <c r="AO38" s="315"/>
      <c r="AP38" s="304" t="str">
        <f t="shared" si="3"/>
        <v/>
      </c>
      <c r="AQ38" s="305"/>
      <c r="AR38" s="14"/>
      <c r="AU38" s="10" t="str">
        <f t="shared" si="4"/>
        <v/>
      </c>
    </row>
    <row r="39" spans="1:47" s="10" customFormat="1" ht="15" customHeight="1">
      <c r="A39" s="9"/>
      <c r="B39" s="241">
        <f t="shared" ref="B39:B57" si="6">IF(B38="","",B38+1)</f>
        <v>32</v>
      </c>
      <c r="C39" s="242"/>
      <c r="D39" s="243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5"/>
      <c r="Y39" s="352">
        <f t="shared" si="0"/>
        <v>0</v>
      </c>
      <c r="Z39" s="239"/>
      <c r="AA39" s="239"/>
      <c r="AB39" s="353"/>
      <c r="AC39" s="346"/>
      <c r="AD39" s="347"/>
      <c r="AE39" s="244"/>
      <c r="AF39" s="244"/>
      <c r="AG39" s="244"/>
      <c r="AH39" s="244"/>
      <c r="AI39" s="244"/>
      <c r="AJ39" s="244"/>
      <c r="AK39" s="245"/>
      <c r="AL39" s="316" t="str">
        <f t="shared" si="1"/>
        <v/>
      </c>
      <c r="AM39" s="317"/>
      <c r="AN39" s="315" t="str">
        <f t="shared" si="2"/>
        <v/>
      </c>
      <c r="AO39" s="315"/>
      <c r="AP39" s="304" t="str">
        <f t="shared" si="3"/>
        <v/>
      </c>
      <c r="AQ39" s="305"/>
      <c r="AR39" s="14"/>
      <c r="AU39" s="10" t="str">
        <f t="shared" si="4"/>
        <v/>
      </c>
    </row>
    <row r="40" spans="1:47" s="10" customFormat="1" ht="15" customHeight="1">
      <c r="A40" s="9"/>
      <c r="B40" s="241">
        <f t="shared" si="6"/>
        <v>33</v>
      </c>
      <c r="C40" s="242"/>
      <c r="D40" s="243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5"/>
      <c r="Y40" s="352">
        <f t="shared" si="0"/>
        <v>0</v>
      </c>
      <c r="Z40" s="239"/>
      <c r="AA40" s="239"/>
      <c r="AB40" s="353"/>
      <c r="AC40" s="346"/>
      <c r="AD40" s="347"/>
      <c r="AE40" s="244"/>
      <c r="AF40" s="244"/>
      <c r="AG40" s="244"/>
      <c r="AH40" s="244"/>
      <c r="AI40" s="244"/>
      <c r="AJ40" s="244"/>
      <c r="AK40" s="245"/>
      <c r="AL40" s="316" t="str">
        <f t="shared" si="1"/>
        <v/>
      </c>
      <c r="AM40" s="317"/>
      <c r="AN40" s="315" t="str">
        <f t="shared" si="2"/>
        <v/>
      </c>
      <c r="AO40" s="315"/>
      <c r="AP40" s="304" t="str">
        <f t="shared" si="3"/>
        <v/>
      </c>
      <c r="AQ40" s="305"/>
      <c r="AR40" s="14"/>
      <c r="AU40" s="10" t="str">
        <f t="shared" si="4"/>
        <v/>
      </c>
    </row>
    <row r="41" spans="1:47" s="10" customFormat="1" ht="15" customHeight="1">
      <c r="A41" s="9"/>
      <c r="B41" s="241">
        <f t="shared" si="6"/>
        <v>34</v>
      </c>
      <c r="C41" s="242"/>
      <c r="D41" s="243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5"/>
      <c r="Y41" s="352">
        <f>(M41*P41*S41*V41)/1000</f>
        <v>0</v>
      </c>
      <c r="Z41" s="239"/>
      <c r="AA41" s="239"/>
      <c r="AB41" s="353"/>
      <c r="AC41" s="346"/>
      <c r="AD41" s="347"/>
      <c r="AE41" s="244"/>
      <c r="AF41" s="244"/>
      <c r="AG41" s="244"/>
      <c r="AH41" s="244"/>
      <c r="AI41" s="244"/>
      <c r="AJ41" s="244"/>
      <c r="AK41" s="245"/>
      <c r="AL41" s="316" t="str">
        <f t="shared" si="1"/>
        <v/>
      </c>
      <c r="AM41" s="317"/>
      <c r="AN41" s="315" t="str">
        <f t="shared" si="2"/>
        <v/>
      </c>
      <c r="AO41" s="315"/>
      <c r="AP41" s="304" t="str">
        <f t="shared" si="3"/>
        <v/>
      </c>
      <c r="AQ41" s="305"/>
      <c r="AR41" s="14"/>
      <c r="AU41" s="10" t="str">
        <f t="shared" si="4"/>
        <v/>
      </c>
    </row>
    <row r="42" spans="1:47" s="10" customFormat="1" ht="15" customHeight="1">
      <c r="A42" s="9"/>
      <c r="B42" s="241">
        <f t="shared" si="6"/>
        <v>35</v>
      </c>
      <c r="C42" s="242"/>
      <c r="D42" s="243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5"/>
      <c r="Y42" s="352">
        <f t="shared" si="0"/>
        <v>0</v>
      </c>
      <c r="Z42" s="239"/>
      <c r="AA42" s="239"/>
      <c r="AB42" s="353"/>
      <c r="AC42" s="346"/>
      <c r="AD42" s="347"/>
      <c r="AE42" s="244"/>
      <c r="AF42" s="244"/>
      <c r="AG42" s="244"/>
      <c r="AH42" s="244"/>
      <c r="AI42" s="244"/>
      <c r="AJ42" s="244"/>
      <c r="AK42" s="245"/>
      <c r="AL42" s="316" t="str">
        <f t="shared" si="1"/>
        <v/>
      </c>
      <c r="AM42" s="317"/>
      <c r="AN42" s="315" t="str">
        <f t="shared" si="2"/>
        <v/>
      </c>
      <c r="AO42" s="315"/>
      <c r="AP42" s="304" t="str">
        <f t="shared" si="3"/>
        <v/>
      </c>
      <c r="AQ42" s="305"/>
      <c r="AR42" s="14"/>
      <c r="AU42" s="10" t="str">
        <f t="shared" si="4"/>
        <v/>
      </c>
    </row>
    <row r="43" spans="1:47" s="10" customFormat="1" ht="15" customHeight="1">
      <c r="A43" s="9"/>
      <c r="B43" s="241">
        <f t="shared" si="6"/>
        <v>36</v>
      </c>
      <c r="C43" s="242"/>
      <c r="D43" s="243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5"/>
      <c r="Y43" s="352">
        <f t="shared" si="0"/>
        <v>0</v>
      </c>
      <c r="Z43" s="239"/>
      <c r="AA43" s="239"/>
      <c r="AB43" s="353"/>
      <c r="AC43" s="346"/>
      <c r="AD43" s="347"/>
      <c r="AE43" s="244"/>
      <c r="AF43" s="244"/>
      <c r="AG43" s="244"/>
      <c r="AH43" s="244"/>
      <c r="AI43" s="244"/>
      <c r="AJ43" s="244"/>
      <c r="AK43" s="245"/>
      <c r="AL43" s="316" t="str">
        <f t="shared" si="1"/>
        <v/>
      </c>
      <c r="AM43" s="317"/>
      <c r="AN43" s="315" t="str">
        <f t="shared" si="2"/>
        <v/>
      </c>
      <c r="AO43" s="315"/>
      <c r="AP43" s="304" t="str">
        <f t="shared" si="3"/>
        <v/>
      </c>
      <c r="AQ43" s="305"/>
      <c r="AR43" s="14"/>
      <c r="AU43" s="10" t="str">
        <f t="shared" si="4"/>
        <v/>
      </c>
    </row>
    <row r="44" spans="1:47" s="10" customFormat="1" ht="15" customHeight="1">
      <c r="A44" s="9"/>
      <c r="B44" s="241">
        <f t="shared" si="6"/>
        <v>37</v>
      </c>
      <c r="C44" s="242"/>
      <c r="D44" s="243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5"/>
      <c r="Y44" s="352">
        <f t="shared" si="0"/>
        <v>0</v>
      </c>
      <c r="Z44" s="239"/>
      <c r="AA44" s="239"/>
      <c r="AB44" s="353"/>
      <c r="AC44" s="346"/>
      <c r="AD44" s="347"/>
      <c r="AE44" s="244"/>
      <c r="AF44" s="244"/>
      <c r="AG44" s="244"/>
      <c r="AH44" s="244"/>
      <c r="AI44" s="244"/>
      <c r="AJ44" s="244"/>
      <c r="AK44" s="245"/>
      <c r="AL44" s="316" t="str">
        <f t="shared" si="1"/>
        <v/>
      </c>
      <c r="AM44" s="317"/>
      <c r="AN44" s="315" t="str">
        <f t="shared" si="2"/>
        <v/>
      </c>
      <c r="AO44" s="315"/>
      <c r="AP44" s="304" t="str">
        <f t="shared" si="3"/>
        <v/>
      </c>
      <c r="AQ44" s="305"/>
      <c r="AR44" s="14"/>
      <c r="AU44" s="10" t="str">
        <f t="shared" si="4"/>
        <v/>
      </c>
    </row>
    <row r="45" spans="1:47" s="10" customFormat="1" ht="15" customHeight="1">
      <c r="A45" s="9"/>
      <c r="B45" s="241">
        <f t="shared" si="6"/>
        <v>38</v>
      </c>
      <c r="C45" s="242"/>
      <c r="D45" s="243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5"/>
      <c r="Y45" s="352">
        <f t="shared" si="0"/>
        <v>0</v>
      </c>
      <c r="Z45" s="239"/>
      <c r="AA45" s="239"/>
      <c r="AB45" s="353"/>
      <c r="AC45" s="346"/>
      <c r="AD45" s="347"/>
      <c r="AE45" s="244"/>
      <c r="AF45" s="244"/>
      <c r="AG45" s="244"/>
      <c r="AH45" s="244"/>
      <c r="AI45" s="244"/>
      <c r="AJ45" s="244"/>
      <c r="AK45" s="245"/>
      <c r="AL45" s="316" t="str">
        <f t="shared" si="1"/>
        <v/>
      </c>
      <c r="AM45" s="317"/>
      <c r="AN45" s="315" t="str">
        <f t="shared" si="2"/>
        <v/>
      </c>
      <c r="AO45" s="315"/>
      <c r="AP45" s="304" t="str">
        <f t="shared" si="3"/>
        <v/>
      </c>
      <c r="AQ45" s="305"/>
      <c r="AR45" s="14"/>
      <c r="AU45" s="10" t="str">
        <f t="shared" si="4"/>
        <v/>
      </c>
    </row>
    <row r="46" spans="1:47" s="10" customFormat="1" ht="15" customHeight="1">
      <c r="A46" s="9"/>
      <c r="B46" s="241">
        <f t="shared" si="6"/>
        <v>39</v>
      </c>
      <c r="C46" s="242"/>
      <c r="D46" s="243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5"/>
      <c r="Y46" s="352">
        <f t="shared" si="0"/>
        <v>0</v>
      </c>
      <c r="Z46" s="239"/>
      <c r="AA46" s="239"/>
      <c r="AB46" s="353"/>
      <c r="AC46" s="346"/>
      <c r="AD46" s="347"/>
      <c r="AE46" s="244"/>
      <c r="AF46" s="244"/>
      <c r="AG46" s="244"/>
      <c r="AH46" s="244"/>
      <c r="AI46" s="244"/>
      <c r="AJ46" s="244"/>
      <c r="AK46" s="245"/>
      <c r="AL46" s="316" t="str">
        <f t="shared" si="1"/>
        <v/>
      </c>
      <c r="AM46" s="317"/>
      <c r="AN46" s="315" t="str">
        <f t="shared" si="2"/>
        <v/>
      </c>
      <c r="AO46" s="315"/>
      <c r="AP46" s="304" t="str">
        <f t="shared" si="3"/>
        <v/>
      </c>
      <c r="AQ46" s="305"/>
      <c r="AR46" s="14"/>
      <c r="AU46" s="10" t="str">
        <f t="shared" si="4"/>
        <v/>
      </c>
    </row>
    <row r="47" spans="1:47" s="10" customFormat="1" ht="15" customHeight="1">
      <c r="A47" s="9"/>
      <c r="B47" s="241">
        <f t="shared" si="6"/>
        <v>40</v>
      </c>
      <c r="C47" s="242"/>
      <c r="D47" s="243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5"/>
      <c r="Y47" s="352">
        <f t="shared" si="0"/>
        <v>0</v>
      </c>
      <c r="Z47" s="239"/>
      <c r="AA47" s="239"/>
      <c r="AB47" s="353"/>
      <c r="AC47" s="346"/>
      <c r="AD47" s="347"/>
      <c r="AE47" s="244"/>
      <c r="AF47" s="244"/>
      <c r="AG47" s="244"/>
      <c r="AH47" s="244"/>
      <c r="AI47" s="244"/>
      <c r="AJ47" s="244"/>
      <c r="AK47" s="245"/>
      <c r="AL47" s="316" t="str">
        <f t="shared" si="1"/>
        <v/>
      </c>
      <c r="AM47" s="317"/>
      <c r="AN47" s="315" t="str">
        <f t="shared" si="2"/>
        <v/>
      </c>
      <c r="AO47" s="315"/>
      <c r="AP47" s="304" t="str">
        <f t="shared" si="3"/>
        <v/>
      </c>
      <c r="AQ47" s="305"/>
      <c r="AR47" s="14"/>
      <c r="AU47" s="10" t="str">
        <f t="shared" si="4"/>
        <v/>
      </c>
    </row>
    <row r="48" spans="1:47" s="10" customFormat="1" ht="15" customHeight="1">
      <c r="A48" s="9"/>
      <c r="B48" s="241">
        <f t="shared" si="6"/>
        <v>41</v>
      </c>
      <c r="C48" s="242"/>
      <c r="D48" s="243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5"/>
      <c r="Y48" s="352">
        <f t="shared" si="0"/>
        <v>0</v>
      </c>
      <c r="Z48" s="239"/>
      <c r="AA48" s="239"/>
      <c r="AB48" s="353"/>
      <c r="AC48" s="346"/>
      <c r="AD48" s="347"/>
      <c r="AE48" s="244"/>
      <c r="AF48" s="244"/>
      <c r="AG48" s="244"/>
      <c r="AH48" s="244"/>
      <c r="AI48" s="244"/>
      <c r="AJ48" s="244"/>
      <c r="AK48" s="245"/>
      <c r="AL48" s="316" t="str">
        <f t="shared" si="1"/>
        <v/>
      </c>
      <c r="AM48" s="317"/>
      <c r="AN48" s="315" t="str">
        <f t="shared" si="2"/>
        <v/>
      </c>
      <c r="AO48" s="315"/>
      <c r="AP48" s="304" t="str">
        <f t="shared" si="3"/>
        <v/>
      </c>
      <c r="AQ48" s="305"/>
      <c r="AR48" s="14"/>
      <c r="AU48" s="10" t="str">
        <f t="shared" si="4"/>
        <v/>
      </c>
    </row>
    <row r="49" spans="1:48" s="10" customFormat="1" ht="15" customHeight="1">
      <c r="A49" s="9"/>
      <c r="B49" s="241">
        <f t="shared" si="6"/>
        <v>42</v>
      </c>
      <c r="C49" s="242"/>
      <c r="D49" s="243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5"/>
      <c r="Y49" s="352">
        <f t="shared" si="0"/>
        <v>0</v>
      </c>
      <c r="Z49" s="239"/>
      <c r="AA49" s="239"/>
      <c r="AB49" s="353"/>
      <c r="AC49" s="346"/>
      <c r="AD49" s="347"/>
      <c r="AE49" s="244"/>
      <c r="AF49" s="244"/>
      <c r="AG49" s="244"/>
      <c r="AH49" s="244"/>
      <c r="AI49" s="244"/>
      <c r="AJ49" s="244"/>
      <c r="AK49" s="245"/>
      <c r="AL49" s="316" t="str">
        <f t="shared" si="1"/>
        <v/>
      </c>
      <c r="AM49" s="317"/>
      <c r="AN49" s="315" t="str">
        <f t="shared" si="2"/>
        <v/>
      </c>
      <c r="AO49" s="315"/>
      <c r="AP49" s="304" t="str">
        <f t="shared" si="3"/>
        <v/>
      </c>
      <c r="AQ49" s="305"/>
      <c r="AR49" s="14"/>
      <c r="AU49" s="10" t="str">
        <f t="shared" si="4"/>
        <v/>
      </c>
    </row>
    <row r="50" spans="1:48" s="10" customFormat="1" ht="15" customHeight="1">
      <c r="A50" s="9"/>
      <c r="B50" s="241">
        <f t="shared" si="6"/>
        <v>43</v>
      </c>
      <c r="C50" s="242"/>
      <c r="D50" s="243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5"/>
      <c r="Y50" s="352">
        <f t="shared" si="0"/>
        <v>0</v>
      </c>
      <c r="Z50" s="239"/>
      <c r="AA50" s="239"/>
      <c r="AB50" s="353"/>
      <c r="AC50" s="346"/>
      <c r="AD50" s="347"/>
      <c r="AE50" s="244"/>
      <c r="AF50" s="244"/>
      <c r="AG50" s="244"/>
      <c r="AH50" s="244"/>
      <c r="AI50" s="244"/>
      <c r="AJ50" s="244"/>
      <c r="AK50" s="245"/>
      <c r="AL50" s="316" t="str">
        <f t="shared" si="1"/>
        <v/>
      </c>
      <c r="AM50" s="317"/>
      <c r="AN50" s="315" t="str">
        <f t="shared" si="2"/>
        <v/>
      </c>
      <c r="AO50" s="315"/>
      <c r="AP50" s="304" t="str">
        <f t="shared" si="3"/>
        <v/>
      </c>
      <c r="AQ50" s="305"/>
      <c r="AR50" s="14"/>
      <c r="AU50" s="10" t="str">
        <f t="shared" si="4"/>
        <v/>
      </c>
    </row>
    <row r="51" spans="1:48" s="10" customFormat="1" ht="15" customHeight="1">
      <c r="A51" s="9"/>
      <c r="B51" s="241">
        <f t="shared" si="6"/>
        <v>44</v>
      </c>
      <c r="C51" s="242"/>
      <c r="D51" s="243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5"/>
      <c r="Y51" s="352">
        <f t="shared" si="0"/>
        <v>0</v>
      </c>
      <c r="Z51" s="239"/>
      <c r="AA51" s="239"/>
      <c r="AB51" s="353"/>
      <c r="AC51" s="346"/>
      <c r="AD51" s="347"/>
      <c r="AE51" s="244"/>
      <c r="AF51" s="244"/>
      <c r="AG51" s="244"/>
      <c r="AH51" s="244"/>
      <c r="AI51" s="244"/>
      <c r="AJ51" s="244"/>
      <c r="AK51" s="245"/>
      <c r="AL51" s="316" t="str">
        <f t="shared" si="1"/>
        <v/>
      </c>
      <c r="AM51" s="317"/>
      <c r="AN51" s="315" t="str">
        <f t="shared" si="2"/>
        <v/>
      </c>
      <c r="AO51" s="315"/>
      <c r="AP51" s="304" t="str">
        <f t="shared" si="3"/>
        <v/>
      </c>
      <c r="AQ51" s="305"/>
      <c r="AR51" s="14"/>
      <c r="AU51" s="10" t="str">
        <f t="shared" si="4"/>
        <v/>
      </c>
    </row>
    <row r="52" spans="1:48" s="10" customFormat="1" ht="15" customHeight="1">
      <c r="A52" s="9"/>
      <c r="B52" s="241">
        <f t="shared" si="6"/>
        <v>45</v>
      </c>
      <c r="C52" s="242"/>
      <c r="D52" s="243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5"/>
      <c r="Y52" s="352">
        <f t="shared" si="0"/>
        <v>0</v>
      </c>
      <c r="Z52" s="239"/>
      <c r="AA52" s="239"/>
      <c r="AB52" s="353"/>
      <c r="AC52" s="346"/>
      <c r="AD52" s="347"/>
      <c r="AE52" s="244"/>
      <c r="AF52" s="244"/>
      <c r="AG52" s="244"/>
      <c r="AH52" s="244"/>
      <c r="AI52" s="244"/>
      <c r="AJ52" s="244"/>
      <c r="AK52" s="245"/>
      <c r="AL52" s="316" t="str">
        <f t="shared" si="1"/>
        <v/>
      </c>
      <c r="AM52" s="317"/>
      <c r="AN52" s="315" t="str">
        <f t="shared" si="2"/>
        <v/>
      </c>
      <c r="AO52" s="315"/>
      <c r="AP52" s="304" t="str">
        <f t="shared" si="3"/>
        <v/>
      </c>
      <c r="AQ52" s="305"/>
      <c r="AR52" s="14"/>
      <c r="AU52" s="10" t="str">
        <f t="shared" si="4"/>
        <v/>
      </c>
    </row>
    <row r="53" spans="1:48" s="10" customFormat="1" ht="15" customHeight="1">
      <c r="A53" s="9"/>
      <c r="B53" s="241">
        <f t="shared" si="6"/>
        <v>46</v>
      </c>
      <c r="C53" s="242"/>
      <c r="D53" s="243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5"/>
      <c r="Y53" s="352">
        <f t="shared" si="0"/>
        <v>0</v>
      </c>
      <c r="Z53" s="239"/>
      <c r="AA53" s="239"/>
      <c r="AB53" s="353"/>
      <c r="AC53" s="346"/>
      <c r="AD53" s="347"/>
      <c r="AE53" s="244"/>
      <c r="AF53" s="244"/>
      <c r="AG53" s="244"/>
      <c r="AH53" s="244"/>
      <c r="AI53" s="244"/>
      <c r="AJ53" s="244"/>
      <c r="AK53" s="245"/>
      <c r="AL53" s="316" t="str">
        <f t="shared" si="1"/>
        <v/>
      </c>
      <c r="AM53" s="317"/>
      <c r="AN53" s="315" t="str">
        <f t="shared" si="2"/>
        <v/>
      </c>
      <c r="AO53" s="315"/>
      <c r="AP53" s="304" t="str">
        <f t="shared" si="3"/>
        <v/>
      </c>
      <c r="AQ53" s="305"/>
      <c r="AR53" s="14"/>
      <c r="AU53" s="10" t="str">
        <f t="shared" si="4"/>
        <v/>
      </c>
    </row>
    <row r="54" spans="1:48" s="10" customFormat="1" ht="15" customHeight="1">
      <c r="A54" s="9"/>
      <c r="B54" s="241">
        <f t="shared" si="6"/>
        <v>47</v>
      </c>
      <c r="C54" s="242"/>
      <c r="D54" s="243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5"/>
      <c r="Y54" s="352">
        <f t="shared" si="0"/>
        <v>0</v>
      </c>
      <c r="Z54" s="239"/>
      <c r="AA54" s="239"/>
      <c r="AB54" s="353"/>
      <c r="AC54" s="346"/>
      <c r="AD54" s="347"/>
      <c r="AE54" s="244"/>
      <c r="AF54" s="244"/>
      <c r="AG54" s="244"/>
      <c r="AH54" s="244"/>
      <c r="AI54" s="244"/>
      <c r="AJ54" s="244"/>
      <c r="AK54" s="245"/>
      <c r="AL54" s="316" t="str">
        <f t="shared" si="1"/>
        <v/>
      </c>
      <c r="AM54" s="317"/>
      <c r="AN54" s="315" t="str">
        <f t="shared" si="2"/>
        <v/>
      </c>
      <c r="AO54" s="315"/>
      <c r="AP54" s="304" t="str">
        <f t="shared" si="3"/>
        <v/>
      </c>
      <c r="AQ54" s="305"/>
      <c r="AR54" s="14"/>
      <c r="AU54" s="10" t="str">
        <f t="shared" si="4"/>
        <v/>
      </c>
    </row>
    <row r="55" spans="1:48" s="10" customFormat="1" ht="15" customHeight="1">
      <c r="A55" s="9"/>
      <c r="B55" s="241">
        <f t="shared" si="6"/>
        <v>48</v>
      </c>
      <c r="C55" s="242"/>
      <c r="D55" s="243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5"/>
      <c r="Y55" s="352">
        <f t="shared" si="0"/>
        <v>0</v>
      </c>
      <c r="Z55" s="239"/>
      <c r="AA55" s="239"/>
      <c r="AB55" s="353"/>
      <c r="AC55" s="346"/>
      <c r="AD55" s="347"/>
      <c r="AE55" s="244"/>
      <c r="AF55" s="244"/>
      <c r="AG55" s="244"/>
      <c r="AH55" s="244"/>
      <c r="AI55" s="244"/>
      <c r="AJ55" s="244"/>
      <c r="AK55" s="245"/>
      <c r="AL55" s="316" t="str">
        <f t="shared" si="1"/>
        <v/>
      </c>
      <c r="AM55" s="317"/>
      <c r="AN55" s="315" t="str">
        <f t="shared" si="2"/>
        <v/>
      </c>
      <c r="AO55" s="315"/>
      <c r="AP55" s="304" t="str">
        <f t="shared" si="3"/>
        <v/>
      </c>
      <c r="AQ55" s="305"/>
      <c r="AR55" s="14"/>
      <c r="AU55" s="10" t="str">
        <f t="shared" si="4"/>
        <v/>
      </c>
    </row>
    <row r="56" spans="1:48" ht="15" customHeight="1">
      <c r="A56" s="9"/>
      <c r="B56" s="241">
        <f t="shared" si="6"/>
        <v>49</v>
      </c>
      <c r="C56" s="242"/>
      <c r="D56" s="243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5"/>
      <c r="Y56" s="352">
        <f t="shared" si="0"/>
        <v>0</v>
      </c>
      <c r="Z56" s="239"/>
      <c r="AA56" s="239"/>
      <c r="AB56" s="353"/>
      <c r="AC56" s="346"/>
      <c r="AD56" s="347"/>
      <c r="AE56" s="244"/>
      <c r="AF56" s="244"/>
      <c r="AG56" s="244"/>
      <c r="AH56" s="244"/>
      <c r="AI56" s="244"/>
      <c r="AJ56" s="244"/>
      <c r="AK56" s="245"/>
      <c r="AL56" s="316" t="str">
        <f t="shared" si="1"/>
        <v/>
      </c>
      <c r="AM56" s="317"/>
      <c r="AN56" s="315" t="str">
        <f t="shared" si="2"/>
        <v/>
      </c>
      <c r="AO56" s="315"/>
      <c r="AP56" s="304" t="str">
        <f t="shared" si="3"/>
        <v/>
      </c>
      <c r="AQ56" s="305"/>
      <c r="AR56" s="14"/>
      <c r="AT56" s="10"/>
      <c r="AU56" s="10" t="str">
        <f t="shared" si="4"/>
        <v/>
      </c>
      <c r="AV56" s="10"/>
    </row>
    <row r="57" spans="1:48" ht="14.25" thickBot="1">
      <c r="A57" s="9"/>
      <c r="B57" s="261">
        <f t="shared" si="6"/>
        <v>50</v>
      </c>
      <c r="C57" s="262"/>
      <c r="D57" s="26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4"/>
      <c r="Y57" s="369">
        <f t="shared" si="0"/>
        <v>0</v>
      </c>
      <c r="Z57" s="365"/>
      <c r="AA57" s="365"/>
      <c r="AB57" s="370"/>
      <c r="AC57" s="362"/>
      <c r="AD57" s="363"/>
      <c r="AE57" s="233"/>
      <c r="AF57" s="233"/>
      <c r="AG57" s="233"/>
      <c r="AH57" s="233"/>
      <c r="AI57" s="233"/>
      <c r="AJ57" s="233"/>
      <c r="AK57" s="234"/>
      <c r="AL57" s="318" t="str">
        <f t="shared" si="1"/>
        <v/>
      </c>
      <c r="AM57" s="319"/>
      <c r="AN57" s="320" t="str">
        <f t="shared" si="2"/>
        <v/>
      </c>
      <c r="AO57" s="320"/>
      <c r="AP57" s="306" t="str">
        <f t="shared" si="3"/>
        <v/>
      </c>
      <c r="AQ57" s="307"/>
      <c r="AR57" s="14"/>
      <c r="AT57" s="10"/>
      <c r="AU57" s="10" t="str">
        <f t="shared" si="4"/>
        <v/>
      </c>
    </row>
    <row r="58" spans="1:48" ht="14.25" thickBot="1">
      <c r="A58" s="9"/>
      <c r="B58" s="135"/>
      <c r="C58" s="135"/>
      <c r="D58" s="54"/>
      <c r="E58" s="54"/>
      <c r="F58" s="54"/>
      <c r="G58" s="54"/>
      <c r="H58" s="54"/>
      <c r="I58" s="54"/>
      <c r="J58" s="54"/>
      <c r="K58" s="137"/>
      <c r="L58" s="137"/>
      <c r="M58" s="137"/>
      <c r="N58" s="137"/>
      <c r="O58" s="137"/>
      <c r="P58" s="54"/>
      <c r="Q58" s="54"/>
      <c r="R58" s="54"/>
      <c r="S58" s="54"/>
      <c r="T58" s="54"/>
      <c r="U58" s="54"/>
      <c r="V58" s="54"/>
      <c r="W58" s="54"/>
      <c r="X58" s="54"/>
      <c r="Y58" s="126"/>
      <c r="Z58" s="126"/>
      <c r="AA58" s="126"/>
      <c r="AB58" s="131"/>
      <c r="AC58" s="54"/>
      <c r="AD58" s="54"/>
      <c r="AE58" s="54"/>
      <c r="AF58" s="54"/>
      <c r="AG58" s="54"/>
      <c r="AH58" s="54"/>
      <c r="AI58" s="54"/>
      <c r="AJ58" s="54"/>
      <c r="AK58" s="54"/>
      <c r="AL58" s="127"/>
      <c r="AM58" s="127"/>
      <c r="AN58" s="128"/>
      <c r="AO58" s="128" t="s">
        <v>250</v>
      </c>
      <c r="AP58" s="308">
        <f>SUM(AP8:AQ57)</f>
        <v>0</v>
      </c>
      <c r="AQ58" s="309"/>
      <c r="AR58" s="310"/>
      <c r="AT58" s="10"/>
      <c r="AU58" s="10"/>
    </row>
    <row r="59" spans="1:48" ht="16.5" customHeight="1" thickBot="1">
      <c r="A59" s="9"/>
      <c r="B59" s="9"/>
      <c r="C59" s="9"/>
      <c r="D59" s="173" t="s">
        <v>230</v>
      </c>
      <c r="E59" s="173"/>
      <c r="F59" s="173"/>
      <c r="G59" s="173"/>
      <c r="H59" s="173"/>
      <c r="I59" s="173"/>
      <c r="J59" s="249"/>
      <c r="K59" s="375">
        <f>Y59*0.495/1000</f>
        <v>0</v>
      </c>
      <c r="L59" s="376"/>
      <c r="M59" s="376"/>
      <c r="N59" s="376"/>
      <c r="O59" s="377"/>
      <c r="P59" s="17" t="s">
        <v>32</v>
      </c>
      <c r="Q59" s="16"/>
      <c r="R59" s="16"/>
      <c r="S59" s="18"/>
      <c r="T59" s="19" t="s">
        <v>33</v>
      </c>
      <c r="U59" s="18"/>
      <c r="V59" s="18"/>
      <c r="W59" s="18"/>
      <c r="X59" s="19"/>
      <c r="Y59" s="359">
        <f>SUM(Y8:AB57)</f>
        <v>0</v>
      </c>
      <c r="Z59" s="360"/>
      <c r="AA59" s="360"/>
      <c r="AB59" s="361"/>
      <c r="AC59" s="124" t="s">
        <v>18</v>
      </c>
      <c r="AD59" s="125"/>
      <c r="AE59" s="18"/>
      <c r="AF59" s="16"/>
      <c r="AG59" s="134" t="s">
        <v>233</v>
      </c>
      <c r="AH59" s="256">
        <f>AP59</f>
        <v>0</v>
      </c>
      <c r="AI59" s="257"/>
      <c r="AJ59" s="257"/>
      <c r="AK59" s="258"/>
      <c r="AL59" s="16" t="s">
        <v>32</v>
      </c>
      <c r="AM59" s="16"/>
      <c r="AN59" s="9"/>
      <c r="AP59" s="311">
        <f>AP58*0.495/1000</f>
        <v>0</v>
      </c>
      <c r="AQ59" s="312"/>
      <c r="AR59" s="20" t="s">
        <v>249</v>
      </c>
      <c r="AU59" s="21"/>
    </row>
    <row r="60" spans="1:48" ht="16.5" customHeight="1">
      <c r="A60" s="9"/>
      <c r="B60" s="9"/>
      <c r="C60" s="9"/>
      <c r="D60" s="135"/>
      <c r="E60" s="135"/>
      <c r="F60" s="135"/>
      <c r="G60" s="135"/>
      <c r="H60" s="135"/>
      <c r="I60" s="135"/>
      <c r="J60" s="135"/>
      <c r="K60" s="22"/>
      <c r="L60" s="22"/>
      <c r="M60" s="22"/>
      <c r="N60" s="22"/>
      <c r="O60" s="22"/>
      <c r="P60" s="9"/>
      <c r="Q60" s="9"/>
      <c r="R60" s="9"/>
      <c r="S60" s="9"/>
      <c r="T60" s="9"/>
      <c r="U60" s="135"/>
      <c r="V60" s="135"/>
      <c r="W60" s="135"/>
      <c r="X60" s="135"/>
      <c r="Y60" s="23"/>
      <c r="Z60" s="23"/>
      <c r="AA60" s="23"/>
      <c r="AB60" s="23"/>
      <c r="AC60" s="23"/>
      <c r="AD60" s="23"/>
      <c r="AE60" s="24"/>
      <c r="AF60" s="9"/>
      <c r="AG60" s="9"/>
      <c r="AH60" s="9"/>
      <c r="AI60" s="9"/>
      <c r="AJ60" s="9"/>
      <c r="AK60" s="9"/>
    </row>
  </sheetData>
  <sheetProtection formatCells="0"/>
  <mergeCells count="628">
    <mergeCell ref="AD1:AH2"/>
    <mergeCell ref="AI1:AL2"/>
    <mergeCell ref="Y6:AB6"/>
    <mergeCell ref="AC6:AD6"/>
    <mergeCell ref="AE6:AK7"/>
    <mergeCell ref="AL6:AM7"/>
    <mergeCell ref="A1:T2"/>
    <mergeCell ref="A3:AJ4"/>
    <mergeCell ref="AN6:AO7"/>
    <mergeCell ref="AP6:AQ7"/>
    <mergeCell ref="Y7:AB7"/>
    <mergeCell ref="AC7:AD7"/>
    <mergeCell ref="B6:C7"/>
    <mergeCell ref="D6:L7"/>
    <mergeCell ref="M6:O6"/>
    <mergeCell ref="P6:R6"/>
    <mergeCell ref="S6:U6"/>
    <mergeCell ref="V6:X6"/>
    <mergeCell ref="M7:O7"/>
    <mergeCell ref="P7:R7"/>
    <mergeCell ref="S7:U7"/>
    <mergeCell ref="V7:X7"/>
    <mergeCell ref="Y8:AB8"/>
    <mergeCell ref="AC8:AD8"/>
    <mergeCell ref="AE8:AK8"/>
    <mergeCell ref="AL8:AM8"/>
    <mergeCell ref="AN8:AO8"/>
    <mergeCell ref="AP8:AQ8"/>
    <mergeCell ref="B8:C8"/>
    <mergeCell ref="D8:L8"/>
    <mergeCell ref="M8:O8"/>
    <mergeCell ref="P8:R8"/>
    <mergeCell ref="S8:U8"/>
    <mergeCell ref="V8:X8"/>
    <mergeCell ref="Y9:AB9"/>
    <mergeCell ref="AC9:AD9"/>
    <mergeCell ref="AE9:AK9"/>
    <mergeCell ref="AL9:AM9"/>
    <mergeCell ref="AN9:AO9"/>
    <mergeCell ref="AP9:AQ9"/>
    <mergeCell ref="B9:C9"/>
    <mergeCell ref="D9:L9"/>
    <mergeCell ref="M9:O9"/>
    <mergeCell ref="P9:R9"/>
    <mergeCell ref="S9:U9"/>
    <mergeCell ref="V9:X9"/>
    <mergeCell ref="Y10:AB10"/>
    <mergeCell ref="AC10:AD10"/>
    <mergeCell ref="AE10:AK10"/>
    <mergeCell ref="AL10:AM10"/>
    <mergeCell ref="AN10:AO10"/>
    <mergeCell ref="AP10:AQ10"/>
    <mergeCell ref="B10:C10"/>
    <mergeCell ref="D10:L10"/>
    <mergeCell ref="M10:O10"/>
    <mergeCell ref="P10:R10"/>
    <mergeCell ref="S10:U10"/>
    <mergeCell ref="V10:X10"/>
    <mergeCell ref="Y11:AB11"/>
    <mergeCell ref="AC11:AD11"/>
    <mergeCell ref="AE11:AK11"/>
    <mergeCell ref="AL11:AM11"/>
    <mergeCell ref="AN11:AO11"/>
    <mergeCell ref="AP11:AQ11"/>
    <mergeCell ref="B11:C11"/>
    <mergeCell ref="D11:L11"/>
    <mergeCell ref="M11:O11"/>
    <mergeCell ref="P11:R11"/>
    <mergeCell ref="S11:U11"/>
    <mergeCell ref="V11:X11"/>
    <mergeCell ref="Y12:AB12"/>
    <mergeCell ref="AC12:AD12"/>
    <mergeCell ref="AE12:AK12"/>
    <mergeCell ref="AL12:AM12"/>
    <mergeCell ref="AN12:AO12"/>
    <mergeCell ref="AP12:AQ12"/>
    <mergeCell ref="B12:C12"/>
    <mergeCell ref="D12:L12"/>
    <mergeCell ref="M12:O12"/>
    <mergeCell ref="P12:R12"/>
    <mergeCell ref="S12:U12"/>
    <mergeCell ref="V12:X12"/>
    <mergeCell ref="Y13:AB13"/>
    <mergeCell ref="AC13:AD13"/>
    <mergeCell ref="AE13:AK13"/>
    <mergeCell ref="AL13:AM13"/>
    <mergeCell ref="AN13:AO13"/>
    <mergeCell ref="AP13:AQ13"/>
    <mergeCell ref="B13:C13"/>
    <mergeCell ref="D13:L13"/>
    <mergeCell ref="M13:O13"/>
    <mergeCell ref="P13:R13"/>
    <mergeCell ref="S13:U13"/>
    <mergeCell ref="V13:X13"/>
    <mergeCell ref="Y14:AB14"/>
    <mergeCell ref="AC14:AD14"/>
    <mergeCell ref="AE14:AK14"/>
    <mergeCell ref="AL14:AM14"/>
    <mergeCell ref="AN14:AO14"/>
    <mergeCell ref="AP14:AQ14"/>
    <mergeCell ref="B14:C14"/>
    <mergeCell ref="D14:L14"/>
    <mergeCell ref="M14:O14"/>
    <mergeCell ref="P14:R14"/>
    <mergeCell ref="S14:U14"/>
    <mergeCell ref="V14:X14"/>
    <mergeCell ref="Y15:AB15"/>
    <mergeCell ref="AC15:AD15"/>
    <mergeCell ref="AE15:AK15"/>
    <mergeCell ref="AL15:AM15"/>
    <mergeCell ref="AN15:AO15"/>
    <mergeCell ref="AP15:AQ15"/>
    <mergeCell ref="B15:C15"/>
    <mergeCell ref="D15:L15"/>
    <mergeCell ref="M15:O15"/>
    <mergeCell ref="P15:R15"/>
    <mergeCell ref="S15:U15"/>
    <mergeCell ref="V15:X15"/>
    <mergeCell ref="Y16:AB16"/>
    <mergeCell ref="AC16:AD16"/>
    <mergeCell ref="AE16:AK16"/>
    <mergeCell ref="AL16:AM16"/>
    <mergeCell ref="AN16:AO16"/>
    <mergeCell ref="AP16:AQ16"/>
    <mergeCell ref="B16:C16"/>
    <mergeCell ref="D16:L16"/>
    <mergeCell ref="M16:O16"/>
    <mergeCell ref="P16:R16"/>
    <mergeCell ref="S16:U16"/>
    <mergeCell ref="V16:X16"/>
    <mergeCell ref="Y17:AB17"/>
    <mergeCell ref="AC17:AD17"/>
    <mergeCell ref="AE17:AK17"/>
    <mergeCell ref="AL17:AM17"/>
    <mergeCell ref="AN17:AO17"/>
    <mergeCell ref="AP17:AQ17"/>
    <mergeCell ref="B17:C17"/>
    <mergeCell ref="D17:L17"/>
    <mergeCell ref="M17:O17"/>
    <mergeCell ref="P17:R17"/>
    <mergeCell ref="S17:U17"/>
    <mergeCell ref="V17:X17"/>
    <mergeCell ref="Y18:AB18"/>
    <mergeCell ref="AC18:AD18"/>
    <mergeCell ref="AE18:AK18"/>
    <mergeCell ref="AL18:AM18"/>
    <mergeCell ref="AN18:AO18"/>
    <mergeCell ref="AP18:AQ18"/>
    <mergeCell ref="B18:C18"/>
    <mergeCell ref="D18:L18"/>
    <mergeCell ref="M18:O18"/>
    <mergeCell ref="P18:R18"/>
    <mergeCell ref="S18:U18"/>
    <mergeCell ref="V18:X18"/>
    <mergeCell ref="Y19:AB19"/>
    <mergeCell ref="AC19:AD19"/>
    <mergeCell ref="AE19:AK19"/>
    <mergeCell ref="AL19:AM19"/>
    <mergeCell ref="AN19:AO19"/>
    <mergeCell ref="AP19:AQ19"/>
    <mergeCell ref="B19:C19"/>
    <mergeCell ref="D19:L19"/>
    <mergeCell ref="M19:O19"/>
    <mergeCell ref="P19:R19"/>
    <mergeCell ref="S19:U19"/>
    <mergeCell ref="V19:X19"/>
    <mergeCell ref="Y20:AB20"/>
    <mergeCell ref="AC20:AD20"/>
    <mergeCell ref="AE20:AK20"/>
    <mergeCell ref="AL20:AM20"/>
    <mergeCell ref="AN20:AO20"/>
    <mergeCell ref="AP20:AQ20"/>
    <mergeCell ref="B20:C20"/>
    <mergeCell ref="D20:L20"/>
    <mergeCell ref="M20:O20"/>
    <mergeCell ref="P20:R20"/>
    <mergeCell ref="S20:U20"/>
    <mergeCell ref="V20:X20"/>
    <mergeCell ref="Y21:AB21"/>
    <mergeCell ref="AC21:AD21"/>
    <mergeCell ref="AE21:AK21"/>
    <mergeCell ref="AL21:AM21"/>
    <mergeCell ref="AN21:AO21"/>
    <mergeCell ref="AP21:AQ21"/>
    <mergeCell ref="B21:C21"/>
    <mergeCell ref="D21:L21"/>
    <mergeCell ref="M21:O21"/>
    <mergeCell ref="P21:R21"/>
    <mergeCell ref="S21:U21"/>
    <mergeCell ref="V21:X21"/>
    <mergeCell ref="Y22:AB22"/>
    <mergeCell ref="AC22:AD22"/>
    <mergeCell ref="AE22:AK22"/>
    <mergeCell ref="AL22:AM22"/>
    <mergeCell ref="AN22:AO22"/>
    <mergeCell ref="AP22:AQ22"/>
    <mergeCell ref="B22:C22"/>
    <mergeCell ref="D22:L22"/>
    <mergeCell ref="M22:O22"/>
    <mergeCell ref="P22:R22"/>
    <mergeCell ref="S22:U22"/>
    <mergeCell ref="V22:X22"/>
    <mergeCell ref="Y23:AB23"/>
    <mergeCell ref="AC23:AD23"/>
    <mergeCell ref="AE23:AK23"/>
    <mergeCell ref="AL23:AM23"/>
    <mergeCell ref="AN23:AO23"/>
    <mergeCell ref="AP23:AQ23"/>
    <mergeCell ref="B23:C23"/>
    <mergeCell ref="D23:L23"/>
    <mergeCell ref="M23:O23"/>
    <mergeCell ref="P23:R23"/>
    <mergeCell ref="S23:U23"/>
    <mergeCell ref="V23:X23"/>
    <mergeCell ref="Y24:AB24"/>
    <mergeCell ref="AC24:AD24"/>
    <mergeCell ref="AE24:AK24"/>
    <mergeCell ref="AL24:AM24"/>
    <mergeCell ref="AN24:AO24"/>
    <mergeCell ref="AP24:AQ24"/>
    <mergeCell ref="B24:C24"/>
    <mergeCell ref="D24:L24"/>
    <mergeCell ref="M24:O24"/>
    <mergeCell ref="P24:R24"/>
    <mergeCell ref="S24:U24"/>
    <mergeCell ref="V24:X24"/>
    <mergeCell ref="Y25:AB25"/>
    <mergeCell ref="AC25:AD25"/>
    <mergeCell ref="AE25:AK25"/>
    <mergeCell ref="AL25:AM25"/>
    <mergeCell ref="AN25:AO25"/>
    <mergeCell ref="AP25:AQ25"/>
    <mergeCell ref="B25:C25"/>
    <mergeCell ref="D25:L25"/>
    <mergeCell ref="M25:O25"/>
    <mergeCell ref="P25:R25"/>
    <mergeCell ref="S25:U25"/>
    <mergeCell ref="V25:X25"/>
    <mergeCell ref="Y26:AB26"/>
    <mergeCell ref="AC26:AD26"/>
    <mergeCell ref="AE26:AK26"/>
    <mergeCell ref="AL26:AM26"/>
    <mergeCell ref="AN26:AO26"/>
    <mergeCell ref="AP26:AQ26"/>
    <mergeCell ref="B26:C26"/>
    <mergeCell ref="D26:L26"/>
    <mergeCell ref="M26:O26"/>
    <mergeCell ref="P26:R26"/>
    <mergeCell ref="S26:U26"/>
    <mergeCell ref="V26:X26"/>
    <mergeCell ref="Y27:AB27"/>
    <mergeCell ref="AC27:AD27"/>
    <mergeCell ref="AE27:AK27"/>
    <mergeCell ref="AL27:AM27"/>
    <mergeCell ref="AN27:AO27"/>
    <mergeCell ref="AP27:AQ27"/>
    <mergeCell ref="B27:C27"/>
    <mergeCell ref="D27:L27"/>
    <mergeCell ref="M27:O27"/>
    <mergeCell ref="P27:R27"/>
    <mergeCell ref="S27:U27"/>
    <mergeCell ref="V27:X27"/>
    <mergeCell ref="Y28:AB28"/>
    <mergeCell ref="AC28:AD28"/>
    <mergeCell ref="AE28:AK28"/>
    <mergeCell ref="AL28:AM28"/>
    <mergeCell ref="AN28:AO28"/>
    <mergeCell ref="AP28:AQ28"/>
    <mergeCell ref="B28:C28"/>
    <mergeCell ref="D28:L28"/>
    <mergeCell ref="M28:O28"/>
    <mergeCell ref="P28:R28"/>
    <mergeCell ref="S28:U28"/>
    <mergeCell ref="V28:X28"/>
    <mergeCell ref="Y29:AB29"/>
    <mergeCell ref="AC29:AD29"/>
    <mergeCell ref="AE29:AK29"/>
    <mergeCell ref="AL29:AM29"/>
    <mergeCell ref="AN29:AO29"/>
    <mergeCell ref="AP29:AQ29"/>
    <mergeCell ref="B29:C29"/>
    <mergeCell ref="D29:L29"/>
    <mergeCell ref="M29:O29"/>
    <mergeCell ref="P29:R29"/>
    <mergeCell ref="S29:U29"/>
    <mergeCell ref="V29:X29"/>
    <mergeCell ref="Y30:AB30"/>
    <mergeCell ref="AC30:AD30"/>
    <mergeCell ref="AE30:AK30"/>
    <mergeCell ref="AL30:AM30"/>
    <mergeCell ref="AN30:AO30"/>
    <mergeCell ref="AP30:AQ30"/>
    <mergeCell ref="B30:C30"/>
    <mergeCell ref="D30:L30"/>
    <mergeCell ref="M30:O30"/>
    <mergeCell ref="P30:R30"/>
    <mergeCell ref="S30:U30"/>
    <mergeCell ref="V30:X30"/>
    <mergeCell ref="Y31:AB31"/>
    <mergeCell ref="AC31:AD31"/>
    <mergeCell ref="AE31:AK31"/>
    <mergeCell ref="AL31:AM31"/>
    <mergeCell ref="AN31:AO31"/>
    <mergeCell ref="AP31:AQ31"/>
    <mergeCell ref="B31:C31"/>
    <mergeCell ref="D31:L31"/>
    <mergeCell ref="M31:O31"/>
    <mergeCell ref="P31:R31"/>
    <mergeCell ref="S31:U31"/>
    <mergeCell ref="V31:X31"/>
    <mergeCell ref="Y32:AB32"/>
    <mergeCell ref="AC32:AD32"/>
    <mergeCell ref="AE32:AK32"/>
    <mergeCell ref="AL32:AM32"/>
    <mergeCell ref="AN32:AO32"/>
    <mergeCell ref="AP32:AQ32"/>
    <mergeCell ref="B32:C32"/>
    <mergeCell ref="D32:L32"/>
    <mergeCell ref="M32:O32"/>
    <mergeCell ref="P32:R32"/>
    <mergeCell ref="S32:U32"/>
    <mergeCell ref="V32:X32"/>
    <mergeCell ref="Y33:AB33"/>
    <mergeCell ref="AC33:AD33"/>
    <mergeCell ref="AE33:AK33"/>
    <mergeCell ref="AL33:AM33"/>
    <mergeCell ref="AN33:AO33"/>
    <mergeCell ref="AP33:AQ33"/>
    <mergeCell ref="B33:C33"/>
    <mergeCell ref="D33:L33"/>
    <mergeCell ref="M33:O33"/>
    <mergeCell ref="P33:R33"/>
    <mergeCell ref="S33:U33"/>
    <mergeCell ref="V33:X33"/>
    <mergeCell ref="Y34:AB34"/>
    <mergeCell ref="AC34:AD34"/>
    <mergeCell ref="AE34:AK34"/>
    <mergeCell ref="AL34:AM34"/>
    <mergeCell ref="AN34:AO34"/>
    <mergeCell ref="AP34:AQ34"/>
    <mergeCell ref="B34:C34"/>
    <mergeCell ref="D34:L34"/>
    <mergeCell ref="M34:O34"/>
    <mergeCell ref="P34:R34"/>
    <mergeCell ref="S34:U34"/>
    <mergeCell ref="V34:X34"/>
    <mergeCell ref="Y35:AB35"/>
    <mergeCell ref="AC35:AD35"/>
    <mergeCell ref="AE35:AK35"/>
    <mergeCell ref="AL35:AM35"/>
    <mergeCell ref="AN35:AO35"/>
    <mergeCell ref="AP35:AQ35"/>
    <mergeCell ref="B35:C35"/>
    <mergeCell ref="D35:L35"/>
    <mergeCell ref="M35:O35"/>
    <mergeCell ref="P35:R35"/>
    <mergeCell ref="S35:U35"/>
    <mergeCell ref="V35:X35"/>
    <mergeCell ref="Y36:AB36"/>
    <mergeCell ref="AC36:AD36"/>
    <mergeCell ref="AE36:AK36"/>
    <mergeCell ref="AL36:AM36"/>
    <mergeCell ref="AN36:AO36"/>
    <mergeCell ref="AP36:AQ36"/>
    <mergeCell ref="B36:C36"/>
    <mergeCell ref="D36:L36"/>
    <mergeCell ref="M36:O36"/>
    <mergeCell ref="P36:R36"/>
    <mergeCell ref="S36:U36"/>
    <mergeCell ref="V36:X36"/>
    <mergeCell ref="Y37:AB37"/>
    <mergeCell ref="AC37:AD37"/>
    <mergeCell ref="AE37:AK37"/>
    <mergeCell ref="AL37:AM37"/>
    <mergeCell ref="AN37:AO37"/>
    <mergeCell ref="AP37:AQ37"/>
    <mergeCell ref="B37:C37"/>
    <mergeCell ref="D37:L37"/>
    <mergeCell ref="M37:O37"/>
    <mergeCell ref="P37:R37"/>
    <mergeCell ref="S37:U37"/>
    <mergeCell ref="V37:X37"/>
    <mergeCell ref="Y38:AB38"/>
    <mergeCell ref="AC38:AD38"/>
    <mergeCell ref="AE38:AK38"/>
    <mergeCell ref="AL38:AM38"/>
    <mergeCell ref="AN38:AO38"/>
    <mergeCell ref="AP38:AQ38"/>
    <mergeCell ref="B38:C38"/>
    <mergeCell ref="D38:L38"/>
    <mergeCell ref="M38:O38"/>
    <mergeCell ref="P38:R38"/>
    <mergeCell ref="S38:U38"/>
    <mergeCell ref="V38:X38"/>
    <mergeCell ref="Y39:AB39"/>
    <mergeCell ref="AC39:AD39"/>
    <mergeCell ref="AE39:AK39"/>
    <mergeCell ref="AL39:AM39"/>
    <mergeCell ref="AN39:AO39"/>
    <mergeCell ref="AP39:AQ39"/>
    <mergeCell ref="B39:C39"/>
    <mergeCell ref="D39:L39"/>
    <mergeCell ref="M39:O39"/>
    <mergeCell ref="P39:R39"/>
    <mergeCell ref="S39:U39"/>
    <mergeCell ref="V39:X39"/>
    <mergeCell ref="Y40:AB40"/>
    <mergeCell ref="AC40:AD40"/>
    <mergeCell ref="AE40:AK40"/>
    <mergeCell ref="AL40:AM40"/>
    <mergeCell ref="AN40:AO40"/>
    <mergeCell ref="AP40:AQ40"/>
    <mergeCell ref="B40:C40"/>
    <mergeCell ref="D40:L40"/>
    <mergeCell ref="M40:O40"/>
    <mergeCell ref="P40:R40"/>
    <mergeCell ref="S40:U40"/>
    <mergeCell ref="V40:X40"/>
    <mergeCell ref="Y41:AB41"/>
    <mergeCell ref="AC41:AD41"/>
    <mergeCell ref="AE41:AK41"/>
    <mergeCell ref="AL41:AM41"/>
    <mergeCell ref="AN41:AO41"/>
    <mergeCell ref="AP41:AQ41"/>
    <mergeCell ref="B41:C41"/>
    <mergeCell ref="D41:L41"/>
    <mergeCell ref="M41:O41"/>
    <mergeCell ref="P41:R41"/>
    <mergeCell ref="S41:U41"/>
    <mergeCell ref="V41:X41"/>
    <mergeCell ref="Y42:AB42"/>
    <mergeCell ref="AC42:AD42"/>
    <mergeCell ref="AE42:AK42"/>
    <mergeCell ref="AL42:AM42"/>
    <mergeCell ref="AN42:AO42"/>
    <mergeCell ref="AP42:AQ42"/>
    <mergeCell ref="B42:C42"/>
    <mergeCell ref="D42:L42"/>
    <mergeCell ref="M42:O42"/>
    <mergeCell ref="P42:R42"/>
    <mergeCell ref="S42:U42"/>
    <mergeCell ref="V42:X42"/>
    <mergeCell ref="Y43:AB43"/>
    <mergeCell ref="AC43:AD43"/>
    <mergeCell ref="AE43:AK43"/>
    <mergeCell ref="AL43:AM43"/>
    <mergeCell ref="AN43:AO43"/>
    <mergeCell ref="AP43:AQ43"/>
    <mergeCell ref="B43:C43"/>
    <mergeCell ref="D43:L43"/>
    <mergeCell ref="M43:O43"/>
    <mergeCell ref="P43:R43"/>
    <mergeCell ref="S43:U43"/>
    <mergeCell ref="V43:X43"/>
    <mergeCell ref="Y44:AB44"/>
    <mergeCell ref="AC44:AD44"/>
    <mergeCell ref="AE44:AK44"/>
    <mergeCell ref="AL44:AM44"/>
    <mergeCell ref="AN44:AO44"/>
    <mergeCell ref="AP44:AQ44"/>
    <mergeCell ref="B44:C44"/>
    <mergeCell ref="D44:L44"/>
    <mergeCell ref="M44:O44"/>
    <mergeCell ref="P44:R44"/>
    <mergeCell ref="S44:U44"/>
    <mergeCell ref="V44:X44"/>
    <mergeCell ref="Y45:AB45"/>
    <mergeCell ref="AC45:AD45"/>
    <mergeCell ref="AE45:AK45"/>
    <mergeCell ref="AL45:AM45"/>
    <mergeCell ref="AN45:AO45"/>
    <mergeCell ref="AP45:AQ45"/>
    <mergeCell ref="B45:C45"/>
    <mergeCell ref="D45:L45"/>
    <mergeCell ref="M45:O45"/>
    <mergeCell ref="P45:R45"/>
    <mergeCell ref="S45:U45"/>
    <mergeCell ref="V45:X45"/>
    <mergeCell ref="Y46:AB46"/>
    <mergeCell ref="AC46:AD46"/>
    <mergeCell ref="AE46:AK46"/>
    <mergeCell ref="AL46:AM46"/>
    <mergeCell ref="AN46:AO46"/>
    <mergeCell ref="AP46:AQ46"/>
    <mergeCell ref="B46:C46"/>
    <mergeCell ref="D46:L46"/>
    <mergeCell ref="M46:O46"/>
    <mergeCell ref="P46:R46"/>
    <mergeCell ref="S46:U46"/>
    <mergeCell ref="V46:X46"/>
    <mergeCell ref="Y47:AB47"/>
    <mergeCell ref="AC47:AD47"/>
    <mergeCell ref="AE47:AK47"/>
    <mergeCell ref="AL47:AM47"/>
    <mergeCell ref="AN47:AO47"/>
    <mergeCell ref="AP47:AQ47"/>
    <mergeCell ref="B47:C47"/>
    <mergeCell ref="D47:L47"/>
    <mergeCell ref="M47:O47"/>
    <mergeCell ref="P47:R47"/>
    <mergeCell ref="S47:U47"/>
    <mergeCell ref="V47:X47"/>
    <mergeCell ref="Y48:AB48"/>
    <mergeCell ref="AC48:AD48"/>
    <mergeCell ref="AE48:AK48"/>
    <mergeCell ref="AL48:AM48"/>
    <mergeCell ref="AN48:AO48"/>
    <mergeCell ref="AP48:AQ48"/>
    <mergeCell ref="B48:C48"/>
    <mergeCell ref="D48:L48"/>
    <mergeCell ref="M48:O48"/>
    <mergeCell ref="P48:R48"/>
    <mergeCell ref="S48:U48"/>
    <mergeCell ref="V48:X48"/>
    <mergeCell ref="Y49:AB49"/>
    <mergeCell ref="AC49:AD49"/>
    <mergeCell ref="AE49:AK49"/>
    <mergeCell ref="AL49:AM49"/>
    <mergeCell ref="AN49:AO49"/>
    <mergeCell ref="AP49:AQ49"/>
    <mergeCell ref="B49:C49"/>
    <mergeCell ref="D49:L49"/>
    <mergeCell ref="M49:O49"/>
    <mergeCell ref="P49:R49"/>
    <mergeCell ref="S49:U49"/>
    <mergeCell ref="V49:X49"/>
    <mergeCell ref="Y50:AB50"/>
    <mergeCell ref="AC50:AD50"/>
    <mergeCell ref="AE50:AK50"/>
    <mergeCell ref="AL50:AM50"/>
    <mergeCell ref="AN50:AO50"/>
    <mergeCell ref="AP50:AQ50"/>
    <mergeCell ref="B50:C50"/>
    <mergeCell ref="D50:L50"/>
    <mergeCell ref="M50:O50"/>
    <mergeCell ref="P50:R50"/>
    <mergeCell ref="S50:U50"/>
    <mergeCell ref="V50:X50"/>
    <mergeCell ref="Y51:AB51"/>
    <mergeCell ref="AC51:AD51"/>
    <mergeCell ref="AE51:AK51"/>
    <mergeCell ref="AL51:AM51"/>
    <mergeCell ref="AN51:AO51"/>
    <mergeCell ref="AP51:AQ51"/>
    <mergeCell ref="B51:C51"/>
    <mergeCell ref="D51:L51"/>
    <mergeCell ref="M51:O51"/>
    <mergeCell ref="P51:R51"/>
    <mergeCell ref="S51:U51"/>
    <mergeCell ref="V51:X51"/>
    <mergeCell ref="Y52:AB52"/>
    <mergeCell ref="AC52:AD52"/>
    <mergeCell ref="AE52:AK52"/>
    <mergeCell ref="AL52:AM52"/>
    <mergeCell ref="AN52:AO52"/>
    <mergeCell ref="AP52:AQ52"/>
    <mergeCell ref="B52:C52"/>
    <mergeCell ref="D52:L52"/>
    <mergeCell ref="M52:O52"/>
    <mergeCell ref="P52:R52"/>
    <mergeCell ref="S52:U52"/>
    <mergeCell ref="V52:X52"/>
    <mergeCell ref="Y53:AB53"/>
    <mergeCell ref="AC53:AD53"/>
    <mergeCell ref="AE53:AK53"/>
    <mergeCell ref="AL53:AM53"/>
    <mergeCell ref="AN53:AO53"/>
    <mergeCell ref="AP53:AQ53"/>
    <mergeCell ref="B53:C53"/>
    <mergeCell ref="D53:L53"/>
    <mergeCell ref="M53:O53"/>
    <mergeCell ref="P53:R53"/>
    <mergeCell ref="S53:U53"/>
    <mergeCell ref="V53:X53"/>
    <mergeCell ref="Y54:AB54"/>
    <mergeCell ref="AC54:AD54"/>
    <mergeCell ref="AE54:AK54"/>
    <mergeCell ref="AL54:AM54"/>
    <mergeCell ref="AN54:AO54"/>
    <mergeCell ref="AP54:AQ54"/>
    <mergeCell ref="B54:C54"/>
    <mergeCell ref="D54:L54"/>
    <mergeCell ref="M54:O54"/>
    <mergeCell ref="P54:R54"/>
    <mergeCell ref="S54:U54"/>
    <mergeCell ref="V54:X54"/>
    <mergeCell ref="Y55:AB55"/>
    <mergeCell ref="AC55:AD55"/>
    <mergeCell ref="AE55:AK55"/>
    <mergeCell ref="AL55:AM55"/>
    <mergeCell ref="AN55:AO55"/>
    <mergeCell ref="AP55:AQ55"/>
    <mergeCell ref="B55:C55"/>
    <mergeCell ref="D55:L55"/>
    <mergeCell ref="M55:O55"/>
    <mergeCell ref="P55:R55"/>
    <mergeCell ref="S55:U55"/>
    <mergeCell ref="V55:X55"/>
    <mergeCell ref="AL56:AM56"/>
    <mergeCell ref="AN56:AO56"/>
    <mergeCell ref="AP56:AQ56"/>
    <mergeCell ref="B56:C56"/>
    <mergeCell ref="D56:L56"/>
    <mergeCell ref="M56:O56"/>
    <mergeCell ref="P56:R56"/>
    <mergeCell ref="S56:U56"/>
    <mergeCell ref="V56:X56"/>
    <mergeCell ref="B57:C57"/>
    <mergeCell ref="D57:L57"/>
    <mergeCell ref="M57:O57"/>
    <mergeCell ref="P57:R57"/>
    <mergeCell ref="S57:U57"/>
    <mergeCell ref="V57:X57"/>
    <mergeCell ref="Y56:AB56"/>
    <mergeCell ref="AC56:AD56"/>
    <mergeCell ref="AE56:AK56"/>
    <mergeCell ref="AP58:AR58"/>
    <mergeCell ref="D59:J59"/>
    <mergeCell ref="K59:O59"/>
    <mergeCell ref="Y59:AB59"/>
    <mergeCell ref="AH59:AK59"/>
    <mergeCell ref="AP59:AQ59"/>
    <mergeCell ref="Y57:AB57"/>
    <mergeCell ref="AC57:AD57"/>
    <mergeCell ref="AE57:AK57"/>
    <mergeCell ref="AL57:AM57"/>
    <mergeCell ref="AN57:AO57"/>
    <mergeCell ref="AP57:AQ57"/>
  </mergeCells>
  <phoneticPr fontId="17"/>
  <conditionalFormatting sqref="D8:X57">
    <cfRule type="containsBlanks" dxfId="37" priority="12">
      <formula>LEN(TRIM(D8))=0</formula>
    </cfRule>
  </conditionalFormatting>
  <conditionalFormatting sqref="AE8:AK57">
    <cfRule type="containsBlanks" dxfId="36" priority="14">
      <formula>LEN(TRIM(AE8))=0</formula>
    </cfRule>
  </conditionalFormatting>
  <conditionalFormatting sqref="V9:X57">
    <cfRule type="notContainsBlanks" dxfId="35" priority="10">
      <formula>LEN(TRIM(V9))&gt;0</formula>
    </cfRule>
  </conditionalFormatting>
  <conditionalFormatting sqref="S8:U8">
    <cfRule type="notContainsBlanks" dxfId="34" priority="11">
      <formula>LEN(TRIM(S8))&gt;0</formula>
    </cfRule>
  </conditionalFormatting>
  <conditionalFormatting sqref="S8:X57">
    <cfRule type="expression" dxfId="33" priority="13">
      <formula>$AQ$7=1</formula>
    </cfRule>
  </conditionalFormatting>
  <conditionalFormatting sqref="V8:X8">
    <cfRule type="notContainsBlanks" dxfId="32" priority="9">
      <formula>LEN(TRIM(V8))&gt;0</formula>
    </cfRule>
  </conditionalFormatting>
  <conditionalFormatting sqref="S9:U57">
    <cfRule type="notContainsBlanks" dxfId="31" priority="8">
      <formula>LEN(TRIM(S9))&gt;0</formula>
    </cfRule>
  </conditionalFormatting>
  <conditionalFormatting sqref="S9:U57">
    <cfRule type="notContainsBlanks" dxfId="30" priority="6">
      <formula>LEN(TRIM(S9))&gt;0</formula>
    </cfRule>
  </conditionalFormatting>
  <conditionalFormatting sqref="V9:X57">
    <cfRule type="notContainsBlanks" dxfId="29" priority="5">
      <formula>LEN(TRIM(V9))&gt;0</formula>
    </cfRule>
  </conditionalFormatting>
  <conditionalFormatting sqref="AC8:AD57">
    <cfRule type="containsBlanks" dxfId="28" priority="4">
      <formula>LEN(TRIM(AC8))=0</formula>
    </cfRule>
  </conditionalFormatting>
  <conditionalFormatting sqref="S8:U57">
    <cfRule type="cellIs" dxfId="27" priority="3" operator="greaterThan">
      <formula>8</formula>
    </cfRule>
  </conditionalFormatting>
  <conditionalFormatting sqref="V8:X57">
    <cfRule type="cellIs" dxfId="26" priority="2" operator="greaterThan">
      <formula>260</formula>
    </cfRule>
  </conditionalFormatting>
  <dataValidations count="5">
    <dataValidation type="decimal" allowBlank="1" showInputMessage="1" showErrorMessage="1" error="数値で記入します" sqref="M8:O58">
      <formula1>0</formula1>
      <formula2>1000000</formula2>
    </dataValidation>
    <dataValidation type="list" allowBlank="1" showInputMessage="1" showErrorMessage="1" prompt="リストから選択" sqref="AC8:AD58">
      <formula1>$AV$9:$AV$12</formula1>
    </dataValidation>
    <dataValidation type="whole" allowBlank="1" showInputMessage="1" showErrorMessage="1" error="数値で記入します" sqref="P8:R58">
      <formula1>0</formula1>
      <formula2>1000000</formula2>
    </dataValidation>
    <dataValidation type="decimal" allowBlank="1" showInputMessage="1" showErrorMessage="1" error="０～３６５の数値で記入します" sqref="V8:X58">
      <formula1>0</formula1>
      <formula2>365</formula2>
    </dataValidation>
    <dataValidation type="decimal" allowBlank="1" showInputMessage="1" showErrorMessage="1" error="０～２４の数値で記入します" sqref="S8:U58">
      <formula1>0</formula1>
      <formula2>24</formula2>
    </dataValidation>
  </dataValidations>
  <printOptions horizontalCentered="1"/>
  <pageMargins left="0.51181102362204722" right="0.51181102362204722" top="0.51181102362204722" bottom="0.35433070866141736" header="0.27559055118110237" footer="0.31496062992125984"/>
  <pageSetup paperSize="9" scale="94" orientation="portrait" r:id="rId1"/>
  <headerFooter>
    <oddHeader>&amp;L６．CO₂排出削減量算定</oddHead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notEqual" id="{63A58B45-8AD8-4C15-99E4-EA966945F593}">
            <xm:f>'照明算定(導入前3)'!$P8</xm:f>
            <x14:dxf>
              <font>
                <color rgb="FFFF0000"/>
              </font>
              <fill>
                <patternFill>
                  <bgColor rgb="FFFFFF00"/>
                </patternFill>
              </fill>
            </x14:dxf>
          </x14:cfRule>
          <xm:sqref>P8:R57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theme="5" tint="0.79998168889431442"/>
    <pageSetUpPr fitToPage="1"/>
  </sheetPr>
  <dimension ref="A1:AZ81"/>
  <sheetViews>
    <sheetView showZeros="0" view="pageBreakPreview" zoomScaleNormal="100" zoomScaleSheetLayoutView="100" workbookViewId="0">
      <selection activeCell="A3" sqref="A3:K4"/>
    </sheetView>
  </sheetViews>
  <sheetFormatPr defaultRowHeight="13.5"/>
  <cols>
    <col min="1" max="35" width="2.625" style="5" customWidth="1"/>
    <col min="36" max="40" width="2.625" style="5" hidden="1" customWidth="1"/>
    <col min="41" max="52" width="9" style="5" hidden="1" customWidth="1"/>
    <col min="53" max="16384" width="9" style="5"/>
  </cols>
  <sheetData>
    <row r="1" spans="1:49">
      <c r="A1" s="382" t="s">
        <v>157</v>
      </c>
      <c r="B1" s="383"/>
      <c r="C1" s="383"/>
      <c r="D1" s="383"/>
      <c r="E1" s="383"/>
      <c r="F1" s="383"/>
      <c r="G1" s="383"/>
      <c r="H1" s="383"/>
      <c r="I1" s="383"/>
      <c r="J1" s="383"/>
      <c r="K1" s="384"/>
      <c r="L1" s="388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389"/>
      <c r="AB1" s="378" t="s">
        <v>19</v>
      </c>
      <c r="AC1" s="379"/>
      <c r="AD1" s="407" t="str">
        <f ca="1">RIGHT(CELL("filename",AI1),LEN(CELL("filename",AI1))-FIND("]",CELL("filename",AI1)))</f>
        <v>ボイラ排出量算定（追加)</v>
      </c>
      <c r="AE1" s="408"/>
      <c r="AF1" s="408"/>
      <c r="AG1" s="408"/>
      <c r="AH1" s="408"/>
      <c r="AI1" s="409"/>
      <c r="AU1" s="5" t="s">
        <v>63</v>
      </c>
      <c r="AV1" s="5">
        <v>1</v>
      </c>
      <c r="AW1" s="42" t="s">
        <v>64</v>
      </c>
    </row>
    <row r="2" spans="1:49">
      <c r="A2" s="385"/>
      <c r="B2" s="386"/>
      <c r="C2" s="386"/>
      <c r="D2" s="386"/>
      <c r="E2" s="386"/>
      <c r="F2" s="386"/>
      <c r="G2" s="386"/>
      <c r="H2" s="386"/>
      <c r="I2" s="386"/>
      <c r="J2" s="386"/>
      <c r="K2" s="387"/>
      <c r="L2" s="209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210"/>
      <c r="AB2" s="380"/>
      <c r="AC2" s="381"/>
      <c r="AD2" s="410"/>
      <c r="AE2" s="411"/>
      <c r="AF2" s="411"/>
      <c r="AG2" s="411"/>
      <c r="AH2" s="411"/>
      <c r="AI2" s="412"/>
      <c r="AU2" s="5" t="s">
        <v>65</v>
      </c>
      <c r="AV2" s="5">
        <v>0.995</v>
      </c>
      <c r="AW2" s="42" t="s">
        <v>66</v>
      </c>
    </row>
    <row r="3" spans="1:49" ht="13.5" customHeight="1">
      <c r="A3" s="433" t="s">
        <v>234</v>
      </c>
      <c r="B3" s="434"/>
      <c r="C3" s="434"/>
      <c r="D3" s="434"/>
      <c r="E3" s="434"/>
      <c r="F3" s="434"/>
      <c r="G3" s="434"/>
      <c r="H3" s="434"/>
      <c r="I3" s="529"/>
      <c r="J3" s="529"/>
      <c r="K3" s="529"/>
      <c r="L3" s="167" t="s">
        <v>146</v>
      </c>
      <c r="M3" s="203"/>
      <c r="N3" s="203"/>
      <c r="O3" s="203"/>
      <c r="P3" s="203"/>
      <c r="Q3" s="203"/>
      <c r="R3" s="203"/>
      <c r="S3" s="203"/>
      <c r="T3" s="203"/>
      <c r="U3" s="203"/>
      <c r="V3" s="204"/>
      <c r="W3" s="348"/>
      <c r="X3" s="439"/>
      <c r="Y3" s="439"/>
      <c r="Z3" s="439"/>
      <c r="AA3" s="439"/>
      <c r="AB3" s="439"/>
      <c r="AC3" s="439"/>
      <c r="AD3" s="439"/>
      <c r="AE3" s="439"/>
      <c r="AF3" s="439"/>
      <c r="AG3" s="439"/>
      <c r="AH3" s="439"/>
      <c r="AI3" s="222"/>
      <c r="AU3" s="5" t="s">
        <v>67</v>
      </c>
      <c r="AV3" s="5">
        <v>0.99</v>
      </c>
      <c r="AW3" s="42" t="s">
        <v>68</v>
      </c>
    </row>
    <row r="4" spans="1:49" ht="13.5" customHeight="1">
      <c r="A4" s="435"/>
      <c r="B4" s="436"/>
      <c r="C4" s="436"/>
      <c r="D4" s="436"/>
      <c r="E4" s="436"/>
      <c r="F4" s="436"/>
      <c r="G4" s="436"/>
      <c r="H4" s="436"/>
      <c r="I4" s="529"/>
      <c r="J4" s="529"/>
      <c r="K4" s="529"/>
      <c r="L4" s="205"/>
      <c r="M4" s="206"/>
      <c r="N4" s="206"/>
      <c r="O4" s="206"/>
      <c r="P4" s="206"/>
      <c r="Q4" s="206"/>
      <c r="R4" s="206"/>
      <c r="S4" s="206"/>
      <c r="T4" s="206"/>
      <c r="U4" s="206"/>
      <c r="V4" s="207"/>
      <c r="W4" s="223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224"/>
      <c r="AJ4" s="6"/>
      <c r="AK4" s="9"/>
      <c r="AU4" s="5" t="s">
        <v>69</v>
      </c>
      <c r="AV4" s="5">
        <v>0.98499999999999999</v>
      </c>
      <c r="AW4" s="42" t="s">
        <v>70</v>
      </c>
    </row>
    <row r="5" spans="1:49" ht="13.5" customHeight="1">
      <c r="A5" s="154" t="s">
        <v>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6"/>
      <c r="AJ5" s="6"/>
      <c r="AU5" s="5" t="s">
        <v>77</v>
      </c>
      <c r="AV5" s="5">
        <v>0.98</v>
      </c>
      <c r="AW5" s="42" t="s">
        <v>78</v>
      </c>
    </row>
    <row r="6" spans="1:49" ht="13.5" customHeight="1">
      <c r="A6" s="43" t="s">
        <v>144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119" t="str">
        <f>IF(AQ7=1,"",AO25)</f>
        <v/>
      </c>
      <c r="AJ6" s="6"/>
      <c r="AK6" s="9"/>
      <c r="AU6" s="5" t="s">
        <v>79</v>
      </c>
      <c r="AV6" s="5">
        <v>0.97499999999999998</v>
      </c>
      <c r="AW6" s="42" t="s">
        <v>80</v>
      </c>
    </row>
    <row r="7" spans="1:49" ht="13.5" customHeight="1">
      <c r="A7" s="8"/>
      <c r="B7" s="9" t="s">
        <v>152</v>
      </c>
      <c r="C7" s="9"/>
      <c r="D7" s="9"/>
      <c r="E7" s="9"/>
      <c r="F7" s="45"/>
      <c r="G7" s="45"/>
      <c r="H7" s="45"/>
      <c r="I7" s="10"/>
      <c r="J7" s="9"/>
      <c r="K7" s="10"/>
      <c r="L7" s="10"/>
      <c r="M7" s="45"/>
      <c r="N7" s="10"/>
      <c r="O7" s="10"/>
      <c r="P7" s="10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1"/>
      <c r="AQ7" s="77">
        <v>1</v>
      </c>
      <c r="AU7" s="5" t="s">
        <v>81</v>
      </c>
      <c r="AV7" s="5">
        <v>0.97</v>
      </c>
      <c r="AW7" s="42" t="s">
        <v>82</v>
      </c>
    </row>
    <row r="8" spans="1:49" ht="13.5" customHeight="1">
      <c r="A8" s="8"/>
      <c r="B8" s="9" t="s">
        <v>151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1"/>
      <c r="AO8" s="509"/>
      <c r="AP8" s="509"/>
      <c r="AQ8" s="509"/>
      <c r="AU8" s="5" t="s">
        <v>83</v>
      </c>
      <c r="AV8" s="5">
        <v>0.96499999999999997</v>
      </c>
      <c r="AW8" s="42" t="s">
        <v>84</v>
      </c>
    </row>
    <row r="9" spans="1:49" ht="13.5" customHeight="1">
      <c r="A9" s="8"/>
      <c r="B9" s="390"/>
      <c r="C9" s="142" t="s">
        <v>147</v>
      </c>
      <c r="D9" s="142"/>
      <c r="E9" s="142"/>
      <c r="F9" s="142"/>
      <c r="G9" s="142"/>
      <c r="H9" s="142"/>
      <c r="I9" s="165"/>
      <c r="J9" s="425" t="s">
        <v>148</v>
      </c>
      <c r="K9" s="426"/>
      <c r="L9" s="426"/>
      <c r="M9" s="429" t="s">
        <v>150</v>
      </c>
      <c r="N9" s="430"/>
      <c r="O9" s="423" t="s">
        <v>149</v>
      </c>
      <c r="P9" s="423"/>
      <c r="Q9" s="423"/>
      <c r="R9" s="390"/>
      <c r="S9" s="141" t="s">
        <v>147</v>
      </c>
      <c r="T9" s="142"/>
      <c r="U9" s="142"/>
      <c r="V9" s="142"/>
      <c r="W9" s="142"/>
      <c r="X9" s="142"/>
      <c r="Y9" s="165"/>
      <c r="Z9" s="425" t="s">
        <v>148</v>
      </c>
      <c r="AA9" s="426"/>
      <c r="AB9" s="426"/>
      <c r="AC9" s="429" t="s">
        <v>150</v>
      </c>
      <c r="AD9" s="430"/>
      <c r="AE9" s="423" t="s">
        <v>149</v>
      </c>
      <c r="AF9" s="423"/>
      <c r="AG9" s="423"/>
      <c r="AH9" s="46"/>
      <c r="AI9" s="11"/>
      <c r="AU9" s="5" t="s">
        <v>85</v>
      </c>
      <c r="AV9" s="5">
        <v>0.96</v>
      </c>
      <c r="AW9" s="42" t="s">
        <v>40</v>
      </c>
    </row>
    <row r="10" spans="1:49" ht="13.5" customHeight="1">
      <c r="A10" s="8"/>
      <c r="B10" s="391"/>
      <c r="C10" s="144"/>
      <c r="D10" s="144"/>
      <c r="E10" s="144"/>
      <c r="F10" s="144"/>
      <c r="G10" s="144"/>
      <c r="H10" s="144"/>
      <c r="I10" s="166"/>
      <c r="J10" s="427"/>
      <c r="K10" s="428"/>
      <c r="L10" s="428"/>
      <c r="M10" s="431"/>
      <c r="N10" s="432"/>
      <c r="O10" s="424"/>
      <c r="P10" s="424"/>
      <c r="Q10" s="424"/>
      <c r="R10" s="391"/>
      <c r="S10" s="143"/>
      <c r="T10" s="144"/>
      <c r="U10" s="144"/>
      <c r="V10" s="144"/>
      <c r="W10" s="144"/>
      <c r="X10" s="144"/>
      <c r="Y10" s="166"/>
      <c r="Z10" s="427"/>
      <c r="AA10" s="428"/>
      <c r="AB10" s="428"/>
      <c r="AC10" s="437"/>
      <c r="AD10" s="438"/>
      <c r="AE10" s="424"/>
      <c r="AF10" s="424"/>
      <c r="AG10" s="424"/>
      <c r="AH10" s="46"/>
      <c r="AI10" s="11"/>
      <c r="AU10" s="5" t="s">
        <v>86</v>
      </c>
      <c r="AV10" s="5">
        <v>0.95499999999999996</v>
      </c>
    </row>
    <row r="11" spans="1:49" ht="13.5" customHeight="1">
      <c r="A11" s="8"/>
      <c r="B11" s="37">
        <v>1</v>
      </c>
      <c r="C11" s="397"/>
      <c r="D11" s="398"/>
      <c r="E11" s="398"/>
      <c r="F11" s="398"/>
      <c r="G11" s="398"/>
      <c r="H11" s="398"/>
      <c r="I11" s="399"/>
      <c r="J11" s="400"/>
      <c r="K11" s="401"/>
      <c r="L11" s="401"/>
      <c r="M11" s="401"/>
      <c r="N11" s="402"/>
      <c r="O11" s="397"/>
      <c r="P11" s="398"/>
      <c r="Q11" s="399"/>
      <c r="R11" s="36">
        <v>5</v>
      </c>
      <c r="S11" s="397"/>
      <c r="T11" s="398"/>
      <c r="U11" s="398"/>
      <c r="V11" s="398"/>
      <c r="W11" s="398"/>
      <c r="X11" s="398"/>
      <c r="Y11" s="399"/>
      <c r="Z11" s="400"/>
      <c r="AA11" s="401"/>
      <c r="AB11" s="401"/>
      <c r="AC11" s="401"/>
      <c r="AD11" s="402"/>
      <c r="AE11" s="397"/>
      <c r="AF11" s="398"/>
      <c r="AG11" s="399"/>
      <c r="AH11" s="47"/>
      <c r="AI11" s="11"/>
      <c r="AU11" s="5" t="s">
        <v>87</v>
      </c>
      <c r="AV11" s="5">
        <v>0.95</v>
      </c>
    </row>
    <row r="12" spans="1:49" ht="13.5" customHeight="1">
      <c r="A12" s="8"/>
      <c r="B12" s="37">
        <v>2</v>
      </c>
      <c r="C12" s="397"/>
      <c r="D12" s="398"/>
      <c r="E12" s="398"/>
      <c r="F12" s="398"/>
      <c r="G12" s="398"/>
      <c r="H12" s="398"/>
      <c r="I12" s="399"/>
      <c r="J12" s="400"/>
      <c r="K12" s="401"/>
      <c r="L12" s="401"/>
      <c r="M12" s="401"/>
      <c r="N12" s="402"/>
      <c r="O12" s="397"/>
      <c r="P12" s="398"/>
      <c r="Q12" s="399"/>
      <c r="R12" s="36">
        <v>6</v>
      </c>
      <c r="S12" s="397"/>
      <c r="T12" s="398"/>
      <c r="U12" s="398"/>
      <c r="V12" s="398"/>
      <c r="W12" s="398"/>
      <c r="X12" s="398"/>
      <c r="Y12" s="399"/>
      <c r="Z12" s="400"/>
      <c r="AA12" s="401"/>
      <c r="AB12" s="401"/>
      <c r="AC12" s="401"/>
      <c r="AD12" s="402"/>
      <c r="AE12" s="397"/>
      <c r="AF12" s="398"/>
      <c r="AG12" s="399"/>
      <c r="AH12" s="47"/>
      <c r="AI12" s="11"/>
      <c r="AU12" s="5" t="s">
        <v>88</v>
      </c>
      <c r="AV12" s="5">
        <v>0.94499999999999995</v>
      </c>
    </row>
    <row r="13" spans="1:49" ht="13.5" customHeight="1">
      <c r="A13" s="8"/>
      <c r="B13" s="37">
        <v>3</v>
      </c>
      <c r="C13" s="397"/>
      <c r="D13" s="398"/>
      <c r="E13" s="398"/>
      <c r="F13" s="398"/>
      <c r="G13" s="398"/>
      <c r="H13" s="398"/>
      <c r="I13" s="399"/>
      <c r="J13" s="400"/>
      <c r="K13" s="401"/>
      <c r="L13" s="401"/>
      <c r="M13" s="401"/>
      <c r="N13" s="402"/>
      <c r="O13" s="397"/>
      <c r="P13" s="398"/>
      <c r="Q13" s="399"/>
      <c r="R13" s="36">
        <v>7</v>
      </c>
      <c r="S13" s="397"/>
      <c r="T13" s="398"/>
      <c r="U13" s="398"/>
      <c r="V13" s="398"/>
      <c r="W13" s="398"/>
      <c r="X13" s="398"/>
      <c r="Y13" s="399"/>
      <c r="Z13" s="400"/>
      <c r="AA13" s="401"/>
      <c r="AB13" s="401"/>
      <c r="AC13" s="401"/>
      <c r="AD13" s="402"/>
      <c r="AE13" s="397"/>
      <c r="AF13" s="398"/>
      <c r="AG13" s="399"/>
      <c r="AH13" s="47"/>
      <c r="AI13" s="11"/>
      <c r="AU13" s="5" t="s">
        <v>89</v>
      </c>
      <c r="AV13" s="5">
        <v>0.94</v>
      </c>
    </row>
    <row r="14" spans="1:49" ht="13.5" customHeight="1">
      <c r="A14" s="8"/>
      <c r="B14" s="37">
        <v>4</v>
      </c>
      <c r="C14" s="397"/>
      <c r="D14" s="398"/>
      <c r="E14" s="398"/>
      <c r="F14" s="398"/>
      <c r="G14" s="398"/>
      <c r="H14" s="398"/>
      <c r="I14" s="399"/>
      <c r="J14" s="400"/>
      <c r="K14" s="401"/>
      <c r="L14" s="401"/>
      <c r="M14" s="401"/>
      <c r="N14" s="402"/>
      <c r="O14" s="397"/>
      <c r="P14" s="398"/>
      <c r="Q14" s="399"/>
      <c r="R14" s="36">
        <v>8</v>
      </c>
      <c r="S14" s="397"/>
      <c r="T14" s="398"/>
      <c r="U14" s="398"/>
      <c r="V14" s="398"/>
      <c r="W14" s="398"/>
      <c r="X14" s="398"/>
      <c r="Y14" s="399"/>
      <c r="Z14" s="400"/>
      <c r="AA14" s="401"/>
      <c r="AB14" s="401"/>
      <c r="AC14" s="401"/>
      <c r="AD14" s="402"/>
      <c r="AE14" s="397"/>
      <c r="AF14" s="398"/>
      <c r="AG14" s="399"/>
      <c r="AH14" s="47"/>
      <c r="AI14" s="11"/>
      <c r="AU14" s="5" t="s">
        <v>90</v>
      </c>
      <c r="AV14" s="5">
        <v>0.93500000000000005</v>
      </c>
    </row>
    <row r="15" spans="1:49">
      <c r="A15" s="8"/>
      <c r="B15" s="35"/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1"/>
      <c r="AJ15" s="24"/>
      <c r="AK15" s="9"/>
      <c r="AL15" s="9"/>
      <c r="AU15" s="5" t="s">
        <v>91</v>
      </c>
      <c r="AV15" s="5">
        <v>0.93</v>
      </c>
    </row>
    <row r="16" spans="1:49">
      <c r="A16" s="8"/>
      <c r="B16" s="9" t="s">
        <v>153</v>
      </c>
      <c r="C16" s="9"/>
      <c r="D16" s="9"/>
      <c r="E16" s="9"/>
      <c r="F16" s="9"/>
      <c r="G16" s="9"/>
      <c r="H16" s="9"/>
      <c r="I16" s="10"/>
      <c r="J16" s="10"/>
      <c r="K16" s="10"/>
      <c r="L16" s="10"/>
      <c r="M16" s="10"/>
      <c r="N16" s="10"/>
      <c r="O16" s="10"/>
      <c r="P16" s="10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1"/>
      <c r="AU16" s="5" t="s">
        <v>92</v>
      </c>
      <c r="AV16" s="5">
        <v>0.92500000000000004</v>
      </c>
    </row>
    <row r="17" spans="1:48">
      <c r="A17" s="8"/>
      <c r="B17" s="390"/>
      <c r="C17" s="158" t="s">
        <v>71</v>
      </c>
      <c r="D17" s="159"/>
      <c r="E17" s="159"/>
      <c r="F17" s="159"/>
      <c r="G17" s="159"/>
      <c r="H17" s="159"/>
      <c r="I17" s="159"/>
      <c r="J17" s="160"/>
      <c r="K17" s="158" t="s">
        <v>72</v>
      </c>
      <c r="L17" s="159"/>
      <c r="M17" s="159"/>
      <c r="N17" s="160"/>
      <c r="O17" s="413" t="s">
        <v>73</v>
      </c>
      <c r="P17" s="414"/>
      <c r="Q17" s="141" t="s">
        <v>41</v>
      </c>
      <c r="R17" s="142"/>
      <c r="S17" s="142"/>
      <c r="T17" s="165"/>
      <c r="U17" s="158" t="s">
        <v>42</v>
      </c>
      <c r="V17" s="160"/>
      <c r="W17" s="417" t="s">
        <v>74</v>
      </c>
      <c r="X17" s="418"/>
      <c r="Y17" s="418"/>
      <c r="Z17" s="418"/>
      <c r="AA17" s="418"/>
      <c r="AB17" s="419"/>
      <c r="AC17" s="403" t="s">
        <v>75</v>
      </c>
      <c r="AD17" s="404"/>
      <c r="AE17" s="148" t="s">
        <v>76</v>
      </c>
      <c r="AF17" s="148"/>
      <c r="AG17" s="148"/>
      <c r="AH17" s="148"/>
      <c r="AI17" s="12"/>
      <c r="AJ17" s="24"/>
      <c r="AK17" s="9"/>
      <c r="AU17" s="5" t="s">
        <v>93</v>
      </c>
      <c r="AV17" s="5">
        <v>0.92</v>
      </c>
    </row>
    <row r="18" spans="1:48">
      <c r="A18" s="8"/>
      <c r="B18" s="391"/>
      <c r="C18" s="161"/>
      <c r="D18" s="162"/>
      <c r="E18" s="162"/>
      <c r="F18" s="162"/>
      <c r="G18" s="162"/>
      <c r="H18" s="162"/>
      <c r="I18" s="162"/>
      <c r="J18" s="163"/>
      <c r="K18" s="161"/>
      <c r="L18" s="162"/>
      <c r="M18" s="162"/>
      <c r="N18" s="163"/>
      <c r="O18" s="415"/>
      <c r="P18" s="416"/>
      <c r="Q18" s="143"/>
      <c r="R18" s="144"/>
      <c r="S18" s="144"/>
      <c r="T18" s="166"/>
      <c r="U18" s="161"/>
      <c r="V18" s="163"/>
      <c r="W18" s="420"/>
      <c r="X18" s="421"/>
      <c r="Y18" s="421"/>
      <c r="Z18" s="421"/>
      <c r="AA18" s="421"/>
      <c r="AB18" s="422"/>
      <c r="AC18" s="405"/>
      <c r="AD18" s="406"/>
      <c r="AE18" s="148"/>
      <c r="AF18" s="148"/>
      <c r="AG18" s="148"/>
      <c r="AH18" s="148"/>
      <c r="AI18" s="12"/>
      <c r="AJ18" s="24"/>
      <c r="AK18" s="9"/>
      <c r="AR18" s="5" t="s">
        <v>143</v>
      </c>
      <c r="AU18" s="5" t="s">
        <v>94</v>
      </c>
      <c r="AV18" s="5">
        <v>0.91500000000000004</v>
      </c>
    </row>
    <row r="19" spans="1:48" ht="13.5" customHeight="1">
      <c r="A19" s="47"/>
      <c r="B19" s="36">
        <v>1</v>
      </c>
      <c r="C19" s="397"/>
      <c r="D19" s="398"/>
      <c r="E19" s="398"/>
      <c r="F19" s="398"/>
      <c r="G19" s="398"/>
      <c r="H19" s="398"/>
      <c r="I19" s="398"/>
      <c r="J19" s="399"/>
      <c r="K19" s="394"/>
      <c r="L19" s="395"/>
      <c r="M19" s="395"/>
      <c r="N19" s="396"/>
      <c r="O19" s="444"/>
      <c r="P19" s="445"/>
      <c r="Q19" s="446"/>
      <c r="R19" s="447"/>
      <c r="S19" s="447"/>
      <c r="T19" s="448"/>
      <c r="U19" s="174"/>
      <c r="V19" s="164"/>
      <c r="W19" s="441"/>
      <c r="X19" s="441"/>
      <c r="Y19" s="441"/>
      <c r="Z19" s="442"/>
      <c r="AA19" s="455" t="str">
        <f>IF(Q19="","",VLOOKUP(Q19,$B$71:$Y$80,10,FALSE))</f>
        <v/>
      </c>
      <c r="AB19" s="456"/>
      <c r="AC19" s="449"/>
      <c r="AD19" s="450"/>
      <c r="AE19" s="454" t="str">
        <f>IF(Q19="","",W19*AL19*AP19*44/12)</f>
        <v/>
      </c>
      <c r="AF19" s="454"/>
      <c r="AG19" s="454"/>
      <c r="AH19" s="454"/>
      <c r="AI19" s="48"/>
      <c r="AJ19" s="24"/>
      <c r="AK19" s="9"/>
      <c r="AL19" s="5" t="e">
        <f>VLOOKUP(Q19,$B$71:$Y$80,13,FALSE)</f>
        <v>#N/A</v>
      </c>
      <c r="AM19" s="443" t="e">
        <f>VLOOKUP(Q19,$B$71:$Y$80,17,FALSE)</f>
        <v>#N/A</v>
      </c>
      <c r="AN19" s="443"/>
      <c r="AO19" s="443"/>
      <c r="AP19" s="49" t="e">
        <f>VLOOKUP(Q19,$B$71:$Y$80,21,FALSE)</f>
        <v>#N/A</v>
      </c>
      <c r="AQ19" s="49">
        <f>Q19</f>
        <v>0</v>
      </c>
      <c r="AR19" s="50" t="e">
        <f>IF(W19="","",W19*AM19)*AC19</f>
        <v>#VALUE!</v>
      </c>
      <c r="AT19" s="5" t="e">
        <f>VLOOKUP(O19,$AU$1:$AV$60,2,FALSE)</f>
        <v>#N/A</v>
      </c>
      <c r="AU19" s="5" t="s">
        <v>95</v>
      </c>
      <c r="AV19" s="5">
        <v>0.91</v>
      </c>
    </row>
    <row r="20" spans="1:48" ht="13.5" customHeight="1">
      <c r="A20" s="8"/>
      <c r="B20" s="36">
        <v>2</v>
      </c>
      <c r="C20" s="397"/>
      <c r="D20" s="398"/>
      <c r="E20" s="398"/>
      <c r="F20" s="398"/>
      <c r="G20" s="398"/>
      <c r="H20" s="398"/>
      <c r="I20" s="398"/>
      <c r="J20" s="399"/>
      <c r="K20" s="394"/>
      <c r="L20" s="395"/>
      <c r="M20" s="395"/>
      <c r="N20" s="396"/>
      <c r="O20" s="444"/>
      <c r="P20" s="445"/>
      <c r="Q20" s="446"/>
      <c r="R20" s="447"/>
      <c r="S20" s="447"/>
      <c r="T20" s="448"/>
      <c r="U20" s="174"/>
      <c r="V20" s="164"/>
      <c r="W20" s="441"/>
      <c r="X20" s="441"/>
      <c r="Y20" s="441"/>
      <c r="Z20" s="442"/>
      <c r="AA20" s="455" t="str">
        <f>IF(Q20="","",VLOOKUP(Q20,$B$71:$Y$80,10,FALSE))</f>
        <v/>
      </c>
      <c r="AB20" s="456"/>
      <c r="AC20" s="449"/>
      <c r="AD20" s="450"/>
      <c r="AE20" s="454" t="str">
        <f t="shared" ref="AE20:AE22" si="0">IF(Q20="","",W20*AL20*AP20*44/12)</f>
        <v/>
      </c>
      <c r="AF20" s="454"/>
      <c r="AG20" s="454"/>
      <c r="AH20" s="454"/>
      <c r="AI20" s="48"/>
      <c r="AL20" s="5" t="e">
        <f t="shared" ref="AL20:AL22" si="1">VLOOKUP(Q20,$B$71:$Y$80,13,FALSE)</f>
        <v>#N/A</v>
      </c>
      <c r="AM20" s="443" t="e">
        <f>VLOOKUP(Q20,$B$71:$Y$80,17,FALSE)</f>
        <v>#N/A</v>
      </c>
      <c r="AN20" s="443"/>
      <c r="AO20" s="443"/>
      <c r="AP20" s="49" t="e">
        <f>VLOOKUP(Q20,$B$71:$Y$80,21,FALSE)</f>
        <v>#N/A</v>
      </c>
      <c r="AR20" s="50" t="e">
        <f t="shared" ref="AR20:AR22" si="2">IF(W20="","",W20*AM20)*AC20</f>
        <v>#VALUE!</v>
      </c>
      <c r="AT20" s="5" t="e">
        <f t="shared" ref="AT20:AT22" si="3">VLOOKUP(O20,$AU$1:$AV$60,2,FALSE)</f>
        <v>#N/A</v>
      </c>
      <c r="AU20" s="5" t="s">
        <v>96</v>
      </c>
      <c r="AV20" s="5">
        <v>0.90500000000000003</v>
      </c>
    </row>
    <row r="21" spans="1:48" ht="13.5" customHeight="1">
      <c r="A21" s="8"/>
      <c r="B21" s="36">
        <v>3</v>
      </c>
      <c r="C21" s="397"/>
      <c r="D21" s="398"/>
      <c r="E21" s="398"/>
      <c r="F21" s="398"/>
      <c r="G21" s="398"/>
      <c r="H21" s="398"/>
      <c r="I21" s="398"/>
      <c r="J21" s="399"/>
      <c r="K21" s="457"/>
      <c r="L21" s="458"/>
      <c r="M21" s="458"/>
      <c r="N21" s="459"/>
      <c r="O21" s="444"/>
      <c r="P21" s="445"/>
      <c r="Q21" s="446"/>
      <c r="R21" s="447"/>
      <c r="S21" s="447"/>
      <c r="T21" s="448"/>
      <c r="U21" s="174"/>
      <c r="V21" s="164"/>
      <c r="W21" s="441"/>
      <c r="X21" s="441"/>
      <c r="Y21" s="441"/>
      <c r="Z21" s="442"/>
      <c r="AA21" s="455" t="str">
        <f>IF(Q21="","",VLOOKUP(Q21,$B$71:$Y$80,10,FALSE))</f>
        <v/>
      </c>
      <c r="AB21" s="456"/>
      <c r="AC21" s="449"/>
      <c r="AD21" s="450"/>
      <c r="AE21" s="454" t="str">
        <f t="shared" si="0"/>
        <v/>
      </c>
      <c r="AF21" s="454"/>
      <c r="AG21" s="454"/>
      <c r="AH21" s="454"/>
      <c r="AI21" s="48"/>
      <c r="AL21" s="5" t="e">
        <f t="shared" si="1"/>
        <v>#N/A</v>
      </c>
      <c r="AM21" s="443" t="e">
        <f>VLOOKUP(Q21,$B$71:$Y$80,17,FALSE)</f>
        <v>#N/A</v>
      </c>
      <c r="AN21" s="443"/>
      <c r="AO21" s="443"/>
      <c r="AP21" s="49" t="e">
        <f>VLOOKUP(Q21,$B$71:$Y$80,21,FALSE)</f>
        <v>#N/A</v>
      </c>
      <c r="AR21" s="50" t="e">
        <f t="shared" si="2"/>
        <v>#VALUE!</v>
      </c>
      <c r="AT21" s="5" t="e">
        <f t="shared" si="3"/>
        <v>#N/A</v>
      </c>
      <c r="AU21" s="5" t="s">
        <v>97</v>
      </c>
      <c r="AV21" s="5">
        <v>0.9</v>
      </c>
    </row>
    <row r="22" spans="1:48" ht="13.5" customHeight="1" thickBot="1">
      <c r="A22" s="8"/>
      <c r="B22" s="36">
        <v>4</v>
      </c>
      <c r="C22" s="397"/>
      <c r="D22" s="398"/>
      <c r="E22" s="398"/>
      <c r="F22" s="398"/>
      <c r="G22" s="398"/>
      <c r="H22" s="398"/>
      <c r="I22" s="398"/>
      <c r="J22" s="399"/>
      <c r="K22" s="394"/>
      <c r="L22" s="395"/>
      <c r="M22" s="395"/>
      <c r="N22" s="396"/>
      <c r="O22" s="444"/>
      <c r="P22" s="445"/>
      <c r="Q22" s="446"/>
      <c r="R22" s="447"/>
      <c r="S22" s="447"/>
      <c r="T22" s="448"/>
      <c r="U22" s="174"/>
      <c r="V22" s="164"/>
      <c r="W22" s="441"/>
      <c r="X22" s="441"/>
      <c r="Y22" s="441"/>
      <c r="Z22" s="442"/>
      <c r="AA22" s="455" t="str">
        <f>IF(Q22="","",VLOOKUP(Q22,$B$71:$Y$80,10,FALSE))</f>
        <v/>
      </c>
      <c r="AB22" s="456"/>
      <c r="AC22" s="449"/>
      <c r="AD22" s="450"/>
      <c r="AE22" s="454" t="str">
        <f t="shared" si="0"/>
        <v/>
      </c>
      <c r="AF22" s="454"/>
      <c r="AG22" s="454"/>
      <c r="AH22" s="454"/>
      <c r="AI22" s="48"/>
      <c r="AL22" s="5" t="e">
        <f t="shared" si="1"/>
        <v>#N/A</v>
      </c>
      <c r="AM22" s="443" t="e">
        <f>VLOOKUP(Q22,$B$71:$Y$80,17,FALSE)</f>
        <v>#N/A</v>
      </c>
      <c r="AN22" s="443"/>
      <c r="AO22" s="443"/>
      <c r="AP22" s="49" t="e">
        <f>VLOOKUP(Q22,$B$71:$Y$80,21,FALSE)</f>
        <v>#N/A</v>
      </c>
      <c r="AR22" s="50" t="e">
        <f t="shared" si="2"/>
        <v>#VALUE!</v>
      </c>
      <c r="AT22" s="5" t="e">
        <f t="shared" si="3"/>
        <v>#N/A</v>
      </c>
      <c r="AU22" s="5" t="s">
        <v>98</v>
      </c>
      <c r="AV22" s="5">
        <v>0.89500000000000002</v>
      </c>
    </row>
    <row r="23" spans="1:48" ht="13.5" customHeight="1" thickBo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51"/>
      <c r="R23" s="51"/>
      <c r="S23" s="51"/>
      <c r="T23" s="51"/>
      <c r="U23" s="120"/>
      <c r="V23" s="44"/>
      <c r="W23" s="120"/>
      <c r="X23" s="120"/>
      <c r="Y23" s="120"/>
      <c r="Z23" s="10"/>
      <c r="AA23" s="9"/>
      <c r="AB23" s="9"/>
      <c r="AC23" s="9"/>
      <c r="AD23" s="9"/>
      <c r="AE23" s="9"/>
      <c r="AF23" s="9"/>
      <c r="AG23" s="9"/>
      <c r="AH23" s="9"/>
      <c r="AI23" s="11"/>
      <c r="AR23" s="52">
        <f>_xlfn.AGGREGATE(9,7,AR19:AR22)</f>
        <v>0</v>
      </c>
      <c r="AU23" s="5" t="s">
        <v>99</v>
      </c>
      <c r="AV23" s="5">
        <v>0.89</v>
      </c>
    </row>
    <row r="24" spans="1:48" ht="13.5" customHeight="1">
      <c r="A24" s="8"/>
      <c r="B24" s="9"/>
      <c r="C24" s="10"/>
      <c r="D24" s="9"/>
      <c r="E24" s="9"/>
      <c r="F24" s="9"/>
      <c r="G24" s="10"/>
      <c r="H24" s="9"/>
      <c r="I24" s="10"/>
      <c r="J24" s="10"/>
      <c r="K24" s="53" t="str">
        <f>IF(COUNTIF(K19:K22,"その他")&gt;=1,"ボイラ方式がその他の場合の説明を記載→","")</f>
        <v/>
      </c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9"/>
      <c r="AB24" s="9"/>
      <c r="AC24" s="9"/>
      <c r="AD24" s="9"/>
      <c r="AE24" s="9"/>
      <c r="AF24" s="9"/>
      <c r="AG24" s="9"/>
      <c r="AH24" s="9"/>
      <c r="AI24" s="11"/>
      <c r="AU24" s="5" t="s">
        <v>100</v>
      </c>
      <c r="AV24" s="5">
        <v>0.88500000000000001</v>
      </c>
    </row>
    <row r="25" spans="1:48" ht="13.5" customHeight="1">
      <c r="A25" s="8"/>
      <c r="B25" s="24"/>
      <c r="C25" s="24"/>
      <c r="D25" s="9"/>
      <c r="E25" s="9"/>
      <c r="F25" s="6"/>
      <c r="G25" s="24"/>
      <c r="H25" s="9"/>
      <c r="I25" s="9"/>
      <c r="J25" s="6"/>
      <c r="K25" s="24"/>
      <c r="L25" s="9"/>
      <c r="M25" s="9"/>
      <c r="N25" s="9"/>
      <c r="O25" s="9"/>
      <c r="P25" s="6"/>
      <c r="Q25" s="24"/>
      <c r="R25" s="54" t="s">
        <v>11</v>
      </c>
      <c r="S25" s="466" t="s">
        <v>15</v>
      </c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7"/>
      <c r="AO25" s="5" t="s">
        <v>227</v>
      </c>
      <c r="AU25" s="5" t="s">
        <v>101</v>
      </c>
      <c r="AV25" s="5">
        <v>0.88</v>
      </c>
    </row>
    <row r="26" spans="1:48" ht="13.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55" t="str">
        <f>IF(AQ7=1,"",AO26)</f>
        <v/>
      </c>
      <c r="Q26" s="16"/>
      <c r="R26" s="1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9"/>
      <c r="AO26" s="5" t="s">
        <v>226</v>
      </c>
      <c r="AU26" s="5" t="s">
        <v>102</v>
      </c>
      <c r="AV26" s="5">
        <v>0.875</v>
      </c>
    </row>
    <row r="27" spans="1:48" ht="13.5" customHeight="1">
      <c r="A27" s="56"/>
      <c r="B27" s="26"/>
      <c r="C27" s="27"/>
      <c r="D27" s="27"/>
      <c r="F27" s="27"/>
      <c r="G27" s="27"/>
      <c r="H27" s="523" t="s">
        <v>8</v>
      </c>
      <c r="I27" s="523"/>
      <c r="J27" s="523"/>
      <c r="K27" s="523"/>
      <c r="L27" s="523"/>
      <c r="M27" s="523"/>
      <c r="N27" s="523"/>
      <c r="O27" s="523"/>
      <c r="P27" s="525"/>
      <c r="Q27" s="526"/>
      <c r="R27" s="526"/>
      <c r="S27" s="526"/>
      <c r="T27" s="526"/>
      <c r="U27" s="526"/>
      <c r="V27" s="168" t="s">
        <v>4</v>
      </c>
      <c r="W27" s="168"/>
      <c r="X27" s="168"/>
      <c r="Y27" s="169"/>
      <c r="Z27" s="507">
        <f>SUM(AE19:AG22)</f>
        <v>0</v>
      </c>
      <c r="AA27" s="508"/>
      <c r="AB27" s="508"/>
      <c r="AC27" s="508"/>
      <c r="AD27" s="508"/>
      <c r="AE27" s="508"/>
      <c r="AF27" s="185" t="s">
        <v>4</v>
      </c>
      <c r="AG27" s="185"/>
      <c r="AH27" s="185"/>
      <c r="AI27" s="187"/>
      <c r="AU27" s="5" t="s">
        <v>103</v>
      </c>
      <c r="AV27" s="5">
        <v>0.87</v>
      </c>
    </row>
    <row r="28" spans="1:48" ht="13.5" customHeight="1">
      <c r="A28" s="56"/>
      <c r="B28" s="26"/>
      <c r="C28" s="27"/>
      <c r="D28" s="27"/>
      <c r="F28" s="27"/>
      <c r="G28" s="27"/>
      <c r="H28" s="524"/>
      <c r="I28" s="524"/>
      <c r="J28" s="524"/>
      <c r="K28" s="524"/>
      <c r="L28" s="524"/>
      <c r="M28" s="524"/>
      <c r="N28" s="524"/>
      <c r="O28" s="524"/>
      <c r="P28" s="527"/>
      <c r="Q28" s="528"/>
      <c r="R28" s="528"/>
      <c r="S28" s="528"/>
      <c r="T28" s="528"/>
      <c r="U28" s="528"/>
      <c r="V28" s="171"/>
      <c r="W28" s="171"/>
      <c r="X28" s="171"/>
      <c r="Y28" s="172"/>
      <c r="Z28" s="472"/>
      <c r="AA28" s="473"/>
      <c r="AB28" s="473"/>
      <c r="AC28" s="473"/>
      <c r="AD28" s="473"/>
      <c r="AE28" s="473"/>
      <c r="AF28" s="171"/>
      <c r="AG28" s="171"/>
      <c r="AH28" s="171"/>
      <c r="AI28" s="172"/>
      <c r="AU28" s="5" t="s">
        <v>104</v>
      </c>
      <c r="AV28" s="5">
        <v>0.86499999999999999</v>
      </c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U29" s="5" t="s">
        <v>105</v>
      </c>
      <c r="AV29" s="5">
        <v>0.86</v>
      </c>
    </row>
    <row r="30" spans="1:48" ht="13.5" customHeight="1">
      <c r="A30" s="154" t="s">
        <v>3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6"/>
      <c r="AU30" s="5" t="s">
        <v>106</v>
      </c>
      <c r="AV30" s="5">
        <v>0.85499999999999998</v>
      </c>
    </row>
    <row r="31" spans="1:48" ht="13.5" customHeight="1">
      <c r="A31" s="57" t="s">
        <v>145</v>
      </c>
      <c r="B31" s="44"/>
      <c r="C31" s="58"/>
      <c r="D31" s="58"/>
      <c r="E31" s="58"/>
      <c r="F31" s="58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59"/>
      <c r="AU31" s="5" t="s">
        <v>107</v>
      </c>
      <c r="AV31" s="5">
        <v>0.85</v>
      </c>
    </row>
    <row r="32" spans="1:48" ht="13.5" customHeight="1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11"/>
      <c r="AU32" s="5" t="s">
        <v>108</v>
      </c>
      <c r="AV32" s="5">
        <v>0.84499999999999997</v>
      </c>
    </row>
    <row r="33" spans="1:48" ht="13.5" customHeight="1">
      <c r="A33" s="8"/>
      <c r="B33" s="9" t="s">
        <v>44</v>
      </c>
      <c r="C33" s="9"/>
      <c r="D33" s="9"/>
      <c r="E33" s="9"/>
      <c r="F33" s="9"/>
      <c r="G33" s="9"/>
      <c r="H33" s="9"/>
      <c r="I33" s="145"/>
      <c r="J33" s="146"/>
      <c r="K33" s="146"/>
      <c r="L33" s="146"/>
      <c r="M33" s="146"/>
      <c r="N33" s="146"/>
      <c r="O33" s="146"/>
      <c r="P33" s="147"/>
      <c r="Q33" s="6"/>
      <c r="R33" s="9"/>
      <c r="S33" s="60"/>
      <c r="T33" s="60"/>
      <c r="U33" s="9"/>
      <c r="V33" s="9"/>
      <c r="W33" s="9"/>
      <c r="X33" s="9"/>
      <c r="Y33" s="61"/>
      <c r="Z33" s="61"/>
      <c r="AA33" s="61"/>
      <c r="AB33" s="61"/>
      <c r="AC33" s="9"/>
      <c r="AD33" s="9"/>
      <c r="AE33" s="9"/>
      <c r="AF33" s="9"/>
      <c r="AG33" s="45"/>
      <c r="AH33" s="10"/>
      <c r="AI33" s="11"/>
      <c r="AU33" s="5" t="s">
        <v>109</v>
      </c>
      <c r="AV33" s="5">
        <v>0.84</v>
      </c>
    </row>
    <row r="34" spans="1:48" ht="13.5" customHeight="1">
      <c r="A34" s="8"/>
      <c r="B34" s="9" t="s">
        <v>0</v>
      </c>
      <c r="C34" s="9"/>
      <c r="D34" s="9"/>
      <c r="E34" s="9"/>
      <c r="F34" s="9"/>
      <c r="G34" s="9"/>
      <c r="H34" s="9"/>
      <c r="I34" s="510"/>
      <c r="J34" s="511"/>
      <c r="K34" s="511"/>
      <c r="L34" s="511"/>
      <c r="M34" s="511"/>
      <c r="N34" s="511"/>
      <c r="O34" s="511"/>
      <c r="P34" s="512"/>
      <c r="Q34" s="9" t="s">
        <v>154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11"/>
      <c r="AU34" s="5" t="s">
        <v>110</v>
      </c>
      <c r="AV34" s="5">
        <v>0.83499999999999996</v>
      </c>
    </row>
    <row r="35" spans="1:48" ht="13.5" customHeight="1">
      <c r="A35" s="8"/>
      <c r="B35" s="9" t="s">
        <v>41</v>
      </c>
      <c r="C35" s="9"/>
      <c r="D35" s="9"/>
      <c r="E35" s="9"/>
      <c r="F35" s="9"/>
      <c r="G35" s="9"/>
      <c r="H35" s="9"/>
      <c r="I35" s="446"/>
      <c r="J35" s="447"/>
      <c r="K35" s="447"/>
      <c r="L35" s="447"/>
      <c r="M35" s="447"/>
      <c r="N35" s="447"/>
      <c r="O35" s="447"/>
      <c r="P35" s="448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1"/>
      <c r="AU35" s="5" t="s">
        <v>111</v>
      </c>
      <c r="AV35" s="5">
        <v>0.83</v>
      </c>
    </row>
    <row r="36" spans="1:48" ht="13.5" customHeight="1">
      <c r="A36" s="8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11"/>
      <c r="AU36" s="5" t="s">
        <v>112</v>
      </c>
      <c r="AV36" s="5">
        <v>0.82499999999999996</v>
      </c>
    </row>
    <row r="37" spans="1:48" ht="13.5" customHeight="1">
      <c r="A37" s="8"/>
      <c r="B37" s="6"/>
      <c r="C37" s="6"/>
      <c r="D37" s="6"/>
      <c r="E37" s="9"/>
      <c r="F37" s="9"/>
      <c r="G37" s="6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11"/>
      <c r="AU37" s="5" t="s">
        <v>113</v>
      </c>
      <c r="AV37" s="5">
        <v>0.82</v>
      </c>
    </row>
    <row r="38" spans="1:48" ht="13.5" customHeight="1">
      <c r="A38" s="8"/>
      <c r="B38" s="9"/>
      <c r="C38" s="9"/>
      <c r="D38" s="9"/>
      <c r="E38" s="9"/>
      <c r="F38" s="9"/>
      <c r="G38" s="9"/>
      <c r="H38" s="9"/>
      <c r="I38" s="62"/>
      <c r="J38" s="62"/>
      <c r="K38" s="62"/>
      <c r="L38" s="62"/>
      <c r="M38" s="62"/>
      <c r="N38" s="9" t="s">
        <v>155</v>
      </c>
      <c r="O38" s="62"/>
      <c r="P38" s="62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1"/>
      <c r="AU38" s="5" t="s">
        <v>114</v>
      </c>
      <c r="AV38" s="5">
        <v>0.81499999999999995</v>
      </c>
    </row>
    <row r="39" spans="1:48" ht="13.5" customHeight="1">
      <c r="A39" s="8"/>
      <c r="B39" s="390"/>
      <c r="C39" s="460" t="s">
        <v>71</v>
      </c>
      <c r="D39" s="461"/>
      <c r="E39" s="461"/>
      <c r="F39" s="461"/>
      <c r="G39" s="461"/>
      <c r="H39" s="461"/>
      <c r="I39" s="461"/>
      <c r="J39" s="461"/>
      <c r="K39" s="462"/>
      <c r="L39" s="158" t="s">
        <v>72</v>
      </c>
      <c r="M39" s="159"/>
      <c r="N39" s="159"/>
      <c r="O39" s="160"/>
      <c r="P39" s="212" t="s">
        <v>137</v>
      </c>
      <c r="Q39" s="169"/>
      <c r="R39" s="403" t="s">
        <v>75</v>
      </c>
      <c r="S39" s="404"/>
      <c r="T39" s="141" t="s">
        <v>140</v>
      </c>
      <c r="U39" s="142"/>
      <c r="V39" s="165"/>
      <c r="W39" s="417" t="s">
        <v>142</v>
      </c>
      <c r="X39" s="418"/>
      <c r="Y39" s="418"/>
      <c r="Z39" s="418"/>
      <c r="AA39" s="418"/>
      <c r="AB39" s="419"/>
      <c r="AC39" s="148" t="s">
        <v>76</v>
      </c>
      <c r="AD39" s="148"/>
      <c r="AE39" s="148"/>
      <c r="AF39" s="148"/>
      <c r="AG39" s="6"/>
      <c r="AH39" s="9"/>
      <c r="AI39" s="11"/>
      <c r="AU39" s="5" t="s">
        <v>115</v>
      </c>
      <c r="AV39" s="5">
        <v>0.81</v>
      </c>
    </row>
    <row r="40" spans="1:48" ht="13.5" customHeight="1">
      <c r="A40" s="8"/>
      <c r="B40" s="391"/>
      <c r="C40" s="463"/>
      <c r="D40" s="464"/>
      <c r="E40" s="464"/>
      <c r="F40" s="464"/>
      <c r="G40" s="464"/>
      <c r="H40" s="464"/>
      <c r="I40" s="464"/>
      <c r="J40" s="464"/>
      <c r="K40" s="465"/>
      <c r="L40" s="161"/>
      <c r="M40" s="162"/>
      <c r="N40" s="162"/>
      <c r="O40" s="163"/>
      <c r="P40" s="170"/>
      <c r="Q40" s="172"/>
      <c r="R40" s="405"/>
      <c r="S40" s="406"/>
      <c r="T40" s="143"/>
      <c r="U40" s="144"/>
      <c r="V40" s="166"/>
      <c r="W40" s="420"/>
      <c r="X40" s="421"/>
      <c r="Y40" s="421"/>
      <c r="Z40" s="421"/>
      <c r="AA40" s="421"/>
      <c r="AB40" s="422"/>
      <c r="AC40" s="148"/>
      <c r="AD40" s="148"/>
      <c r="AE40" s="148"/>
      <c r="AF40" s="148"/>
      <c r="AG40" s="6"/>
      <c r="AH40" s="10"/>
      <c r="AI40" s="63"/>
      <c r="AU40" s="5" t="s">
        <v>116</v>
      </c>
      <c r="AV40" s="5">
        <v>0.80500000000000005</v>
      </c>
    </row>
    <row r="41" spans="1:48" ht="13.5" customHeight="1">
      <c r="A41" s="8"/>
      <c r="B41" s="64">
        <v>1</v>
      </c>
      <c r="C41" s="397"/>
      <c r="D41" s="398"/>
      <c r="E41" s="398"/>
      <c r="F41" s="398"/>
      <c r="G41" s="398"/>
      <c r="H41" s="398"/>
      <c r="I41" s="398"/>
      <c r="J41" s="398"/>
      <c r="K41" s="399"/>
      <c r="L41" s="394"/>
      <c r="M41" s="395"/>
      <c r="N41" s="395"/>
      <c r="O41" s="396"/>
      <c r="P41" s="397"/>
      <c r="Q41" s="399"/>
      <c r="R41" s="392"/>
      <c r="S41" s="393"/>
      <c r="T41" s="477"/>
      <c r="U41" s="478"/>
      <c r="V41" s="479"/>
      <c r="W41" s="505">
        <f>AR45</f>
        <v>0</v>
      </c>
      <c r="X41" s="506"/>
      <c r="Y41" s="506"/>
      <c r="Z41" s="506"/>
      <c r="AA41" s="488" t="str">
        <f>IF(I35="","",VLOOKUP(I35,$B$71:$Y$80,10,FALSE))</f>
        <v/>
      </c>
      <c r="AB41" s="183"/>
      <c r="AC41" s="451" t="str">
        <f>IF(I35="","",W41*AL41*AP41*44/12)</f>
        <v/>
      </c>
      <c r="AD41" s="452"/>
      <c r="AE41" s="452"/>
      <c r="AF41" s="453"/>
      <c r="AG41" s="24"/>
      <c r="AH41" s="10"/>
      <c r="AI41" s="11"/>
      <c r="AL41" s="5" t="e">
        <f>VLOOKUP(I35,$B$71:$Y$80,13,FALSE)</f>
        <v>#N/A</v>
      </c>
      <c r="AM41" s="443" t="e">
        <f>VLOOKUP(I35,$B$71:$Y$80,17,FALSE)</f>
        <v>#N/A</v>
      </c>
      <c r="AN41" s="443"/>
      <c r="AO41" s="443"/>
      <c r="AP41" s="49" t="e">
        <f>VLOOKUP(I35,$B$71:$Y$80,21,FALSE)</f>
        <v>#N/A</v>
      </c>
      <c r="AR41" s="5" t="e">
        <f>$AR$23*T41/R41/AM41</f>
        <v>#DIV/0!</v>
      </c>
      <c r="AU41" s="5" t="s">
        <v>117</v>
      </c>
      <c r="AV41" s="5">
        <v>0.8</v>
      </c>
    </row>
    <row r="42" spans="1:48" ht="13.5" customHeight="1">
      <c r="A42" s="8"/>
      <c r="B42" s="64">
        <v>2</v>
      </c>
      <c r="C42" s="397"/>
      <c r="D42" s="398"/>
      <c r="E42" s="398"/>
      <c r="F42" s="398"/>
      <c r="G42" s="398"/>
      <c r="H42" s="398"/>
      <c r="I42" s="398"/>
      <c r="J42" s="398"/>
      <c r="K42" s="399"/>
      <c r="L42" s="394"/>
      <c r="M42" s="395"/>
      <c r="N42" s="395"/>
      <c r="O42" s="396"/>
      <c r="P42" s="397"/>
      <c r="Q42" s="399"/>
      <c r="R42" s="392"/>
      <c r="S42" s="393"/>
      <c r="T42" s="477"/>
      <c r="U42" s="478"/>
      <c r="V42" s="479"/>
      <c r="W42" s="480" t="s">
        <v>158</v>
      </c>
      <c r="X42" s="481"/>
      <c r="Y42" s="481"/>
      <c r="Z42" s="481"/>
      <c r="AA42" s="481"/>
      <c r="AB42" s="481"/>
      <c r="AC42" s="481"/>
      <c r="AD42" s="481"/>
      <c r="AE42" s="481"/>
      <c r="AF42" s="481"/>
      <c r="AG42" s="24"/>
      <c r="AH42" s="9"/>
      <c r="AI42" s="11"/>
      <c r="AM42" s="443" t="e">
        <f>VLOOKUP(IF(C42="","",I$35),$B$71:$Y$80,17,FALSE)</f>
        <v>#N/A</v>
      </c>
      <c r="AN42" s="443"/>
      <c r="AO42" s="443"/>
      <c r="AP42" s="49" t="e">
        <f>VLOOKUP(IF(C42="","",I$35),$B$71:$Y$80,21,FALSE)</f>
        <v>#N/A</v>
      </c>
      <c r="AR42" s="5" t="e">
        <f>$AR$23*T42/R42/AM42</f>
        <v>#DIV/0!</v>
      </c>
      <c r="AU42" s="5" t="s">
        <v>118</v>
      </c>
      <c r="AV42" s="5">
        <v>0.79500000000000004</v>
      </c>
    </row>
    <row r="43" spans="1:48" ht="13.5" customHeight="1">
      <c r="A43" s="8"/>
      <c r="B43" s="64">
        <v>3</v>
      </c>
      <c r="C43" s="397"/>
      <c r="D43" s="398"/>
      <c r="E43" s="398"/>
      <c r="F43" s="398"/>
      <c r="G43" s="398"/>
      <c r="H43" s="398"/>
      <c r="I43" s="398"/>
      <c r="J43" s="398"/>
      <c r="K43" s="399"/>
      <c r="L43" s="394"/>
      <c r="M43" s="395"/>
      <c r="N43" s="395"/>
      <c r="O43" s="396"/>
      <c r="P43" s="397"/>
      <c r="Q43" s="399"/>
      <c r="R43" s="392"/>
      <c r="S43" s="393"/>
      <c r="T43" s="477"/>
      <c r="U43" s="478"/>
      <c r="V43" s="479"/>
      <c r="W43" s="482"/>
      <c r="X43" s="466"/>
      <c r="Y43" s="466"/>
      <c r="Z43" s="466"/>
      <c r="AA43" s="466"/>
      <c r="AB43" s="466"/>
      <c r="AC43" s="466"/>
      <c r="AD43" s="466"/>
      <c r="AE43" s="466"/>
      <c r="AF43" s="466"/>
      <c r="AG43" s="24"/>
      <c r="AH43" s="9"/>
      <c r="AI43" s="11"/>
      <c r="AM43" s="443" t="e">
        <f>VLOOKUP(IF(C43="","",I$35),$B$71:$Y$80,17,FALSE)</f>
        <v>#N/A</v>
      </c>
      <c r="AN43" s="443"/>
      <c r="AO43" s="443"/>
      <c r="AP43" s="49" t="e">
        <f>VLOOKUP(IF(C43="","",I$35),$B$71:$Y$80,21,FALSE)</f>
        <v>#N/A</v>
      </c>
      <c r="AR43" s="5" t="e">
        <f>$AR$23*T43/R43/AM43</f>
        <v>#DIV/0!</v>
      </c>
      <c r="AU43" s="5" t="s">
        <v>119</v>
      </c>
      <c r="AV43" s="5">
        <v>0.79</v>
      </c>
    </row>
    <row r="44" spans="1:48" ht="13.5" customHeight="1" thickBot="1">
      <c r="A44" s="8"/>
      <c r="B44" s="64">
        <v>4</v>
      </c>
      <c r="C44" s="397"/>
      <c r="D44" s="398"/>
      <c r="E44" s="398"/>
      <c r="F44" s="398"/>
      <c r="G44" s="398"/>
      <c r="H44" s="398"/>
      <c r="I44" s="398"/>
      <c r="J44" s="398"/>
      <c r="K44" s="399"/>
      <c r="L44" s="394"/>
      <c r="M44" s="395"/>
      <c r="N44" s="395"/>
      <c r="O44" s="396"/>
      <c r="P44" s="397"/>
      <c r="Q44" s="399"/>
      <c r="R44" s="392"/>
      <c r="S44" s="393"/>
      <c r="T44" s="477"/>
      <c r="U44" s="478"/>
      <c r="V44" s="47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24"/>
      <c r="AH44" s="9"/>
      <c r="AI44" s="11"/>
      <c r="AM44" s="443" t="e">
        <f>VLOOKUP(IF(C44="","",I$35),$B$71:$Y$80,17,FALSE)</f>
        <v>#N/A</v>
      </c>
      <c r="AN44" s="443"/>
      <c r="AO44" s="443"/>
      <c r="AP44" s="49" t="e">
        <f>VLOOKUP(IF(C44="","",I$35),$B$71:$Y$80,21,FALSE)</f>
        <v>#N/A</v>
      </c>
      <c r="AR44" s="5" t="e">
        <f>$AR$23*T44/R44/AM44</f>
        <v>#DIV/0!</v>
      </c>
      <c r="AU44" s="5" t="s">
        <v>120</v>
      </c>
      <c r="AV44" s="5">
        <v>0.78500000000000003</v>
      </c>
    </row>
    <row r="45" spans="1:48" ht="13.5" customHeight="1" thickBot="1">
      <c r="A45" s="8"/>
      <c r="B45" s="9"/>
      <c r="C45" s="9"/>
      <c r="D45" s="9"/>
      <c r="E45" s="9"/>
      <c r="F45" s="9"/>
      <c r="G45" s="9"/>
      <c r="H45" s="9"/>
      <c r="I45" s="62"/>
      <c r="J45" s="62"/>
      <c r="K45" s="62"/>
      <c r="L45" s="62"/>
      <c r="M45" s="62"/>
      <c r="N45" s="62"/>
      <c r="O45" s="62"/>
      <c r="P45" s="62"/>
      <c r="Q45" s="9"/>
      <c r="R45" s="9"/>
      <c r="S45" s="65" t="s">
        <v>141</v>
      </c>
      <c r="T45" s="154">
        <f>SUM(T41:U44)</f>
        <v>0</v>
      </c>
      <c r="U45" s="155"/>
      <c r="V45" s="156"/>
      <c r="W45" s="66" t="s">
        <v>156</v>
      </c>
      <c r="X45" s="9"/>
      <c r="Y45" s="9"/>
      <c r="Z45" s="9"/>
      <c r="AA45" s="9"/>
      <c r="AB45" s="9"/>
      <c r="AC45" s="9"/>
      <c r="AD45" s="9"/>
      <c r="AE45" s="9"/>
      <c r="AF45" s="9"/>
      <c r="AG45" s="10"/>
      <c r="AH45" s="9"/>
      <c r="AI45" s="11"/>
      <c r="AR45" s="52">
        <f>_xlfn.AGGREGATE(9,7,AR41:AR44)</f>
        <v>0</v>
      </c>
      <c r="AU45" s="5" t="s">
        <v>121</v>
      </c>
      <c r="AV45" s="5">
        <v>0.78</v>
      </c>
    </row>
    <row r="46" spans="1:48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U46" s="5" t="s">
        <v>122</v>
      </c>
      <c r="AV46" s="5">
        <v>0.77500000000000002</v>
      </c>
    </row>
    <row r="47" spans="1:48" ht="13.5" customHeight="1">
      <c r="A47" s="8"/>
      <c r="B47" s="10"/>
      <c r="C47" s="10"/>
      <c r="D47" s="9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10"/>
      <c r="Y47" s="10"/>
      <c r="Z47" s="10"/>
      <c r="AA47" s="9"/>
      <c r="AB47" s="67"/>
      <c r="AC47" s="67"/>
      <c r="AD47" s="67"/>
      <c r="AE47" s="67"/>
      <c r="AF47" s="9"/>
      <c r="AG47" s="45"/>
      <c r="AH47" s="9"/>
      <c r="AI47" s="11"/>
      <c r="AU47" s="5" t="s">
        <v>123</v>
      </c>
      <c r="AV47" s="5">
        <v>0.77</v>
      </c>
    </row>
    <row r="48" spans="1:48" ht="13.5" customHeight="1">
      <c r="A48" s="8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6"/>
      <c r="Q48" s="24"/>
      <c r="R48" s="54" t="s">
        <v>11</v>
      </c>
      <c r="S48" s="466" t="s">
        <v>15</v>
      </c>
      <c r="T48" s="466"/>
      <c r="U48" s="466"/>
      <c r="V48" s="466"/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6"/>
      <c r="AI48" s="467"/>
      <c r="AU48" s="5" t="s">
        <v>101</v>
      </c>
      <c r="AV48" s="5">
        <v>0.88</v>
      </c>
    </row>
    <row r="49" spans="1:48">
      <c r="A49" s="68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55" t="str">
        <f>IF(AQ7=1,"",AO49)</f>
        <v/>
      </c>
      <c r="Q49" s="16"/>
      <c r="R49" s="18"/>
      <c r="S49" s="468"/>
      <c r="T49" s="468"/>
      <c r="U49" s="468"/>
      <c r="V49" s="468"/>
      <c r="W49" s="468"/>
      <c r="X49" s="468"/>
      <c r="Y49" s="468"/>
      <c r="Z49" s="468"/>
      <c r="AA49" s="468"/>
      <c r="AB49" s="468"/>
      <c r="AC49" s="468"/>
      <c r="AD49" s="468"/>
      <c r="AE49" s="468"/>
      <c r="AF49" s="468"/>
      <c r="AG49" s="468"/>
      <c r="AH49" s="468"/>
      <c r="AI49" s="469"/>
      <c r="AO49" s="5" t="s">
        <v>226</v>
      </c>
      <c r="AU49" s="5" t="s">
        <v>102</v>
      </c>
      <c r="AV49" s="5">
        <v>0.875</v>
      </c>
    </row>
    <row r="50" spans="1:48">
      <c r="A50" s="56"/>
      <c r="C50" s="27"/>
      <c r="D50" s="27"/>
      <c r="E50" s="27"/>
      <c r="F50" s="27"/>
      <c r="G50" s="27"/>
      <c r="H50" s="523" t="s">
        <v>9</v>
      </c>
      <c r="I50" s="523"/>
      <c r="J50" s="523"/>
      <c r="K50" s="523"/>
      <c r="L50" s="523"/>
      <c r="M50" s="523"/>
      <c r="N50" s="523"/>
      <c r="O50" s="523"/>
      <c r="P50" s="525"/>
      <c r="Q50" s="526"/>
      <c r="R50" s="526"/>
      <c r="S50" s="526"/>
      <c r="T50" s="526"/>
      <c r="U50" s="526"/>
      <c r="V50" s="168" t="s">
        <v>4</v>
      </c>
      <c r="W50" s="168"/>
      <c r="X50" s="168"/>
      <c r="Y50" s="169"/>
      <c r="Z50" s="470" t="str">
        <f>AC41</f>
        <v/>
      </c>
      <c r="AA50" s="471"/>
      <c r="AB50" s="471"/>
      <c r="AC50" s="471"/>
      <c r="AD50" s="471"/>
      <c r="AE50" s="471"/>
      <c r="AF50" s="168" t="s">
        <v>4</v>
      </c>
      <c r="AG50" s="168"/>
      <c r="AH50" s="168"/>
      <c r="AI50" s="169"/>
      <c r="AU50" s="5" t="s">
        <v>124</v>
      </c>
      <c r="AV50" s="5">
        <v>0.755</v>
      </c>
    </row>
    <row r="51" spans="1:48">
      <c r="A51" s="56"/>
      <c r="B51" s="26"/>
      <c r="C51" s="27"/>
      <c r="D51" s="27"/>
      <c r="E51" s="27"/>
      <c r="F51" s="27"/>
      <c r="G51" s="27"/>
      <c r="H51" s="524"/>
      <c r="I51" s="524"/>
      <c r="J51" s="524"/>
      <c r="K51" s="524"/>
      <c r="L51" s="524"/>
      <c r="M51" s="524"/>
      <c r="N51" s="524"/>
      <c r="O51" s="524"/>
      <c r="P51" s="527"/>
      <c r="Q51" s="528"/>
      <c r="R51" s="528"/>
      <c r="S51" s="528"/>
      <c r="T51" s="528"/>
      <c r="U51" s="528"/>
      <c r="V51" s="171"/>
      <c r="W51" s="171"/>
      <c r="X51" s="171"/>
      <c r="Y51" s="172"/>
      <c r="Z51" s="472"/>
      <c r="AA51" s="473"/>
      <c r="AB51" s="473"/>
      <c r="AC51" s="473"/>
      <c r="AD51" s="473"/>
      <c r="AE51" s="473"/>
      <c r="AF51" s="171"/>
      <c r="AG51" s="171"/>
      <c r="AH51" s="171"/>
      <c r="AI51" s="172"/>
      <c r="AU51" s="5" t="s">
        <v>125</v>
      </c>
      <c r="AV51" s="5">
        <v>0.75</v>
      </c>
    </row>
    <row r="52" spans="1:48" ht="14.25" thickBo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U52" s="5" t="s">
        <v>126</v>
      </c>
      <c r="AV52" s="5">
        <v>0.745</v>
      </c>
    </row>
    <row r="53" spans="1:48" ht="14.25" thickTop="1">
      <c r="A53" s="10"/>
      <c r="B53" s="149" t="s">
        <v>8</v>
      </c>
      <c r="C53" s="150"/>
      <c r="D53" s="150"/>
      <c r="E53" s="150"/>
      <c r="F53" s="150"/>
      <c r="G53" s="150"/>
      <c r="H53" s="150"/>
      <c r="I53" s="150"/>
      <c r="J53" s="150"/>
      <c r="K53" s="151"/>
      <c r="N53" s="149" t="s">
        <v>9</v>
      </c>
      <c r="O53" s="150"/>
      <c r="P53" s="150"/>
      <c r="Q53" s="150"/>
      <c r="R53" s="150"/>
      <c r="S53" s="150"/>
      <c r="T53" s="150"/>
      <c r="U53" s="150"/>
      <c r="V53" s="150"/>
      <c r="W53" s="151"/>
      <c r="Z53" s="474" t="s">
        <v>6</v>
      </c>
      <c r="AA53" s="475"/>
      <c r="AB53" s="475"/>
      <c r="AC53" s="475"/>
      <c r="AD53" s="475"/>
      <c r="AE53" s="475"/>
      <c r="AF53" s="475"/>
      <c r="AG53" s="475"/>
      <c r="AH53" s="475"/>
      <c r="AI53" s="476"/>
      <c r="AU53" s="5" t="s">
        <v>127</v>
      </c>
      <c r="AV53" s="5">
        <v>0.74</v>
      </c>
    </row>
    <row r="54" spans="1:48" ht="13.5" customHeight="1">
      <c r="A54" s="10"/>
      <c r="B54" s="182">
        <f>IF($AQ$7=2,P27,Z27)</f>
        <v>0</v>
      </c>
      <c r="C54" s="499"/>
      <c r="D54" s="499"/>
      <c r="E54" s="499"/>
      <c r="F54" s="499"/>
      <c r="G54" s="499"/>
      <c r="H54" s="168" t="s">
        <v>4</v>
      </c>
      <c r="I54" s="168"/>
      <c r="J54" s="168"/>
      <c r="K54" s="169"/>
      <c r="L54" s="213" t="s">
        <v>10</v>
      </c>
      <c r="M54" s="187"/>
      <c r="N54" s="520" t="str">
        <f>IF(AQ7=2,P50,Z50)</f>
        <v/>
      </c>
      <c r="O54" s="500"/>
      <c r="P54" s="500"/>
      <c r="Q54" s="500"/>
      <c r="R54" s="500"/>
      <c r="S54" s="500"/>
      <c r="T54" s="168" t="s">
        <v>4</v>
      </c>
      <c r="U54" s="168"/>
      <c r="V54" s="168"/>
      <c r="W54" s="169"/>
      <c r="X54" s="213" t="s">
        <v>7</v>
      </c>
      <c r="Y54" s="185"/>
      <c r="Z54" s="489" t="str">
        <f>IFERROR(B54-N54,"")</f>
        <v/>
      </c>
      <c r="AA54" s="490"/>
      <c r="AB54" s="490"/>
      <c r="AC54" s="490"/>
      <c r="AD54" s="490"/>
      <c r="AE54" s="490"/>
      <c r="AF54" s="168" t="s">
        <v>4</v>
      </c>
      <c r="AG54" s="168"/>
      <c r="AH54" s="168"/>
      <c r="AI54" s="493"/>
      <c r="AU54" s="5" t="s">
        <v>128</v>
      </c>
      <c r="AV54" s="5">
        <v>0.73499999999999999</v>
      </c>
    </row>
    <row r="55" spans="1:48" ht="14.25" customHeight="1" thickBot="1">
      <c r="A55" s="28"/>
      <c r="B55" s="182"/>
      <c r="C55" s="499"/>
      <c r="D55" s="499"/>
      <c r="E55" s="499"/>
      <c r="F55" s="499"/>
      <c r="G55" s="499"/>
      <c r="H55" s="171"/>
      <c r="I55" s="171"/>
      <c r="J55" s="171"/>
      <c r="K55" s="172"/>
      <c r="L55" s="213"/>
      <c r="M55" s="187"/>
      <c r="N55" s="521"/>
      <c r="O55" s="522"/>
      <c r="P55" s="522"/>
      <c r="Q55" s="522"/>
      <c r="R55" s="522"/>
      <c r="S55" s="522"/>
      <c r="T55" s="171"/>
      <c r="U55" s="171"/>
      <c r="V55" s="171"/>
      <c r="W55" s="172"/>
      <c r="X55" s="213"/>
      <c r="Y55" s="185"/>
      <c r="Z55" s="491"/>
      <c r="AA55" s="492"/>
      <c r="AB55" s="492"/>
      <c r="AC55" s="492"/>
      <c r="AD55" s="492"/>
      <c r="AE55" s="492"/>
      <c r="AF55" s="494"/>
      <c r="AG55" s="494"/>
      <c r="AH55" s="494"/>
      <c r="AI55" s="495"/>
      <c r="AU55" s="5" t="s">
        <v>129</v>
      </c>
      <c r="AV55" s="5">
        <v>0.73</v>
      </c>
    </row>
    <row r="56" spans="1:48" ht="15" thickTop="1" thickBot="1">
      <c r="AU56" s="5" t="s">
        <v>130</v>
      </c>
      <c r="AV56" s="5">
        <v>0.72499999999999998</v>
      </c>
    </row>
    <row r="57" spans="1:48" ht="13.5" customHeight="1" thickTop="1">
      <c r="N57" s="513" t="s">
        <v>231</v>
      </c>
      <c r="O57" s="514"/>
      <c r="P57" s="514"/>
      <c r="Q57" s="514"/>
      <c r="R57" s="514"/>
      <c r="S57" s="514"/>
      <c r="T57" s="515"/>
      <c r="Z57" s="474" t="s">
        <v>251</v>
      </c>
      <c r="AA57" s="475"/>
      <c r="AB57" s="475"/>
      <c r="AC57" s="475"/>
      <c r="AD57" s="475"/>
      <c r="AE57" s="475"/>
      <c r="AF57" s="475"/>
      <c r="AG57" s="475"/>
      <c r="AH57" s="475"/>
      <c r="AI57" s="476"/>
      <c r="AU57" s="5" t="s">
        <v>131</v>
      </c>
      <c r="AV57" s="5">
        <v>0.72</v>
      </c>
    </row>
    <row r="58" spans="1:48" ht="13.5" customHeight="1">
      <c r="N58" s="516">
        <f>I3</f>
        <v>0</v>
      </c>
      <c r="O58" s="490"/>
      <c r="P58" s="490"/>
      <c r="Q58" s="490"/>
      <c r="R58" s="501"/>
      <c r="S58" s="212" t="s">
        <v>1</v>
      </c>
      <c r="T58" s="169"/>
      <c r="Z58" s="489" t="str">
        <f>IFERROR(Z54*N58,"")</f>
        <v/>
      </c>
      <c r="AA58" s="490"/>
      <c r="AB58" s="490"/>
      <c r="AC58" s="490"/>
      <c r="AD58" s="490"/>
      <c r="AE58" s="490"/>
      <c r="AF58" s="140" t="s">
        <v>232</v>
      </c>
      <c r="AG58" s="208"/>
      <c r="AH58" s="208"/>
      <c r="AI58" s="496"/>
      <c r="AU58" s="5" t="s">
        <v>132</v>
      </c>
      <c r="AV58" s="5">
        <v>0.71499999999999997</v>
      </c>
    </row>
    <row r="59" spans="1:48" ht="14.25" customHeight="1" thickBot="1">
      <c r="N59" s="517"/>
      <c r="O59" s="518"/>
      <c r="P59" s="518"/>
      <c r="Q59" s="518"/>
      <c r="R59" s="519"/>
      <c r="S59" s="170"/>
      <c r="T59" s="172"/>
      <c r="Z59" s="491"/>
      <c r="AA59" s="492"/>
      <c r="AB59" s="492"/>
      <c r="AC59" s="492"/>
      <c r="AD59" s="492"/>
      <c r="AE59" s="492"/>
      <c r="AF59" s="497"/>
      <c r="AG59" s="497"/>
      <c r="AH59" s="497"/>
      <c r="AI59" s="498"/>
      <c r="AU59" s="5" t="s">
        <v>133</v>
      </c>
      <c r="AV59" s="5">
        <v>0.71</v>
      </c>
    </row>
    <row r="60" spans="1:48" ht="15" thickTop="1">
      <c r="P60" s="29"/>
      <c r="AU60" s="5" t="s">
        <v>134</v>
      </c>
      <c r="AV60" s="5">
        <v>0.70499999999999996</v>
      </c>
    </row>
    <row r="61" spans="1:48" ht="13.5" customHeight="1"/>
    <row r="62" spans="1:48" ht="14.25" customHeight="1">
      <c r="B62" s="5" t="s">
        <v>235</v>
      </c>
      <c r="C62" s="5" t="s">
        <v>236</v>
      </c>
    </row>
    <row r="66" spans="2:36" hidden="1"/>
    <row r="67" spans="2:36" hidden="1"/>
    <row r="68" spans="2:36" hidden="1"/>
    <row r="69" spans="2:36" hidden="1"/>
    <row r="70" spans="2:36" hidden="1">
      <c r="B70" s="483" t="s">
        <v>41</v>
      </c>
      <c r="C70" s="483"/>
      <c r="D70" s="483"/>
      <c r="E70" s="483"/>
      <c r="F70" s="483"/>
      <c r="G70" s="483"/>
      <c r="H70" s="483"/>
      <c r="I70" s="483"/>
      <c r="J70" s="483"/>
      <c r="K70" s="483" t="s">
        <v>12</v>
      </c>
      <c r="L70" s="483"/>
      <c r="M70" s="483"/>
      <c r="N70" s="70" t="s">
        <v>138</v>
      </c>
      <c r="O70" s="71"/>
      <c r="P70" s="71"/>
      <c r="Q70" s="72"/>
      <c r="R70" s="484" t="s">
        <v>139</v>
      </c>
      <c r="S70" s="485"/>
      <c r="T70" s="485"/>
      <c r="U70" s="486"/>
      <c r="V70" s="483" t="s">
        <v>43</v>
      </c>
      <c r="W70" s="483"/>
      <c r="X70" s="483"/>
      <c r="Y70" s="483"/>
      <c r="AA70" s="73" t="s">
        <v>44</v>
      </c>
      <c r="AB70" s="73"/>
      <c r="AC70" s="73"/>
      <c r="AD70" s="73"/>
      <c r="AE70" s="73"/>
      <c r="AF70" s="73"/>
      <c r="AG70" s="73"/>
      <c r="AH70" s="73"/>
      <c r="AI70" s="73"/>
      <c r="AJ70" s="73"/>
    </row>
    <row r="71" spans="2:36" hidden="1">
      <c r="B71" s="183" t="s">
        <v>14</v>
      </c>
      <c r="C71" s="183"/>
      <c r="D71" s="183"/>
      <c r="E71" s="183"/>
      <c r="F71" s="183"/>
      <c r="G71" s="183"/>
      <c r="H71" s="183"/>
      <c r="I71" s="183"/>
      <c r="J71" s="183"/>
      <c r="K71" s="183" t="s">
        <v>13</v>
      </c>
      <c r="L71" s="183"/>
      <c r="M71" s="183"/>
      <c r="N71" s="74">
        <v>36.700000000000003</v>
      </c>
      <c r="O71" s="74"/>
      <c r="P71" s="74"/>
      <c r="Q71" s="74"/>
      <c r="R71" s="184">
        <v>34.200000000000003</v>
      </c>
      <c r="S71" s="487"/>
      <c r="T71" s="487"/>
      <c r="U71" s="488"/>
      <c r="V71" s="183">
        <v>1.8499999999999999E-2</v>
      </c>
      <c r="W71" s="183"/>
      <c r="X71" s="183"/>
      <c r="Y71" s="183"/>
      <c r="AA71" s="74" t="s">
        <v>45</v>
      </c>
      <c r="AB71" s="74"/>
      <c r="AC71" s="74"/>
      <c r="AD71" s="74"/>
      <c r="AE71" s="74"/>
      <c r="AF71" s="74"/>
      <c r="AG71" s="74"/>
      <c r="AH71" s="74"/>
      <c r="AI71" s="74"/>
      <c r="AJ71" s="74"/>
    </row>
    <row r="72" spans="2:36" hidden="1">
      <c r="B72" s="183" t="s">
        <v>46</v>
      </c>
      <c r="C72" s="183"/>
      <c r="D72" s="183"/>
      <c r="E72" s="183"/>
      <c r="F72" s="183"/>
      <c r="G72" s="183"/>
      <c r="H72" s="183"/>
      <c r="I72" s="183"/>
      <c r="J72" s="183"/>
      <c r="K72" s="183" t="s">
        <v>13</v>
      </c>
      <c r="L72" s="183"/>
      <c r="M72" s="183"/>
      <c r="N72" s="74">
        <v>39.1</v>
      </c>
      <c r="O72" s="74"/>
      <c r="P72" s="74"/>
      <c r="Q72" s="74"/>
      <c r="R72" s="184">
        <v>36.6</v>
      </c>
      <c r="S72" s="487"/>
      <c r="T72" s="487"/>
      <c r="U72" s="488"/>
      <c r="V72" s="183">
        <v>1.89E-2</v>
      </c>
      <c r="W72" s="183"/>
      <c r="X72" s="183"/>
      <c r="Y72" s="183"/>
      <c r="AA72" s="74" t="s">
        <v>47</v>
      </c>
      <c r="AB72" s="74"/>
      <c r="AC72" s="74"/>
      <c r="AD72" s="74"/>
      <c r="AE72" s="74"/>
      <c r="AF72" s="74"/>
      <c r="AG72" s="74"/>
      <c r="AH72" s="74"/>
      <c r="AI72" s="74"/>
      <c r="AJ72" s="74"/>
    </row>
    <row r="73" spans="2:36" hidden="1">
      <c r="B73" s="183" t="s">
        <v>48</v>
      </c>
      <c r="C73" s="183"/>
      <c r="D73" s="183"/>
      <c r="E73" s="183"/>
      <c r="F73" s="183"/>
      <c r="G73" s="183"/>
      <c r="H73" s="183"/>
      <c r="I73" s="183"/>
      <c r="J73" s="183"/>
      <c r="K73" s="183" t="s">
        <v>13</v>
      </c>
      <c r="L73" s="183"/>
      <c r="M73" s="183"/>
      <c r="N73" s="74">
        <v>41.9</v>
      </c>
      <c r="O73" s="74"/>
      <c r="P73" s="74"/>
      <c r="Q73" s="74"/>
      <c r="R73" s="184">
        <v>39.4</v>
      </c>
      <c r="S73" s="487"/>
      <c r="T73" s="487"/>
      <c r="U73" s="488"/>
      <c r="V73" s="183">
        <v>1.95E-2</v>
      </c>
      <c r="W73" s="183"/>
      <c r="X73" s="183"/>
      <c r="Y73" s="183"/>
      <c r="AA73" s="74" t="s">
        <v>49</v>
      </c>
      <c r="AB73" s="74"/>
      <c r="AC73" s="74"/>
      <c r="AD73" s="74"/>
      <c r="AE73" s="74"/>
      <c r="AF73" s="74"/>
      <c r="AG73" s="74"/>
      <c r="AH73" s="74"/>
      <c r="AI73" s="74"/>
      <c r="AJ73" s="74"/>
    </row>
    <row r="74" spans="2:36" hidden="1">
      <c r="B74" s="183" t="s">
        <v>50</v>
      </c>
      <c r="C74" s="183"/>
      <c r="D74" s="183"/>
      <c r="E74" s="183"/>
      <c r="F74" s="183"/>
      <c r="G74" s="183"/>
      <c r="H74" s="183"/>
      <c r="I74" s="183"/>
      <c r="J74" s="183"/>
      <c r="K74" s="183" t="s">
        <v>51</v>
      </c>
      <c r="L74" s="183"/>
      <c r="M74" s="183"/>
      <c r="N74" s="74">
        <v>50.8</v>
      </c>
      <c r="O74" s="74"/>
      <c r="P74" s="74"/>
      <c r="Q74" s="74"/>
      <c r="R74" s="184">
        <v>45.8</v>
      </c>
      <c r="S74" s="487"/>
      <c r="T74" s="487"/>
      <c r="U74" s="488"/>
      <c r="V74" s="183">
        <v>1.61E-2</v>
      </c>
      <c r="W74" s="183"/>
      <c r="X74" s="183"/>
      <c r="Y74" s="183"/>
      <c r="AA74" s="75"/>
      <c r="AB74" s="75"/>
      <c r="AC74" s="75"/>
      <c r="AD74" s="75"/>
      <c r="AE74" s="75"/>
      <c r="AF74" s="75"/>
      <c r="AG74" s="75"/>
      <c r="AH74" s="75"/>
      <c r="AI74" s="75"/>
      <c r="AJ74" s="75"/>
    </row>
    <row r="75" spans="2:36" hidden="1">
      <c r="B75" s="183" t="s">
        <v>52</v>
      </c>
      <c r="C75" s="183"/>
      <c r="D75" s="183"/>
      <c r="E75" s="183"/>
      <c r="F75" s="183"/>
      <c r="G75" s="183"/>
      <c r="H75" s="183"/>
      <c r="I75" s="183"/>
      <c r="J75" s="183"/>
      <c r="K75" s="183" t="s">
        <v>51</v>
      </c>
      <c r="L75" s="183"/>
      <c r="M75" s="183"/>
      <c r="N75" s="74">
        <v>54.6</v>
      </c>
      <c r="O75" s="74"/>
      <c r="P75" s="74"/>
      <c r="Q75" s="74"/>
      <c r="R75" s="184">
        <v>49.2</v>
      </c>
      <c r="S75" s="487"/>
      <c r="T75" s="487"/>
      <c r="U75" s="488"/>
      <c r="V75" s="183">
        <v>1.35E-2</v>
      </c>
      <c r="W75" s="183"/>
      <c r="X75" s="183"/>
      <c r="Y75" s="183"/>
      <c r="AA75" s="73" t="s">
        <v>0</v>
      </c>
      <c r="AB75" s="73"/>
      <c r="AC75" s="73"/>
      <c r="AD75" s="73"/>
      <c r="AE75" s="73"/>
      <c r="AF75" s="73"/>
      <c r="AG75" s="73"/>
      <c r="AH75" s="73"/>
      <c r="AI75" s="73"/>
      <c r="AJ75" s="73"/>
    </row>
    <row r="76" spans="2:36" hidden="1">
      <c r="B76" s="183" t="s">
        <v>53</v>
      </c>
      <c r="C76" s="183"/>
      <c r="D76" s="183"/>
      <c r="E76" s="183"/>
      <c r="F76" s="183"/>
      <c r="G76" s="183"/>
      <c r="H76" s="183"/>
      <c r="I76" s="183"/>
      <c r="J76" s="183"/>
      <c r="K76" s="183" t="s">
        <v>54</v>
      </c>
      <c r="L76" s="183"/>
      <c r="M76" s="183"/>
      <c r="N76" s="74">
        <v>45</v>
      </c>
      <c r="O76" s="74"/>
      <c r="P76" s="74"/>
      <c r="Q76" s="74"/>
      <c r="R76" s="184">
        <v>40.6</v>
      </c>
      <c r="S76" s="487"/>
      <c r="T76" s="487"/>
      <c r="U76" s="488"/>
      <c r="V76" s="183">
        <v>1.3599999999999999E-2</v>
      </c>
      <c r="W76" s="183"/>
      <c r="X76" s="183"/>
      <c r="Y76" s="183"/>
      <c r="AA76" s="74" t="s">
        <v>55</v>
      </c>
      <c r="AB76" s="74"/>
      <c r="AC76" s="74"/>
      <c r="AD76" s="74"/>
      <c r="AE76" s="74"/>
      <c r="AF76" s="74"/>
      <c r="AG76" s="74"/>
      <c r="AH76" s="74"/>
      <c r="AI76" s="74"/>
      <c r="AJ76" s="74"/>
    </row>
    <row r="77" spans="2:36" hidden="1">
      <c r="B77" s="183" t="s">
        <v>56</v>
      </c>
      <c r="C77" s="183"/>
      <c r="D77" s="183"/>
      <c r="E77" s="183"/>
      <c r="F77" s="183"/>
      <c r="G77" s="183"/>
      <c r="H77" s="183"/>
      <c r="I77" s="183"/>
      <c r="J77" s="183"/>
      <c r="K77" s="183" t="s">
        <v>54</v>
      </c>
      <c r="L77" s="183"/>
      <c r="M77" s="183"/>
      <c r="N77" s="74">
        <v>43.12</v>
      </c>
      <c r="O77" s="74"/>
      <c r="P77" s="74"/>
      <c r="Q77" s="74"/>
      <c r="R77" s="502">
        <f>N77*0.902</f>
        <v>38.894239999999996</v>
      </c>
      <c r="S77" s="503"/>
      <c r="T77" s="503"/>
      <c r="U77" s="504"/>
      <c r="V77" s="183">
        <v>1.3599999999999999E-2</v>
      </c>
      <c r="W77" s="183"/>
      <c r="X77" s="183"/>
      <c r="Y77" s="183"/>
      <c r="AA77" s="74" t="s">
        <v>57</v>
      </c>
      <c r="AB77" s="74"/>
      <c r="AC77" s="74"/>
      <c r="AD77" s="74"/>
      <c r="AE77" s="74"/>
      <c r="AF77" s="74"/>
      <c r="AG77" s="74"/>
      <c r="AH77" s="74"/>
      <c r="AI77" s="74"/>
      <c r="AJ77" s="74"/>
    </row>
    <row r="78" spans="2:36" hidden="1">
      <c r="B78" s="183" t="s">
        <v>58</v>
      </c>
      <c r="C78" s="183"/>
      <c r="D78" s="183"/>
      <c r="E78" s="183"/>
      <c r="F78" s="183"/>
      <c r="G78" s="183"/>
      <c r="H78" s="183"/>
      <c r="I78" s="183"/>
      <c r="J78" s="183"/>
      <c r="K78" s="183" t="s">
        <v>54</v>
      </c>
      <c r="L78" s="183"/>
      <c r="M78" s="183"/>
      <c r="N78" s="74">
        <v>46.04</v>
      </c>
      <c r="O78" s="74"/>
      <c r="P78" s="74"/>
      <c r="Q78" s="74"/>
      <c r="R78" s="502">
        <f t="shared" ref="R78:R80" si="4">N78*0.902</f>
        <v>41.528080000000003</v>
      </c>
      <c r="S78" s="503"/>
      <c r="T78" s="503"/>
      <c r="U78" s="504"/>
      <c r="V78" s="183">
        <v>1.3599999999999999E-2</v>
      </c>
      <c r="W78" s="183"/>
      <c r="X78" s="183"/>
      <c r="Y78" s="183"/>
      <c r="AA78" s="74" t="s">
        <v>59</v>
      </c>
      <c r="AB78" s="74"/>
      <c r="AC78" s="74"/>
      <c r="AD78" s="74"/>
      <c r="AE78" s="74"/>
      <c r="AF78" s="74"/>
      <c r="AG78" s="74"/>
      <c r="AH78" s="74"/>
      <c r="AI78" s="74"/>
      <c r="AJ78" s="74"/>
    </row>
    <row r="79" spans="2:36" hidden="1">
      <c r="B79" s="183" t="s">
        <v>60</v>
      </c>
      <c r="C79" s="183"/>
      <c r="D79" s="183"/>
      <c r="E79" s="183"/>
      <c r="F79" s="183"/>
      <c r="G79" s="183"/>
      <c r="H79" s="183"/>
      <c r="I79" s="183"/>
      <c r="J79" s="183"/>
      <c r="K79" s="183" t="s">
        <v>54</v>
      </c>
      <c r="L79" s="183"/>
      <c r="M79" s="183"/>
      <c r="N79" s="74">
        <v>41.86</v>
      </c>
      <c r="O79" s="74"/>
      <c r="P79" s="74"/>
      <c r="Q79" s="74"/>
      <c r="R79" s="502">
        <f t="shared" si="4"/>
        <v>37.757719999999999</v>
      </c>
      <c r="S79" s="503"/>
      <c r="T79" s="503"/>
      <c r="U79" s="504"/>
      <c r="V79" s="183">
        <v>1.3599999999999999E-2</v>
      </c>
      <c r="W79" s="183"/>
      <c r="X79" s="183"/>
      <c r="Y79" s="183"/>
      <c r="AA79" s="76" t="s">
        <v>61</v>
      </c>
      <c r="AB79" s="76"/>
      <c r="AC79" s="76"/>
      <c r="AD79" s="76"/>
      <c r="AE79" s="76"/>
      <c r="AF79" s="76"/>
      <c r="AG79" s="76"/>
      <c r="AH79" s="76"/>
      <c r="AI79" s="76"/>
      <c r="AJ79" s="76"/>
    </row>
    <row r="80" spans="2:36" hidden="1">
      <c r="B80" s="183" t="s">
        <v>62</v>
      </c>
      <c r="C80" s="183"/>
      <c r="D80" s="183"/>
      <c r="E80" s="183"/>
      <c r="F80" s="183"/>
      <c r="G80" s="183"/>
      <c r="H80" s="183"/>
      <c r="I80" s="183"/>
      <c r="J80" s="183"/>
      <c r="K80" s="183" t="s">
        <v>54</v>
      </c>
      <c r="L80" s="183"/>
      <c r="M80" s="183"/>
      <c r="N80" s="74">
        <v>29.3</v>
      </c>
      <c r="O80" s="74"/>
      <c r="P80" s="74"/>
      <c r="Q80" s="74"/>
      <c r="R80" s="502">
        <f t="shared" si="4"/>
        <v>26.428600000000003</v>
      </c>
      <c r="S80" s="503"/>
      <c r="T80" s="503"/>
      <c r="U80" s="504"/>
      <c r="V80" s="183">
        <v>1.3599999999999999E-2</v>
      </c>
      <c r="W80" s="183"/>
      <c r="X80" s="183"/>
      <c r="Y80" s="183"/>
    </row>
    <row r="81" hidden="1"/>
  </sheetData>
  <sheetProtection formatCells="0"/>
  <mergeCells count="215">
    <mergeCell ref="A1:K2"/>
    <mergeCell ref="L1:AA2"/>
    <mergeCell ref="AB1:AC2"/>
    <mergeCell ref="AD1:AI2"/>
    <mergeCell ref="A3:H4"/>
    <mergeCell ref="I3:K4"/>
    <mergeCell ref="L3:V4"/>
    <mergeCell ref="W3:AI4"/>
    <mergeCell ref="A5:AI5"/>
    <mergeCell ref="AO8:AQ8"/>
    <mergeCell ref="B9:B10"/>
    <mergeCell ref="C9:I10"/>
    <mergeCell ref="J9:L10"/>
    <mergeCell ref="M9:N10"/>
    <mergeCell ref="O9:Q10"/>
    <mergeCell ref="R9:R10"/>
    <mergeCell ref="S9:Y10"/>
    <mergeCell ref="Z9:AB10"/>
    <mergeCell ref="AC9:AD10"/>
    <mergeCell ref="AE9:AG10"/>
    <mergeCell ref="C11:I11"/>
    <mergeCell ref="J11:L11"/>
    <mergeCell ref="M11:N11"/>
    <mergeCell ref="O11:Q11"/>
    <mergeCell ref="S11:Y11"/>
    <mergeCell ref="Z11:AB11"/>
    <mergeCell ref="AC11:AD11"/>
    <mergeCell ref="AE11:AG11"/>
    <mergeCell ref="AC12:AD12"/>
    <mergeCell ref="AE12:AG12"/>
    <mergeCell ref="C13:I13"/>
    <mergeCell ref="J13:L13"/>
    <mergeCell ref="M13:N13"/>
    <mergeCell ref="O13:Q13"/>
    <mergeCell ref="S13:Y13"/>
    <mergeCell ref="Z13:AB13"/>
    <mergeCell ref="AC13:AD13"/>
    <mergeCell ref="AE13:AG13"/>
    <mergeCell ref="C12:I12"/>
    <mergeCell ref="J12:L12"/>
    <mergeCell ref="M12:N12"/>
    <mergeCell ref="O12:Q12"/>
    <mergeCell ref="S12:Y12"/>
    <mergeCell ref="Z12:AB12"/>
    <mergeCell ref="AC14:AD14"/>
    <mergeCell ref="AE14:AG14"/>
    <mergeCell ref="B17:B18"/>
    <mergeCell ref="C17:J18"/>
    <mergeCell ref="K17:N18"/>
    <mergeCell ref="O17:P18"/>
    <mergeCell ref="Q17:T18"/>
    <mergeCell ref="U17:V18"/>
    <mergeCell ref="W17:AB18"/>
    <mergeCell ref="AC17:AD18"/>
    <mergeCell ref="C14:I14"/>
    <mergeCell ref="J14:L14"/>
    <mergeCell ref="M14:N14"/>
    <mergeCell ref="O14:Q14"/>
    <mergeCell ref="S14:Y14"/>
    <mergeCell ref="Z14:AB14"/>
    <mergeCell ref="AE17:AH18"/>
    <mergeCell ref="AC21:AD21"/>
    <mergeCell ref="AE21:AH21"/>
    <mergeCell ref="AM19:AO19"/>
    <mergeCell ref="C20:J20"/>
    <mergeCell ref="K20:N20"/>
    <mergeCell ref="O20:P20"/>
    <mergeCell ref="Q20:T20"/>
    <mergeCell ref="U20:V20"/>
    <mergeCell ref="W20:Z20"/>
    <mergeCell ref="AA20:AB20"/>
    <mergeCell ref="AC20:AD20"/>
    <mergeCell ref="AE20:AH20"/>
    <mergeCell ref="AM20:AO20"/>
    <mergeCell ref="C19:J19"/>
    <mergeCell ref="K19:N19"/>
    <mergeCell ref="O19:P19"/>
    <mergeCell ref="Q19:T19"/>
    <mergeCell ref="U19:V19"/>
    <mergeCell ref="W19:Z19"/>
    <mergeCell ref="AA19:AB19"/>
    <mergeCell ref="AC19:AD19"/>
    <mergeCell ref="AE19:AH19"/>
    <mergeCell ref="AM22:AO22"/>
    <mergeCell ref="S25:AI26"/>
    <mergeCell ref="H27:O28"/>
    <mergeCell ref="P27:U28"/>
    <mergeCell ref="V27:Y28"/>
    <mergeCell ref="Z27:AE28"/>
    <mergeCell ref="AF27:AI28"/>
    <mergeCell ref="AM21:AO21"/>
    <mergeCell ref="C22:J22"/>
    <mergeCell ref="K22:N22"/>
    <mergeCell ref="O22:P22"/>
    <mergeCell ref="Q22:T22"/>
    <mergeCell ref="U22:V22"/>
    <mergeCell ref="W22:Z22"/>
    <mergeCell ref="AA22:AB22"/>
    <mergeCell ref="AC22:AD22"/>
    <mergeCell ref="AE22:AH22"/>
    <mergeCell ref="C21:J21"/>
    <mergeCell ref="K21:N21"/>
    <mergeCell ref="O21:P21"/>
    <mergeCell ref="Q21:T21"/>
    <mergeCell ref="U21:V21"/>
    <mergeCell ref="W21:Z21"/>
    <mergeCell ref="AA21:AB21"/>
    <mergeCell ref="A30:AI30"/>
    <mergeCell ref="I33:P33"/>
    <mergeCell ref="I34:P34"/>
    <mergeCell ref="I35:P35"/>
    <mergeCell ref="B39:B40"/>
    <mergeCell ref="C39:K40"/>
    <mergeCell ref="L39:O40"/>
    <mergeCell ref="P39:Q40"/>
    <mergeCell ref="R39:S40"/>
    <mergeCell ref="T39:V40"/>
    <mergeCell ref="W39:AB40"/>
    <mergeCell ref="AC39:AF40"/>
    <mergeCell ref="AM44:AO44"/>
    <mergeCell ref="AM41:AO41"/>
    <mergeCell ref="C42:K42"/>
    <mergeCell ref="L42:O42"/>
    <mergeCell ref="P42:Q42"/>
    <mergeCell ref="R42:S42"/>
    <mergeCell ref="T42:V42"/>
    <mergeCell ref="W42:AF43"/>
    <mergeCell ref="AM42:AO42"/>
    <mergeCell ref="C43:K43"/>
    <mergeCell ref="L43:O43"/>
    <mergeCell ref="C41:K41"/>
    <mergeCell ref="L41:O41"/>
    <mergeCell ref="P41:Q41"/>
    <mergeCell ref="R41:S41"/>
    <mergeCell ref="T41:V41"/>
    <mergeCell ref="W41:Z41"/>
    <mergeCell ref="AA41:AB41"/>
    <mergeCell ref="AC41:AF41"/>
    <mergeCell ref="AM43:AO43"/>
    <mergeCell ref="T45:V45"/>
    <mergeCell ref="S48:AI49"/>
    <mergeCell ref="H50:O51"/>
    <mergeCell ref="P50:U51"/>
    <mergeCell ref="V50:Y51"/>
    <mergeCell ref="Z50:AE51"/>
    <mergeCell ref="AF50:AI51"/>
    <mergeCell ref="P43:Q43"/>
    <mergeCell ref="R43:S43"/>
    <mergeCell ref="T43:V43"/>
    <mergeCell ref="C44:K44"/>
    <mergeCell ref="L44:O44"/>
    <mergeCell ref="P44:Q44"/>
    <mergeCell ref="R44:S44"/>
    <mergeCell ref="T44:V44"/>
    <mergeCell ref="AF54:AI55"/>
    <mergeCell ref="N57:T57"/>
    <mergeCell ref="Z57:AI57"/>
    <mergeCell ref="N58:R59"/>
    <mergeCell ref="S58:T59"/>
    <mergeCell ref="Z58:AE59"/>
    <mergeCell ref="AF58:AI59"/>
    <mergeCell ref="B53:K53"/>
    <mergeCell ref="N53:W53"/>
    <mergeCell ref="Z53:AI53"/>
    <mergeCell ref="B54:G55"/>
    <mergeCell ref="H54:K55"/>
    <mergeCell ref="L54:M55"/>
    <mergeCell ref="N54:S55"/>
    <mergeCell ref="T54:W55"/>
    <mergeCell ref="X54:Y55"/>
    <mergeCell ref="Z54:AE55"/>
    <mergeCell ref="B72:J72"/>
    <mergeCell ref="K72:M72"/>
    <mergeCell ref="R72:U72"/>
    <mergeCell ref="V72:Y72"/>
    <mergeCell ref="B73:J73"/>
    <mergeCell ref="K73:M73"/>
    <mergeCell ref="R73:U73"/>
    <mergeCell ref="V73:Y73"/>
    <mergeCell ref="B70:J70"/>
    <mergeCell ref="K70:M70"/>
    <mergeCell ref="R70:U70"/>
    <mergeCell ref="V70:Y70"/>
    <mergeCell ref="B71:J71"/>
    <mergeCell ref="K71:M71"/>
    <mergeCell ref="R71:U71"/>
    <mergeCell ref="V71:Y71"/>
    <mergeCell ref="B76:J76"/>
    <mergeCell ref="K76:M76"/>
    <mergeCell ref="R76:U76"/>
    <mergeCell ref="V76:Y76"/>
    <mergeCell ref="B77:J77"/>
    <mergeCell ref="K77:M77"/>
    <mergeCell ref="R77:U77"/>
    <mergeCell ref="V77:Y77"/>
    <mergeCell ref="B74:J74"/>
    <mergeCell ref="K74:M74"/>
    <mergeCell ref="R74:U74"/>
    <mergeCell ref="V74:Y74"/>
    <mergeCell ref="B75:J75"/>
    <mergeCell ref="K75:M75"/>
    <mergeCell ref="R75:U75"/>
    <mergeCell ref="V75:Y75"/>
    <mergeCell ref="B80:J80"/>
    <mergeCell ref="K80:M80"/>
    <mergeCell ref="R80:U80"/>
    <mergeCell ref="V80:Y80"/>
    <mergeCell ref="B78:J78"/>
    <mergeCell ref="K78:M78"/>
    <mergeCell ref="R78:U78"/>
    <mergeCell ref="V78:Y78"/>
    <mergeCell ref="B79:J79"/>
    <mergeCell ref="K79:M79"/>
    <mergeCell ref="R79:U79"/>
    <mergeCell ref="V79:Y79"/>
  </mergeCells>
  <phoneticPr fontId="17"/>
  <conditionalFormatting sqref="Q19:V20 Q21:T22 O19:O22 I35">
    <cfRule type="containsBlanks" dxfId="24" priority="21">
      <formula>LEN(TRIM(I19))=0</formula>
    </cfRule>
  </conditionalFormatting>
  <conditionalFormatting sqref="C41:C44">
    <cfRule type="containsBlanks" dxfId="23" priority="20">
      <formula>LEN(TRIM(C41))=0</formula>
    </cfRule>
  </conditionalFormatting>
  <conditionalFormatting sqref="Q21:T22">
    <cfRule type="containsBlanks" priority="19">
      <formula>LEN(TRIM(Q21))=0</formula>
    </cfRule>
  </conditionalFormatting>
  <conditionalFormatting sqref="K19:K22">
    <cfRule type="containsBlanks" dxfId="22" priority="18">
      <formula>LEN(TRIM(K19))=0</formula>
    </cfRule>
  </conditionalFormatting>
  <conditionalFormatting sqref="C19:C22">
    <cfRule type="containsBlanks" dxfId="21" priority="17">
      <formula>LEN(TRIM(C19))=0</formula>
    </cfRule>
  </conditionalFormatting>
  <conditionalFormatting sqref="I33:P33">
    <cfRule type="containsBlanks" dxfId="20" priority="22">
      <formula>LEN(TRIM(I33))=0</formula>
    </cfRule>
  </conditionalFormatting>
  <conditionalFormatting sqref="I34:P34">
    <cfRule type="containsBlanks" dxfId="19" priority="16">
      <formula>LEN(TRIM(I34))=0</formula>
    </cfRule>
  </conditionalFormatting>
  <conditionalFormatting sqref="R41:R44">
    <cfRule type="containsBlanks" dxfId="18" priority="15">
      <formula>LEN(TRIM(R41))=0</formula>
    </cfRule>
  </conditionalFormatting>
  <conditionalFormatting sqref="P41:Q44">
    <cfRule type="containsBlanks" dxfId="17" priority="14">
      <formula>LEN(TRIM(P41))=0</formula>
    </cfRule>
  </conditionalFormatting>
  <conditionalFormatting sqref="T41:T44">
    <cfRule type="containsBlanks" dxfId="16" priority="13">
      <formula>LEN(TRIM(T41))=0</formula>
    </cfRule>
  </conditionalFormatting>
  <conditionalFormatting sqref="U19:Z22">
    <cfRule type="containsBlanks" dxfId="15" priority="12">
      <formula>LEN(TRIM(U19))=0</formula>
    </cfRule>
  </conditionalFormatting>
  <conditionalFormatting sqref="AC19:AD22">
    <cfRule type="containsBlanks" dxfId="14" priority="11">
      <formula>LEN(TRIM(AC19))=0</formula>
    </cfRule>
  </conditionalFormatting>
  <conditionalFormatting sqref="L24:Z24">
    <cfRule type="expression" dxfId="13" priority="23">
      <formula>($K$24="")</formula>
    </cfRule>
  </conditionalFormatting>
  <conditionalFormatting sqref="C11:Q14">
    <cfRule type="containsBlanks" dxfId="12" priority="10">
      <formula>LEN(TRIM(C11))=0</formula>
    </cfRule>
  </conditionalFormatting>
  <conditionalFormatting sqref="S11:AG14">
    <cfRule type="containsBlanks" dxfId="11" priority="9">
      <formula>LEN(TRIM(S11))=0</formula>
    </cfRule>
  </conditionalFormatting>
  <conditionalFormatting sqref="W45">
    <cfRule type="expression" dxfId="10" priority="24">
      <formula>$T$45=1</formula>
    </cfRule>
  </conditionalFormatting>
  <conditionalFormatting sqref="P27:U28">
    <cfRule type="notContainsBlanks" dxfId="9" priority="8">
      <formula>LEN(TRIM(P27))&gt;0</formula>
    </cfRule>
    <cfRule type="expression" dxfId="8" priority="25">
      <formula>AQ7=2</formula>
    </cfRule>
  </conditionalFormatting>
  <conditionalFormatting sqref="P50:U51">
    <cfRule type="notContainsBlanks" dxfId="7" priority="5">
      <formula>LEN(TRIM(P50))&gt;0</formula>
    </cfRule>
    <cfRule type="expression" dxfId="6" priority="6">
      <formula>AQ7=2</formula>
    </cfRule>
  </conditionalFormatting>
  <conditionalFormatting sqref="L41:L44">
    <cfRule type="containsBlanks" dxfId="5" priority="2">
      <formula>LEN(TRIM(L41))=0</formula>
    </cfRule>
  </conditionalFormatting>
  <conditionalFormatting sqref="I3:K4">
    <cfRule type="containsBlanks" dxfId="4" priority="1">
      <formula>LEN(TRIM(I3))=0</formula>
    </cfRule>
  </conditionalFormatting>
  <dataValidations count="6">
    <dataValidation type="list" allowBlank="1" showInputMessage="1" showErrorMessage="1" sqref="O19:O22">
      <formula1>$AU$1:$AU$60</formula1>
    </dataValidation>
    <dataValidation type="list" allowBlank="1" showInputMessage="1" showErrorMessage="1" sqref="K19:K22 L41:L44">
      <formula1>$AW$1:$AW$9</formula1>
    </dataValidation>
    <dataValidation type="list" allowBlank="1" showInputMessage="1" showErrorMessage="1" sqref="E33">
      <formula1>"ｋL，ｔ"</formula1>
    </dataValidation>
    <dataValidation type="list" allowBlank="1" showInputMessage="1" sqref="I33:P33">
      <formula1>$AA$71:$AA$73</formula1>
    </dataValidation>
    <dataValidation type="list" allowBlank="1" showInputMessage="1" sqref="I45:P45 N16:P16 I34:P34 N8:P8 I38:M38">
      <formula1>$AA$76:$AA$79</formula1>
    </dataValidation>
    <dataValidation type="list" allowBlank="1" showInputMessage="1" sqref="Q19:Q22 I35 I16 I8">
      <formula1>$B$71:$B$80</formula1>
    </dataValidation>
  </dataValidations>
  <printOptions horizontalCentered="1"/>
  <pageMargins left="0.51181102362204722" right="0.51181102362204722" top="0.51181102362204722" bottom="0.35433070866141736" header="0.27559055118110237" footer="0.31496062992125984"/>
  <pageSetup paperSize="9" scale="98" orientation="portrait" r:id="rId1"/>
  <headerFooter>
    <oddHeader>&amp;L&amp;"-,太字"６．CO₂排出削減量算定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1137" r:id="rId4" name="Option Button 1">
              <controlPr locked="0" defaultSize="0" autoFill="0" autoLine="0" autoPict="0">
                <anchor moveWithCells="1">
                  <from>
                    <xdr:col>22</xdr:col>
                    <xdr:colOff>9525</xdr:colOff>
                    <xdr:row>2</xdr:row>
                    <xdr:rowOff>47625</xdr:rowOff>
                  </from>
                  <to>
                    <xdr:col>23</xdr:col>
                    <xdr:colOff>114300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1138" r:id="rId5" name="Option Button 2">
              <controlPr locked="0" defaultSize="0" autoFill="0" autoLine="0" autoPict="0">
                <anchor moveWithCells="1">
                  <from>
                    <xdr:col>28</xdr:col>
                    <xdr:colOff>28575</xdr:colOff>
                    <xdr:row>2</xdr:row>
                    <xdr:rowOff>57150</xdr:rowOff>
                  </from>
                  <to>
                    <xdr:col>29</xdr:col>
                    <xdr:colOff>133350</xdr:colOff>
                    <xdr:row>3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5:AL183"/>
  <sheetViews>
    <sheetView workbookViewId="0">
      <selection activeCell="BU21" sqref="BU21"/>
    </sheetView>
  </sheetViews>
  <sheetFormatPr defaultRowHeight="13.5"/>
  <cols>
    <col min="5" max="5" width="9.875" bestFit="1" customWidth="1"/>
    <col min="21" max="21" width="9.875" bestFit="1" customWidth="1"/>
    <col min="22" max="22" width="9.75" customWidth="1"/>
    <col min="23" max="24" width="9.875" bestFit="1" customWidth="1"/>
  </cols>
  <sheetData>
    <row r="5" spans="1:38">
      <c r="A5" s="1"/>
      <c r="B5" s="1"/>
      <c r="C5" s="1"/>
      <c r="D5" s="1"/>
      <c r="E5" s="1"/>
      <c r="F5" s="532"/>
      <c r="G5" s="535" t="s">
        <v>159</v>
      </c>
      <c r="H5" s="535"/>
      <c r="I5" s="535"/>
      <c r="J5" s="535"/>
      <c r="K5" s="535" t="s">
        <v>160</v>
      </c>
      <c r="L5" s="535"/>
      <c r="M5" s="535"/>
      <c r="N5" s="535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>
      <c r="A6" s="1"/>
      <c r="F6" s="533"/>
      <c r="G6" s="536" t="s">
        <v>162</v>
      </c>
      <c r="H6" s="537"/>
      <c r="I6" s="536" t="s">
        <v>164</v>
      </c>
      <c r="J6" s="537"/>
      <c r="K6" s="536" t="s">
        <v>162</v>
      </c>
      <c r="L6" s="537"/>
      <c r="M6" s="536" t="s">
        <v>164</v>
      </c>
      <c r="N6" s="537"/>
    </row>
    <row r="7" spans="1:38">
      <c r="A7" s="1"/>
      <c r="F7" s="534"/>
      <c r="G7" s="40" t="s">
        <v>165</v>
      </c>
      <c r="H7" s="40" t="s">
        <v>166</v>
      </c>
      <c r="I7" s="40" t="s">
        <v>165</v>
      </c>
      <c r="J7" s="40" t="s">
        <v>166</v>
      </c>
      <c r="K7" s="40" t="s">
        <v>165</v>
      </c>
      <c r="L7" s="40" t="s">
        <v>166</v>
      </c>
      <c r="M7" s="40" t="s">
        <v>165</v>
      </c>
      <c r="N7" s="40" t="s">
        <v>166</v>
      </c>
    </row>
    <row r="8" spans="1:38">
      <c r="A8" s="1"/>
      <c r="F8" s="78" t="s">
        <v>167</v>
      </c>
      <c r="G8" s="79">
        <v>0.14699999999999999</v>
      </c>
      <c r="H8" s="79">
        <v>0.13700000000000001</v>
      </c>
      <c r="I8" s="80">
        <v>0.20799999999999999</v>
      </c>
      <c r="J8" s="80">
        <v>0.151</v>
      </c>
      <c r="K8" s="79">
        <v>0.16400000000000001</v>
      </c>
      <c r="L8" s="79">
        <v>0.16</v>
      </c>
      <c r="M8" s="80">
        <v>0.10199999999999999</v>
      </c>
      <c r="N8" s="80">
        <v>8.7999999999999995E-2</v>
      </c>
    </row>
    <row r="9" spans="1:38">
      <c r="A9" s="1"/>
      <c r="F9" s="40" t="s">
        <v>168</v>
      </c>
      <c r="G9" s="79">
        <v>0.248</v>
      </c>
      <c r="H9" s="79">
        <v>0.20599999999999999</v>
      </c>
      <c r="I9" s="80">
        <v>0.14399999999999999</v>
      </c>
      <c r="J9" s="80">
        <v>0.13200000000000001</v>
      </c>
      <c r="K9" s="79">
        <v>0.26800000000000002</v>
      </c>
      <c r="L9" s="79">
        <v>0.25700000000000001</v>
      </c>
      <c r="M9" s="80">
        <v>7.5999999999999998E-2</v>
      </c>
      <c r="N9" s="80">
        <v>4.4999999999999998E-2</v>
      </c>
    </row>
    <row r="10" spans="1:38">
      <c r="A10" s="1"/>
      <c r="F10" s="40" t="s">
        <v>169</v>
      </c>
      <c r="G10" s="79">
        <v>0.30499999999999999</v>
      </c>
      <c r="H10" s="79">
        <v>0.249</v>
      </c>
      <c r="I10" s="80">
        <v>0</v>
      </c>
      <c r="J10" s="80">
        <v>0</v>
      </c>
      <c r="K10" s="79">
        <v>0.378</v>
      </c>
      <c r="L10" s="79">
        <v>0.317</v>
      </c>
      <c r="M10" s="80">
        <v>0</v>
      </c>
      <c r="N10" s="80">
        <v>0</v>
      </c>
    </row>
    <row r="11" spans="1:38">
      <c r="A11" s="1"/>
      <c r="F11" s="40" t="s">
        <v>170</v>
      </c>
      <c r="G11" s="79">
        <v>0.54600000000000004</v>
      </c>
      <c r="H11" s="79">
        <v>0.54400000000000004</v>
      </c>
      <c r="I11" s="80">
        <v>0</v>
      </c>
      <c r="J11" s="80">
        <v>0</v>
      </c>
      <c r="K11" s="79">
        <v>0.58699999999999997</v>
      </c>
      <c r="L11" s="79">
        <v>0.57299999999999995</v>
      </c>
      <c r="M11" s="80">
        <v>0</v>
      </c>
      <c r="N11" s="80">
        <v>0</v>
      </c>
    </row>
    <row r="12" spans="1:38">
      <c r="A12" s="1"/>
      <c r="F12" s="40" t="s">
        <v>171</v>
      </c>
      <c r="G12" s="79">
        <v>0.58699999999999997</v>
      </c>
      <c r="H12" s="79">
        <v>0.53400000000000003</v>
      </c>
      <c r="I12" s="80">
        <v>0</v>
      </c>
      <c r="J12" s="80">
        <v>0</v>
      </c>
      <c r="K12" s="79">
        <v>0.626</v>
      </c>
      <c r="L12" s="79">
        <v>0.61499999999999999</v>
      </c>
      <c r="M12" s="80">
        <v>0</v>
      </c>
      <c r="N12" s="80">
        <v>0</v>
      </c>
    </row>
    <row r="13" spans="1:38">
      <c r="A13" s="1"/>
      <c r="F13" s="40" t="s">
        <v>172</v>
      </c>
      <c r="G13" s="79">
        <v>0.372</v>
      </c>
      <c r="H13" s="79">
        <v>0.432</v>
      </c>
      <c r="I13" s="80">
        <v>0</v>
      </c>
      <c r="J13" s="80">
        <v>0</v>
      </c>
      <c r="K13" s="79">
        <v>0.436</v>
      </c>
      <c r="L13" s="79">
        <v>0.48399999999999999</v>
      </c>
      <c r="M13" s="80">
        <v>0</v>
      </c>
      <c r="N13" s="80">
        <v>0</v>
      </c>
    </row>
    <row r="14" spans="1:38">
      <c r="A14" s="1"/>
      <c r="F14" s="40" t="s">
        <v>173</v>
      </c>
      <c r="G14" s="79">
        <v>0.18</v>
      </c>
      <c r="H14" s="79">
        <v>0.20599999999999999</v>
      </c>
      <c r="I14" s="80">
        <v>0.14799999999999999</v>
      </c>
      <c r="J14" s="80">
        <v>6.2E-2</v>
      </c>
      <c r="K14" s="79">
        <v>0.21</v>
      </c>
      <c r="L14" s="79">
        <v>0.23499999999999999</v>
      </c>
      <c r="M14" s="80">
        <v>4.4999999999999998E-2</v>
      </c>
      <c r="N14" s="80">
        <v>0</v>
      </c>
    </row>
    <row r="15" spans="1:38">
      <c r="A15" s="1"/>
      <c r="F15" s="40" t="s">
        <v>174</v>
      </c>
      <c r="G15" s="79">
        <v>8.5000000000000006E-2</v>
      </c>
      <c r="H15" s="79">
        <v>0.129</v>
      </c>
      <c r="I15" s="80">
        <v>0.245</v>
      </c>
      <c r="J15" s="80">
        <v>0.17100000000000001</v>
      </c>
      <c r="K15" s="79">
        <v>0.16900000000000001</v>
      </c>
      <c r="L15" s="79">
        <v>0.13600000000000001</v>
      </c>
      <c r="M15" s="80">
        <v>0.13100000000000001</v>
      </c>
      <c r="N15" s="80">
        <v>0.09</v>
      </c>
    </row>
    <row r="16" spans="1:38">
      <c r="A16" s="1"/>
      <c r="F16" s="40" t="s">
        <v>175</v>
      </c>
      <c r="G16" s="79">
        <v>0</v>
      </c>
      <c r="H16" s="79">
        <v>0</v>
      </c>
      <c r="I16" s="80">
        <v>0.45</v>
      </c>
      <c r="J16" s="80">
        <v>0.312</v>
      </c>
      <c r="K16" s="79">
        <v>0</v>
      </c>
      <c r="L16" s="79">
        <v>0</v>
      </c>
      <c r="M16" s="80">
        <v>0.224</v>
      </c>
      <c r="N16" s="80">
        <v>0.151</v>
      </c>
    </row>
    <row r="17" spans="1:23">
      <c r="A17" s="1"/>
      <c r="F17" s="40" t="s">
        <v>176</v>
      </c>
      <c r="G17" s="79">
        <v>0</v>
      </c>
      <c r="H17" s="79">
        <v>0</v>
      </c>
      <c r="I17" s="80">
        <v>0.56499999999999995</v>
      </c>
      <c r="J17" s="80">
        <v>0.44600000000000001</v>
      </c>
      <c r="K17" s="79">
        <v>0</v>
      </c>
      <c r="L17" s="79">
        <v>0</v>
      </c>
      <c r="M17" s="80">
        <v>0.27800000000000002</v>
      </c>
      <c r="N17" s="80">
        <v>0.19900000000000001</v>
      </c>
    </row>
    <row r="18" spans="1:23">
      <c r="A18" s="1"/>
      <c r="F18" s="40" t="s">
        <v>177</v>
      </c>
      <c r="G18" s="79">
        <v>0</v>
      </c>
      <c r="H18" s="79">
        <v>0</v>
      </c>
      <c r="I18" s="80">
        <v>0.52900000000000003</v>
      </c>
      <c r="J18" s="80">
        <v>0.432</v>
      </c>
      <c r="K18" s="79">
        <v>0</v>
      </c>
      <c r="L18" s="79">
        <v>0</v>
      </c>
      <c r="M18" s="80">
        <v>0.25</v>
      </c>
      <c r="N18" s="80">
        <v>0.193</v>
      </c>
    </row>
    <row r="19" spans="1:23">
      <c r="A19" s="1"/>
      <c r="F19" s="40" t="s">
        <v>178</v>
      </c>
      <c r="G19" s="79">
        <v>0</v>
      </c>
      <c r="H19" s="79">
        <v>0.107</v>
      </c>
      <c r="I19" s="80">
        <v>0.38900000000000001</v>
      </c>
      <c r="J19" s="80">
        <v>0.32500000000000001</v>
      </c>
      <c r="K19" s="79">
        <v>5.8000000000000003E-2</v>
      </c>
      <c r="L19" s="79">
        <v>0.188</v>
      </c>
      <c r="M19" s="80">
        <v>0.20100000000000001</v>
      </c>
      <c r="N19" s="80">
        <v>0.14599999999999999</v>
      </c>
    </row>
    <row r="20" spans="1:23">
      <c r="A20" s="1"/>
    </row>
    <row r="21" spans="1:23">
      <c r="A21" s="1"/>
    </row>
    <row r="22" spans="1:23">
      <c r="A22" s="1"/>
      <c r="F22" s="4" t="s">
        <v>179</v>
      </c>
      <c r="G22" s="4" t="s">
        <v>159</v>
      </c>
      <c r="H22" s="4"/>
      <c r="I22" s="4"/>
      <c r="J22" s="4"/>
      <c r="K22" s="4" t="s">
        <v>160</v>
      </c>
      <c r="L22" s="4"/>
      <c r="M22" s="4"/>
      <c r="N22" s="4"/>
      <c r="P22" t="s">
        <v>182</v>
      </c>
      <c r="U22" t="s">
        <v>189</v>
      </c>
    </row>
    <row r="23" spans="1:23">
      <c r="A23" s="1"/>
      <c r="F23" s="4"/>
      <c r="G23" s="4" t="s">
        <v>162</v>
      </c>
      <c r="H23" s="4"/>
      <c r="I23" s="4" t="s">
        <v>164</v>
      </c>
      <c r="J23" s="4"/>
      <c r="K23" s="4" t="s">
        <v>162</v>
      </c>
      <c r="L23" s="4"/>
      <c r="M23" s="4" t="s">
        <v>164</v>
      </c>
      <c r="N23" s="4"/>
    </row>
    <row r="24" spans="1:23">
      <c r="A24" s="1"/>
      <c r="F24" s="4"/>
      <c r="G24" s="4" t="s">
        <v>165</v>
      </c>
      <c r="H24" s="4" t="s">
        <v>166</v>
      </c>
      <c r="I24" s="4" t="s">
        <v>165</v>
      </c>
      <c r="J24" s="4" t="s">
        <v>166</v>
      </c>
      <c r="K24" s="4" t="s">
        <v>165</v>
      </c>
      <c r="L24" s="4" t="s">
        <v>166</v>
      </c>
      <c r="M24" s="4" t="s">
        <v>165</v>
      </c>
      <c r="N24" s="4" t="s">
        <v>166</v>
      </c>
      <c r="P24" s="4" t="s">
        <v>159</v>
      </c>
      <c r="R24" s="4" t="s">
        <v>160</v>
      </c>
    </row>
    <row r="25" spans="1:23">
      <c r="A25" s="1"/>
      <c r="F25" s="4"/>
      <c r="G25" s="4">
        <v>111</v>
      </c>
      <c r="H25" s="4">
        <v>121</v>
      </c>
      <c r="I25" s="4">
        <v>112</v>
      </c>
      <c r="J25" s="4">
        <v>122</v>
      </c>
      <c r="K25" s="4">
        <v>211</v>
      </c>
      <c r="L25" s="4">
        <v>221</v>
      </c>
      <c r="M25" s="4">
        <v>212</v>
      </c>
      <c r="N25" s="4">
        <v>222</v>
      </c>
      <c r="P25" s="4" t="s">
        <v>162</v>
      </c>
      <c r="Q25" s="4" t="s">
        <v>164</v>
      </c>
      <c r="R25" s="4" t="s">
        <v>162</v>
      </c>
      <c r="S25" s="4" t="s">
        <v>164</v>
      </c>
      <c r="U25" s="4" t="s">
        <v>162</v>
      </c>
      <c r="V25" s="4" t="s">
        <v>164</v>
      </c>
      <c r="W25" s="4" t="s">
        <v>188</v>
      </c>
    </row>
    <row r="26" spans="1:23">
      <c r="A26" s="1"/>
      <c r="F26" s="4" t="s">
        <v>167</v>
      </c>
      <c r="G26" s="81">
        <v>0.14699999999999999</v>
      </c>
      <c r="H26" s="81">
        <v>0.13700000000000001</v>
      </c>
      <c r="I26" s="82">
        <v>0.20799999999999999</v>
      </c>
      <c r="J26" s="82">
        <v>0.151</v>
      </c>
      <c r="K26" s="81">
        <v>0.16400000000000001</v>
      </c>
      <c r="L26" s="81">
        <v>0.16</v>
      </c>
      <c r="M26" s="82">
        <v>0.10199999999999999</v>
      </c>
      <c r="N26" s="82">
        <v>8.7999999999999995E-2</v>
      </c>
      <c r="P26" s="86">
        <f>(G26+H26)/2</f>
        <v>0.14200000000000002</v>
      </c>
      <c r="Q26" s="85">
        <f t="shared" ref="Q26:Q37" si="0">(I26+J26)/2</f>
        <v>0.17949999999999999</v>
      </c>
      <c r="R26" s="86">
        <f t="shared" ref="R26:R37" si="1">(K26+L26)/2</f>
        <v>0.16200000000000001</v>
      </c>
      <c r="S26" s="85">
        <f t="shared" ref="S26:S37" si="2">(M26+N26)/2</f>
        <v>9.5000000000000001E-2</v>
      </c>
      <c r="U26" s="86">
        <f>(P26+R26)/2</f>
        <v>0.15200000000000002</v>
      </c>
      <c r="V26" s="85">
        <f>(Q26+S26)/2</f>
        <v>0.13724999999999998</v>
      </c>
      <c r="W26" s="88">
        <f>MAX(U26:V26)</f>
        <v>0.15200000000000002</v>
      </c>
    </row>
    <row r="27" spans="1:23">
      <c r="A27" s="1"/>
      <c r="F27" s="4" t="s">
        <v>168</v>
      </c>
      <c r="G27" s="81">
        <v>0.248</v>
      </c>
      <c r="H27" s="81">
        <v>0.20599999999999999</v>
      </c>
      <c r="I27" s="82">
        <v>0.14399999999999999</v>
      </c>
      <c r="J27" s="82">
        <v>0.13200000000000001</v>
      </c>
      <c r="K27" s="81">
        <v>0.26800000000000002</v>
      </c>
      <c r="L27" s="81">
        <v>0.25700000000000001</v>
      </c>
      <c r="M27" s="82">
        <v>7.5999999999999998E-2</v>
      </c>
      <c r="N27" s="82">
        <v>4.4999999999999998E-2</v>
      </c>
      <c r="P27" s="86">
        <f t="shared" ref="P27:P37" si="3">(G27+H27)/2</f>
        <v>0.22699999999999998</v>
      </c>
      <c r="Q27" s="85">
        <f t="shared" si="0"/>
        <v>0.13800000000000001</v>
      </c>
      <c r="R27" s="86">
        <f t="shared" si="1"/>
        <v>0.26250000000000001</v>
      </c>
      <c r="S27" s="85">
        <f t="shared" si="2"/>
        <v>6.0499999999999998E-2</v>
      </c>
      <c r="U27" s="86">
        <f t="shared" ref="U27:V37" si="4">(P27+R27)/2</f>
        <v>0.24475</v>
      </c>
      <c r="V27" s="85">
        <f t="shared" si="4"/>
        <v>9.9250000000000005E-2</v>
      </c>
      <c r="W27" s="88">
        <f t="shared" ref="W27:W37" si="5">MAX(U27:V27)</f>
        <v>0.24475</v>
      </c>
    </row>
    <row r="28" spans="1:23">
      <c r="A28" s="1"/>
      <c r="F28" s="4" t="s">
        <v>169</v>
      </c>
      <c r="G28" s="81">
        <v>0.30499999999999999</v>
      </c>
      <c r="H28" s="81">
        <v>0.249</v>
      </c>
      <c r="I28" s="82">
        <v>0</v>
      </c>
      <c r="J28" s="82">
        <v>0</v>
      </c>
      <c r="K28" s="81">
        <v>0.378</v>
      </c>
      <c r="L28" s="81">
        <v>0.317</v>
      </c>
      <c r="M28" s="82">
        <v>0</v>
      </c>
      <c r="N28" s="82">
        <v>0</v>
      </c>
      <c r="P28" s="86">
        <f t="shared" si="3"/>
        <v>0.27700000000000002</v>
      </c>
      <c r="Q28" s="85">
        <f t="shared" si="0"/>
        <v>0</v>
      </c>
      <c r="R28" s="86">
        <f t="shared" si="1"/>
        <v>0.34750000000000003</v>
      </c>
      <c r="S28" s="85">
        <f t="shared" si="2"/>
        <v>0</v>
      </c>
      <c r="U28" s="86">
        <f t="shared" si="4"/>
        <v>0.31225000000000003</v>
      </c>
      <c r="V28" s="85">
        <f t="shared" si="4"/>
        <v>0</v>
      </c>
      <c r="W28" s="88">
        <f t="shared" si="5"/>
        <v>0.31225000000000003</v>
      </c>
    </row>
    <row r="29" spans="1:23">
      <c r="A29" s="1"/>
      <c r="F29" s="4" t="s">
        <v>170</v>
      </c>
      <c r="G29" s="81">
        <v>0.54600000000000004</v>
      </c>
      <c r="H29" s="81">
        <v>0.54400000000000004</v>
      </c>
      <c r="I29" s="82">
        <v>0</v>
      </c>
      <c r="J29" s="82">
        <v>0</v>
      </c>
      <c r="K29" s="81">
        <v>0.58699999999999997</v>
      </c>
      <c r="L29" s="81">
        <v>0.57299999999999995</v>
      </c>
      <c r="M29" s="82">
        <v>0</v>
      </c>
      <c r="N29" s="82">
        <v>0</v>
      </c>
      <c r="P29" s="86">
        <f t="shared" si="3"/>
        <v>0.54500000000000004</v>
      </c>
      <c r="Q29" s="85">
        <f t="shared" si="0"/>
        <v>0</v>
      </c>
      <c r="R29" s="86">
        <f t="shared" si="1"/>
        <v>0.57999999999999996</v>
      </c>
      <c r="S29" s="85">
        <f t="shared" si="2"/>
        <v>0</v>
      </c>
      <c r="U29" s="86">
        <f t="shared" si="4"/>
        <v>0.5625</v>
      </c>
      <c r="V29" s="85">
        <f t="shared" si="4"/>
        <v>0</v>
      </c>
      <c r="W29" s="88">
        <f t="shared" si="5"/>
        <v>0.5625</v>
      </c>
    </row>
    <row r="30" spans="1:23">
      <c r="A30" s="1"/>
      <c r="F30" s="4" t="s">
        <v>171</v>
      </c>
      <c r="G30" s="81">
        <v>0.58699999999999997</v>
      </c>
      <c r="H30" s="81">
        <v>0.53400000000000003</v>
      </c>
      <c r="I30" s="82">
        <v>0</v>
      </c>
      <c r="J30" s="82">
        <v>0</v>
      </c>
      <c r="K30" s="81">
        <v>0.626</v>
      </c>
      <c r="L30" s="81">
        <v>0.61499999999999999</v>
      </c>
      <c r="M30" s="82">
        <v>0</v>
      </c>
      <c r="N30" s="82">
        <v>0</v>
      </c>
      <c r="P30" s="86">
        <f t="shared" si="3"/>
        <v>0.5605</v>
      </c>
      <c r="Q30" s="85">
        <f t="shared" si="0"/>
        <v>0</v>
      </c>
      <c r="R30" s="86">
        <f t="shared" si="1"/>
        <v>0.62050000000000005</v>
      </c>
      <c r="S30" s="85">
        <f t="shared" si="2"/>
        <v>0</v>
      </c>
      <c r="U30" s="86">
        <f t="shared" si="4"/>
        <v>0.59050000000000002</v>
      </c>
      <c r="V30" s="85">
        <f t="shared" si="4"/>
        <v>0</v>
      </c>
      <c r="W30" s="88">
        <f t="shared" si="5"/>
        <v>0.59050000000000002</v>
      </c>
    </row>
    <row r="31" spans="1:23">
      <c r="A31" s="1"/>
      <c r="F31" s="4" t="s">
        <v>172</v>
      </c>
      <c r="G31" s="81">
        <v>0.372</v>
      </c>
      <c r="H31" s="81">
        <v>0.432</v>
      </c>
      <c r="I31" s="82">
        <v>0</v>
      </c>
      <c r="J31" s="82">
        <v>0</v>
      </c>
      <c r="K31" s="81">
        <v>0.436</v>
      </c>
      <c r="L31" s="81">
        <v>0.48399999999999999</v>
      </c>
      <c r="M31" s="82">
        <v>0</v>
      </c>
      <c r="N31" s="82">
        <v>0</v>
      </c>
      <c r="P31" s="86">
        <f t="shared" si="3"/>
        <v>0.40200000000000002</v>
      </c>
      <c r="Q31" s="85">
        <f t="shared" si="0"/>
        <v>0</v>
      </c>
      <c r="R31" s="86">
        <f t="shared" si="1"/>
        <v>0.45999999999999996</v>
      </c>
      <c r="S31" s="85">
        <f t="shared" si="2"/>
        <v>0</v>
      </c>
      <c r="U31" s="86">
        <f t="shared" si="4"/>
        <v>0.43099999999999999</v>
      </c>
      <c r="V31" s="85">
        <f t="shared" si="4"/>
        <v>0</v>
      </c>
      <c r="W31" s="88">
        <f t="shared" si="5"/>
        <v>0.43099999999999999</v>
      </c>
    </row>
    <row r="32" spans="1:23">
      <c r="A32" s="1"/>
      <c r="F32" s="4" t="s">
        <v>173</v>
      </c>
      <c r="G32" s="81">
        <v>0.18</v>
      </c>
      <c r="H32" s="81">
        <v>0.20599999999999999</v>
      </c>
      <c r="I32" s="82">
        <v>0.14799999999999999</v>
      </c>
      <c r="J32" s="82">
        <v>6.2E-2</v>
      </c>
      <c r="K32" s="81">
        <v>0.21</v>
      </c>
      <c r="L32" s="81">
        <v>0.23499999999999999</v>
      </c>
      <c r="M32" s="82">
        <v>4.4999999999999998E-2</v>
      </c>
      <c r="N32" s="82">
        <v>0</v>
      </c>
      <c r="P32" s="86">
        <f t="shared" si="3"/>
        <v>0.193</v>
      </c>
      <c r="Q32" s="85">
        <f t="shared" si="0"/>
        <v>0.105</v>
      </c>
      <c r="R32" s="86">
        <f t="shared" si="1"/>
        <v>0.22249999999999998</v>
      </c>
      <c r="S32" s="85">
        <f t="shared" si="2"/>
        <v>2.2499999999999999E-2</v>
      </c>
      <c r="U32" s="86">
        <f t="shared" si="4"/>
        <v>0.20774999999999999</v>
      </c>
      <c r="V32" s="85">
        <f t="shared" si="4"/>
        <v>6.3750000000000001E-2</v>
      </c>
      <c r="W32" s="88">
        <f t="shared" si="5"/>
        <v>0.20774999999999999</v>
      </c>
    </row>
    <row r="33" spans="1:27">
      <c r="A33" s="1"/>
      <c r="F33" s="4" t="s">
        <v>174</v>
      </c>
      <c r="G33" s="81">
        <v>8.5000000000000006E-2</v>
      </c>
      <c r="H33" s="81">
        <v>0.129</v>
      </c>
      <c r="I33" s="82">
        <v>0.245</v>
      </c>
      <c r="J33" s="82">
        <v>0.17100000000000001</v>
      </c>
      <c r="K33" s="81">
        <v>0.16900000000000001</v>
      </c>
      <c r="L33" s="81">
        <v>0.13600000000000001</v>
      </c>
      <c r="M33" s="82">
        <v>0.13100000000000001</v>
      </c>
      <c r="N33" s="82">
        <v>0.09</v>
      </c>
      <c r="P33" s="86">
        <f t="shared" si="3"/>
        <v>0.10700000000000001</v>
      </c>
      <c r="Q33" s="85">
        <f t="shared" si="0"/>
        <v>0.20800000000000002</v>
      </c>
      <c r="R33" s="86">
        <f t="shared" si="1"/>
        <v>0.15250000000000002</v>
      </c>
      <c r="S33" s="85">
        <f t="shared" si="2"/>
        <v>0.1105</v>
      </c>
      <c r="U33" s="86">
        <f t="shared" si="4"/>
        <v>0.12975000000000003</v>
      </c>
      <c r="V33" s="85">
        <f t="shared" si="4"/>
        <v>0.15925</v>
      </c>
      <c r="W33" s="88">
        <f t="shared" si="5"/>
        <v>0.15925</v>
      </c>
    </row>
    <row r="34" spans="1:27">
      <c r="A34" s="1"/>
      <c r="F34" s="4" t="s">
        <v>175</v>
      </c>
      <c r="G34" s="81">
        <v>0</v>
      </c>
      <c r="H34" s="81">
        <v>0</v>
      </c>
      <c r="I34" s="82">
        <v>0.45</v>
      </c>
      <c r="J34" s="82">
        <v>0.312</v>
      </c>
      <c r="K34" s="81">
        <v>0</v>
      </c>
      <c r="L34" s="81">
        <v>0</v>
      </c>
      <c r="M34" s="82">
        <v>0.224</v>
      </c>
      <c r="N34" s="82">
        <v>0.151</v>
      </c>
      <c r="P34" s="86">
        <f t="shared" si="3"/>
        <v>0</v>
      </c>
      <c r="Q34" s="85">
        <f t="shared" si="0"/>
        <v>0.38100000000000001</v>
      </c>
      <c r="R34" s="86">
        <f t="shared" si="1"/>
        <v>0</v>
      </c>
      <c r="S34" s="85">
        <f t="shared" si="2"/>
        <v>0.1875</v>
      </c>
      <c r="U34" s="86">
        <f t="shared" si="4"/>
        <v>0</v>
      </c>
      <c r="V34" s="85">
        <f t="shared" si="4"/>
        <v>0.28425</v>
      </c>
      <c r="W34" s="88">
        <f t="shared" si="5"/>
        <v>0.28425</v>
      </c>
    </row>
    <row r="35" spans="1:27">
      <c r="A35" s="1"/>
      <c r="F35" s="4" t="s">
        <v>176</v>
      </c>
      <c r="G35" s="81">
        <v>0</v>
      </c>
      <c r="H35" s="81">
        <v>0</v>
      </c>
      <c r="I35" s="82">
        <v>0.56499999999999995</v>
      </c>
      <c r="J35" s="82">
        <v>0.44600000000000001</v>
      </c>
      <c r="K35" s="81">
        <v>0</v>
      </c>
      <c r="L35" s="81">
        <v>0</v>
      </c>
      <c r="M35" s="82">
        <v>0.27800000000000002</v>
      </c>
      <c r="N35" s="82">
        <v>0.19900000000000001</v>
      </c>
      <c r="P35" s="86">
        <f t="shared" si="3"/>
        <v>0</v>
      </c>
      <c r="Q35" s="85">
        <f t="shared" si="0"/>
        <v>0.50549999999999995</v>
      </c>
      <c r="R35" s="86">
        <f t="shared" si="1"/>
        <v>0</v>
      </c>
      <c r="S35" s="85">
        <f t="shared" si="2"/>
        <v>0.23850000000000002</v>
      </c>
      <c r="U35" s="86">
        <f t="shared" si="4"/>
        <v>0</v>
      </c>
      <c r="V35" s="85">
        <f t="shared" si="4"/>
        <v>0.372</v>
      </c>
      <c r="W35" s="88">
        <f t="shared" si="5"/>
        <v>0.372</v>
      </c>
    </row>
    <row r="36" spans="1:27">
      <c r="A36" s="1"/>
      <c r="F36" s="4" t="s">
        <v>177</v>
      </c>
      <c r="G36" s="81">
        <v>0</v>
      </c>
      <c r="H36" s="81">
        <v>0</v>
      </c>
      <c r="I36" s="82">
        <v>0.52900000000000003</v>
      </c>
      <c r="J36" s="82">
        <v>0.432</v>
      </c>
      <c r="K36" s="81">
        <v>0</v>
      </c>
      <c r="L36" s="81">
        <v>0</v>
      </c>
      <c r="M36" s="82">
        <v>0.25</v>
      </c>
      <c r="N36" s="82">
        <v>0.193</v>
      </c>
      <c r="P36" s="86">
        <f t="shared" si="3"/>
        <v>0</v>
      </c>
      <c r="Q36" s="85">
        <f t="shared" si="0"/>
        <v>0.48050000000000004</v>
      </c>
      <c r="R36" s="86">
        <f t="shared" si="1"/>
        <v>0</v>
      </c>
      <c r="S36" s="85">
        <f t="shared" si="2"/>
        <v>0.2215</v>
      </c>
      <c r="U36" s="86">
        <f t="shared" si="4"/>
        <v>0</v>
      </c>
      <c r="V36" s="85">
        <f t="shared" si="4"/>
        <v>0.35100000000000003</v>
      </c>
      <c r="W36" s="88">
        <f t="shared" si="5"/>
        <v>0.35100000000000003</v>
      </c>
    </row>
    <row r="37" spans="1:27">
      <c r="A37" s="1"/>
      <c r="F37" s="4" t="s">
        <v>178</v>
      </c>
      <c r="G37" s="81">
        <v>0</v>
      </c>
      <c r="H37" s="81">
        <v>0.107</v>
      </c>
      <c r="I37" s="82">
        <v>0.38900000000000001</v>
      </c>
      <c r="J37" s="82">
        <v>0.32500000000000001</v>
      </c>
      <c r="K37" s="81">
        <v>5.8000000000000003E-2</v>
      </c>
      <c r="L37" s="81">
        <v>0.188</v>
      </c>
      <c r="M37" s="82">
        <v>0.20100000000000001</v>
      </c>
      <c r="N37" s="82">
        <v>0.14599999999999999</v>
      </c>
      <c r="P37" s="86">
        <f t="shared" si="3"/>
        <v>5.3499999999999999E-2</v>
      </c>
      <c r="Q37" s="85">
        <f t="shared" si="0"/>
        <v>0.35699999999999998</v>
      </c>
      <c r="R37" s="86">
        <f t="shared" si="1"/>
        <v>0.123</v>
      </c>
      <c r="S37" s="85">
        <f t="shared" si="2"/>
        <v>0.17349999999999999</v>
      </c>
      <c r="U37" s="86">
        <f t="shared" si="4"/>
        <v>8.8249999999999995E-2</v>
      </c>
      <c r="V37" s="85">
        <f t="shared" si="4"/>
        <v>0.26524999999999999</v>
      </c>
      <c r="W37" s="88">
        <f t="shared" si="5"/>
        <v>0.26524999999999999</v>
      </c>
    </row>
    <row r="38" spans="1:27">
      <c r="A38" s="1"/>
      <c r="T38" s="41" t="s">
        <v>186</v>
      </c>
      <c r="U38" s="84">
        <f t="shared" ref="U38:V38" si="6">_xlfn.AGGREGATE(1,5,U26:U37)</f>
        <v>0.2265625</v>
      </c>
      <c r="V38" s="84">
        <f t="shared" si="6"/>
        <v>0.14433333333333334</v>
      </c>
      <c r="W38" s="84">
        <f>_xlfn.AGGREGATE(1,5,W26:W37)</f>
        <v>0.32770833333333332</v>
      </c>
    </row>
    <row r="39" spans="1:27">
      <c r="A39" s="1"/>
    </row>
    <row r="40" spans="1:27">
      <c r="A40" s="1"/>
      <c r="F40" s="4" t="s">
        <v>180</v>
      </c>
      <c r="G40" s="4" t="s">
        <v>181</v>
      </c>
      <c r="H40" s="4"/>
      <c r="I40" s="4"/>
      <c r="J40" s="4"/>
      <c r="P40" t="s">
        <v>183</v>
      </c>
    </row>
    <row r="41" spans="1:27">
      <c r="A41" s="1"/>
      <c r="F41" s="4"/>
      <c r="G41" s="4" t="s">
        <v>159</v>
      </c>
      <c r="H41" s="4"/>
      <c r="I41" s="4" t="s">
        <v>160</v>
      </c>
      <c r="J41" s="4"/>
      <c r="U41" t="s">
        <v>184</v>
      </c>
    </row>
    <row r="42" spans="1:27">
      <c r="A42" s="1"/>
      <c r="F42" s="4"/>
      <c r="G42" s="4" t="s">
        <v>165</v>
      </c>
      <c r="H42" s="4" t="s">
        <v>166</v>
      </c>
      <c r="I42" s="4" t="s">
        <v>165</v>
      </c>
      <c r="J42" s="4" t="s">
        <v>166</v>
      </c>
      <c r="P42" s="4" t="s">
        <v>159</v>
      </c>
      <c r="Q42" s="4" t="s">
        <v>160</v>
      </c>
      <c r="U42" s="4" t="s">
        <v>159</v>
      </c>
      <c r="W42" s="4" t="s">
        <v>160</v>
      </c>
      <c r="Y42" t="s">
        <v>190</v>
      </c>
    </row>
    <row r="43" spans="1:27">
      <c r="A43" s="1"/>
      <c r="F43" s="4"/>
      <c r="G43" s="4">
        <v>11</v>
      </c>
      <c r="H43" s="4">
        <v>12</v>
      </c>
      <c r="I43" s="4">
        <v>21</v>
      </c>
      <c r="J43" s="4">
        <v>22</v>
      </c>
      <c r="U43" s="4" t="s">
        <v>162</v>
      </c>
      <c r="V43" s="4" t="s">
        <v>164</v>
      </c>
      <c r="W43" s="4" t="s">
        <v>162</v>
      </c>
      <c r="X43" s="4" t="s">
        <v>164</v>
      </c>
      <c r="Y43" s="4" t="s">
        <v>162</v>
      </c>
      <c r="Z43" s="4" t="s">
        <v>164</v>
      </c>
      <c r="AA43" s="4" t="s">
        <v>191</v>
      </c>
    </row>
    <row r="44" spans="1:27">
      <c r="A44" s="1"/>
      <c r="F44" s="4" t="s">
        <v>167</v>
      </c>
      <c r="G44" s="83">
        <v>0.36099999999999999</v>
      </c>
      <c r="H44" s="83">
        <v>0.27400000000000002</v>
      </c>
      <c r="I44" s="83">
        <v>0.32300000000000001</v>
      </c>
      <c r="J44" s="83">
        <v>0.27500000000000002</v>
      </c>
      <c r="P44" s="87">
        <f>(G44+H44)/2</f>
        <v>0.3175</v>
      </c>
      <c r="Q44" s="87">
        <f t="shared" ref="Q44:Q55" si="7">(I44+J44)/2</f>
        <v>0.29900000000000004</v>
      </c>
      <c r="U44" s="86">
        <f t="shared" ref="U44:U55" si="8">P26*P44</f>
        <v>4.5085000000000007E-2</v>
      </c>
      <c r="V44" s="85">
        <f t="shared" ref="V44:V55" si="9">Q26*P44</f>
        <v>5.699125E-2</v>
      </c>
      <c r="W44" s="86">
        <f t="shared" ref="W44:W55" si="10">R26*Q44</f>
        <v>4.8438000000000009E-2</v>
      </c>
      <c r="X44" s="85">
        <f t="shared" ref="X44:X55" si="11">S26*Q44</f>
        <v>2.8405000000000003E-2</v>
      </c>
      <c r="Y44" s="86">
        <f>(U44+W44)/2</f>
        <v>4.6761500000000011E-2</v>
      </c>
      <c r="Z44" s="85">
        <f>(V44+X44)/2</f>
        <v>4.2698125000000003E-2</v>
      </c>
      <c r="AA44" s="88">
        <f>MAX(Y44:Z44)</f>
        <v>4.6761500000000011E-2</v>
      </c>
    </row>
    <row r="45" spans="1:27">
      <c r="A45" s="1"/>
      <c r="F45" s="4" t="s">
        <v>168</v>
      </c>
      <c r="G45" s="83">
        <v>0.45100000000000001</v>
      </c>
      <c r="H45" s="83">
        <v>0.51100000000000001</v>
      </c>
      <c r="I45" s="83">
        <v>0.77500000000000002</v>
      </c>
      <c r="J45" s="83">
        <v>0.81399999999999995</v>
      </c>
      <c r="P45" s="87">
        <f t="shared" ref="P45:P55" si="12">(G45+H45)/2</f>
        <v>0.48099999999999998</v>
      </c>
      <c r="Q45" s="87">
        <f t="shared" si="7"/>
        <v>0.79449999999999998</v>
      </c>
      <c r="U45" s="86">
        <f t="shared" si="8"/>
        <v>0.10918699999999999</v>
      </c>
      <c r="V45" s="85">
        <f t="shared" si="9"/>
        <v>6.6378000000000006E-2</v>
      </c>
      <c r="W45" s="86">
        <f t="shared" si="10"/>
        <v>0.20855625</v>
      </c>
      <c r="X45" s="85">
        <f t="shared" si="11"/>
        <v>4.8067249999999999E-2</v>
      </c>
      <c r="Y45" s="86">
        <f t="shared" ref="Y45:Y55" si="13">(U45+W45)/2</f>
        <v>0.15887162499999999</v>
      </c>
      <c r="Z45" s="85">
        <f t="shared" ref="Z45:Z55" si="14">(V45+X45)/2</f>
        <v>5.7222624999999999E-2</v>
      </c>
      <c r="AA45" s="88">
        <f t="shared" ref="AA45:AA55" si="15">MAX(Y45:Z45)</f>
        <v>0.15887162499999999</v>
      </c>
    </row>
    <row r="46" spans="1:27">
      <c r="A46" s="1"/>
      <c r="F46" s="4" t="s">
        <v>169</v>
      </c>
      <c r="G46" s="83">
        <v>0.71699999999999997</v>
      </c>
      <c r="H46" s="83">
        <v>0.67400000000000004</v>
      </c>
      <c r="I46" s="83">
        <v>0.94499999999999995</v>
      </c>
      <c r="J46" s="83">
        <v>0.94200000000000006</v>
      </c>
      <c r="P46" s="87">
        <f t="shared" si="12"/>
        <v>0.69550000000000001</v>
      </c>
      <c r="Q46" s="87">
        <f t="shared" si="7"/>
        <v>0.94350000000000001</v>
      </c>
      <c r="U46" s="86">
        <f t="shared" si="8"/>
        <v>0.19265350000000001</v>
      </c>
      <c r="V46" s="85">
        <f t="shared" si="9"/>
        <v>0</v>
      </c>
      <c r="W46" s="86">
        <f t="shared" si="10"/>
        <v>0.32786625000000003</v>
      </c>
      <c r="X46" s="85">
        <f t="shared" si="11"/>
        <v>0</v>
      </c>
      <c r="Y46" s="86">
        <f t="shared" si="13"/>
        <v>0.26025987500000003</v>
      </c>
      <c r="Z46" s="85">
        <f t="shared" si="14"/>
        <v>0</v>
      </c>
      <c r="AA46" s="88">
        <f t="shared" si="15"/>
        <v>0.26025987500000003</v>
      </c>
    </row>
    <row r="47" spans="1:27">
      <c r="A47" s="1"/>
      <c r="F47" s="4" t="s">
        <v>170</v>
      </c>
      <c r="G47" s="83">
        <v>0.89500000000000002</v>
      </c>
      <c r="H47" s="83">
        <v>0.88800000000000001</v>
      </c>
      <c r="I47" s="83">
        <v>1</v>
      </c>
      <c r="J47" s="83">
        <v>0.99</v>
      </c>
      <c r="P47" s="87">
        <f t="shared" si="12"/>
        <v>0.89149999999999996</v>
      </c>
      <c r="Q47" s="87">
        <f t="shared" si="7"/>
        <v>0.995</v>
      </c>
      <c r="U47" s="86">
        <f t="shared" si="8"/>
        <v>0.48586750000000001</v>
      </c>
      <c r="V47" s="85">
        <f t="shared" si="9"/>
        <v>0</v>
      </c>
      <c r="W47" s="86">
        <f t="shared" si="10"/>
        <v>0.57709999999999995</v>
      </c>
      <c r="X47" s="85">
        <f t="shared" si="11"/>
        <v>0</v>
      </c>
      <c r="Y47" s="86">
        <f t="shared" si="13"/>
        <v>0.53148375000000003</v>
      </c>
      <c r="Z47" s="85">
        <f t="shared" si="14"/>
        <v>0</v>
      </c>
      <c r="AA47" s="88">
        <f t="shared" si="15"/>
        <v>0.53148375000000003</v>
      </c>
    </row>
    <row r="48" spans="1:27">
      <c r="A48" s="1"/>
      <c r="F48" s="4" t="s">
        <v>171</v>
      </c>
      <c r="G48" s="83">
        <v>0.92300000000000004</v>
      </c>
      <c r="H48" s="83">
        <v>0.99</v>
      </c>
      <c r="I48" s="83">
        <v>1</v>
      </c>
      <c r="J48" s="83">
        <v>1</v>
      </c>
      <c r="P48" s="87">
        <f t="shared" si="12"/>
        <v>0.95650000000000002</v>
      </c>
      <c r="Q48" s="87">
        <f t="shared" si="7"/>
        <v>1</v>
      </c>
      <c r="U48" s="86">
        <f t="shared" si="8"/>
        <v>0.53611825000000002</v>
      </c>
      <c r="V48" s="85">
        <f t="shared" si="9"/>
        <v>0</v>
      </c>
      <c r="W48" s="86">
        <f t="shared" si="10"/>
        <v>0.62050000000000005</v>
      </c>
      <c r="X48" s="85">
        <f t="shared" si="11"/>
        <v>0</v>
      </c>
      <c r="Y48" s="86">
        <f t="shared" si="13"/>
        <v>0.57830912500000009</v>
      </c>
      <c r="Z48" s="85">
        <f t="shared" si="14"/>
        <v>0</v>
      </c>
      <c r="AA48" s="88">
        <f t="shared" si="15"/>
        <v>0.57830912500000009</v>
      </c>
    </row>
    <row r="49" spans="1:27">
      <c r="A49" s="1"/>
      <c r="F49" s="4" t="s">
        <v>172</v>
      </c>
      <c r="G49" s="83">
        <v>0.81</v>
      </c>
      <c r="H49" s="83">
        <v>0.83799999999999997</v>
      </c>
      <c r="I49" s="83">
        <v>0.99</v>
      </c>
      <c r="J49" s="83">
        <v>1</v>
      </c>
      <c r="P49" s="87">
        <f t="shared" si="12"/>
        <v>0.82400000000000007</v>
      </c>
      <c r="Q49" s="87">
        <f t="shared" si="7"/>
        <v>0.995</v>
      </c>
      <c r="U49" s="86">
        <f t="shared" si="8"/>
        <v>0.33124800000000004</v>
      </c>
      <c r="V49" s="85">
        <f t="shared" si="9"/>
        <v>0</v>
      </c>
      <c r="W49" s="86">
        <f t="shared" si="10"/>
        <v>0.45769999999999994</v>
      </c>
      <c r="X49" s="85">
        <f t="shared" si="11"/>
        <v>0</v>
      </c>
      <c r="Y49" s="86">
        <f t="shared" si="13"/>
        <v>0.39447399999999999</v>
      </c>
      <c r="Z49" s="85">
        <f t="shared" si="14"/>
        <v>0</v>
      </c>
      <c r="AA49" s="88">
        <f t="shared" si="15"/>
        <v>0.39447399999999999</v>
      </c>
    </row>
    <row r="50" spans="1:27">
      <c r="A50" s="1"/>
      <c r="F50" s="4" t="s">
        <v>173</v>
      </c>
      <c r="G50" s="83">
        <v>0.23499999999999999</v>
      </c>
      <c r="H50" s="83">
        <v>0.40899999999999997</v>
      </c>
      <c r="I50" s="83">
        <v>0.48399999999999999</v>
      </c>
      <c r="J50" s="83">
        <v>0.79900000000000004</v>
      </c>
      <c r="P50" s="87">
        <f t="shared" si="12"/>
        <v>0.32199999999999995</v>
      </c>
      <c r="Q50" s="87">
        <f t="shared" si="7"/>
        <v>0.64149999999999996</v>
      </c>
      <c r="U50" s="86">
        <f t="shared" si="8"/>
        <v>6.2145999999999993E-2</v>
      </c>
      <c r="V50" s="85">
        <f t="shared" si="9"/>
        <v>3.3809999999999993E-2</v>
      </c>
      <c r="W50" s="86">
        <f t="shared" si="10"/>
        <v>0.14273374999999996</v>
      </c>
      <c r="X50" s="85">
        <f t="shared" si="11"/>
        <v>1.4433749999999999E-2</v>
      </c>
      <c r="Y50" s="86">
        <f t="shared" si="13"/>
        <v>0.10243987499999999</v>
      </c>
      <c r="Z50" s="85">
        <f t="shared" si="14"/>
        <v>2.4121874999999994E-2</v>
      </c>
      <c r="AA50" s="88">
        <f t="shared" si="15"/>
        <v>0.10243987499999999</v>
      </c>
    </row>
    <row r="51" spans="1:27">
      <c r="A51" s="1"/>
      <c r="F51" s="4" t="s">
        <v>174</v>
      </c>
      <c r="G51" s="83">
        <v>0.67400000000000004</v>
      </c>
      <c r="H51" s="83">
        <v>0.47599999999999998</v>
      </c>
      <c r="I51" s="83">
        <v>0.09</v>
      </c>
      <c r="J51" s="83">
        <v>0.23300000000000001</v>
      </c>
      <c r="P51" s="87">
        <f t="shared" si="12"/>
        <v>0.57499999999999996</v>
      </c>
      <c r="Q51" s="87">
        <f t="shared" si="7"/>
        <v>0.1615</v>
      </c>
      <c r="U51" s="86">
        <f t="shared" si="8"/>
        <v>6.1525000000000003E-2</v>
      </c>
      <c r="V51" s="85">
        <f t="shared" si="9"/>
        <v>0.1196</v>
      </c>
      <c r="W51" s="86">
        <f t="shared" si="10"/>
        <v>2.4628750000000005E-2</v>
      </c>
      <c r="X51" s="85">
        <f t="shared" si="11"/>
        <v>1.7845750000000001E-2</v>
      </c>
      <c r="Y51" s="86">
        <f t="shared" si="13"/>
        <v>4.3076875000000001E-2</v>
      </c>
      <c r="Z51" s="85">
        <f t="shared" si="14"/>
        <v>6.8722875000000003E-2</v>
      </c>
      <c r="AA51" s="88">
        <f t="shared" si="15"/>
        <v>6.8722875000000003E-2</v>
      </c>
    </row>
    <row r="52" spans="1:27">
      <c r="A52" s="1"/>
      <c r="F52" s="4" t="s">
        <v>175</v>
      </c>
      <c r="G52" s="83">
        <v>0.96499999999999997</v>
      </c>
      <c r="H52" s="83">
        <v>0.93300000000000005</v>
      </c>
      <c r="I52" s="83">
        <v>0.80500000000000005</v>
      </c>
      <c r="J52" s="83">
        <v>0.62</v>
      </c>
      <c r="P52" s="87">
        <f t="shared" si="12"/>
        <v>0.94900000000000007</v>
      </c>
      <c r="Q52" s="87">
        <f t="shared" si="7"/>
        <v>0.71250000000000002</v>
      </c>
      <c r="U52" s="86">
        <f t="shared" si="8"/>
        <v>0</v>
      </c>
      <c r="V52" s="85">
        <f t="shared" si="9"/>
        <v>0.36156900000000003</v>
      </c>
      <c r="W52" s="86">
        <f t="shared" si="10"/>
        <v>0</v>
      </c>
      <c r="X52" s="85">
        <f t="shared" si="11"/>
        <v>0.13359375000000001</v>
      </c>
      <c r="Y52" s="86">
        <f t="shared" si="13"/>
        <v>0</v>
      </c>
      <c r="Z52" s="85">
        <f t="shared" si="14"/>
        <v>0.24758137500000002</v>
      </c>
      <c r="AA52" s="88">
        <f t="shared" si="15"/>
        <v>0.24758137500000002</v>
      </c>
    </row>
    <row r="53" spans="1:27">
      <c r="A53" s="1"/>
      <c r="F53" s="4" t="s">
        <v>176</v>
      </c>
      <c r="G53" s="83">
        <v>1</v>
      </c>
      <c r="H53" s="83">
        <v>1</v>
      </c>
      <c r="I53" s="83">
        <v>0.97199999999999998</v>
      </c>
      <c r="J53" s="83">
        <v>0.97799999999999998</v>
      </c>
      <c r="P53" s="87">
        <f t="shared" si="12"/>
        <v>1</v>
      </c>
      <c r="Q53" s="87">
        <f t="shared" si="7"/>
        <v>0.97499999999999998</v>
      </c>
      <c r="U53" s="86">
        <f t="shared" si="8"/>
        <v>0</v>
      </c>
      <c r="V53" s="85">
        <f t="shared" si="9"/>
        <v>0.50549999999999995</v>
      </c>
      <c r="W53" s="86">
        <f t="shared" si="10"/>
        <v>0</v>
      </c>
      <c r="X53" s="85">
        <f t="shared" si="11"/>
        <v>0.23253750000000001</v>
      </c>
      <c r="Y53" s="86">
        <f t="shared" si="13"/>
        <v>0</v>
      </c>
      <c r="Z53" s="85">
        <f t="shared" si="14"/>
        <v>0.36901874999999995</v>
      </c>
      <c r="AA53" s="88">
        <f t="shared" si="15"/>
        <v>0.36901874999999995</v>
      </c>
    </row>
    <row r="54" spans="1:27">
      <c r="A54" s="1"/>
      <c r="F54" s="4" t="s">
        <v>177</v>
      </c>
      <c r="G54" s="83">
        <v>0.99399999999999999</v>
      </c>
      <c r="H54" s="83">
        <v>0.96899999999999997</v>
      </c>
      <c r="I54" s="83">
        <v>0.97199999999999998</v>
      </c>
      <c r="J54" s="83">
        <v>0.875</v>
      </c>
      <c r="P54" s="87">
        <f t="shared" si="12"/>
        <v>0.98150000000000004</v>
      </c>
      <c r="Q54" s="87">
        <f t="shared" si="7"/>
        <v>0.92349999999999999</v>
      </c>
      <c r="U54" s="86">
        <f t="shared" si="8"/>
        <v>0</v>
      </c>
      <c r="V54" s="85">
        <f t="shared" si="9"/>
        <v>0.47161075000000008</v>
      </c>
      <c r="W54" s="86">
        <f t="shared" si="10"/>
        <v>0</v>
      </c>
      <c r="X54" s="85">
        <f t="shared" si="11"/>
        <v>0.20455524999999999</v>
      </c>
      <c r="Y54" s="86">
        <f t="shared" si="13"/>
        <v>0</v>
      </c>
      <c r="Z54" s="85">
        <f t="shared" si="14"/>
        <v>0.33808300000000002</v>
      </c>
      <c r="AA54" s="88">
        <f t="shared" si="15"/>
        <v>0.33808300000000002</v>
      </c>
    </row>
    <row r="55" spans="1:27">
      <c r="A55" s="1"/>
      <c r="F55" s="4" t="s">
        <v>178</v>
      </c>
      <c r="G55" s="83">
        <v>0.9</v>
      </c>
      <c r="H55" s="83">
        <v>0.88500000000000001</v>
      </c>
      <c r="I55" s="83">
        <v>0.59599999999999997</v>
      </c>
      <c r="J55" s="83">
        <v>3.2000000000000001E-2</v>
      </c>
      <c r="P55" s="87">
        <f t="shared" si="12"/>
        <v>0.89250000000000007</v>
      </c>
      <c r="Q55" s="87">
        <f t="shared" si="7"/>
        <v>0.314</v>
      </c>
      <c r="U55" s="86">
        <f t="shared" si="8"/>
        <v>4.774875E-2</v>
      </c>
      <c r="V55" s="85">
        <f t="shared" si="9"/>
        <v>0.31862250000000003</v>
      </c>
      <c r="W55" s="86">
        <f t="shared" si="10"/>
        <v>3.8621999999999997E-2</v>
      </c>
      <c r="X55" s="85">
        <f t="shared" si="11"/>
        <v>5.4479E-2</v>
      </c>
      <c r="Y55" s="86">
        <f t="shared" si="13"/>
        <v>4.3185374999999998E-2</v>
      </c>
      <c r="Z55" s="85">
        <f t="shared" si="14"/>
        <v>0.18655075000000002</v>
      </c>
      <c r="AA55" s="88">
        <f t="shared" si="15"/>
        <v>0.18655075000000002</v>
      </c>
    </row>
    <row r="56" spans="1:27">
      <c r="A56" s="1"/>
      <c r="AA56" s="88">
        <f>AVERAGE(AA44:AA55)</f>
        <v>0.27354637500000006</v>
      </c>
    </row>
    <row r="57" spans="1:27">
      <c r="A57" s="1"/>
    </row>
    <row r="58" spans="1:27">
      <c r="A58" s="1"/>
    </row>
    <row r="61" spans="1:27">
      <c r="B61" t="s">
        <v>214</v>
      </c>
    </row>
    <row r="62" spans="1:27">
      <c r="B62" s="4" t="s">
        <v>202</v>
      </c>
      <c r="C62" s="4"/>
      <c r="D62" s="4"/>
      <c r="E62" s="4"/>
      <c r="F62" s="4"/>
      <c r="G62" s="4"/>
      <c r="H62" s="4"/>
      <c r="I62" s="4"/>
      <c r="J62" s="4"/>
      <c r="K62" s="4" t="s">
        <v>203</v>
      </c>
      <c r="L62" s="4"/>
      <c r="M62" s="4"/>
      <c r="N62" s="4"/>
      <c r="O62" s="4"/>
      <c r="P62" s="4"/>
      <c r="Q62" s="4"/>
      <c r="R62" s="4"/>
    </row>
    <row r="63" spans="1:27">
      <c r="B63" s="94"/>
      <c r="C63" s="536" t="s">
        <v>204</v>
      </c>
      <c r="D63" s="538"/>
      <c r="E63" s="538"/>
      <c r="F63" s="538"/>
      <c r="G63" s="538"/>
      <c r="H63" s="537"/>
      <c r="I63" s="536" t="s">
        <v>205</v>
      </c>
      <c r="J63" s="537"/>
      <c r="K63" s="536" t="s">
        <v>204</v>
      </c>
      <c r="L63" s="538"/>
      <c r="M63" s="538"/>
      <c r="N63" s="538"/>
      <c r="O63" s="538"/>
      <c r="P63" s="537"/>
      <c r="Q63" s="536" t="s">
        <v>205</v>
      </c>
      <c r="R63" s="537"/>
    </row>
    <row r="64" spans="1:27">
      <c r="B64" s="95"/>
      <c r="C64" s="536" t="s">
        <v>206</v>
      </c>
      <c r="D64" s="537"/>
      <c r="E64" s="536" t="s">
        <v>160</v>
      </c>
      <c r="F64" s="537"/>
      <c r="G64" s="536" t="s">
        <v>207</v>
      </c>
      <c r="H64" s="537"/>
      <c r="I64" s="96"/>
      <c r="J64" s="33"/>
      <c r="K64" s="536" t="s">
        <v>206</v>
      </c>
      <c r="L64" s="537"/>
      <c r="M64" s="536" t="s">
        <v>160</v>
      </c>
      <c r="N64" s="537"/>
      <c r="O64" s="536" t="s">
        <v>207</v>
      </c>
      <c r="P64" s="537"/>
      <c r="Q64" s="96"/>
      <c r="R64" s="33"/>
    </row>
    <row r="65" spans="2:18">
      <c r="B65" s="97"/>
      <c r="C65" s="38">
        <v>111</v>
      </c>
      <c r="D65" s="39">
        <v>112</v>
      </c>
      <c r="E65" s="38">
        <v>121</v>
      </c>
      <c r="F65" s="39">
        <v>122</v>
      </c>
      <c r="G65" s="38">
        <v>131</v>
      </c>
      <c r="H65" s="39">
        <v>132</v>
      </c>
      <c r="I65" s="96">
        <v>211</v>
      </c>
      <c r="J65" s="33">
        <v>212</v>
      </c>
      <c r="K65" s="38">
        <v>111</v>
      </c>
      <c r="L65" s="39">
        <v>112</v>
      </c>
      <c r="M65" s="38">
        <v>121</v>
      </c>
      <c r="N65" s="39">
        <v>122</v>
      </c>
      <c r="O65" s="38">
        <v>131</v>
      </c>
      <c r="P65" s="39">
        <v>132</v>
      </c>
      <c r="Q65" s="96">
        <v>211</v>
      </c>
      <c r="R65" s="33">
        <v>212</v>
      </c>
    </row>
    <row r="66" spans="2:18">
      <c r="B66" s="98" t="s">
        <v>208</v>
      </c>
      <c r="C66" s="40" t="s">
        <v>162</v>
      </c>
      <c r="D66" s="40" t="s">
        <v>164</v>
      </c>
      <c r="E66" s="40" t="s">
        <v>162</v>
      </c>
      <c r="F66" s="40" t="s">
        <v>164</v>
      </c>
      <c r="G66" s="40" t="s">
        <v>162</v>
      </c>
      <c r="H66" s="40" t="s">
        <v>164</v>
      </c>
      <c r="I66" s="40" t="s">
        <v>162</v>
      </c>
      <c r="J66" s="40" t="s">
        <v>164</v>
      </c>
      <c r="K66" s="40" t="s">
        <v>162</v>
      </c>
      <c r="L66" s="40" t="s">
        <v>164</v>
      </c>
      <c r="M66" s="40" t="s">
        <v>162</v>
      </c>
      <c r="N66" s="40" t="s">
        <v>164</v>
      </c>
      <c r="O66" s="40" t="s">
        <v>162</v>
      </c>
      <c r="P66" s="40" t="s">
        <v>164</v>
      </c>
      <c r="Q66" s="40" t="s">
        <v>162</v>
      </c>
      <c r="R66" s="40" t="s">
        <v>164</v>
      </c>
    </row>
    <row r="67" spans="2:18">
      <c r="B67" s="98">
        <v>1995</v>
      </c>
      <c r="C67" s="98">
        <v>1.05</v>
      </c>
      <c r="D67" s="98">
        <v>1.05</v>
      </c>
      <c r="E67" s="98">
        <v>1.05</v>
      </c>
      <c r="F67" s="98">
        <f>1.1</f>
        <v>1.1000000000000001</v>
      </c>
      <c r="G67" s="98">
        <v>1.05</v>
      </c>
      <c r="H67" s="98">
        <f>1</f>
        <v>1</v>
      </c>
      <c r="I67" s="98">
        <v>0.26</v>
      </c>
      <c r="J67" s="98">
        <v>0.26</v>
      </c>
      <c r="K67" s="98">
        <v>0.5</v>
      </c>
      <c r="L67" s="98">
        <v>0.45</v>
      </c>
      <c r="M67" s="98">
        <v>0.9</v>
      </c>
      <c r="N67" s="98">
        <v>0.83</v>
      </c>
      <c r="O67" s="98">
        <v>0.56000000000000005</v>
      </c>
      <c r="P67" s="98">
        <v>0.56999999999999995</v>
      </c>
      <c r="Q67" s="98">
        <v>0.74</v>
      </c>
      <c r="R67" s="98">
        <v>0.74</v>
      </c>
    </row>
    <row r="68" spans="2:18">
      <c r="B68" s="98">
        <v>2005</v>
      </c>
      <c r="C68" s="98">
        <v>1.05</v>
      </c>
      <c r="D68" s="98">
        <v>1.05</v>
      </c>
      <c r="E68" s="98">
        <v>1.05</v>
      </c>
      <c r="F68" s="98">
        <f>1</f>
        <v>1</v>
      </c>
      <c r="G68" s="98">
        <v>1.05</v>
      </c>
      <c r="H68" s="98">
        <f>1</f>
        <v>1</v>
      </c>
      <c r="I68" s="98">
        <v>0.25</v>
      </c>
      <c r="J68" s="98">
        <v>0.25</v>
      </c>
      <c r="K68" s="98">
        <v>1.37</v>
      </c>
      <c r="L68" s="98">
        <v>1.22</v>
      </c>
      <c r="M68" s="98">
        <v>1.25</v>
      </c>
      <c r="N68" s="98">
        <v>1.17</v>
      </c>
      <c r="O68" s="98">
        <v>0.83</v>
      </c>
      <c r="P68" s="98">
        <v>0.84</v>
      </c>
      <c r="Q68" s="98">
        <v>0.75</v>
      </c>
      <c r="R68" s="98">
        <v>0.75</v>
      </c>
    </row>
    <row r="69" spans="2:18">
      <c r="B69" s="98">
        <v>2015</v>
      </c>
      <c r="C69" s="98">
        <v>1.05</v>
      </c>
      <c r="D69" s="98">
        <v>1.05</v>
      </c>
      <c r="E69" s="98">
        <v>1.05</v>
      </c>
      <c r="F69" s="98">
        <f>1</f>
        <v>1</v>
      </c>
      <c r="G69" s="98">
        <v>1.05</v>
      </c>
      <c r="H69" s="98">
        <f>1</f>
        <v>1</v>
      </c>
      <c r="I69" s="98">
        <v>0.25</v>
      </c>
      <c r="J69" s="98">
        <v>0.25</v>
      </c>
      <c r="K69" s="98">
        <v>1.77</v>
      </c>
      <c r="L69" s="98">
        <v>1.45</v>
      </c>
      <c r="M69" s="98">
        <v>1.91</v>
      </c>
      <c r="N69" s="98">
        <v>1.4</v>
      </c>
      <c r="O69" s="98">
        <v>1.2</v>
      </c>
      <c r="P69" s="98">
        <v>1.19</v>
      </c>
      <c r="Q69" s="98">
        <v>0.75</v>
      </c>
      <c r="R69" s="98">
        <v>0.75</v>
      </c>
    </row>
    <row r="70" spans="2:18">
      <c r="B70" s="98" t="s">
        <v>209</v>
      </c>
      <c r="C70" s="40" t="s">
        <v>162</v>
      </c>
      <c r="D70" s="40" t="s">
        <v>164</v>
      </c>
      <c r="E70" s="40" t="s">
        <v>162</v>
      </c>
      <c r="F70" s="40" t="s">
        <v>164</v>
      </c>
      <c r="G70" s="40" t="s">
        <v>162</v>
      </c>
      <c r="H70" s="40" t="s">
        <v>164</v>
      </c>
      <c r="I70" s="40" t="s">
        <v>162</v>
      </c>
      <c r="J70" s="40" t="s">
        <v>164</v>
      </c>
      <c r="K70" s="40" t="s">
        <v>162</v>
      </c>
      <c r="L70" s="40" t="s">
        <v>164</v>
      </c>
      <c r="M70" s="40" t="s">
        <v>162</v>
      </c>
      <c r="N70" s="40" t="s">
        <v>164</v>
      </c>
      <c r="O70" s="40" t="s">
        <v>162</v>
      </c>
      <c r="P70" s="40" t="s">
        <v>164</v>
      </c>
      <c r="Q70" s="40" t="s">
        <v>162</v>
      </c>
      <c r="R70" s="40" t="s">
        <v>164</v>
      </c>
    </row>
    <row r="71" spans="2:18">
      <c r="B71" s="98">
        <v>1995</v>
      </c>
      <c r="C71" s="98">
        <v>0.31</v>
      </c>
      <c r="D71" s="98">
        <f>0.38</f>
        <v>0.38</v>
      </c>
      <c r="E71" s="99">
        <f>-0.25</f>
        <v>-0.25</v>
      </c>
      <c r="F71" s="100">
        <f>-0.09</f>
        <v>-0.09</v>
      </c>
      <c r="G71" s="98">
        <f>0.25</f>
        <v>0.25</v>
      </c>
      <c r="H71" s="98">
        <f>0.25</f>
        <v>0.25</v>
      </c>
      <c r="I71" s="98">
        <v>0.26</v>
      </c>
      <c r="J71" s="98">
        <v>0.26</v>
      </c>
      <c r="K71" s="98">
        <v>0.69</v>
      </c>
      <c r="L71" s="98">
        <v>0.62</v>
      </c>
      <c r="M71" s="101">
        <v>1.22</v>
      </c>
      <c r="N71" s="100">
        <v>1.1000000000000001</v>
      </c>
      <c r="O71" s="98">
        <v>0.75</v>
      </c>
      <c r="P71" s="98">
        <v>0.75</v>
      </c>
      <c r="Q71" s="98">
        <v>0.74</v>
      </c>
      <c r="R71" s="98">
        <v>0.74</v>
      </c>
    </row>
    <row r="72" spans="2:18">
      <c r="B72" s="98">
        <v>2005</v>
      </c>
      <c r="C72" s="98">
        <f>-0.85</f>
        <v>-0.85</v>
      </c>
      <c r="D72" s="98">
        <f>-0.65</f>
        <v>-0.65</v>
      </c>
      <c r="E72" s="102">
        <f>-0.6875</f>
        <v>-0.6875</v>
      </c>
      <c r="F72" s="100">
        <f>-0.56</f>
        <v>-0.56000000000000005</v>
      </c>
      <c r="G72" s="100">
        <f>-0.125</f>
        <v>-0.125</v>
      </c>
      <c r="H72" s="100">
        <f>-0.1</f>
        <v>-0.1</v>
      </c>
      <c r="I72" s="98">
        <v>0.25</v>
      </c>
      <c r="J72" s="98">
        <v>0.25</v>
      </c>
      <c r="K72" s="98">
        <v>1.85</v>
      </c>
      <c r="L72" s="98">
        <v>1.65</v>
      </c>
      <c r="M72" s="101">
        <v>1.69</v>
      </c>
      <c r="N72" s="100">
        <v>1.56</v>
      </c>
      <c r="O72" s="99">
        <v>1.1200000000000001</v>
      </c>
      <c r="P72" s="100">
        <v>1.1000000000000001</v>
      </c>
      <c r="Q72" s="98">
        <v>0.75</v>
      </c>
      <c r="R72" s="98">
        <v>0.75</v>
      </c>
    </row>
    <row r="73" spans="2:18">
      <c r="B73" s="98">
        <v>2015</v>
      </c>
      <c r="C73" s="98">
        <v>-1.38</v>
      </c>
      <c r="D73" s="98">
        <f>-0.95</f>
        <v>-0.95</v>
      </c>
      <c r="E73" s="102">
        <f>-1.575</f>
        <v>-1.575</v>
      </c>
      <c r="F73" s="99">
        <f>-0.875</f>
        <v>-0.875</v>
      </c>
      <c r="G73" s="100">
        <f>-0.625</f>
        <v>-0.625</v>
      </c>
      <c r="H73" s="100">
        <f>-0.6</f>
        <v>-0.6</v>
      </c>
      <c r="I73" s="98">
        <v>0.25</v>
      </c>
      <c r="J73" s="98">
        <v>0.25</v>
      </c>
      <c r="K73" s="98">
        <v>2.38</v>
      </c>
      <c r="L73" s="98">
        <v>1.95</v>
      </c>
      <c r="M73" s="101">
        <v>2.58</v>
      </c>
      <c r="N73" s="99">
        <v>1.88</v>
      </c>
      <c r="O73" s="99">
        <v>1.62</v>
      </c>
      <c r="P73" s="100">
        <v>1.6</v>
      </c>
      <c r="Q73" s="98">
        <v>0.75</v>
      </c>
      <c r="R73" s="98">
        <v>0.75</v>
      </c>
    </row>
    <row r="74" spans="2:18" ht="14.25" thickBo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ht="14.25" thickBot="1">
      <c r="B75" s="4"/>
      <c r="C75" s="103">
        <v>0.25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2:18">
      <c r="B76" s="4"/>
      <c r="C76" s="104"/>
      <c r="D76" s="4"/>
      <c r="E76" s="4"/>
      <c r="F76" s="4"/>
      <c r="G76" s="4" t="s">
        <v>161</v>
      </c>
      <c r="H76" s="4">
        <v>111</v>
      </c>
      <c r="I76" s="105" t="s">
        <v>197</v>
      </c>
      <c r="J76" s="4">
        <v>2015</v>
      </c>
      <c r="K76" s="4"/>
      <c r="L76" s="4"/>
      <c r="M76" s="4" t="s">
        <v>210</v>
      </c>
      <c r="N76" s="4" t="s">
        <v>211</v>
      </c>
      <c r="O76" s="4" t="s">
        <v>212</v>
      </c>
      <c r="P76" s="4" t="s">
        <v>213</v>
      </c>
      <c r="Q76" s="4"/>
      <c r="R76" s="4"/>
    </row>
    <row r="77" spans="2:18">
      <c r="B77" s="4"/>
      <c r="C77" s="4"/>
      <c r="D77" s="4"/>
      <c r="E77" s="4"/>
      <c r="F77" s="4"/>
      <c r="G77" s="4" t="s">
        <v>163</v>
      </c>
      <c r="H77" s="4">
        <v>112</v>
      </c>
      <c r="I77" s="105" t="s">
        <v>198</v>
      </c>
      <c r="J77" s="4">
        <v>1</v>
      </c>
      <c r="K77" s="4"/>
      <c r="L77" s="4" t="s">
        <v>208</v>
      </c>
      <c r="M77" s="98">
        <f>VLOOKUP(J76,B67:J69,J78+1,FALSE)</f>
        <v>1.05</v>
      </c>
      <c r="N77" s="98">
        <f>VLOOKUP($J76,B67:J69,$J78+1,FALSE)</f>
        <v>1.05</v>
      </c>
      <c r="O77" s="98">
        <f>VLOOKUP(J76,B67:R69,J78+9,FALSE)</f>
        <v>1.77</v>
      </c>
      <c r="P77" s="98">
        <f>VLOOKUP(J76,B67:R69,J78+9,FALSE)</f>
        <v>1.77</v>
      </c>
      <c r="Q77" s="4"/>
      <c r="R77" s="4"/>
    </row>
    <row r="78" spans="2:18">
      <c r="B78" s="4"/>
      <c r="C78" s="4"/>
      <c r="D78" s="4"/>
      <c r="E78" s="4"/>
      <c r="F78" s="4"/>
      <c r="G78" s="105" t="s">
        <v>199</v>
      </c>
      <c r="H78" s="4">
        <v>12</v>
      </c>
      <c r="I78" s="105" t="s">
        <v>200</v>
      </c>
      <c r="J78" s="4">
        <v>1</v>
      </c>
      <c r="K78" s="4">
        <f>MATCH(H77,C65:J65,0)</f>
        <v>2</v>
      </c>
      <c r="L78" s="4" t="s">
        <v>209</v>
      </c>
      <c r="M78" s="98">
        <f>VLOOKUP(J76,B71:J73,J78+1,FALSE)</f>
        <v>-1.38</v>
      </c>
      <c r="N78" s="98">
        <f>VLOOKUP(J76,B71:J73,J78+1,FALSE)</f>
        <v>-1.38</v>
      </c>
      <c r="O78" s="98">
        <f>VLOOKUP(J76,B71:R73,J78+9,FALSE)</f>
        <v>2.38</v>
      </c>
      <c r="P78" s="98">
        <f>VLOOKUP(J76,B71:R73,J78+9,FALSE)</f>
        <v>2.38</v>
      </c>
      <c r="Q78" s="4"/>
      <c r="R78" s="4"/>
    </row>
    <row r="79" spans="2:18">
      <c r="B79" s="4"/>
      <c r="C79" s="4"/>
      <c r="D79" s="4"/>
      <c r="E79" s="4"/>
      <c r="F79" s="4"/>
      <c r="G79" s="105" t="s">
        <v>201</v>
      </c>
      <c r="H79" s="4">
        <v>2</v>
      </c>
      <c r="I79" s="4"/>
      <c r="J79" s="4">
        <v>2</v>
      </c>
      <c r="K79" s="4"/>
      <c r="L79" s="4"/>
      <c r="M79" s="4"/>
      <c r="N79" s="4"/>
      <c r="O79" s="4" t="s">
        <v>162</v>
      </c>
      <c r="P79" s="4" t="s">
        <v>164</v>
      </c>
      <c r="Q79" s="4"/>
      <c r="R79" s="4"/>
    </row>
    <row r="80" spans="2:18">
      <c r="B80" t="s">
        <v>218</v>
      </c>
      <c r="D80" s="4"/>
      <c r="E80" s="4"/>
      <c r="F80" s="4"/>
      <c r="G80" s="105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2:11">
      <c r="B81" s="4"/>
      <c r="C81" s="4" t="s">
        <v>216</v>
      </c>
      <c r="H81" s="2" t="s">
        <v>217</v>
      </c>
    </row>
    <row r="82" spans="2:11">
      <c r="B82" s="3"/>
      <c r="C82" s="107" t="s">
        <v>202</v>
      </c>
      <c r="D82" s="108"/>
      <c r="E82" s="107" t="s">
        <v>203</v>
      </c>
      <c r="F82" s="109"/>
      <c r="H82" s="107" t="s">
        <v>202</v>
      </c>
      <c r="I82" s="108"/>
      <c r="J82" s="107" t="s">
        <v>203</v>
      </c>
      <c r="K82" s="109"/>
    </row>
    <row r="83" spans="2:11">
      <c r="B83" s="98" t="s">
        <v>208</v>
      </c>
      <c r="C83" s="40" t="s">
        <v>162</v>
      </c>
      <c r="D83" s="40" t="s">
        <v>164</v>
      </c>
      <c r="E83" s="40" t="s">
        <v>162</v>
      </c>
      <c r="F83" s="40" t="s">
        <v>164</v>
      </c>
      <c r="H83" s="40" t="s">
        <v>162</v>
      </c>
      <c r="I83" s="40" t="s">
        <v>164</v>
      </c>
      <c r="J83" s="40" t="s">
        <v>162</v>
      </c>
      <c r="K83" s="40" t="s">
        <v>164</v>
      </c>
    </row>
    <row r="84" spans="2:11">
      <c r="B84" s="98">
        <v>1995</v>
      </c>
      <c r="C84" s="3">
        <f t="shared" ref="C84:D86" si="16">(C67+E67)/2</f>
        <v>1.05</v>
      </c>
      <c r="D84" s="3">
        <f t="shared" si="16"/>
        <v>1.0750000000000002</v>
      </c>
      <c r="E84" s="3">
        <f t="shared" ref="E84:F86" si="17">(K67+M67)/2</f>
        <v>0.7</v>
      </c>
      <c r="F84" s="3">
        <f t="shared" si="17"/>
        <v>0.64</v>
      </c>
      <c r="H84" s="98">
        <v>0.26</v>
      </c>
      <c r="I84" s="98">
        <v>0.26</v>
      </c>
      <c r="J84" s="98">
        <v>0.74</v>
      </c>
      <c r="K84" s="98">
        <v>0.74</v>
      </c>
    </row>
    <row r="85" spans="2:11">
      <c r="B85" s="98">
        <v>2005</v>
      </c>
      <c r="C85" s="3">
        <f t="shared" si="16"/>
        <v>1.05</v>
      </c>
      <c r="D85" s="3">
        <f t="shared" si="16"/>
        <v>1.0249999999999999</v>
      </c>
      <c r="E85" s="3">
        <f t="shared" si="17"/>
        <v>1.31</v>
      </c>
      <c r="F85" s="3">
        <f t="shared" si="17"/>
        <v>1.1949999999999998</v>
      </c>
      <c r="H85" s="98">
        <v>0.25</v>
      </c>
      <c r="I85" s="98">
        <v>0.25</v>
      </c>
      <c r="J85" s="98">
        <v>0.75</v>
      </c>
      <c r="K85" s="98">
        <v>0.75</v>
      </c>
    </row>
    <row r="86" spans="2:11">
      <c r="B86" s="98">
        <v>2015</v>
      </c>
      <c r="C86" s="3">
        <f t="shared" si="16"/>
        <v>1.05</v>
      </c>
      <c r="D86" s="3">
        <f t="shared" si="16"/>
        <v>1.0249999999999999</v>
      </c>
      <c r="E86" s="3">
        <f t="shared" si="17"/>
        <v>1.8399999999999999</v>
      </c>
      <c r="F86" s="3">
        <f t="shared" si="17"/>
        <v>1.4249999999999998</v>
      </c>
      <c r="H86" s="98">
        <v>0.25</v>
      </c>
      <c r="I86" s="98">
        <v>0.25</v>
      </c>
      <c r="J86" s="98">
        <v>0.75</v>
      </c>
      <c r="K86" s="98">
        <v>0.75</v>
      </c>
    </row>
    <row r="87" spans="2:11">
      <c r="B87" s="98" t="s">
        <v>209</v>
      </c>
      <c r="C87" s="40" t="s">
        <v>162</v>
      </c>
      <c r="D87" s="40" t="s">
        <v>164</v>
      </c>
      <c r="E87" s="40" t="s">
        <v>162</v>
      </c>
      <c r="F87" s="40" t="s">
        <v>164</v>
      </c>
      <c r="H87" s="40" t="s">
        <v>162</v>
      </c>
      <c r="I87" s="40" t="s">
        <v>164</v>
      </c>
      <c r="J87" s="40" t="s">
        <v>162</v>
      </c>
      <c r="K87" s="40" t="s">
        <v>164</v>
      </c>
    </row>
    <row r="88" spans="2:11">
      <c r="B88" s="98">
        <v>1995</v>
      </c>
      <c r="C88" s="106">
        <f t="shared" ref="C88:D90" si="18">(C71+E71)/2</f>
        <v>0.03</v>
      </c>
      <c r="D88" s="106">
        <f t="shared" si="18"/>
        <v>0.14500000000000002</v>
      </c>
      <c r="E88" s="3">
        <f t="shared" ref="E88:F90" si="19">(K71+M71)/2</f>
        <v>0.95499999999999996</v>
      </c>
      <c r="F88" s="3">
        <f t="shared" si="19"/>
        <v>0.8600000000000001</v>
      </c>
      <c r="H88" s="98">
        <v>0.26</v>
      </c>
      <c r="I88" s="98">
        <v>0.26</v>
      </c>
      <c r="J88" s="98">
        <v>0.74</v>
      </c>
      <c r="K88" s="98">
        <v>0.74</v>
      </c>
    </row>
    <row r="89" spans="2:11">
      <c r="B89" s="98">
        <v>2005</v>
      </c>
      <c r="C89" s="106">
        <f t="shared" si="18"/>
        <v>-0.76875000000000004</v>
      </c>
      <c r="D89" s="106">
        <f t="shared" si="18"/>
        <v>-0.60499999999999998</v>
      </c>
      <c r="E89" s="3">
        <f t="shared" si="19"/>
        <v>1.77</v>
      </c>
      <c r="F89" s="3">
        <f t="shared" si="19"/>
        <v>1.605</v>
      </c>
      <c r="H89" s="98">
        <v>0.25</v>
      </c>
      <c r="I89" s="98">
        <v>0.25</v>
      </c>
      <c r="J89" s="98">
        <v>0.75</v>
      </c>
      <c r="K89" s="98">
        <v>0.75</v>
      </c>
    </row>
    <row r="90" spans="2:11">
      <c r="B90" s="98">
        <v>2015</v>
      </c>
      <c r="C90" s="106">
        <f t="shared" si="18"/>
        <v>-1.4775</v>
      </c>
      <c r="D90" s="106">
        <f t="shared" si="18"/>
        <v>-0.91249999999999998</v>
      </c>
      <c r="E90" s="3">
        <f t="shared" si="19"/>
        <v>2.48</v>
      </c>
      <c r="F90" s="3">
        <f t="shared" si="19"/>
        <v>1.915</v>
      </c>
      <c r="H90" s="98">
        <v>0.25</v>
      </c>
      <c r="I90" s="98">
        <v>0.25</v>
      </c>
      <c r="J90" s="98">
        <v>0.75</v>
      </c>
      <c r="K90" s="98">
        <v>0.75</v>
      </c>
    </row>
    <row r="93" spans="2:11">
      <c r="B93" s="539" t="s">
        <v>216</v>
      </c>
      <c r="C93" s="40" t="s">
        <v>208</v>
      </c>
      <c r="D93" s="40" t="s">
        <v>208</v>
      </c>
      <c r="E93" s="40" t="s">
        <v>209</v>
      </c>
      <c r="F93" s="40" t="s">
        <v>209</v>
      </c>
      <c r="G93" s="40" t="s">
        <v>208</v>
      </c>
      <c r="H93" s="40" t="s">
        <v>208</v>
      </c>
      <c r="I93" s="40" t="s">
        <v>209</v>
      </c>
      <c r="J93" s="40" t="s">
        <v>209</v>
      </c>
    </row>
    <row r="94" spans="2:11">
      <c r="B94" s="540"/>
      <c r="C94" s="542" t="s">
        <v>202</v>
      </c>
      <c r="D94" s="543"/>
      <c r="E94" s="543"/>
      <c r="F94" s="544"/>
      <c r="G94" s="542" t="s">
        <v>219</v>
      </c>
      <c r="H94" s="543"/>
      <c r="I94" s="543"/>
      <c r="J94" s="544"/>
    </row>
    <row r="95" spans="2:11">
      <c r="B95" s="541"/>
      <c r="C95" s="114" t="s">
        <v>162</v>
      </c>
      <c r="D95" s="115" t="s">
        <v>164</v>
      </c>
      <c r="E95" s="114" t="s">
        <v>162</v>
      </c>
      <c r="F95" s="115" t="s">
        <v>164</v>
      </c>
      <c r="G95" s="114" t="s">
        <v>162</v>
      </c>
      <c r="H95" s="115" t="s">
        <v>164</v>
      </c>
      <c r="I95" s="114" t="s">
        <v>162</v>
      </c>
      <c r="J95" s="115" t="s">
        <v>164</v>
      </c>
    </row>
    <row r="96" spans="2:11" hidden="1">
      <c r="B96">
        <v>1981</v>
      </c>
      <c r="C96">
        <v>1.05</v>
      </c>
      <c r="E96">
        <f t="shared" ref="E96:E109" si="20">($C$90-$C$88)/20*(B96-$B$110)+0.03</f>
        <v>1.08525</v>
      </c>
    </row>
    <row r="97" spans="2:10" hidden="1">
      <c r="B97">
        <v>1982</v>
      </c>
      <c r="E97">
        <f t="shared" si="20"/>
        <v>1.0098749999999999</v>
      </c>
    </row>
    <row r="98" spans="2:10" hidden="1">
      <c r="B98">
        <v>1983</v>
      </c>
      <c r="E98">
        <f t="shared" si="20"/>
        <v>0.9345</v>
      </c>
    </row>
    <row r="99" spans="2:10" hidden="1">
      <c r="B99">
        <v>1984</v>
      </c>
      <c r="E99">
        <f t="shared" si="20"/>
        <v>0.85912500000000003</v>
      </c>
    </row>
    <row r="100" spans="2:10" hidden="1">
      <c r="B100">
        <v>1985</v>
      </c>
      <c r="E100">
        <f t="shared" si="20"/>
        <v>0.78374999999999995</v>
      </c>
    </row>
    <row r="101" spans="2:10" hidden="1">
      <c r="B101">
        <v>1986</v>
      </c>
      <c r="E101">
        <f t="shared" si="20"/>
        <v>0.70837499999999998</v>
      </c>
    </row>
    <row r="102" spans="2:10" hidden="1">
      <c r="B102">
        <v>1987</v>
      </c>
      <c r="E102">
        <f t="shared" si="20"/>
        <v>0.63300000000000001</v>
      </c>
    </row>
    <row r="103" spans="2:10" hidden="1">
      <c r="B103">
        <v>1988</v>
      </c>
      <c r="E103">
        <f t="shared" si="20"/>
        <v>0.55762500000000004</v>
      </c>
    </row>
    <row r="104" spans="2:10" hidden="1">
      <c r="B104">
        <v>1989</v>
      </c>
      <c r="E104">
        <f t="shared" si="20"/>
        <v>0.48224999999999996</v>
      </c>
    </row>
    <row r="105" spans="2:10" hidden="1">
      <c r="B105">
        <v>1990</v>
      </c>
      <c r="E105">
        <f t="shared" si="20"/>
        <v>0.40687499999999999</v>
      </c>
    </row>
    <row r="106" spans="2:10" hidden="1">
      <c r="B106">
        <v>1991</v>
      </c>
      <c r="E106">
        <f t="shared" si="20"/>
        <v>0.33150000000000002</v>
      </c>
    </row>
    <row r="107" spans="2:10" hidden="1">
      <c r="B107">
        <v>1992</v>
      </c>
      <c r="E107">
        <f t="shared" si="20"/>
        <v>0.25612499999999999</v>
      </c>
    </row>
    <row r="108" spans="2:10" hidden="1">
      <c r="B108">
        <v>1993</v>
      </c>
      <c r="E108">
        <f t="shared" si="20"/>
        <v>0.18074999999999999</v>
      </c>
    </row>
    <row r="109" spans="2:10" hidden="1">
      <c r="B109">
        <v>1994</v>
      </c>
      <c r="E109">
        <f t="shared" si="20"/>
        <v>0.105375</v>
      </c>
    </row>
    <row r="110" spans="2:10">
      <c r="B110" s="116">
        <v>1995</v>
      </c>
      <c r="C110" s="116">
        <v>1.05</v>
      </c>
      <c r="D110" s="117">
        <f>(D84+D85+D86)/3</f>
        <v>1.0416666666666667</v>
      </c>
      <c r="E110" s="118">
        <f t="shared" ref="E110:E119" si="21">($C$89-$C$88)/10*($B110-$B$110)+0.03</f>
        <v>0.03</v>
      </c>
      <c r="F110" s="118">
        <f t="shared" ref="F110:F119" si="22">($D$89-$D$88)/10*($B110-$B$110)+0.15</f>
        <v>0.15</v>
      </c>
      <c r="G110" s="118">
        <f t="shared" ref="G110:G119" si="23">($E$85-$E$84)/10*($B110-$B$110)+0.7</f>
        <v>0.7</v>
      </c>
      <c r="H110" s="117">
        <f t="shared" ref="H110:H119" si="24">($F$85-$F$84)/10*($B110-$B$110)+0.64</f>
        <v>0.64</v>
      </c>
      <c r="I110" s="118">
        <f t="shared" ref="I110:I119" si="25">($E$89-$E$88)/10*($B110-$B$110)+0.955</f>
        <v>0.95499999999999996</v>
      </c>
      <c r="J110" s="118">
        <f t="shared" ref="J110:J119" si="26">($F$89-$F$88)/10*($B110-$B$110)+0.86</f>
        <v>0.86</v>
      </c>
    </row>
    <row r="111" spans="2:10">
      <c r="B111" s="3">
        <v>1996</v>
      </c>
      <c r="C111" s="106">
        <f>C110</f>
        <v>1.05</v>
      </c>
      <c r="D111" s="110">
        <f>D110</f>
        <v>1.0416666666666667</v>
      </c>
      <c r="E111" s="106">
        <f t="shared" si="21"/>
        <v>-4.9875000000000003E-2</v>
      </c>
      <c r="F111" s="106">
        <f t="shared" si="22"/>
        <v>7.4999999999999997E-2</v>
      </c>
      <c r="G111" s="106">
        <f t="shared" si="23"/>
        <v>0.76100000000000001</v>
      </c>
      <c r="H111" s="110">
        <f t="shared" si="24"/>
        <v>0.69550000000000001</v>
      </c>
      <c r="I111" s="106">
        <f t="shared" si="25"/>
        <v>1.0365</v>
      </c>
      <c r="J111" s="106">
        <f t="shared" si="26"/>
        <v>0.9345</v>
      </c>
    </row>
    <row r="112" spans="2:10">
      <c r="B112" s="3">
        <v>1997</v>
      </c>
      <c r="C112" s="106">
        <f t="shared" ref="C112:C129" si="27">C111</f>
        <v>1.05</v>
      </c>
      <c r="D112" s="110">
        <f t="shared" ref="D112:D130" si="28">D111</f>
        <v>1.0416666666666667</v>
      </c>
      <c r="E112" s="106">
        <f t="shared" si="21"/>
        <v>-0.12975</v>
      </c>
      <c r="F112" s="106">
        <f t="shared" si="22"/>
        <v>0</v>
      </c>
      <c r="G112" s="106">
        <f t="shared" si="23"/>
        <v>0.82199999999999995</v>
      </c>
      <c r="H112" s="110">
        <f t="shared" si="24"/>
        <v>0.751</v>
      </c>
      <c r="I112" s="106">
        <f t="shared" si="25"/>
        <v>1.1179999999999999</v>
      </c>
      <c r="J112" s="106">
        <f t="shared" si="26"/>
        <v>1.0089999999999999</v>
      </c>
    </row>
    <row r="113" spans="2:10">
      <c r="B113" s="3">
        <v>1998</v>
      </c>
      <c r="C113" s="106">
        <f t="shared" si="27"/>
        <v>1.05</v>
      </c>
      <c r="D113" s="110">
        <f t="shared" si="28"/>
        <v>1.0416666666666667</v>
      </c>
      <c r="E113" s="106">
        <f t="shared" si="21"/>
        <v>-0.20962500000000001</v>
      </c>
      <c r="F113" s="106">
        <f t="shared" si="22"/>
        <v>-7.4999999999999983E-2</v>
      </c>
      <c r="G113" s="106">
        <f t="shared" si="23"/>
        <v>0.88300000000000001</v>
      </c>
      <c r="H113" s="110">
        <f t="shared" si="24"/>
        <v>0.80649999999999999</v>
      </c>
      <c r="I113" s="106">
        <f t="shared" si="25"/>
        <v>1.1995</v>
      </c>
      <c r="J113" s="106">
        <f t="shared" si="26"/>
        <v>1.0834999999999999</v>
      </c>
    </row>
    <row r="114" spans="2:10">
      <c r="B114" s="3">
        <v>1999</v>
      </c>
      <c r="C114" s="106">
        <f t="shared" si="27"/>
        <v>1.05</v>
      </c>
      <c r="D114" s="110">
        <f t="shared" si="28"/>
        <v>1.0416666666666667</v>
      </c>
      <c r="E114" s="106">
        <f t="shared" si="21"/>
        <v>-0.28949999999999998</v>
      </c>
      <c r="F114" s="106">
        <f t="shared" si="22"/>
        <v>-0.15</v>
      </c>
      <c r="G114" s="106">
        <f t="shared" si="23"/>
        <v>0.94399999999999995</v>
      </c>
      <c r="H114" s="110">
        <f t="shared" si="24"/>
        <v>0.86199999999999988</v>
      </c>
      <c r="I114" s="106">
        <f t="shared" si="25"/>
        <v>1.2809999999999999</v>
      </c>
      <c r="J114" s="106">
        <f t="shared" si="26"/>
        <v>1.1579999999999999</v>
      </c>
    </row>
    <row r="115" spans="2:10">
      <c r="B115" s="3">
        <v>2000</v>
      </c>
      <c r="C115" s="106">
        <f t="shared" si="27"/>
        <v>1.05</v>
      </c>
      <c r="D115" s="110">
        <f t="shared" si="28"/>
        <v>1.0416666666666667</v>
      </c>
      <c r="E115" s="106">
        <f t="shared" si="21"/>
        <v>-0.36937500000000001</v>
      </c>
      <c r="F115" s="106">
        <f t="shared" si="22"/>
        <v>-0.22500000000000001</v>
      </c>
      <c r="G115" s="106">
        <f t="shared" si="23"/>
        <v>1.0049999999999999</v>
      </c>
      <c r="H115" s="110">
        <f t="shared" si="24"/>
        <v>0.91749999999999998</v>
      </c>
      <c r="I115" s="106">
        <f t="shared" si="25"/>
        <v>1.3625</v>
      </c>
      <c r="J115" s="106">
        <f t="shared" si="26"/>
        <v>1.2324999999999999</v>
      </c>
    </row>
    <row r="116" spans="2:10">
      <c r="B116" s="3">
        <v>2001</v>
      </c>
      <c r="C116" s="106">
        <f t="shared" si="27"/>
        <v>1.05</v>
      </c>
      <c r="D116" s="110">
        <f t="shared" si="28"/>
        <v>1.0416666666666667</v>
      </c>
      <c r="E116" s="106">
        <f t="shared" si="21"/>
        <v>-0.44925000000000004</v>
      </c>
      <c r="F116" s="106">
        <f t="shared" si="22"/>
        <v>-0.29999999999999993</v>
      </c>
      <c r="G116" s="106">
        <f t="shared" si="23"/>
        <v>1.0660000000000001</v>
      </c>
      <c r="H116" s="110">
        <f t="shared" si="24"/>
        <v>0.97299999999999986</v>
      </c>
      <c r="I116" s="106">
        <f t="shared" si="25"/>
        <v>1.444</v>
      </c>
      <c r="J116" s="106">
        <f t="shared" si="26"/>
        <v>1.3069999999999999</v>
      </c>
    </row>
    <row r="117" spans="2:10">
      <c r="B117" s="3">
        <v>2002</v>
      </c>
      <c r="C117" s="106">
        <f t="shared" si="27"/>
        <v>1.05</v>
      </c>
      <c r="D117" s="110">
        <f t="shared" si="28"/>
        <v>1.0416666666666667</v>
      </c>
      <c r="E117" s="106">
        <f t="shared" si="21"/>
        <v>-0.52912499999999996</v>
      </c>
      <c r="F117" s="106">
        <f t="shared" si="22"/>
        <v>-0.375</v>
      </c>
      <c r="G117" s="106">
        <f t="shared" si="23"/>
        <v>1.127</v>
      </c>
      <c r="H117" s="110">
        <f t="shared" si="24"/>
        <v>1.0284999999999997</v>
      </c>
      <c r="I117" s="106">
        <f t="shared" si="25"/>
        <v>1.5255000000000001</v>
      </c>
      <c r="J117" s="106">
        <f t="shared" si="26"/>
        <v>1.3815</v>
      </c>
    </row>
    <row r="118" spans="2:10">
      <c r="B118" s="3">
        <v>2003</v>
      </c>
      <c r="C118" s="106">
        <f t="shared" si="27"/>
        <v>1.05</v>
      </c>
      <c r="D118" s="110">
        <f t="shared" si="28"/>
        <v>1.0416666666666667</v>
      </c>
      <c r="E118" s="106">
        <f t="shared" si="21"/>
        <v>-0.60899999999999999</v>
      </c>
      <c r="F118" s="106">
        <f t="shared" si="22"/>
        <v>-0.44999999999999996</v>
      </c>
      <c r="G118" s="106">
        <f t="shared" si="23"/>
        <v>1.1880000000000002</v>
      </c>
      <c r="H118" s="110">
        <f t="shared" si="24"/>
        <v>1.0839999999999999</v>
      </c>
      <c r="I118" s="106">
        <f t="shared" si="25"/>
        <v>1.607</v>
      </c>
      <c r="J118" s="106">
        <f t="shared" si="26"/>
        <v>1.456</v>
      </c>
    </row>
    <row r="119" spans="2:10">
      <c r="B119" s="3">
        <v>2004</v>
      </c>
      <c r="C119" s="106">
        <f t="shared" si="27"/>
        <v>1.05</v>
      </c>
      <c r="D119" s="110">
        <f t="shared" si="28"/>
        <v>1.0416666666666667</v>
      </c>
      <c r="E119" s="106">
        <f t="shared" si="21"/>
        <v>-0.68887500000000002</v>
      </c>
      <c r="F119" s="106">
        <f t="shared" si="22"/>
        <v>-0.52499999999999991</v>
      </c>
      <c r="G119" s="106">
        <f t="shared" si="23"/>
        <v>1.2490000000000001</v>
      </c>
      <c r="H119" s="110">
        <f t="shared" si="24"/>
        <v>1.1395</v>
      </c>
      <c r="I119" s="106">
        <f t="shared" si="25"/>
        <v>1.6884999999999999</v>
      </c>
      <c r="J119" s="106">
        <f t="shared" si="26"/>
        <v>1.5305</v>
      </c>
    </row>
    <row r="120" spans="2:10">
      <c r="B120" s="116">
        <v>2005</v>
      </c>
      <c r="C120" s="118">
        <f t="shared" si="27"/>
        <v>1.05</v>
      </c>
      <c r="D120" s="117">
        <f t="shared" si="28"/>
        <v>1.0416666666666667</v>
      </c>
      <c r="E120" s="118">
        <f t="shared" ref="E120:E133" si="29">($C$90-$C$89)/10*(B120-$B$120)-0.77</f>
        <v>-0.77</v>
      </c>
      <c r="F120" s="118">
        <f t="shared" ref="F120:F133" si="30">($D$90-$D$89)/10*($B120-$B$120)-0.605</f>
        <v>-0.60499999999999998</v>
      </c>
      <c r="G120" s="118">
        <f t="shared" ref="G120:G133" si="31">($E$86-$E$85)/10*($B120-$B$120)+1.31</f>
        <v>1.31</v>
      </c>
      <c r="H120" s="117">
        <f t="shared" ref="H120:H133" si="32">($F$86-$F$85)/10*($B120-$B$120)+1.195</f>
        <v>1.1950000000000001</v>
      </c>
      <c r="I120" s="118">
        <f t="shared" ref="I120:I133" si="33">($E$90-$E$89)/10*($B120-$B$120)+1.77</f>
        <v>1.77</v>
      </c>
      <c r="J120" s="118">
        <f t="shared" ref="J120:J133" si="34">($F$90-$F$89)/10*($B120-$B$120)+1.605</f>
        <v>1.605</v>
      </c>
    </row>
    <row r="121" spans="2:10">
      <c r="B121" s="3">
        <v>2006</v>
      </c>
      <c r="C121" s="106">
        <f t="shared" si="27"/>
        <v>1.05</v>
      </c>
      <c r="D121" s="110">
        <f t="shared" si="28"/>
        <v>1.0416666666666667</v>
      </c>
      <c r="E121" s="106">
        <f t="shared" si="29"/>
        <v>-0.84087500000000004</v>
      </c>
      <c r="F121" s="106">
        <f t="shared" si="30"/>
        <v>-0.63575000000000004</v>
      </c>
      <c r="G121" s="106">
        <f t="shared" si="31"/>
        <v>1.363</v>
      </c>
      <c r="H121" s="110">
        <f t="shared" si="32"/>
        <v>1.218</v>
      </c>
      <c r="I121" s="106">
        <f t="shared" si="33"/>
        <v>1.841</v>
      </c>
      <c r="J121" s="106">
        <f t="shared" si="34"/>
        <v>1.6359999999999999</v>
      </c>
    </row>
    <row r="122" spans="2:10">
      <c r="B122" s="3">
        <v>2007</v>
      </c>
      <c r="C122" s="106">
        <f t="shared" si="27"/>
        <v>1.05</v>
      </c>
      <c r="D122" s="110">
        <f t="shared" si="28"/>
        <v>1.0416666666666667</v>
      </c>
      <c r="E122" s="106">
        <f t="shared" si="29"/>
        <v>-0.91175000000000006</v>
      </c>
      <c r="F122" s="106">
        <f t="shared" si="30"/>
        <v>-0.66649999999999998</v>
      </c>
      <c r="G122" s="106">
        <f t="shared" si="31"/>
        <v>1.4159999999999999</v>
      </c>
      <c r="H122" s="110">
        <f t="shared" si="32"/>
        <v>1.2410000000000001</v>
      </c>
      <c r="I122" s="106">
        <f t="shared" si="33"/>
        <v>1.9119999999999999</v>
      </c>
      <c r="J122" s="106">
        <f t="shared" si="34"/>
        <v>1.667</v>
      </c>
    </row>
    <row r="123" spans="2:10">
      <c r="B123" s="3">
        <v>2008</v>
      </c>
      <c r="C123" s="106">
        <f t="shared" si="27"/>
        <v>1.05</v>
      </c>
      <c r="D123" s="110">
        <f t="shared" si="28"/>
        <v>1.0416666666666667</v>
      </c>
      <c r="E123" s="106">
        <f t="shared" si="29"/>
        <v>-0.98262499999999997</v>
      </c>
      <c r="F123" s="106">
        <f t="shared" si="30"/>
        <v>-0.69724999999999993</v>
      </c>
      <c r="G123" s="106">
        <f t="shared" si="31"/>
        <v>1.4689999999999999</v>
      </c>
      <c r="H123" s="110">
        <f t="shared" si="32"/>
        <v>1.264</v>
      </c>
      <c r="I123" s="106">
        <f t="shared" si="33"/>
        <v>1.9830000000000001</v>
      </c>
      <c r="J123" s="106">
        <f t="shared" si="34"/>
        <v>1.698</v>
      </c>
    </row>
    <row r="124" spans="2:10">
      <c r="B124" s="3">
        <v>2009</v>
      </c>
      <c r="C124" s="106">
        <f t="shared" si="27"/>
        <v>1.05</v>
      </c>
      <c r="D124" s="110">
        <f t="shared" si="28"/>
        <v>1.0416666666666667</v>
      </c>
      <c r="E124" s="106">
        <f t="shared" si="29"/>
        <v>-1.0535000000000001</v>
      </c>
      <c r="F124" s="106">
        <f t="shared" si="30"/>
        <v>-0.72799999999999998</v>
      </c>
      <c r="G124" s="106">
        <f t="shared" si="31"/>
        <v>1.522</v>
      </c>
      <c r="H124" s="110">
        <f t="shared" si="32"/>
        <v>1.2870000000000001</v>
      </c>
      <c r="I124" s="106">
        <f t="shared" si="33"/>
        <v>2.0539999999999998</v>
      </c>
      <c r="J124" s="106">
        <f t="shared" si="34"/>
        <v>1.7290000000000001</v>
      </c>
    </row>
    <row r="125" spans="2:10">
      <c r="B125" s="3">
        <v>2010</v>
      </c>
      <c r="C125" s="106">
        <f t="shared" si="27"/>
        <v>1.05</v>
      </c>
      <c r="D125" s="110">
        <f t="shared" si="28"/>
        <v>1.0416666666666667</v>
      </c>
      <c r="E125" s="106">
        <f t="shared" si="29"/>
        <v>-1.1243750000000001</v>
      </c>
      <c r="F125" s="106">
        <f t="shared" si="30"/>
        <v>-0.75875000000000004</v>
      </c>
      <c r="G125" s="106">
        <f t="shared" si="31"/>
        <v>1.575</v>
      </c>
      <c r="H125" s="110">
        <f t="shared" si="32"/>
        <v>1.31</v>
      </c>
      <c r="I125" s="106">
        <f t="shared" si="33"/>
        <v>2.125</v>
      </c>
      <c r="J125" s="106">
        <f t="shared" si="34"/>
        <v>1.76</v>
      </c>
    </row>
    <row r="126" spans="2:10">
      <c r="B126" s="3">
        <v>2011</v>
      </c>
      <c r="C126" s="106">
        <f t="shared" si="27"/>
        <v>1.05</v>
      </c>
      <c r="D126" s="110">
        <f t="shared" si="28"/>
        <v>1.0416666666666667</v>
      </c>
      <c r="E126" s="106">
        <f t="shared" si="29"/>
        <v>-1.1952499999999999</v>
      </c>
      <c r="F126" s="106">
        <f t="shared" si="30"/>
        <v>-0.78949999999999998</v>
      </c>
      <c r="G126" s="106">
        <f t="shared" si="31"/>
        <v>1.6279999999999999</v>
      </c>
      <c r="H126" s="110">
        <f t="shared" si="32"/>
        <v>1.3330000000000002</v>
      </c>
      <c r="I126" s="106">
        <f t="shared" si="33"/>
        <v>2.1959999999999997</v>
      </c>
      <c r="J126" s="106">
        <f t="shared" si="34"/>
        <v>1.7909999999999999</v>
      </c>
    </row>
    <row r="127" spans="2:10">
      <c r="B127" s="3">
        <v>2012</v>
      </c>
      <c r="C127" s="106">
        <f t="shared" si="27"/>
        <v>1.05</v>
      </c>
      <c r="D127" s="110">
        <f t="shared" si="28"/>
        <v>1.0416666666666667</v>
      </c>
      <c r="E127" s="106">
        <f t="shared" si="29"/>
        <v>-1.2661249999999999</v>
      </c>
      <c r="F127" s="106">
        <f t="shared" si="30"/>
        <v>-0.82024999999999992</v>
      </c>
      <c r="G127" s="106">
        <f t="shared" si="31"/>
        <v>1.6809999999999998</v>
      </c>
      <c r="H127" s="110">
        <f t="shared" si="32"/>
        <v>1.3560000000000001</v>
      </c>
      <c r="I127" s="106">
        <f t="shared" si="33"/>
        <v>2.2669999999999999</v>
      </c>
      <c r="J127" s="106">
        <f t="shared" si="34"/>
        <v>1.8220000000000001</v>
      </c>
    </row>
    <row r="128" spans="2:10">
      <c r="B128" s="3">
        <v>2013</v>
      </c>
      <c r="C128" s="106">
        <f t="shared" si="27"/>
        <v>1.05</v>
      </c>
      <c r="D128" s="110">
        <f t="shared" si="28"/>
        <v>1.0416666666666667</v>
      </c>
      <c r="E128" s="106">
        <f t="shared" si="29"/>
        <v>-1.337</v>
      </c>
      <c r="F128" s="106">
        <f t="shared" si="30"/>
        <v>-0.85099999999999998</v>
      </c>
      <c r="G128" s="106">
        <f t="shared" si="31"/>
        <v>1.734</v>
      </c>
      <c r="H128" s="110">
        <f t="shared" si="32"/>
        <v>1.379</v>
      </c>
      <c r="I128" s="106">
        <f t="shared" si="33"/>
        <v>2.3380000000000001</v>
      </c>
      <c r="J128" s="106">
        <f t="shared" si="34"/>
        <v>1.853</v>
      </c>
    </row>
    <row r="129" spans="2:20">
      <c r="B129" s="3">
        <v>2014</v>
      </c>
      <c r="C129" s="106">
        <f t="shared" si="27"/>
        <v>1.05</v>
      </c>
      <c r="D129" s="110">
        <f t="shared" si="28"/>
        <v>1.0416666666666667</v>
      </c>
      <c r="E129" s="106">
        <f t="shared" si="29"/>
        <v>-1.407875</v>
      </c>
      <c r="F129" s="106">
        <f t="shared" si="30"/>
        <v>-0.88175000000000003</v>
      </c>
      <c r="G129" s="106">
        <f t="shared" si="31"/>
        <v>1.7869999999999999</v>
      </c>
      <c r="H129" s="110">
        <f t="shared" si="32"/>
        <v>1.4020000000000001</v>
      </c>
      <c r="I129" s="106">
        <f t="shared" si="33"/>
        <v>2.4089999999999998</v>
      </c>
      <c r="J129" s="106">
        <f t="shared" si="34"/>
        <v>1.8840000000000001</v>
      </c>
    </row>
    <row r="130" spans="2:20">
      <c r="B130" s="116">
        <v>2015</v>
      </c>
      <c r="C130" s="118">
        <f>C129</f>
        <v>1.05</v>
      </c>
      <c r="D130" s="117">
        <f t="shared" si="28"/>
        <v>1.0416666666666667</v>
      </c>
      <c r="E130" s="118">
        <f t="shared" si="29"/>
        <v>-1.47875</v>
      </c>
      <c r="F130" s="118">
        <f t="shared" si="30"/>
        <v>-0.91249999999999998</v>
      </c>
      <c r="G130" s="118">
        <f t="shared" si="31"/>
        <v>1.8399999999999999</v>
      </c>
      <c r="H130" s="117">
        <f t="shared" si="32"/>
        <v>1.425</v>
      </c>
      <c r="I130" s="118">
        <f t="shared" si="33"/>
        <v>2.48</v>
      </c>
      <c r="J130" s="118">
        <f t="shared" si="34"/>
        <v>1.915</v>
      </c>
    </row>
    <row r="131" spans="2:20">
      <c r="B131" s="3">
        <v>2016</v>
      </c>
      <c r="C131" s="106">
        <f t="shared" ref="C131:C133" si="35">C130</f>
        <v>1.05</v>
      </c>
      <c r="D131" s="110">
        <f t="shared" ref="D131:D133" si="36">D130</f>
        <v>1.0416666666666667</v>
      </c>
      <c r="E131" s="106">
        <f t="shared" si="29"/>
        <v>-1.5496249999999998</v>
      </c>
      <c r="F131" s="106">
        <f t="shared" si="30"/>
        <v>-0.94324999999999992</v>
      </c>
      <c r="G131" s="106">
        <f t="shared" si="31"/>
        <v>1.8929999999999998</v>
      </c>
      <c r="H131" s="110">
        <f t="shared" si="32"/>
        <v>1.448</v>
      </c>
      <c r="I131" s="106">
        <f t="shared" si="33"/>
        <v>2.5510000000000002</v>
      </c>
      <c r="J131" s="106">
        <f t="shared" si="34"/>
        <v>1.9460000000000002</v>
      </c>
    </row>
    <row r="132" spans="2:20">
      <c r="B132" s="3">
        <v>2017</v>
      </c>
      <c r="C132" s="106">
        <f t="shared" si="35"/>
        <v>1.05</v>
      </c>
      <c r="D132" s="110">
        <f t="shared" si="36"/>
        <v>1.0416666666666667</v>
      </c>
      <c r="E132" s="106">
        <f t="shared" si="29"/>
        <v>-1.6204999999999998</v>
      </c>
      <c r="F132" s="106">
        <f t="shared" si="30"/>
        <v>-0.97399999999999998</v>
      </c>
      <c r="G132" s="106">
        <f t="shared" si="31"/>
        <v>1.9459999999999997</v>
      </c>
      <c r="H132" s="110">
        <f t="shared" si="32"/>
        <v>1.4710000000000001</v>
      </c>
      <c r="I132" s="106">
        <f t="shared" si="33"/>
        <v>2.6219999999999999</v>
      </c>
      <c r="J132" s="106">
        <f t="shared" si="34"/>
        <v>1.9770000000000001</v>
      </c>
    </row>
    <row r="133" spans="2:20">
      <c r="B133" s="3">
        <v>2018</v>
      </c>
      <c r="C133" s="106">
        <f t="shared" si="35"/>
        <v>1.05</v>
      </c>
      <c r="D133" s="110">
        <f t="shared" si="36"/>
        <v>1.0416666666666667</v>
      </c>
      <c r="E133" s="106">
        <f t="shared" si="29"/>
        <v>-1.6913749999999999</v>
      </c>
      <c r="F133" s="106">
        <f t="shared" si="30"/>
        <v>-1.00475</v>
      </c>
      <c r="G133" s="106">
        <f t="shared" si="31"/>
        <v>1.9989999999999997</v>
      </c>
      <c r="H133" s="110">
        <f t="shared" si="32"/>
        <v>1.494</v>
      </c>
      <c r="I133" s="106">
        <f t="shared" si="33"/>
        <v>2.6930000000000001</v>
      </c>
      <c r="J133" s="106">
        <f t="shared" si="34"/>
        <v>2.008</v>
      </c>
    </row>
    <row r="134" spans="2:20">
      <c r="E134">
        <f>($C$90-$C$89)/10*(B134-$B$110)-0.77</f>
        <v>140.62562499999999</v>
      </c>
    </row>
    <row r="135" spans="2:20">
      <c r="E135">
        <f>($C$90-$C$89)/10*(B135-$B$110)-0.77</f>
        <v>140.62562499999999</v>
      </c>
    </row>
    <row r="136" spans="2:20">
      <c r="E136">
        <f>($C$90-$C$89)/10*(B136-$B$110)-0.77</f>
        <v>140.62562499999999</v>
      </c>
    </row>
    <row r="137" spans="2:20">
      <c r="E137">
        <f>($C$90-$C$89)/10*(B137-$B$110)-0.77</f>
        <v>140.62562499999999</v>
      </c>
    </row>
    <row r="138" spans="2:20">
      <c r="E138">
        <f>($C$90-$C$89)/10*(B138-$B$110)-0.77</f>
        <v>140.62562499999999</v>
      </c>
    </row>
    <row r="143" spans="2:20">
      <c r="B143" s="10"/>
      <c r="C143" s="10" t="s">
        <v>196</v>
      </c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2:20">
      <c r="B144" s="10"/>
      <c r="C144" s="90" t="s">
        <v>185</v>
      </c>
      <c r="D144" s="91"/>
      <c r="E144" s="91"/>
      <c r="F144" s="10"/>
      <c r="G144" s="10"/>
      <c r="H144" s="10"/>
      <c r="I144" s="10"/>
      <c r="J144" s="10"/>
      <c r="K144" s="10" t="s">
        <v>193</v>
      </c>
      <c r="L144" s="10"/>
      <c r="M144" s="10"/>
      <c r="N144" s="10"/>
      <c r="O144" s="10" t="s">
        <v>220</v>
      </c>
      <c r="P144" s="10"/>
      <c r="Q144" s="10"/>
      <c r="R144" s="10"/>
      <c r="S144" s="10"/>
      <c r="T144" s="10"/>
    </row>
    <row r="145" spans="2:20">
      <c r="B145" s="10"/>
      <c r="C145" s="64" t="s">
        <v>162</v>
      </c>
      <c r="D145" s="64" t="s">
        <v>164</v>
      </c>
      <c r="E145" s="64" t="s">
        <v>194</v>
      </c>
      <c r="F145" s="91" t="s">
        <v>222</v>
      </c>
      <c r="G145" s="10"/>
      <c r="H145" s="10"/>
      <c r="I145" s="10"/>
      <c r="J145" s="10"/>
      <c r="K145" s="64" t="s">
        <v>195</v>
      </c>
      <c r="L145" s="91" t="s">
        <v>222</v>
      </c>
      <c r="M145" s="10"/>
      <c r="N145" s="10"/>
      <c r="O145" s="10"/>
      <c r="P145" s="10"/>
      <c r="Q145" s="10"/>
      <c r="R145" s="10"/>
      <c r="S145" s="10"/>
      <c r="T145" s="10"/>
    </row>
    <row r="146" spans="2:20">
      <c r="B146" s="92" t="s">
        <v>171</v>
      </c>
      <c r="C146" s="89">
        <v>0.59050000000000002</v>
      </c>
      <c r="D146" s="89">
        <v>0</v>
      </c>
      <c r="E146" s="89">
        <v>0.59050000000000002</v>
      </c>
      <c r="F146" s="93">
        <f>AVERAGE(E$146:E146)</f>
        <v>0.59050000000000002</v>
      </c>
      <c r="G146" s="10"/>
      <c r="H146" s="92" t="s">
        <v>171</v>
      </c>
      <c r="I146" s="92" t="s">
        <v>223</v>
      </c>
      <c r="J146" s="10">
        <v>24</v>
      </c>
      <c r="K146" s="89">
        <v>0.57830912500000009</v>
      </c>
      <c r="L146" s="93">
        <f>AVERAGE(K$146:K146)</f>
        <v>0.57830912500000009</v>
      </c>
      <c r="M146" s="10">
        <v>22</v>
      </c>
      <c r="N146" s="10"/>
      <c r="O146" s="10"/>
      <c r="P146" s="10"/>
      <c r="Q146" s="10"/>
      <c r="R146" s="10"/>
      <c r="S146" s="10"/>
      <c r="T146" s="10"/>
    </row>
    <row r="147" spans="2:20">
      <c r="B147" s="92" t="s">
        <v>170</v>
      </c>
      <c r="C147" s="89">
        <v>0.5625</v>
      </c>
      <c r="D147" s="89">
        <v>0</v>
      </c>
      <c r="E147" s="89">
        <v>0.5625</v>
      </c>
      <c r="F147" s="93">
        <f>AVERAGE(E$146:E147)</f>
        <v>0.57650000000000001</v>
      </c>
      <c r="G147" s="10"/>
      <c r="H147" s="92" t="s">
        <v>170</v>
      </c>
      <c r="I147" s="92" t="s">
        <v>223</v>
      </c>
      <c r="J147" s="10">
        <f>J146+24</f>
        <v>48</v>
      </c>
      <c r="K147" s="89">
        <v>0.53148375000000003</v>
      </c>
      <c r="L147" s="93">
        <f>AVERAGE(K$146:K147)</f>
        <v>0.55489643750000006</v>
      </c>
      <c r="M147" s="10">
        <v>26</v>
      </c>
      <c r="N147" s="10"/>
      <c r="O147" s="10"/>
      <c r="P147" s="10"/>
      <c r="Q147" s="10"/>
      <c r="R147" s="10"/>
      <c r="S147" s="10"/>
      <c r="T147" s="10"/>
    </row>
    <row r="148" spans="2:20">
      <c r="B148" s="92" t="s">
        <v>172</v>
      </c>
      <c r="C148" s="89">
        <v>0.43099999999999999</v>
      </c>
      <c r="D148" s="89">
        <v>0</v>
      </c>
      <c r="E148" s="89">
        <v>0.43099999999999999</v>
      </c>
      <c r="F148" s="93">
        <f>AVERAGE(E$146:E148)</f>
        <v>0.52800000000000002</v>
      </c>
      <c r="G148" s="10"/>
      <c r="H148" s="92" t="s">
        <v>172</v>
      </c>
      <c r="I148" s="92" t="s">
        <v>223</v>
      </c>
      <c r="J148" s="10">
        <f>J147+24</f>
        <v>72</v>
      </c>
      <c r="K148" s="89">
        <v>0.39447399999999999</v>
      </c>
      <c r="L148" s="93">
        <f>AVERAGE(K$146:K148)</f>
        <v>0.50142229166666674</v>
      </c>
      <c r="M148" s="10">
        <v>24</v>
      </c>
      <c r="N148" s="10"/>
      <c r="O148" s="10"/>
      <c r="P148" s="10"/>
      <c r="Q148" s="10"/>
      <c r="R148" s="10"/>
      <c r="S148" s="10"/>
      <c r="T148" s="10"/>
    </row>
    <row r="149" spans="2:20">
      <c r="B149" s="92" t="s">
        <v>176</v>
      </c>
      <c r="C149" s="89">
        <v>0</v>
      </c>
      <c r="D149" s="89">
        <v>0.372</v>
      </c>
      <c r="E149" s="89">
        <v>0.372</v>
      </c>
      <c r="F149" s="93">
        <f>AVERAGE(E$146:E149)</f>
        <v>0.48899999999999999</v>
      </c>
      <c r="G149" s="10"/>
      <c r="H149" s="92" t="s">
        <v>176</v>
      </c>
      <c r="I149" s="92" t="s">
        <v>224</v>
      </c>
      <c r="J149" s="10">
        <f t="shared" ref="J149:J157" si="37">J148+24</f>
        <v>96</v>
      </c>
      <c r="K149" s="89">
        <v>0.36901874999999995</v>
      </c>
      <c r="L149" s="93">
        <f>AVERAGE(K$146:K149)</f>
        <v>0.46832140625000002</v>
      </c>
      <c r="M149" s="10">
        <v>23</v>
      </c>
      <c r="N149" s="10"/>
      <c r="O149" s="10"/>
      <c r="P149" s="10"/>
      <c r="Q149" s="10"/>
      <c r="R149" s="10"/>
      <c r="S149" s="10"/>
      <c r="T149" s="10"/>
    </row>
    <row r="150" spans="2:20">
      <c r="B150" s="92" t="s">
        <v>177</v>
      </c>
      <c r="C150" s="89">
        <v>0</v>
      </c>
      <c r="D150" s="89">
        <v>0.35100000000000003</v>
      </c>
      <c r="E150" s="89">
        <v>0.35100000000000003</v>
      </c>
      <c r="F150" s="93">
        <f>AVERAGE(E$146:E150)</f>
        <v>0.46139999999999998</v>
      </c>
      <c r="G150" s="10"/>
      <c r="H150" s="92" t="s">
        <v>177</v>
      </c>
      <c r="I150" s="92" t="s">
        <v>224</v>
      </c>
      <c r="J150" s="10">
        <f t="shared" si="37"/>
        <v>120</v>
      </c>
      <c r="K150" s="89">
        <v>0.33808300000000002</v>
      </c>
      <c r="L150" s="93">
        <f>AVERAGE(K$146:K150)</f>
        <v>0.44227372500000001</v>
      </c>
      <c r="M150" s="10">
        <v>22</v>
      </c>
      <c r="N150" s="10"/>
      <c r="O150" s="10"/>
      <c r="P150" s="10"/>
      <c r="Q150" s="10"/>
      <c r="R150" s="10"/>
      <c r="S150" s="10"/>
      <c r="T150" s="10"/>
    </row>
    <row r="151" spans="2:20">
      <c r="B151" s="92" t="s">
        <v>169</v>
      </c>
      <c r="C151" s="89">
        <v>0.31225000000000003</v>
      </c>
      <c r="D151" s="89">
        <v>0</v>
      </c>
      <c r="E151" s="89">
        <v>0.31225000000000003</v>
      </c>
      <c r="F151" s="93">
        <f>AVERAGE(E$146:E151)</f>
        <v>0.43654166666666666</v>
      </c>
      <c r="G151" s="10"/>
      <c r="H151" s="92" t="s">
        <v>169</v>
      </c>
      <c r="I151" s="92" t="s">
        <v>223</v>
      </c>
      <c r="J151" s="10">
        <f t="shared" si="37"/>
        <v>144</v>
      </c>
      <c r="K151" s="89">
        <v>0.26025987500000003</v>
      </c>
      <c r="L151" s="93">
        <f>AVERAGE(K$146:K151)</f>
        <v>0.41193808333333332</v>
      </c>
      <c r="M151" s="10">
        <v>26</v>
      </c>
      <c r="N151" s="10"/>
      <c r="O151" s="10"/>
      <c r="P151" s="10"/>
      <c r="Q151" s="10"/>
      <c r="R151" s="10"/>
      <c r="S151" s="10"/>
      <c r="T151" s="10"/>
    </row>
    <row r="152" spans="2:20">
      <c r="B152" s="92" t="s">
        <v>175</v>
      </c>
      <c r="C152" s="89">
        <v>0</v>
      </c>
      <c r="D152" s="89">
        <v>0.28425</v>
      </c>
      <c r="E152" s="89">
        <v>0.28425</v>
      </c>
      <c r="F152" s="93">
        <f>AVERAGE(E$146:E152)</f>
        <v>0.41478571428571431</v>
      </c>
      <c r="G152" s="10"/>
      <c r="H152" s="92" t="s">
        <v>175</v>
      </c>
      <c r="I152" s="92" t="s">
        <v>224</v>
      </c>
      <c r="J152" s="10">
        <f t="shared" si="37"/>
        <v>168</v>
      </c>
      <c r="K152" s="89">
        <v>0.24758137500000002</v>
      </c>
      <c r="L152" s="93">
        <f>AVERAGE(K$146:K152)</f>
        <v>0.38845855357142861</v>
      </c>
      <c r="M152" s="10">
        <v>25</v>
      </c>
      <c r="N152" s="10"/>
      <c r="O152" s="10"/>
      <c r="P152" s="10"/>
      <c r="Q152" s="10"/>
      <c r="R152" s="10"/>
      <c r="S152" s="10"/>
      <c r="T152" s="10"/>
    </row>
    <row r="153" spans="2:20">
      <c r="B153" s="92" t="s">
        <v>178</v>
      </c>
      <c r="C153" s="89">
        <v>8.8249999999999995E-2</v>
      </c>
      <c r="D153" s="89">
        <v>0.26524999999999999</v>
      </c>
      <c r="E153" s="89">
        <v>0.26524999999999999</v>
      </c>
      <c r="F153" s="93">
        <f>AVERAGE(E$146:E153)</f>
        <v>0.39609375000000002</v>
      </c>
      <c r="G153" s="10"/>
      <c r="H153" s="92" t="s">
        <v>178</v>
      </c>
      <c r="I153" s="92" t="s">
        <v>224</v>
      </c>
      <c r="J153" s="10">
        <f t="shared" si="37"/>
        <v>192</v>
      </c>
      <c r="K153" s="89">
        <v>0.18655075000000002</v>
      </c>
      <c r="L153" s="93">
        <f>AVERAGE(K$146:K153)</f>
        <v>0.36322007812500001</v>
      </c>
      <c r="M153" s="10">
        <v>25</v>
      </c>
      <c r="N153" s="10"/>
      <c r="O153" s="10"/>
      <c r="P153" s="10"/>
      <c r="Q153" s="10"/>
      <c r="R153" s="10"/>
      <c r="S153" s="10"/>
      <c r="T153" s="10"/>
    </row>
    <row r="154" spans="2:20">
      <c r="B154" s="92" t="s">
        <v>168</v>
      </c>
      <c r="C154" s="89">
        <v>0.24475</v>
      </c>
      <c r="D154" s="89">
        <v>9.9250000000000005E-2</v>
      </c>
      <c r="E154" s="89">
        <v>0.24475</v>
      </c>
      <c r="F154" s="93">
        <f>AVERAGE(E$146:E154)</f>
        <v>0.37927777777777777</v>
      </c>
      <c r="G154" s="10"/>
      <c r="H154" s="92" t="s">
        <v>168</v>
      </c>
      <c r="I154" s="92" t="s">
        <v>223</v>
      </c>
      <c r="J154" s="10">
        <f t="shared" si="37"/>
        <v>216</v>
      </c>
      <c r="K154" s="89">
        <v>0.15887162499999999</v>
      </c>
      <c r="L154" s="93">
        <f>AVERAGE(K$146:K154)</f>
        <v>0.34051469444444449</v>
      </c>
      <c r="M154" s="10">
        <v>22</v>
      </c>
      <c r="N154" s="10"/>
      <c r="O154" s="10"/>
      <c r="P154" s="10"/>
      <c r="Q154" s="10"/>
      <c r="R154" s="10"/>
      <c r="S154" s="10"/>
      <c r="T154" s="10"/>
    </row>
    <row r="155" spans="2:20">
      <c r="B155" s="92" t="s">
        <v>173</v>
      </c>
      <c r="C155" s="89">
        <v>0.20774999999999999</v>
      </c>
      <c r="D155" s="89">
        <v>6.3750000000000001E-2</v>
      </c>
      <c r="E155" s="89">
        <v>0.20774999999999999</v>
      </c>
      <c r="F155" s="93">
        <f>AVERAGE(E$146:E155)</f>
        <v>0.36212499999999997</v>
      </c>
      <c r="G155" s="10"/>
      <c r="H155" s="92" t="s">
        <v>173</v>
      </c>
      <c r="I155" s="92" t="s">
        <v>223</v>
      </c>
      <c r="J155" s="10">
        <f t="shared" si="37"/>
        <v>240</v>
      </c>
      <c r="K155" s="89">
        <v>0.10243987499999999</v>
      </c>
      <c r="L155" s="93">
        <f>AVERAGE(K$146:K155)</f>
        <v>0.3167072125</v>
      </c>
      <c r="M155" s="10">
        <v>26</v>
      </c>
      <c r="N155" s="10"/>
      <c r="O155" s="10"/>
      <c r="P155" s="10"/>
      <c r="Q155" s="10"/>
      <c r="R155" s="10"/>
      <c r="S155" s="10"/>
      <c r="T155" s="10"/>
    </row>
    <row r="156" spans="2:20">
      <c r="B156" s="92" t="s">
        <v>174</v>
      </c>
      <c r="C156" s="89">
        <v>0.12975000000000003</v>
      </c>
      <c r="D156" s="89">
        <v>0.15925</v>
      </c>
      <c r="E156" s="89">
        <v>0.15925</v>
      </c>
      <c r="F156" s="93">
        <f>AVERAGE(E$146:E156)</f>
        <v>0.3436818181818182</v>
      </c>
      <c r="G156" s="10"/>
      <c r="H156" s="92" t="s">
        <v>174</v>
      </c>
      <c r="I156" s="92" t="s">
        <v>224</v>
      </c>
      <c r="J156" s="10">
        <f t="shared" si="37"/>
        <v>264</v>
      </c>
      <c r="K156" s="89">
        <v>6.8722875000000003E-2</v>
      </c>
      <c r="L156" s="93">
        <f>AVERAGE(K$146:K156)</f>
        <v>0.29416318181818185</v>
      </c>
      <c r="M156" s="10">
        <v>25</v>
      </c>
      <c r="N156" s="10"/>
      <c r="O156" s="10"/>
      <c r="P156" s="10"/>
      <c r="Q156" s="10"/>
      <c r="R156" s="10"/>
      <c r="S156" s="10"/>
      <c r="T156" s="10"/>
    </row>
    <row r="157" spans="2:20">
      <c r="B157" s="92" t="s">
        <v>192</v>
      </c>
      <c r="C157" s="89">
        <v>0.15200000000000002</v>
      </c>
      <c r="D157" s="89">
        <v>0.13724999999999998</v>
      </c>
      <c r="E157" s="89">
        <v>0.15200000000000002</v>
      </c>
      <c r="F157" s="93">
        <f>AVERAGE(E$146:E157)</f>
        <v>0.32770833333333332</v>
      </c>
      <c r="G157" s="10"/>
      <c r="H157" s="92" t="s">
        <v>192</v>
      </c>
      <c r="I157" s="92" t="s">
        <v>223</v>
      </c>
      <c r="J157" s="10">
        <f t="shared" si="37"/>
        <v>288</v>
      </c>
      <c r="K157" s="89">
        <v>4.6761500000000011E-2</v>
      </c>
      <c r="L157" s="93">
        <f>AVERAGE(K$146:K157)</f>
        <v>0.27354637500000006</v>
      </c>
      <c r="M157" s="10">
        <v>25</v>
      </c>
      <c r="N157" s="10"/>
      <c r="O157" s="10"/>
      <c r="P157" s="10"/>
      <c r="Q157" s="10"/>
      <c r="R157" s="10"/>
      <c r="S157" s="10"/>
      <c r="T157" s="10"/>
    </row>
    <row r="158" spans="2:20">
      <c r="B158" s="92" t="s">
        <v>187</v>
      </c>
      <c r="C158" s="89">
        <f>_xlfn.AGGREGATE(1,5,C146:C157)</f>
        <v>0.2265625</v>
      </c>
      <c r="D158" s="89">
        <f>_xlfn.AGGREGATE(1,5,D146:D157)</f>
        <v>0.14433333333333331</v>
      </c>
      <c r="E158" s="89">
        <f>_xlfn.AGGREGATE(1,5,E146:E157)</f>
        <v>0.32770833333333332</v>
      </c>
      <c r="F158" s="10"/>
      <c r="G158" s="10"/>
      <c r="H158" s="92" t="s">
        <v>187</v>
      </c>
      <c r="I158" s="10"/>
      <c r="J158" s="113">
        <f>_xlfn.AGGREGATE(1,5,J146:J157)</f>
        <v>156</v>
      </c>
      <c r="K158" s="89">
        <f>_xlfn.AGGREGATE(1,5,K146:K157)</f>
        <v>0.27354637500000006</v>
      </c>
      <c r="L158" s="10"/>
      <c r="M158" s="113">
        <f>SUM(M146:M157)</f>
        <v>291</v>
      </c>
      <c r="N158" s="10"/>
      <c r="O158" s="10"/>
      <c r="P158" s="10"/>
      <c r="Q158" s="10"/>
      <c r="R158" s="10"/>
      <c r="S158" s="10"/>
      <c r="T158" s="10"/>
    </row>
    <row r="159" spans="2:20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</row>
    <row r="160" spans="2:20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</row>
    <row r="161" spans="2:20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 t="s">
        <v>217</v>
      </c>
      <c r="P161" s="10"/>
      <c r="Q161" s="10"/>
      <c r="R161" s="10"/>
      <c r="S161" s="10"/>
      <c r="T161" s="10"/>
    </row>
    <row r="162" spans="2:20">
      <c r="B162" s="10"/>
      <c r="C162" s="10"/>
      <c r="D162" s="10" t="s">
        <v>215</v>
      </c>
      <c r="E162" s="10" t="s">
        <v>202</v>
      </c>
      <c r="F162" s="10"/>
      <c r="G162" s="10"/>
      <c r="H162" s="10"/>
      <c r="I162" s="10"/>
      <c r="J162" s="10" t="s">
        <v>219</v>
      </c>
      <c r="K162" s="10"/>
      <c r="L162" s="10"/>
      <c r="M162" s="10"/>
      <c r="N162" s="10"/>
      <c r="O162" s="10"/>
      <c r="P162" s="10" t="s">
        <v>202</v>
      </c>
      <c r="Q162" s="10"/>
      <c r="R162" s="10" t="s">
        <v>203</v>
      </c>
      <c r="S162" s="10"/>
      <c r="T162" s="10"/>
    </row>
    <row r="163" spans="2:20">
      <c r="B163" s="10"/>
      <c r="C163" s="10"/>
      <c r="D163" s="10"/>
      <c r="E163" s="10" t="s">
        <v>162</v>
      </c>
      <c r="F163" s="10" t="s">
        <v>164</v>
      </c>
      <c r="G163" s="10" t="s">
        <v>162</v>
      </c>
      <c r="H163" s="10" t="s">
        <v>164</v>
      </c>
      <c r="I163" s="10" t="s">
        <v>225</v>
      </c>
      <c r="J163" s="10" t="s">
        <v>162</v>
      </c>
      <c r="K163" s="10" t="s">
        <v>164</v>
      </c>
      <c r="L163" s="10" t="s">
        <v>162</v>
      </c>
      <c r="M163" s="10" t="s">
        <v>164</v>
      </c>
      <c r="N163" s="10" t="s">
        <v>225</v>
      </c>
      <c r="O163" s="10"/>
      <c r="P163" s="10" t="s">
        <v>162</v>
      </c>
      <c r="Q163" s="10" t="s">
        <v>164</v>
      </c>
      <c r="R163" s="10" t="s">
        <v>162</v>
      </c>
      <c r="S163" s="10" t="s">
        <v>164</v>
      </c>
      <c r="T163" s="10"/>
    </row>
    <row r="164" spans="2:20">
      <c r="B164" s="10"/>
      <c r="C164" s="10"/>
      <c r="D164" s="10"/>
      <c r="E164" s="10" t="s">
        <v>208</v>
      </c>
      <c r="F164" s="10" t="s">
        <v>208</v>
      </c>
      <c r="G164" s="10" t="s">
        <v>209</v>
      </c>
      <c r="H164" s="10" t="s">
        <v>209</v>
      </c>
      <c r="I164" s="10" t="s">
        <v>209</v>
      </c>
      <c r="J164" s="10" t="s">
        <v>208</v>
      </c>
      <c r="K164" s="10" t="s">
        <v>208</v>
      </c>
      <c r="L164" s="10" t="s">
        <v>209</v>
      </c>
      <c r="M164" s="10" t="s">
        <v>209</v>
      </c>
      <c r="N164" s="10" t="s">
        <v>209</v>
      </c>
      <c r="O164" s="10"/>
      <c r="P164" s="10" t="s">
        <v>208</v>
      </c>
      <c r="Q164" s="10" t="s">
        <v>209</v>
      </c>
      <c r="R164" s="10" t="s">
        <v>208</v>
      </c>
      <c r="S164" s="10" t="s">
        <v>209</v>
      </c>
      <c r="T164" s="10"/>
    </row>
    <row r="165" spans="2:20">
      <c r="B165" s="10"/>
      <c r="C165" s="10" t="s">
        <v>221</v>
      </c>
      <c r="D165" s="10">
        <v>1995</v>
      </c>
      <c r="E165" s="10">
        <v>1.05</v>
      </c>
      <c r="F165" s="111">
        <v>1.0416666666666667</v>
      </c>
      <c r="G165" s="111">
        <v>0.03</v>
      </c>
      <c r="H165" s="111">
        <v>0.15</v>
      </c>
      <c r="I165" s="111">
        <f>(G165+H165)/2</f>
        <v>0.09</v>
      </c>
      <c r="J165" s="111">
        <v>0.7</v>
      </c>
      <c r="K165" s="111">
        <v>0.64</v>
      </c>
      <c r="L165" s="111">
        <v>0.95499999999999996</v>
      </c>
      <c r="M165" s="111">
        <v>0.86</v>
      </c>
      <c r="N165" s="111">
        <f>(L165+M165)/2</f>
        <v>0.90749999999999997</v>
      </c>
      <c r="O165" s="10"/>
      <c r="P165" s="10">
        <v>0.25</v>
      </c>
      <c r="Q165" s="10">
        <v>0.25</v>
      </c>
      <c r="R165" s="10">
        <v>0.75</v>
      </c>
      <c r="S165" s="10">
        <v>0.75</v>
      </c>
      <c r="T165" s="10"/>
    </row>
    <row r="166" spans="2:20">
      <c r="B166" s="10"/>
      <c r="C166" s="10" t="s">
        <v>100</v>
      </c>
      <c r="D166" s="10">
        <v>1996</v>
      </c>
      <c r="E166" s="10">
        <v>1.05</v>
      </c>
      <c r="F166" s="111">
        <v>1.0416666666666667</v>
      </c>
      <c r="G166" s="111">
        <v>-4.9875000000000003E-2</v>
      </c>
      <c r="H166" s="111">
        <v>7.4999999999999997E-2</v>
      </c>
      <c r="I166" s="111">
        <f t="shared" ref="I166:I183" si="38">(G166+H166)/2</f>
        <v>1.2562499999999997E-2</v>
      </c>
      <c r="J166" s="111">
        <v>0.76100000000000001</v>
      </c>
      <c r="K166" s="111">
        <v>0.69550000000000001</v>
      </c>
      <c r="L166" s="111">
        <v>1.0365</v>
      </c>
      <c r="M166" s="111">
        <v>0.9345</v>
      </c>
      <c r="N166" s="111">
        <f t="shared" ref="N166:N183" si="39">(L166+M166)/2</f>
        <v>0.98550000000000004</v>
      </c>
      <c r="O166" s="10"/>
      <c r="P166" s="10">
        <v>0.25</v>
      </c>
      <c r="Q166" s="10">
        <v>0.25</v>
      </c>
      <c r="R166" s="10">
        <v>0.75</v>
      </c>
      <c r="S166" s="10">
        <v>0.75</v>
      </c>
      <c r="T166" s="10"/>
    </row>
    <row r="167" spans="2:20">
      <c r="B167" s="10"/>
      <c r="C167" s="10" t="s">
        <v>99</v>
      </c>
      <c r="D167" s="10">
        <v>1997</v>
      </c>
      <c r="E167" s="10">
        <v>1.05</v>
      </c>
      <c r="F167" s="111">
        <v>1.0416666666666667</v>
      </c>
      <c r="G167" s="111">
        <v>-0.12975</v>
      </c>
      <c r="H167" s="111">
        <v>0</v>
      </c>
      <c r="I167" s="111">
        <f t="shared" si="38"/>
        <v>-6.4875000000000002E-2</v>
      </c>
      <c r="J167" s="111">
        <v>0.82199999999999995</v>
      </c>
      <c r="K167" s="111">
        <v>0.751</v>
      </c>
      <c r="L167" s="111">
        <v>1.1179999999999999</v>
      </c>
      <c r="M167" s="111">
        <v>1.0089999999999999</v>
      </c>
      <c r="N167" s="111">
        <f t="shared" si="39"/>
        <v>1.0634999999999999</v>
      </c>
      <c r="O167" s="10"/>
      <c r="P167" s="10"/>
      <c r="Q167" s="10"/>
      <c r="R167" s="10"/>
      <c r="S167" s="10"/>
      <c r="T167" s="10"/>
    </row>
    <row r="168" spans="2:20">
      <c r="B168" s="10"/>
      <c r="C168" s="10" t="s">
        <v>98</v>
      </c>
      <c r="D168" s="10">
        <v>1998</v>
      </c>
      <c r="E168" s="10">
        <v>1.05</v>
      </c>
      <c r="F168" s="111">
        <v>1.0416666666666667</v>
      </c>
      <c r="G168" s="111">
        <v>-0.20962500000000001</v>
      </c>
      <c r="H168" s="111">
        <v>-7.4999999999999983E-2</v>
      </c>
      <c r="I168" s="111">
        <f t="shared" si="38"/>
        <v>-0.14231250000000001</v>
      </c>
      <c r="J168" s="111">
        <v>0.88300000000000001</v>
      </c>
      <c r="K168" s="111">
        <v>0.80649999999999999</v>
      </c>
      <c r="L168" s="111">
        <v>1.1995</v>
      </c>
      <c r="M168" s="111">
        <v>1.0834999999999999</v>
      </c>
      <c r="N168" s="111">
        <f t="shared" si="39"/>
        <v>1.1415</v>
      </c>
      <c r="O168" s="10"/>
      <c r="P168" s="10"/>
      <c r="Q168" s="10"/>
      <c r="R168" s="10"/>
      <c r="S168" s="10"/>
      <c r="T168" s="10"/>
    </row>
    <row r="169" spans="2:20">
      <c r="B169" s="10"/>
      <c r="C169" s="10" t="s">
        <v>97</v>
      </c>
      <c r="D169" s="10">
        <v>1999</v>
      </c>
      <c r="E169" s="10">
        <v>1.05</v>
      </c>
      <c r="F169" s="111">
        <v>1.0416666666666667</v>
      </c>
      <c r="G169" s="111">
        <v>-0.28949999999999998</v>
      </c>
      <c r="H169" s="111">
        <v>-0.15</v>
      </c>
      <c r="I169" s="111">
        <f t="shared" si="38"/>
        <v>-0.21975</v>
      </c>
      <c r="J169" s="111">
        <v>0.94399999999999995</v>
      </c>
      <c r="K169" s="111">
        <v>0.86199999999999988</v>
      </c>
      <c r="L169" s="111">
        <v>1.2809999999999999</v>
      </c>
      <c r="M169" s="111">
        <v>1.1579999999999999</v>
      </c>
      <c r="N169" s="111">
        <f t="shared" si="39"/>
        <v>1.2195</v>
      </c>
      <c r="O169" s="10"/>
      <c r="P169" s="10"/>
      <c r="Q169" s="10"/>
      <c r="R169" s="10"/>
      <c r="S169" s="10"/>
      <c r="T169" s="10"/>
    </row>
    <row r="170" spans="2:20">
      <c r="B170" s="10"/>
      <c r="C170" s="10" t="s">
        <v>96</v>
      </c>
      <c r="D170" s="10">
        <v>2000</v>
      </c>
      <c r="E170" s="10">
        <v>1.05</v>
      </c>
      <c r="F170" s="111">
        <v>1.0416666666666667</v>
      </c>
      <c r="G170" s="111">
        <v>-0.36937500000000001</v>
      </c>
      <c r="H170" s="111">
        <v>-0.22500000000000001</v>
      </c>
      <c r="I170" s="111">
        <f t="shared" si="38"/>
        <v>-0.29718749999999999</v>
      </c>
      <c r="J170" s="111">
        <v>1.0049999999999999</v>
      </c>
      <c r="K170" s="111">
        <v>0.91749999999999998</v>
      </c>
      <c r="L170" s="111">
        <v>1.3625</v>
      </c>
      <c r="M170" s="111">
        <v>1.2324999999999999</v>
      </c>
      <c r="N170" s="111">
        <f t="shared" si="39"/>
        <v>1.2974999999999999</v>
      </c>
      <c r="O170" s="10"/>
      <c r="P170" s="10"/>
      <c r="Q170" s="10"/>
      <c r="R170" s="10"/>
      <c r="S170" s="10"/>
      <c r="T170" s="10"/>
    </row>
    <row r="171" spans="2:20">
      <c r="B171" s="10"/>
      <c r="C171" s="10" t="s">
        <v>95</v>
      </c>
      <c r="D171" s="10">
        <v>2001</v>
      </c>
      <c r="E171" s="10">
        <v>1.05</v>
      </c>
      <c r="F171" s="111">
        <v>1.0416666666666667</v>
      </c>
      <c r="G171" s="111">
        <v>-0.44925000000000004</v>
      </c>
      <c r="H171" s="111">
        <v>-0.29999999999999993</v>
      </c>
      <c r="I171" s="111">
        <f t="shared" si="38"/>
        <v>-0.37462499999999999</v>
      </c>
      <c r="J171" s="111">
        <v>1.0660000000000001</v>
      </c>
      <c r="K171" s="111">
        <v>0.97299999999999986</v>
      </c>
      <c r="L171" s="111">
        <v>1.444</v>
      </c>
      <c r="M171" s="111">
        <v>1.3069999999999999</v>
      </c>
      <c r="N171" s="111">
        <f t="shared" si="39"/>
        <v>1.3754999999999999</v>
      </c>
      <c r="O171" s="10"/>
      <c r="P171" s="10"/>
      <c r="Q171" s="10"/>
      <c r="R171" s="10"/>
      <c r="S171" s="10"/>
      <c r="T171" s="10"/>
    </row>
    <row r="172" spans="2:20">
      <c r="B172" s="10"/>
      <c r="C172" s="10" t="s">
        <v>94</v>
      </c>
      <c r="D172" s="10">
        <v>2002</v>
      </c>
      <c r="E172" s="10">
        <v>1.05</v>
      </c>
      <c r="F172" s="111">
        <v>1.0416666666666667</v>
      </c>
      <c r="G172" s="111">
        <v>-0.52912499999999996</v>
      </c>
      <c r="H172" s="111">
        <v>-0.375</v>
      </c>
      <c r="I172" s="111">
        <f t="shared" si="38"/>
        <v>-0.45206249999999998</v>
      </c>
      <c r="J172" s="111">
        <v>1.127</v>
      </c>
      <c r="K172" s="111">
        <v>1.0284999999999997</v>
      </c>
      <c r="L172" s="111">
        <v>1.5255000000000001</v>
      </c>
      <c r="M172" s="111">
        <v>1.3815</v>
      </c>
      <c r="N172" s="111">
        <f t="shared" si="39"/>
        <v>1.4535</v>
      </c>
      <c r="O172" s="10"/>
      <c r="P172" s="10"/>
      <c r="Q172" s="10"/>
      <c r="R172" s="10"/>
      <c r="S172" s="10"/>
      <c r="T172" s="10"/>
    </row>
    <row r="173" spans="2:20">
      <c r="B173" s="10"/>
      <c r="C173" s="10" t="s">
        <v>93</v>
      </c>
      <c r="D173" s="10">
        <v>2003</v>
      </c>
      <c r="E173" s="10">
        <v>1.05</v>
      </c>
      <c r="F173" s="111">
        <v>1.0416666666666667</v>
      </c>
      <c r="G173" s="111">
        <v>-0.60899999999999999</v>
      </c>
      <c r="H173" s="111">
        <v>-0.44999999999999996</v>
      </c>
      <c r="I173" s="111">
        <f t="shared" si="38"/>
        <v>-0.52949999999999997</v>
      </c>
      <c r="J173" s="111">
        <v>1.1880000000000002</v>
      </c>
      <c r="K173" s="111">
        <v>1.0839999999999999</v>
      </c>
      <c r="L173" s="111">
        <v>1.607</v>
      </c>
      <c r="M173" s="111">
        <v>1.456</v>
      </c>
      <c r="N173" s="111">
        <f t="shared" si="39"/>
        <v>1.5314999999999999</v>
      </c>
      <c r="O173" s="10"/>
      <c r="P173" s="10"/>
      <c r="Q173" s="10"/>
      <c r="R173" s="10"/>
      <c r="S173" s="10"/>
      <c r="T173" s="10"/>
    </row>
    <row r="174" spans="2:20">
      <c r="B174" s="10"/>
      <c r="C174" s="10" t="s">
        <v>92</v>
      </c>
      <c r="D174" s="10">
        <v>2004</v>
      </c>
      <c r="E174" s="10">
        <v>1.05</v>
      </c>
      <c r="F174" s="111">
        <v>1.0416666666666667</v>
      </c>
      <c r="G174" s="111">
        <v>-0.68887500000000002</v>
      </c>
      <c r="H174" s="111">
        <v>-0.52499999999999991</v>
      </c>
      <c r="I174" s="111">
        <f t="shared" si="38"/>
        <v>-0.60693749999999991</v>
      </c>
      <c r="J174" s="111">
        <v>1.2490000000000001</v>
      </c>
      <c r="K174" s="111">
        <v>1.1395</v>
      </c>
      <c r="L174" s="111">
        <v>1.6884999999999999</v>
      </c>
      <c r="M174" s="111">
        <v>1.5305</v>
      </c>
      <c r="N174" s="111">
        <f t="shared" si="39"/>
        <v>1.6094999999999999</v>
      </c>
      <c r="O174" s="10"/>
      <c r="P174" s="10"/>
      <c r="Q174" s="10"/>
      <c r="R174" s="10"/>
      <c r="S174" s="10"/>
      <c r="T174" s="10"/>
    </row>
    <row r="175" spans="2:20">
      <c r="B175" s="10"/>
      <c r="C175" s="10" t="s">
        <v>91</v>
      </c>
      <c r="D175" s="10">
        <v>2005</v>
      </c>
      <c r="E175" s="10">
        <v>1.05</v>
      </c>
      <c r="F175" s="111">
        <v>1.0416666666666667</v>
      </c>
      <c r="G175" s="111">
        <v>-0.77</v>
      </c>
      <c r="H175" s="111">
        <v>-0.60499999999999998</v>
      </c>
      <c r="I175" s="111">
        <f t="shared" si="38"/>
        <v>-0.6875</v>
      </c>
      <c r="J175" s="111">
        <v>1.31</v>
      </c>
      <c r="K175" s="111">
        <v>1.1950000000000001</v>
      </c>
      <c r="L175" s="111">
        <v>1.77</v>
      </c>
      <c r="M175" s="111">
        <v>1.605</v>
      </c>
      <c r="N175" s="111">
        <f t="shared" si="39"/>
        <v>1.6875</v>
      </c>
      <c r="O175" s="10"/>
      <c r="P175" s="10"/>
      <c r="Q175" s="10"/>
      <c r="R175" s="10"/>
      <c r="S175" s="10"/>
      <c r="T175" s="10"/>
    </row>
    <row r="176" spans="2:20">
      <c r="B176" s="10"/>
      <c r="C176" s="10" t="s">
        <v>90</v>
      </c>
      <c r="D176" s="10">
        <v>2006</v>
      </c>
      <c r="E176" s="10">
        <v>1.05</v>
      </c>
      <c r="F176" s="111">
        <v>1.0416666666666667</v>
      </c>
      <c r="G176" s="111">
        <v>-0.84087500000000004</v>
      </c>
      <c r="H176" s="111">
        <v>-0.63575000000000004</v>
      </c>
      <c r="I176" s="111">
        <f t="shared" si="38"/>
        <v>-0.73831250000000004</v>
      </c>
      <c r="J176" s="111">
        <v>1.363</v>
      </c>
      <c r="K176" s="111">
        <v>1.218</v>
      </c>
      <c r="L176" s="111">
        <v>1.841</v>
      </c>
      <c r="M176" s="111">
        <v>1.6359999999999999</v>
      </c>
      <c r="N176" s="111">
        <f t="shared" si="39"/>
        <v>1.7384999999999999</v>
      </c>
      <c r="O176" s="10"/>
      <c r="P176" s="10"/>
      <c r="Q176" s="10"/>
      <c r="R176" s="10"/>
      <c r="S176" s="10"/>
      <c r="T176" s="10"/>
    </row>
    <row r="177" spans="2:20">
      <c r="B177" s="10"/>
      <c r="C177" s="10" t="s">
        <v>89</v>
      </c>
      <c r="D177" s="10">
        <v>2007</v>
      </c>
      <c r="E177" s="10">
        <v>1.05</v>
      </c>
      <c r="F177" s="111">
        <v>1.0416666666666667</v>
      </c>
      <c r="G177" s="111">
        <v>-0.91175000000000006</v>
      </c>
      <c r="H177" s="111">
        <v>-0.66649999999999998</v>
      </c>
      <c r="I177" s="111">
        <f t="shared" si="38"/>
        <v>-0.78912500000000008</v>
      </c>
      <c r="J177" s="111">
        <v>1.4159999999999999</v>
      </c>
      <c r="K177" s="111">
        <v>1.2410000000000001</v>
      </c>
      <c r="L177" s="111">
        <v>1.9119999999999999</v>
      </c>
      <c r="M177" s="111">
        <v>1.667</v>
      </c>
      <c r="N177" s="111">
        <f t="shared" si="39"/>
        <v>1.7894999999999999</v>
      </c>
      <c r="O177" s="10"/>
      <c r="P177" s="10"/>
      <c r="Q177" s="10"/>
      <c r="R177" s="10"/>
      <c r="S177" s="10"/>
      <c r="T177" s="10"/>
    </row>
    <row r="178" spans="2:20">
      <c r="B178" s="10"/>
      <c r="C178" s="10" t="s">
        <v>88</v>
      </c>
      <c r="D178" s="5">
        <v>2008</v>
      </c>
      <c r="E178" s="5">
        <v>1.05</v>
      </c>
      <c r="F178" s="112">
        <v>1.0416666666666667</v>
      </c>
      <c r="G178" s="112">
        <v>-0.98262499999999997</v>
      </c>
      <c r="H178" s="112">
        <v>-0.69724999999999993</v>
      </c>
      <c r="I178" s="111">
        <f t="shared" si="38"/>
        <v>-0.8399375</v>
      </c>
      <c r="J178" s="112">
        <v>1.4689999999999999</v>
      </c>
      <c r="K178" s="112">
        <v>1.264</v>
      </c>
      <c r="L178" s="112">
        <v>1.9830000000000001</v>
      </c>
      <c r="M178" s="112">
        <v>1.698</v>
      </c>
      <c r="N178" s="111">
        <f t="shared" si="39"/>
        <v>1.8405</v>
      </c>
      <c r="O178" s="10"/>
      <c r="P178" s="10"/>
      <c r="Q178" s="10"/>
      <c r="R178" s="10"/>
      <c r="S178" s="10"/>
      <c r="T178" s="10"/>
    </row>
    <row r="179" spans="2:20">
      <c r="B179" s="10"/>
      <c r="C179" s="10" t="s">
        <v>87</v>
      </c>
      <c r="D179" s="5">
        <v>2009</v>
      </c>
      <c r="E179" s="5">
        <v>1.05</v>
      </c>
      <c r="F179" s="112">
        <v>1.0416666666666667</v>
      </c>
      <c r="G179" s="112">
        <v>-1.0535000000000001</v>
      </c>
      <c r="H179" s="112">
        <v>-0.72799999999999998</v>
      </c>
      <c r="I179" s="111">
        <f t="shared" si="38"/>
        <v>-0.89075000000000004</v>
      </c>
      <c r="J179" s="112">
        <v>1.522</v>
      </c>
      <c r="K179" s="112">
        <v>1.2870000000000001</v>
      </c>
      <c r="L179" s="112">
        <v>2.0539999999999998</v>
      </c>
      <c r="M179" s="112">
        <v>1.7290000000000001</v>
      </c>
      <c r="N179" s="111">
        <f t="shared" si="39"/>
        <v>1.8915</v>
      </c>
      <c r="O179" s="10"/>
      <c r="P179" s="10"/>
      <c r="Q179" s="10"/>
      <c r="R179" s="10"/>
      <c r="S179" s="10"/>
      <c r="T179" s="10"/>
    </row>
    <row r="180" spans="2:20">
      <c r="B180" s="10"/>
      <c r="C180" s="10" t="s">
        <v>86</v>
      </c>
      <c r="D180" s="5">
        <v>2010</v>
      </c>
      <c r="E180" s="5">
        <v>1.05</v>
      </c>
      <c r="F180" s="112">
        <v>1.0416666666666667</v>
      </c>
      <c r="G180" s="112">
        <v>-1.1243750000000001</v>
      </c>
      <c r="H180" s="112">
        <v>-0.75875000000000004</v>
      </c>
      <c r="I180" s="111">
        <f t="shared" si="38"/>
        <v>-0.94156250000000008</v>
      </c>
      <c r="J180" s="112">
        <v>1.575</v>
      </c>
      <c r="K180" s="112">
        <v>1.31</v>
      </c>
      <c r="L180" s="112">
        <v>2.125</v>
      </c>
      <c r="M180" s="112">
        <v>1.76</v>
      </c>
      <c r="N180" s="111">
        <f t="shared" si="39"/>
        <v>1.9424999999999999</v>
      </c>
      <c r="O180" s="10"/>
      <c r="P180" s="10"/>
      <c r="Q180" s="10"/>
      <c r="R180" s="10"/>
      <c r="S180" s="10"/>
      <c r="T180" s="10"/>
    </row>
    <row r="181" spans="2:20">
      <c r="B181" s="10"/>
      <c r="C181" s="10" t="s">
        <v>85</v>
      </c>
      <c r="D181" s="5">
        <v>2011</v>
      </c>
      <c r="E181" s="5">
        <v>1.05</v>
      </c>
      <c r="F181" s="112">
        <v>1.0416666666666667</v>
      </c>
      <c r="G181" s="112">
        <v>-1.1952499999999999</v>
      </c>
      <c r="H181" s="112">
        <v>-0.78949999999999998</v>
      </c>
      <c r="I181" s="111">
        <f t="shared" si="38"/>
        <v>-0.99237500000000001</v>
      </c>
      <c r="J181" s="112">
        <v>1.6279999999999999</v>
      </c>
      <c r="K181" s="112">
        <v>1.3330000000000002</v>
      </c>
      <c r="L181" s="112">
        <v>2.1959999999999997</v>
      </c>
      <c r="M181" s="112">
        <v>1.7909999999999999</v>
      </c>
      <c r="N181" s="111">
        <f t="shared" si="39"/>
        <v>1.9934999999999998</v>
      </c>
      <c r="O181" s="10"/>
      <c r="P181" s="10"/>
      <c r="Q181" s="10"/>
      <c r="R181" s="10"/>
      <c r="S181" s="10"/>
      <c r="T181" s="10"/>
    </row>
    <row r="182" spans="2:20">
      <c r="B182" s="10"/>
      <c r="C182" s="10" t="s">
        <v>83</v>
      </c>
      <c r="D182" s="5">
        <v>2012</v>
      </c>
      <c r="E182" s="5">
        <v>1.05</v>
      </c>
      <c r="F182" s="112">
        <v>1.0416666666666667</v>
      </c>
      <c r="G182" s="112">
        <v>-1.2661249999999999</v>
      </c>
      <c r="H182" s="112">
        <v>-0.82024999999999992</v>
      </c>
      <c r="I182" s="111">
        <f t="shared" si="38"/>
        <v>-1.0431874999999999</v>
      </c>
      <c r="J182" s="112">
        <v>1.6809999999999998</v>
      </c>
      <c r="K182" s="112">
        <v>1.3560000000000001</v>
      </c>
      <c r="L182" s="112">
        <v>2.2669999999999999</v>
      </c>
      <c r="M182" s="112">
        <v>1.8220000000000001</v>
      </c>
      <c r="N182" s="111">
        <f t="shared" si="39"/>
        <v>2.0445000000000002</v>
      </c>
      <c r="O182" s="10"/>
      <c r="P182" s="10"/>
      <c r="Q182" s="10"/>
      <c r="R182" s="10"/>
      <c r="S182" s="10"/>
      <c r="T182" s="10"/>
    </row>
    <row r="183" spans="2:20">
      <c r="B183" s="10"/>
      <c r="C183" s="10" t="s">
        <v>81</v>
      </c>
      <c r="D183" s="5">
        <v>2013</v>
      </c>
      <c r="E183" s="5">
        <v>1.05</v>
      </c>
      <c r="F183" s="112">
        <v>1.0416666666666667</v>
      </c>
      <c r="G183" s="112">
        <v>-1.337</v>
      </c>
      <c r="H183" s="112">
        <v>-0.85099999999999998</v>
      </c>
      <c r="I183" s="111">
        <f t="shared" si="38"/>
        <v>-1.0939999999999999</v>
      </c>
      <c r="J183" s="112">
        <v>1.734</v>
      </c>
      <c r="K183" s="112">
        <v>1.379</v>
      </c>
      <c r="L183" s="112">
        <v>2.3380000000000001</v>
      </c>
      <c r="M183" s="112">
        <v>1.853</v>
      </c>
      <c r="N183" s="111">
        <f t="shared" si="39"/>
        <v>2.0954999999999999</v>
      </c>
      <c r="O183" s="10"/>
      <c r="P183" s="10"/>
      <c r="Q183" s="10"/>
      <c r="R183" s="10"/>
      <c r="S183" s="10"/>
      <c r="T183" s="10"/>
    </row>
  </sheetData>
  <mergeCells count="20">
    <mergeCell ref="B93:B95"/>
    <mergeCell ref="C94:F94"/>
    <mergeCell ref="G94:J94"/>
    <mergeCell ref="C63:H63"/>
    <mergeCell ref="I63:J63"/>
    <mergeCell ref="K63:P63"/>
    <mergeCell ref="Q63:R63"/>
    <mergeCell ref="C64:D64"/>
    <mergeCell ref="E64:F64"/>
    <mergeCell ref="G64:H64"/>
    <mergeCell ref="K64:L64"/>
    <mergeCell ref="M64:N64"/>
    <mergeCell ref="O64:P64"/>
    <mergeCell ref="F5:F7"/>
    <mergeCell ref="G5:J5"/>
    <mergeCell ref="K5:N5"/>
    <mergeCell ref="G6:H6"/>
    <mergeCell ref="I6:J6"/>
    <mergeCell ref="K6:L6"/>
    <mergeCell ref="M6:N6"/>
  </mergeCells>
  <phoneticPr fontId="17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headerFooter>
    <oddHeader>&amp;L&amp;"-,太字"&amp;12 ６．CO₂排出削減量算定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資金計画</vt:lpstr>
      <vt:lpstr>照明算定(導入前1)</vt:lpstr>
      <vt:lpstr>照明算定(導入後1)</vt:lpstr>
      <vt:lpstr>照明算定(導入前2)</vt:lpstr>
      <vt:lpstr>照明算定(導入後2)</vt:lpstr>
      <vt:lpstr>照明算定(導入前3)</vt:lpstr>
      <vt:lpstr>照明算定(導入後3)</vt:lpstr>
      <vt:lpstr>ボイラ排出量算定（追加)</vt:lpstr>
      <vt:lpstr>Sheet1</vt:lpstr>
      <vt:lpstr>'ボイラ排出量算定（追加)'!Print_Area</vt:lpstr>
      <vt:lpstr>資金計画!Print_Area</vt:lpstr>
      <vt:lpstr>'照明算定(導入後1)'!Print_Area</vt:lpstr>
      <vt:lpstr>'照明算定(導入後2)'!Print_Area</vt:lpstr>
      <vt:lpstr>'照明算定(導入後3)'!Print_Area</vt:lpstr>
      <vt:lpstr>'照明算定(導入前1)'!Print_Area</vt:lpstr>
      <vt:lpstr>'照明算定(導入前2)'!Print_Area</vt:lpstr>
      <vt:lpstr>'照明算定(導入前3)'!Print_Area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埼玉県</cp:lastModifiedBy>
  <cp:lastPrinted>2021-04-19T04:37:29Z</cp:lastPrinted>
  <dcterms:created xsi:type="dcterms:W3CDTF">2013-01-29T04:15:39Z</dcterms:created>
  <dcterms:modified xsi:type="dcterms:W3CDTF">2021-05-11T07:06:54Z</dcterms:modified>
</cp:coreProperties>
</file>