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9.xml" ContentType="application/vnd.openxmlformats-officedocument.spreadsheetml.comments+xml"/>
  <Override PartName="/xl/drawings/drawing9.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10.xml" ContentType="application/vnd.openxmlformats-officedocument.spreadsheetml.comments+xml"/>
  <Override PartName="/xl/drawings/drawing10.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11.xml" ContentType="application/vnd.openxmlformats-officedocument.spreadsheetml.comments+xml"/>
  <Override PartName="/xl/drawings/drawing11.xml" ContentType="application/vnd.openxmlformats-officedocument.drawing+xml"/>
  <Override PartName="/xl/ctrlProps/ctrlProp7.xml" ContentType="application/vnd.ms-excel.controlproperties+xml"/>
  <Override PartName="/xl/ctrlProps/ctrlProp8.xml" ContentType="application/vnd.ms-excel.controlpropertie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w-fsv-int04-1.saitama.local\環境部\温暖化対策課\R03年度\04中小事業者対策担当\22_事業者支援\22_05_CO2排出削減設備導入補助\22_05_010_設備補助　例規\00 R3要綱改正\改訂様式\"/>
    </mc:Choice>
  </mc:AlternateContent>
  <bookViews>
    <workbookView xWindow="0" yWindow="0" windowWidth="20490" windowHeight="7785" tabRatio="885"/>
  </bookViews>
  <sheets>
    <sheet name="事業実施者" sheetId="46" r:id="rId1"/>
    <sheet name="事業内容" sheetId="47" r:id="rId2"/>
    <sheet name="資金計画" sheetId="4" r:id="rId3"/>
    <sheet name="比較図" sheetId="3" r:id="rId4"/>
    <sheet name="省エネ診断" sheetId="11" r:id="rId5"/>
    <sheet name="資産登録" sheetId="6" r:id="rId6"/>
    <sheet name="換算シート" sheetId="21" r:id="rId7"/>
    <sheet name="照明算定(導入前1)" sheetId="35" r:id="rId8"/>
    <sheet name="照明算定(導入後1)" sheetId="29" r:id="rId9"/>
    <sheet name="照明算定(導入前2)" sheetId="42" r:id="rId10"/>
    <sheet name="照明算定(導入後2)" sheetId="43" r:id="rId11"/>
    <sheet name="照明算定(導入前3)" sheetId="44" r:id="rId12"/>
    <sheet name="照明算定(導入後3)" sheetId="45" r:id="rId13"/>
    <sheet name="ボイラ排出量算定" sheetId="32" r:id="rId14"/>
    <sheet name="ボイラ排出量算定（追加)" sheetId="39" state="hidden" r:id="rId15"/>
    <sheet name="空調算定(導入前）" sheetId="38" r:id="rId16"/>
    <sheet name="空調算定（導入後）" sheetId="41" r:id="rId17"/>
    <sheet name="Sheet1" sheetId="40" state="hidden" r:id="rId18"/>
    <sheet name="排出量算定（太陽光）" sheetId="13" r:id="rId19"/>
    <sheet name="排出量算定(コンプレッサー）" sheetId="23" r:id="rId20"/>
    <sheet name="排出量算定(任意)" sheetId="25" r:id="rId21"/>
    <sheet name="Sheet2" sheetId="48" r:id="rId22"/>
  </sheets>
  <definedNames>
    <definedName name="inv補正COP" localSheetId="16">'空調算定（導入後）'!$BB$29:$BM$53</definedName>
    <definedName name="inv補正COP">'空調算定(導入前）'!$BB$29:$BM$53</definedName>
    <definedName name="_xlnm.Print_Area" localSheetId="13">ボイラ排出量算定!$A$1:$AI$64</definedName>
    <definedName name="_xlnm.Print_Area" localSheetId="14">'ボイラ排出量算定（追加)'!$A$1:$AI$64</definedName>
    <definedName name="_xlnm.Print_Area" localSheetId="16">'空調算定（導入後）'!$A$1:$AL$66</definedName>
    <definedName name="_xlnm.Print_Area" localSheetId="15">'空調算定(導入前）'!$A$1:$AL$69</definedName>
    <definedName name="_xlnm.Print_Area" localSheetId="2">資金計画!$A$1:$AH$92</definedName>
    <definedName name="_xlnm.Print_Area" localSheetId="5">資産登録!$A$1:$AH$53</definedName>
    <definedName name="_xlnm.Print_Area" localSheetId="8">'照明算定(導入後1)'!$A$1:$AM$59</definedName>
    <definedName name="_xlnm.Print_Area" localSheetId="10">'照明算定(導入後2)'!$A$1:$AM$59</definedName>
    <definedName name="_xlnm.Print_Area" localSheetId="12">'照明算定(導入後3)'!$A$1:$AM$59</definedName>
    <definedName name="_xlnm.Print_Area" localSheetId="7">'照明算定(導入前1)'!$A$1:$AK$59</definedName>
    <definedName name="_xlnm.Print_Area" localSheetId="9">'照明算定(導入前2)'!$A$1:$AK$59</definedName>
    <definedName name="_xlnm.Print_Area" localSheetId="11">'照明算定(導入前3)'!$A$1:$AK$59</definedName>
    <definedName name="_xlnm.Print_Area" localSheetId="4">省エネ診断!$A$1:$AH$39</definedName>
    <definedName name="_xlnm.Print_Area" localSheetId="19">'排出量算定(コンプレッサー）'!$A$1:$AH$61</definedName>
    <definedName name="_xlnm.Print_Area" localSheetId="18">'排出量算定（太陽光）'!$A$1:$AH$58</definedName>
    <definedName name="_xlnm.Print_Area" localSheetId="20">'排出量算定(任意)'!$A$1:$AH$61</definedName>
    <definedName name="サービス業">#REF!</definedName>
    <definedName name="医療・福祉">#REF!</definedName>
    <definedName name="運輸業・郵便業">#REF!</definedName>
    <definedName name="卸売業・小売業">#REF!</definedName>
    <definedName name="学術研究・専門・技術サービス業">#REF!</definedName>
    <definedName name="漁業">#REF!</definedName>
    <definedName name="教育・学習支援業">#REF!</definedName>
    <definedName name="金融業・保険業">#REF!</definedName>
    <definedName name="建設業">#REF!</definedName>
    <definedName name="鉱業・採石業・砂利採取業">#REF!</definedName>
    <definedName name="宿泊業・飲食サービス業">#REF!</definedName>
    <definedName name="情報通信業">#REF!</definedName>
    <definedName name="生活関連サービス業・娯楽業">#REF!</definedName>
    <definedName name="製造業">#REF!</definedName>
    <definedName name="大分類">#REF!</definedName>
    <definedName name="電気・ガス・熱供給・水道業">#REF!</definedName>
    <definedName name="燃料">#REF!</definedName>
    <definedName name="農業_林業">#REF!</definedName>
    <definedName name="農業・林業">#REF!</definedName>
    <definedName name="不動産業・物品賃貸業">#REF!</definedName>
    <definedName name="複合サービス事業">#REF!</definedName>
  </definedNames>
  <calcPr calcId="162913"/>
</workbook>
</file>

<file path=xl/calcChain.xml><?xml version="1.0" encoding="utf-8"?>
<calcChain xmlns="http://schemas.openxmlformats.org/spreadsheetml/2006/main">
  <c r="AD14" i="46" l="1"/>
  <c r="M52" i="25" l="1"/>
  <c r="O68" i="38"/>
  <c r="W41" i="32"/>
  <c r="AA19" i="32"/>
  <c r="Y14" i="45"/>
  <c r="S16" i="42"/>
  <c r="V68" i="4" l="1"/>
  <c r="L68" i="4"/>
  <c r="G68" i="4"/>
  <c r="Q68" i="4" s="1"/>
  <c r="Z58" i="32"/>
  <c r="Z54" i="32"/>
  <c r="N54" i="32"/>
  <c r="B54" i="32"/>
  <c r="L70" i="4" l="1"/>
  <c r="Q70" i="4" s="1"/>
  <c r="AC8" i="42"/>
  <c r="AJ57" i="44"/>
  <c r="AJ56" i="44"/>
  <c r="AJ55" i="44"/>
  <c r="AJ54" i="44"/>
  <c r="AJ53" i="44"/>
  <c r="AJ52" i="44"/>
  <c r="AJ51" i="44"/>
  <c r="AJ50" i="44"/>
  <c r="AJ49" i="44"/>
  <c r="AJ48" i="44"/>
  <c r="AJ47" i="44"/>
  <c r="AJ46" i="44"/>
  <c r="AJ45" i="44"/>
  <c r="AJ44" i="44"/>
  <c r="AJ43" i="44"/>
  <c r="AJ42" i="44"/>
  <c r="AJ41" i="44"/>
  <c r="AJ40" i="44"/>
  <c r="AJ39" i="44"/>
  <c r="AJ38" i="44"/>
  <c r="AJ37" i="44"/>
  <c r="AJ36" i="44"/>
  <c r="AJ35" i="44"/>
  <c r="AJ34" i="44"/>
  <c r="AJ33" i="44"/>
  <c r="AJ32" i="44"/>
  <c r="AJ31" i="44"/>
  <c r="AJ30" i="44"/>
  <c r="AJ29" i="44"/>
  <c r="AJ28" i="44"/>
  <c r="AJ27" i="44"/>
  <c r="AJ26" i="44"/>
  <c r="AJ25" i="44"/>
  <c r="AJ24" i="44"/>
  <c r="AJ23" i="44"/>
  <c r="AJ22" i="44"/>
  <c r="AJ21" i="44"/>
  <c r="AJ20" i="44"/>
  <c r="AJ19" i="44"/>
  <c r="AJ18" i="44"/>
  <c r="AJ17" i="44"/>
  <c r="AJ16" i="44"/>
  <c r="AJ15" i="44"/>
  <c r="AJ14" i="44"/>
  <c r="AJ13" i="44"/>
  <c r="AJ12" i="44"/>
  <c r="AJ11" i="44"/>
  <c r="AJ10" i="44"/>
  <c r="AJ9" i="44"/>
  <c r="AJ8" i="44"/>
  <c r="AC9" i="44"/>
  <c r="AC10" i="44"/>
  <c r="AC11" i="44"/>
  <c r="AC12" i="44"/>
  <c r="AC13" i="44"/>
  <c r="AC14" i="44"/>
  <c r="AC15" i="44"/>
  <c r="AC16" i="44"/>
  <c r="AC17" i="44"/>
  <c r="AC18" i="44"/>
  <c r="AC19" i="44"/>
  <c r="AC20" i="44"/>
  <c r="AC21" i="44"/>
  <c r="AC22" i="44"/>
  <c r="AC23" i="44"/>
  <c r="AC24" i="44"/>
  <c r="AC25" i="44"/>
  <c r="AC26" i="44"/>
  <c r="AC27" i="44"/>
  <c r="AC28" i="44"/>
  <c r="AC29" i="44"/>
  <c r="AC30" i="44"/>
  <c r="AC31" i="44"/>
  <c r="AC32" i="44"/>
  <c r="AC33" i="44"/>
  <c r="AC34" i="44"/>
  <c r="AC35" i="44"/>
  <c r="AC36" i="44"/>
  <c r="AC37" i="44"/>
  <c r="AC38" i="44"/>
  <c r="AC39" i="44"/>
  <c r="AC40" i="44"/>
  <c r="AC41" i="44"/>
  <c r="AC42" i="44"/>
  <c r="AC43" i="44"/>
  <c r="AC44" i="44"/>
  <c r="AC45" i="44"/>
  <c r="AC46" i="44"/>
  <c r="AC47" i="44"/>
  <c r="AC48" i="44"/>
  <c r="AC49" i="44"/>
  <c r="AC50" i="44"/>
  <c r="AC51" i="44"/>
  <c r="AC52" i="44"/>
  <c r="AC53" i="44"/>
  <c r="AC54" i="44"/>
  <c r="AC55" i="44"/>
  <c r="AC56" i="44"/>
  <c r="AC57" i="44"/>
  <c r="AC8" i="44"/>
  <c r="V9" i="44"/>
  <c r="V10" i="44"/>
  <c r="V11" i="44"/>
  <c r="V12" i="44"/>
  <c r="V13" i="44"/>
  <c r="V14" i="44"/>
  <c r="V15" i="44"/>
  <c r="V16" i="44"/>
  <c r="V17" i="44"/>
  <c r="V18" i="44"/>
  <c r="V19" i="44"/>
  <c r="V20" i="44"/>
  <c r="V21" i="44"/>
  <c r="V22" i="44"/>
  <c r="V23" i="44"/>
  <c r="V24" i="44"/>
  <c r="V25" i="44"/>
  <c r="V26" i="44"/>
  <c r="V27" i="44"/>
  <c r="V28" i="44"/>
  <c r="V29" i="44"/>
  <c r="V30" i="44"/>
  <c r="V31" i="44"/>
  <c r="V32" i="44"/>
  <c r="V33" i="44"/>
  <c r="V34" i="44"/>
  <c r="V35" i="44"/>
  <c r="V36" i="44"/>
  <c r="V37" i="44"/>
  <c r="V38" i="44"/>
  <c r="V39" i="44"/>
  <c r="V40" i="44"/>
  <c r="V41" i="44"/>
  <c r="V42" i="44"/>
  <c r="V43" i="44"/>
  <c r="V44" i="44"/>
  <c r="V45" i="44"/>
  <c r="V46" i="44"/>
  <c r="V47" i="44"/>
  <c r="V48" i="44"/>
  <c r="V49" i="44"/>
  <c r="V50" i="44"/>
  <c r="V51" i="44"/>
  <c r="V52" i="44"/>
  <c r="V53" i="44"/>
  <c r="V54" i="44"/>
  <c r="V55" i="44"/>
  <c r="V56" i="44"/>
  <c r="V57" i="44"/>
  <c r="V8" i="44"/>
  <c r="S9" i="44"/>
  <c r="S10" i="44"/>
  <c r="S11" i="44"/>
  <c r="S12" i="44"/>
  <c r="S13" i="44"/>
  <c r="S14" i="44"/>
  <c r="S15" i="44"/>
  <c r="S16" i="44"/>
  <c r="S17" i="44"/>
  <c r="S18" i="44"/>
  <c r="S19" i="44"/>
  <c r="S20" i="44"/>
  <c r="S21" i="44"/>
  <c r="S22" i="44"/>
  <c r="S23" i="44"/>
  <c r="S24" i="44"/>
  <c r="S25" i="44"/>
  <c r="S26" i="44"/>
  <c r="S27" i="44"/>
  <c r="S28" i="44"/>
  <c r="S29" i="44"/>
  <c r="S30" i="44"/>
  <c r="S31" i="44"/>
  <c r="S32" i="44"/>
  <c r="S33" i="44"/>
  <c r="S34" i="44"/>
  <c r="S35" i="44"/>
  <c r="S36" i="44"/>
  <c r="S37" i="44"/>
  <c r="S38" i="44"/>
  <c r="S39" i="44"/>
  <c r="S40" i="44"/>
  <c r="S41" i="44"/>
  <c r="S42" i="44"/>
  <c r="S43" i="44"/>
  <c r="S44" i="44"/>
  <c r="S45" i="44"/>
  <c r="S46" i="44"/>
  <c r="S47" i="44"/>
  <c r="S48" i="44"/>
  <c r="S49" i="44"/>
  <c r="S50" i="44"/>
  <c r="S51" i="44"/>
  <c r="S52" i="44"/>
  <c r="S53" i="44"/>
  <c r="S54" i="44"/>
  <c r="S55" i="44"/>
  <c r="S56" i="44"/>
  <c r="S57" i="44"/>
  <c r="S8" i="44"/>
  <c r="AJ10" i="42"/>
  <c r="AJ57" i="42"/>
  <c r="AJ56" i="42"/>
  <c r="AJ55" i="42"/>
  <c r="AJ54" i="42"/>
  <c r="AJ53" i="42"/>
  <c r="AJ52" i="42"/>
  <c r="AJ51" i="42"/>
  <c r="AJ50" i="42"/>
  <c r="AJ49" i="42"/>
  <c r="AJ48" i="42"/>
  <c r="AJ47" i="42"/>
  <c r="AJ46" i="42"/>
  <c r="AJ45" i="42"/>
  <c r="AJ44" i="42"/>
  <c r="AJ43" i="42"/>
  <c r="AJ42" i="42"/>
  <c r="AJ41" i="42"/>
  <c r="AJ40" i="42"/>
  <c r="AJ39" i="42"/>
  <c r="AJ38" i="42"/>
  <c r="AJ37" i="42"/>
  <c r="AJ36" i="42"/>
  <c r="AJ35" i="42"/>
  <c r="AJ34" i="42"/>
  <c r="AJ33" i="42"/>
  <c r="AJ32" i="42"/>
  <c r="AJ31" i="42"/>
  <c r="AJ30" i="42"/>
  <c r="AJ29" i="42"/>
  <c r="AJ28" i="42"/>
  <c r="AJ27" i="42"/>
  <c r="AJ26" i="42"/>
  <c r="AJ25" i="42"/>
  <c r="AJ24" i="42"/>
  <c r="AJ23" i="42"/>
  <c r="AJ22" i="42"/>
  <c r="AJ21" i="42"/>
  <c r="AJ20" i="42"/>
  <c r="AJ19" i="42"/>
  <c r="AJ18" i="42"/>
  <c r="AJ17" i="42"/>
  <c r="AJ16" i="42"/>
  <c r="AJ15" i="42"/>
  <c r="AJ14" i="42"/>
  <c r="AJ13" i="42"/>
  <c r="AJ12" i="42"/>
  <c r="AJ11" i="42"/>
  <c r="AJ9" i="42"/>
  <c r="AC9" i="42"/>
  <c r="AC10" i="42"/>
  <c r="AC11" i="42"/>
  <c r="AC12" i="42"/>
  <c r="AC13" i="42"/>
  <c r="AC14" i="42"/>
  <c r="AC15" i="42"/>
  <c r="AC16" i="42"/>
  <c r="AC17" i="42"/>
  <c r="AC18" i="42"/>
  <c r="AC19" i="42"/>
  <c r="AC20" i="42"/>
  <c r="AC21" i="42"/>
  <c r="AC22" i="42"/>
  <c r="AC23" i="42"/>
  <c r="AC24" i="42"/>
  <c r="AC25" i="42"/>
  <c r="AC26" i="42"/>
  <c r="AC27" i="42"/>
  <c r="AC28" i="42"/>
  <c r="AC29" i="42"/>
  <c r="AC30" i="42"/>
  <c r="AC31" i="42"/>
  <c r="AC32" i="42"/>
  <c r="AC33" i="42"/>
  <c r="AC34" i="42"/>
  <c r="AC35" i="42"/>
  <c r="AC36" i="42"/>
  <c r="AC37" i="42"/>
  <c r="AC38" i="42"/>
  <c r="AC39" i="42"/>
  <c r="AC40" i="42"/>
  <c r="AC41" i="42"/>
  <c r="AC42" i="42"/>
  <c r="AC43" i="42"/>
  <c r="AC44" i="42"/>
  <c r="AC45" i="42"/>
  <c r="AC46" i="42"/>
  <c r="AC47" i="42"/>
  <c r="AC48" i="42"/>
  <c r="AC49" i="42"/>
  <c r="AC50" i="42"/>
  <c r="AC51" i="42"/>
  <c r="AC52" i="42"/>
  <c r="AC53" i="42"/>
  <c r="AC54" i="42"/>
  <c r="AC55" i="42"/>
  <c r="AC56" i="42"/>
  <c r="AC57" i="42"/>
  <c r="Y8" i="42"/>
  <c r="V9" i="42"/>
  <c r="V10" i="42"/>
  <c r="V11" i="42"/>
  <c r="V12" i="42"/>
  <c r="V13" i="42"/>
  <c r="V14" i="42"/>
  <c r="Y14" i="42" s="1"/>
  <c r="V15" i="42"/>
  <c r="V16" i="42"/>
  <c r="V17" i="42"/>
  <c r="V18" i="42"/>
  <c r="V19" i="42"/>
  <c r="Y19" i="42" s="1"/>
  <c r="V20" i="42"/>
  <c r="Y20" i="42" s="1"/>
  <c r="V21" i="42"/>
  <c r="V22" i="42"/>
  <c r="V23" i="42"/>
  <c r="V24" i="42"/>
  <c r="Y24" i="42" s="1"/>
  <c r="V25" i="42"/>
  <c r="V26" i="42"/>
  <c r="V27" i="42"/>
  <c r="Y27" i="42" s="1"/>
  <c r="V28" i="42"/>
  <c r="V29" i="42"/>
  <c r="V30" i="42"/>
  <c r="V31" i="42"/>
  <c r="V32" i="42"/>
  <c r="V33" i="42"/>
  <c r="V34" i="42"/>
  <c r="V35" i="42"/>
  <c r="Y35" i="42" s="1"/>
  <c r="V36" i="42"/>
  <c r="V37" i="42"/>
  <c r="V38" i="42"/>
  <c r="V39" i="42"/>
  <c r="Y39" i="42" s="1"/>
  <c r="V40" i="42"/>
  <c r="V41" i="42"/>
  <c r="V42" i="42"/>
  <c r="V43" i="42"/>
  <c r="V44" i="42"/>
  <c r="V45" i="42"/>
  <c r="V46" i="42"/>
  <c r="V47" i="42"/>
  <c r="V48" i="42"/>
  <c r="V49" i="42"/>
  <c r="V50" i="42"/>
  <c r="V51" i="42"/>
  <c r="Y51" i="42" s="1"/>
  <c r="V52" i="42"/>
  <c r="Y52" i="42" s="1"/>
  <c r="V53" i="42"/>
  <c r="V54" i="42"/>
  <c r="V55" i="42"/>
  <c r="Y55" i="42" s="1"/>
  <c r="V56" i="42"/>
  <c r="Y56" i="42" s="1"/>
  <c r="V57" i="42"/>
  <c r="S10" i="42"/>
  <c r="S11" i="42"/>
  <c r="S12" i="42"/>
  <c r="S13" i="42"/>
  <c r="Y13" i="42" s="1"/>
  <c r="S14" i="42"/>
  <c r="S15" i="42"/>
  <c r="Y16" i="42"/>
  <c r="S17" i="42"/>
  <c r="Y17" i="42" s="1"/>
  <c r="S18" i="42"/>
  <c r="S19" i="42"/>
  <c r="S20" i="42"/>
  <c r="S21" i="42"/>
  <c r="S22" i="42"/>
  <c r="S23" i="42"/>
  <c r="S24" i="42"/>
  <c r="S25" i="42"/>
  <c r="Y25" i="42" s="1"/>
  <c r="S26" i="42"/>
  <c r="S27" i="42"/>
  <c r="S28" i="42"/>
  <c r="Y28" i="42" s="1"/>
  <c r="S29" i="42"/>
  <c r="Y29" i="42" s="1"/>
  <c r="S30" i="42"/>
  <c r="S31" i="42"/>
  <c r="S32" i="42"/>
  <c r="Y32" i="42" s="1"/>
  <c r="S33" i="42"/>
  <c r="Y33" i="42" s="1"/>
  <c r="S34" i="42"/>
  <c r="S35" i="42"/>
  <c r="S36" i="42"/>
  <c r="Y36" i="42" s="1"/>
  <c r="S37" i="42"/>
  <c r="Y37" i="42" s="1"/>
  <c r="S38" i="42"/>
  <c r="S39" i="42"/>
  <c r="S40" i="42"/>
  <c r="Y40" i="42" s="1"/>
  <c r="S41" i="42"/>
  <c r="S42" i="42"/>
  <c r="S43" i="42"/>
  <c r="S44" i="42"/>
  <c r="S45" i="42"/>
  <c r="Y45" i="42" s="1"/>
  <c r="S46" i="42"/>
  <c r="S47" i="42"/>
  <c r="S48" i="42"/>
  <c r="S49" i="42"/>
  <c r="Y49" i="42" s="1"/>
  <c r="S50" i="42"/>
  <c r="S51" i="42"/>
  <c r="S52" i="42"/>
  <c r="S53" i="42"/>
  <c r="S54" i="42"/>
  <c r="S55" i="42"/>
  <c r="S56" i="42"/>
  <c r="S57" i="42"/>
  <c r="Y57" i="42" s="1"/>
  <c r="S9" i="42"/>
  <c r="V8" i="42"/>
  <c r="S8" i="42"/>
  <c r="Y43" i="42"/>
  <c r="Y44" i="42"/>
  <c r="Y41" i="45"/>
  <c r="Y9" i="42"/>
  <c r="Y21" i="42"/>
  <c r="Y23" i="42"/>
  <c r="Y31" i="42"/>
  <c r="Y41" i="42"/>
  <c r="Y47" i="42"/>
  <c r="Y53" i="42"/>
  <c r="Y9" i="45"/>
  <c r="Y10" i="45"/>
  <c r="Y11" i="45"/>
  <c r="Y12" i="45"/>
  <c r="Y13" i="45"/>
  <c r="Y15" i="45"/>
  <c r="Y16" i="45"/>
  <c r="Y17" i="45"/>
  <c r="Y18" i="45"/>
  <c r="Y19" i="45"/>
  <c r="Y20" i="45"/>
  <c r="Y21" i="45"/>
  <c r="Y22" i="45"/>
  <c r="Y23" i="45"/>
  <c r="Y24" i="45"/>
  <c r="Y25" i="45"/>
  <c r="Y26" i="45"/>
  <c r="Y27" i="45"/>
  <c r="Y28" i="45"/>
  <c r="Y29" i="45"/>
  <c r="Y30" i="45"/>
  <c r="Y31" i="45"/>
  <c r="Y32" i="45"/>
  <c r="Y33" i="45"/>
  <c r="Y34" i="45"/>
  <c r="Y35" i="45"/>
  <c r="Y36" i="45"/>
  <c r="Y37" i="45"/>
  <c r="Y38" i="45"/>
  <c r="Y39" i="45"/>
  <c r="Y40" i="45"/>
  <c r="Y42" i="45"/>
  <c r="Y43" i="45"/>
  <c r="Y44" i="45"/>
  <c r="Y45" i="45"/>
  <c r="Y46" i="45"/>
  <c r="Y47" i="45"/>
  <c r="Y48" i="45"/>
  <c r="Y49" i="45"/>
  <c r="Y50" i="45"/>
  <c r="Y51" i="45"/>
  <c r="Y52" i="45"/>
  <c r="Y53" i="45"/>
  <c r="Y54" i="45"/>
  <c r="Y55" i="45"/>
  <c r="Y56" i="45"/>
  <c r="Y57" i="45"/>
  <c r="Y8" i="45"/>
  <c r="Y54" i="44"/>
  <c r="Y9" i="44"/>
  <c r="Y10" i="44"/>
  <c r="Y11" i="44"/>
  <c r="Y13" i="44"/>
  <c r="Y14" i="44"/>
  <c r="Y15" i="44"/>
  <c r="Y17" i="44"/>
  <c r="Y18" i="44"/>
  <c r="Y19" i="44"/>
  <c r="Y21" i="44"/>
  <c r="Y22" i="44"/>
  <c r="Y23" i="44"/>
  <c r="Y25" i="44"/>
  <c r="Y26" i="44"/>
  <c r="Y27" i="44"/>
  <c r="Y29" i="44"/>
  <c r="Y30" i="44"/>
  <c r="Y31" i="44"/>
  <c r="Y33" i="44"/>
  <c r="Y34" i="44"/>
  <c r="Y35" i="44"/>
  <c r="Y37" i="44"/>
  <c r="Y38" i="44"/>
  <c r="Y39" i="44"/>
  <c r="Y41" i="44"/>
  <c r="Y42" i="44"/>
  <c r="Y43" i="44"/>
  <c r="Y45" i="44"/>
  <c r="Y46" i="44"/>
  <c r="Y47" i="44"/>
  <c r="Y49" i="44"/>
  <c r="Y50" i="44"/>
  <c r="Y51" i="44"/>
  <c r="Y53" i="44"/>
  <c r="Y55" i="44"/>
  <c r="Y57" i="44"/>
  <c r="Y8" i="44"/>
  <c r="Y56" i="43"/>
  <c r="Y9" i="43"/>
  <c r="Y10" i="43"/>
  <c r="Y11" i="43"/>
  <c r="Y12" i="43"/>
  <c r="Y13" i="43"/>
  <c r="Y14" i="43"/>
  <c r="Y15" i="43"/>
  <c r="Y16" i="43"/>
  <c r="Y17" i="43"/>
  <c r="Y18" i="43"/>
  <c r="Y19" i="43"/>
  <c r="Y20" i="43"/>
  <c r="Y21" i="43"/>
  <c r="Y22" i="43"/>
  <c r="Y23" i="43"/>
  <c r="Y24" i="43"/>
  <c r="Y25" i="43"/>
  <c r="Y26" i="43"/>
  <c r="Y27" i="43"/>
  <c r="Y28" i="43"/>
  <c r="Y29" i="43"/>
  <c r="Y30" i="43"/>
  <c r="Y31" i="43"/>
  <c r="Y32" i="43"/>
  <c r="Y33" i="43"/>
  <c r="Y34" i="43"/>
  <c r="Y35" i="43"/>
  <c r="Y36" i="43"/>
  <c r="Y37" i="43"/>
  <c r="Y38" i="43"/>
  <c r="Y39" i="43"/>
  <c r="Y40" i="43"/>
  <c r="Y41" i="43"/>
  <c r="Y42" i="43"/>
  <c r="Y43" i="43"/>
  <c r="Y44" i="43"/>
  <c r="Y45" i="43"/>
  <c r="Y46" i="43"/>
  <c r="Y47" i="43"/>
  <c r="Y48" i="43"/>
  <c r="Y49" i="43"/>
  <c r="Y50" i="43"/>
  <c r="Y51" i="43"/>
  <c r="Y52" i="43"/>
  <c r="Y53" i="43"/>
  <c r="Y54" i="43"/>
  <c r="Y55" i="43"/>
  <c r="Y57" i="43"/>
  <c r="Y8" i="43"/>
  <c r="Y54" i="29"/>
  <c r="Y9" i="29"/>
  <c r="Y10" i="29"/>
  <c r="Y11" i="29"/>
  <c r="Y12" i="29"/>
  <c r="Y13" i="29"/>
  <c r="Y14" i="29"/>
  <c r="Y15" i="29"/>
  <c r="Y16" i="29"/>
  <c r="Y17" i="29"/>
  <c r="Y18" i="29"/>
  <c r="Y19" i="29"/>
  <c r="Y20" i="29"/>
  <c r="Y21" i="29"/>
  <c r="Y22" i="29"/>
  <c r="Y23" i="29"/>
  <c r="Y24" i="29"/>
  <c r="Y25" i="29"/>
  <c r="Y26" i="29"/>
  <c r="Y27" i="29"/>
  <c r="Y28" i="29"/>
  <c r="Y29" i="29"/>
  <c r="Y30" i="29"/>
  <c r="Y31" i="29"/>
  <c r="Y32" i="29"/>
  <c r="Y33" i="29"/>
  <c r="Y34" i="29"/>
  <c r="Y35" i="29"/>
  <c r="Y36" i="29"/>
  <c r="Y37" i="29"/>
  <c r="Y38" i="29"/>
  <c r="Y39" i="29"/>
  <c r="Y40" i="29"/>
  <c r="Y41" i="29"/>
  <c r="Y42" i="29"/>
  <c r="Y43" i="29"/>
  <c r="Y44" i="29"/>
  <c r="Y45" i="29"/>
  <c r="Y46" i="29"/>
  <c r="Y47" i="29"/>
  <c r="Y48" i="29"/>
  <c r="Y49" i="29"/>
  <c r="Y50" i="29"/>
  <c r="Y51" i="29"/>
  <c r="Y52" i="29"/>
  <c r="Y53" i="29"/>
  <c r="Y55" i="29"/>
  <c r="Y56" i="29"/>
  <c r="Y57" i="29"/>
  <c r="Y8" i="29"/>
  <c r="Y10" i="42"/>
  <c r="Y18" i="42"/>
  <c r="Y22" i="42"/>
  <c r="Y26" i="42"/>
  <c r="Y30" i="42"/>
  <c r="Y34" i="42"/>
  <c r="Y38" i="42"/>
  <c r="Y42" i="42"/>
  <c r="Y46" i="42"/>
  <c r="Y48" i="42"/>
  <c r="Y50" i="42"/>
  <c r="Y54" i="42"/>
  <c r="Y56" i="44" l="1"/>
  <c r="Y52" i="44"/>
  <c r="Y48" i="44"/>
  <c r="Y44" i="44"/>
  <c r="Y40" i="44"/>
  <c r="Y36" i="44"/>
  <c r="Y32" i="44"/>
  <c r="Y28" i="44"/>
  <c r="Y24" i="44"/>
  <c r="Y20" i="44"/>
  <c r="Y16" i="44"/>
  <c r="Y12" i="44"/>
  <c r="Y12" i="42"/>
  <c r="Y11" i="42"/>
  <c r="Y15" i="42"/>
  <c r="N58" i="32" l="1"/>
  <c r="AI1" i="45"/>
  <c r="AI1" i="43"/>
  <c r="X27" i="4"/>
  <c r="X20" i="4"/>
  <c r="S23" i="4"/>
  <c r="S24" i="4"/>
  <c r="S25" i="4"/>
  <c r="S26" i="4"/>
  <c r="AC26" i="4" s="1"/>
  <c r="S22" i="4"/>
  <c r="S19" i="4"/>
  <c r="AA70" i="4"/>
  <c r="L71" i="4"/>
  <c r="AA69" i="4"/>
  <c r="AA67" i="4"/>
  <c r="AA68" i="4"/>
  <c r="S27" i="4" l="1"/>
  <c r="S8" i="35" l="1"/>
  <c r="V71" i="4" l="1"/>
  <c r="G71" i="4"/>
  <c r="Q71" i="4" s="1"/>
  <c r="Z54" i="39"/>
  <c r="N54" i="39"/>
  <c r="Z50" i="39"/>
  <c r="Z27" i="39"/>
  <c r="AA76" i="4"/>
  <c r="AA75" i="4"/>
  <c r="AA74" i="4"/>
  <c r="AA73" i="4"/>
  <c r="AA72" i="4"/>
  <c r="AA71" i="4"/>
  <c r="B76" i="4"/>
  <c r="B75" i="4"/>
  <c r="B74" i="4"/>
  <c r="B73" i="4"/>
  <c r="B72" i="4"/>
  <c r="B71" i="4"/>
  <c r="B70" i="4"/>
  <c r="B69" i="4"/>
  <c r="B68" i="4"/>
  <c r="B67" i="4"/>
  <c r="AU57" i="45"/>
  <c r="AP57" i="45"/>
  <c r="AN57" i="45"/>
  <c r="AL57" i="45" s="1"/>
  <c r="AU56" i="45"/>
  <c r="AN56" i="45" s="1"/>
  <c r="AL56" i="45" s="1"/>
  <c r="AU55" i="45"/>
  <c r="AP55" i="45"/>
  <c r="AN55" i="45"/>
  <c r="AL55" i="45" s="1"/>
  <c r="AU54" i="45"/>
  <c r="AN54" i="45" s="1"/>
  <c r="AL54" i="45" s="1"/>
  <c r="AU53" i="45"/>
  <c r="AP53" i="45"/>
  <c r="AN53" i="45"/>
  <c r="AL53" i="45" s="1"/>
  <c r="AU52" i="45"/>
  <c r="AN52" i="45" s="1"/>
  <c r="AL52" i="45" s="1"/>
  <c r="AU51" i="45"/>
  <c r="AP51" i="45"/>
  <c r="AN51" i="45"/>
  <c r="AL51" i="45" s="1"/>
  <c r="AU50" i="45"/>
  <c r="AN50" i="45" s="1"/>
  <c r="AL50" i="45" s="1"/>
  <c r="AU49" i="45"/>
  <c r="AP49" i="45"/>
  <c r="AN49" i="45"/>
  <c r="AL49" i="45" s="1"/>
  <c r="AU48" i="45"/>
  <c r="AN48" i="45" s="1"/>
  <c r="AL48" i="45" s="1"/>
  <c r="AU47" i="45"/>
  <c r="AP47" i="45"/>
  <c r="AN47" i="45"/>
  <c r="AL47" i="45" s="1"/>
  <c r="AU46" i="45"/>
  <c r="AN46" i="45" s="1"/>
  <c r="AL46" i="45" s="1"/>
  <c r="AU45" i="45"/>
  <c r="AP45" i="45"/>
  <c r="AN45" i="45"/>
  <c r="AL45" i="45" s="1"/>
  <c r="AU44" i="45"/>
  <c r="AN44" i="45" s="1"/>
  <c r="AL44" i="45" s="1"/>
  <c r="AU43" i="45"/>
  <c r="AP43" i="45"/>
  <c r="AN43" i="45"/>
  <c r="AL43" i="45" s="1"/>
  <c r="AU42" i="45"/>
  <c r="AN42" i="45" s="1"/>
  <c r="AL42" i="45" s="1"/>
  <c r="AU41" i="45"/>
  <c r="AP41" i="45"/>
  <c r="AN41" i="45"/>
  <c r="AL41" i="45" s="1"/>
  <c r="AU40" i="45"/>
  <c r="AN40" i="45" s="1"/>
  <c r="AL40" i="45" s="1"/>
  <c r="AU39" i="45"/>
  <c r="AN39" i="45" s="1"/>
  <c r="AL39" i="45" s="1"/>
  <c r="AP39" i="45" s="1"/>
  <c r="AU38" i="45"/>
  <c r="AN38" i="45" s="1"/>
  <c r="AL38" i="45" s="1"/>
  <c r="AU37" i="45"/>
  <c r="AN37" i="45" s="1"/>
  <c r="AL37" i="45" s="1"/>
  <c r="AP37" i="45"/>
  <c r="AU36" i="45"/>
  <c r="AN36" i="45"/>
  <c r="AL36" i="45"/>
  <c r="AU35" i="45"/>
  <c r="AN35" i="45"/>
  <c r="AL35" i="45" s="1"/>
  <c r="AP35" i="45"/>
  <c r="AU34" i="45"/>
  <c r="AN34" i="45"/>
  <c r="AL34" i="45" s="1"/>
  <c r="AU33" i="45"/>
  <c r="AP33" i="45"/>
  <c r="AN33" i="45"/>
  <c r="AL33" i="45" s="1"/>
  <c r="AU32" i="45"/>
  <c r="AN32" i="45" s="1"/>
  <c r="AL32" i="45" s="1"/>
  <c r="AU31" i="45"/>
  <c r="AN31" i="45" s="1"/>
  <c r="AL31" i="45" s="1"/>
  <c r="AP31" i="45" s="1"/>
  <c r="AU30" i="45"/>
  <c r="AN30" i="45" s="1"/>
  <c r="AL30" i="45" s="1"/>
  <c r="AU29" i="45"/>
  <c r="AN29" i="45" s="1"/>
  <c r="AL29" i="45" s="1"/>
  <c r="AU28" i="45"/>
  <c r="AN28" i="45"/>
  <c r="AL28" i="45"/>
  <c r="AU27" i="45"/>
  <c r="AN27" i="45"/>
  <c r="AL27" i="45" s="1"/>
  <c r="AP27" i="45"/>
  <c r="AU26" i="45"/>
  <c r="AN26" i="45"/>
  <c r="AL26" i="45" s="1"/>
  <c r="AU25" i="45"/>
  <c r="AP25" i="45"/>
  <c r="AN25" i="45"/>
  <c r="AL25" i="45" s="1"/>
  <c r="AU24" i="45"/>
  <c r="AN24" i="45" s="1"/>
  <c r="AL24" i="45" s="1"/>
  <c r="AU23" i="45"/>
  <c r="AN23" i="45" s="1"/>
  <c r="AL23" i="45" s="1"/>
  <c r="AP23" i="45" s="1"/>
  <c r="AU22" i="45"/>
  <c r="AN22" i="45" s="1"/>
  <c r="AL22" i="45" s="1"/>
  <c r="AU21" i="45"/>
  <c r="AN21" i="45" s="1"/>
  <c r="AL21" i="45" s="1"/>
  <c r="AP21" i="45"/>
  <c r="AU20" i="45"/>
  <c r="AN20" i="45"/>
  <c r="AL20" i="45"/>
  <c r="AU19" i="45"/>
  <c r="AN19" i="45"/>
  <c r="AL19" i="45" s="1"/>
  <c r="AP19" i="45"/>
  <c r="AU18" i="45"/>
  <c r="AN18" i="45"/>
  <c r="AL18" i="45" s="1"/>
  <c r="AU17" i="45"/>
  <c r="AP17" i="45"/>
  <c r="AN17" i="45"/>
  <c r="AL17" i="45" s="1"/>
  <c r="AU16" i="45"/>
  <c r="AN16" i="45" s="1"/>
  <c r="AL16" i="45" s="1"/>
  <c r="AU15" i="45"/>
  <c r="AN15" i="45" s="1"/>
  <c r="AL15" i="45" s="1"/>
  <c r="AP15" i="45" s="1"/>
  <c r="AU14" i="45"/>
  <c r="AN14" i="45" s="1"/>
  <c r="AL14" i="45" s="1"/>
  <c r="AU13" i="45"/>
  <c r="AN13" i="45" s="1"/>
  <c r="AL13" i="45" s="1"/>
  <c r="AU12" i="45"/>
  <c r="AN12" i="45"/>
  <c r="AL12" i="45"/>
  <c r="AU11" i="45"/>
  <c r="AN11" i="45"/>
  <c r="AL11" i="45" s="1"/>
  <c r="AP11" i="45"/>
  <c r="AU10" i="45"/>
  <c r="AN10" i="45"/>
  <c r="AL10" i="45" s="1"/>
  <c r="AU9" i="45"/>
  <c r="AP9" i="45"/>
  <c r="AN9" i="45"/>
  <c r="AL9" i="45" s="1"/>
  <c r="B9" i="45"/>
  <c r="B10" i="45" s="1"/>
  <c r="B11" i="45" s="1"/>
  <c r="B12" i="45" s="1"/>
  <c r="B13" i="45" s="1"/>
  <c r="B14" i="45" s="1"/>
  <c r="B15" i="45" s="1"/>
  <c r="B16" i="45" s="1"/>
  <c r="B17" i="45" s="1"/>
  <c r="B18" i="45" s="1"/>
  <c r="B19" i="45" s="1"/>
  <c r="B20" i="45" s="1"/>
  <c r="B21" i="45" s="1"/>
  <c r="B22" i="45" s="1"/>
  <c r="B23" i="45" s="1"/>
  <c r="B24" i="45" s="1"/>
  <c r="B25" i="45" s="1"/>
  <c r="B26" i="45" s="1"/>
  <c r="B27" i="45" s="1"/>
  <c r="B28" i="45" s="1"/>
  <c r="B29" i="45" s="1"/>
  <c r="B30" i="45" s="1"/>
  <c r="B31" i="45" s="1"/>
  <c r="B32" i="45" s="1"/>
  <c r="B33" i="45" s="1"/>
  <c r="B34" i="45" s="1"/>
  <c r="B35" i="45" s="1"/>
  <c r="B36" i="45" s="1"/>
  <c r="B37" i="45" s="1"/>
  <c r="B38" i="45" s="1"/>
  <c r="B39" i="45" s="1"/>
  <c r="B40" i="45" s="1"/>
  <c r="B41" i="45" s="1"/>
  <c r="B42" i="45" s="1"/>
  <c r="B43" i="45" s="1"/>
  <c r="B44" i="45" s="1"/>
  <c r="B45" i="45" s="1"/>
  <c r="B46" i="45" s="1"/>
  <c r="B47" i="45" s="1"/>
  <c r="B48" i="45" s="1"/>
  <c r="B49" i="45" s="1"/>
  <c r="B50" i="45" s="1"/>
  <c r="B51" i="45" s="1"/>
  <c r="B52" i="45" s="1"/>
  <c r="B53" i="45" s="1"/>
  <c r="B54" i="45" s="1"/>
  <c r="B55" i="45" s="1"/>
  <c r="B56" i="45" s="1"/>
  <c r="B57" i="45" s="1"/>
  <c r="AU8" i="45"/>
  <c r="AN8" i="45" s="1"/>
  <c r="AL8" i="45" s="1"/>
  <c r="AL57" i="44"/>
  <c r="AL56" i="44"/>
  <c r="AL55" i="44"/>
  <c r="AL54" i="44"/>
  <c r="AL53" i="44"/>
  <c r="AL52" i="44"/>
  <c r="AL51" i="44"/>
  <c r="AL50" i="44"/>
  <c r="AL49" i="44"/>
  <c r="AL48" i="44"/>
  <c r="AL47" i="44"/>
  <c r="AL46" i="44"/>
  <c r="AL45" i="44"/>
  <c r="AL44" i="44"/>
  <c r="AL43" i="44"/>
  <c r="AL42" i="44"/>
  <c r="AL41" i="44"/>
  <c r="AL40" i="44"/>
  <c r="AL39" i="44"/>
  <c r="AL38" i="44"/>
  <c r="AL37" i="44"/>
  <c r="AL36" i="44"/>
  <c r="AL35" i="44"/>
  <c r="AL34" i="44"/>
  <c r="AL33" i="44"/>
  <c r="AL32" i="44"/>
  <c r="AL31" i="44"/>
  <c r="AL30" i="44"/>
  <c r="AL29" i="44"/>
  <c r="AL28" i="44"/>
  <c r="AL27" i="44"/>
  <c r="AL26" i="44"/>
  <c r="AL25" i="44"/>
  <c r="AL24" i="44"/>
  <c r="AL23" i="44"/>
  <c r="AL22" i="44"/>
  <c r="AL21" i="44"/>
  <c r="AL20" i="44"/>
  <c r="AL19" i="44"/>
  <c r="AL18" i="44"/>
  <c r="AL17" i="44"/>
  <c r="AL16" i="44"/>
  <c r="AL15" i="44"/>
  <c r="AL14" i="44"/>
  <c r="AL13" i="44"/>
  <c r="AL12" i="44"/>
  <c r="AL11" i="44"/>
  <c r="AL10" i="44"/>
  <c r="AL9" i="44"/>
  <c r="B9" i="44"/>
  <c r="B10" i="44" s="1"/>
  <c r="B11" i="44" s="1"/>
  <c r="B12" i="44" s="1"/>
  <c r="B13" i="44" s="1"/>
  <c r="B14" i="44" s="1"/>
  <c r="B15" i="44" s="1"/>
  <c r="B16" i="44" s="1"/>
  <c r="B17" i="44" s="1"/>
  <c r="B18" i="44" s="1"/>
  <c r="B19" i="44" s="1"/>
  <c r="B20" i="44" s="1"/>
  <c r="B21" i="44" s="1"/>
  <c r="B22" i="44" s="1"/>
  <c r="B23" i="44" s="1"/>
  <c r="B24" i="44" s="1"/>
  <c r="B25" i="44" s="1"/>
  <c r="B26" i="44" s="1"/>
  <c r="B27" i="44" s="1"/>
  <c r="B28" i="44" s="1"/>
  <c r="B29" i="44" s="1"/>
  <c r="B30" i="44" s="1"/>
  <c r="B31" i="44" s="1"/>
  <c r="B32" i="44" s="1"/>
  <c r="B33" i="44" s="1"/>
  <c r="B34" i="44" s="1"/>
  <c r="B35" i="44" s="1"/>
  <c r="B36" i="44" s="1"/>
  <c r="B37" i="44" s="1"/>
  <c r="B38" i="44" s="1"/>
  <c r="B39" i="44" s="1"/>
  <c r="B40" i="44" s="1"/>
  <c r="B41" i="44" s="1"/>
  <c r="B42" i="44" s="1"/>
  <c r="B43" i="44" s="1"/>
  <c r="B44" i="44" s="1"/>
  <c r="B45" i="44" s="1"/>
  <c r="B46" i="44" s="1"/>
  <c r="B47" i="44" s="1"/>
  <c r="B48" i="44" s="1"/>
  <c r="B49" i="44" s="1"/>
  <c r="B50" i="44" s="1"/>
  <c r="B51" i="44" s="1"/>
  <c r="B52" i="44" s="1"/>
  <c r="B53" i="44" s="1"/>
  <c r="B54" i="44" s="1"/>
  <c r="B55" i="44" s="1"/>
  <c r="B56" i="44" s="1"/>
  <c r="B57" i="44" s="1"/>
  <c r="AG1" i="44"/>
  <c r="AU57" i="43"/>
  <c r="AN57" i="43"/>
  <c r="AL57" i="43" s="1"/>
  <c r="AP57" i="43" s="1"/>
  <c r="AU56" i="43"/>
  <c r="AN56" i="43" s="1"/>
  <c r="AL56" i="43" s="1"/>
  <c r="AU55" i="43"/>
  <c r="AN55" i="43"/>
  <c r="AL55" i="43" s="1"/>
  <c r="AP55" i="43" s="1"/>
  <c r="AU54" i="43"/>
  <c r="AN54" i="43" s="1"/>
  <c r="AL54" i="43" s="1"/>
  <c r="AP54" i="43"/>
  <c r="AU53" i="43"/>
  <c r="AN53" i="43"/>
  <c r="AL53" i="43" s="1"/>
  <c r="AP53" i="43" s="1"/>
  <c r="AU52" i="43"/>
  <c r="AN52" i="43" s="1"/>
  <c r="AL52" i="43" s="1"/>
  <c r="AP52" i="43"/>
  <c r="AU51" i="43"/>
  <c r="AN51" i="43"/>
  <c r="AL51" i="43" s="1"/>
  <c r="AP51" i="43" s="1"/>
  <c r="AU50" i="43"/>
  <c r="AN50" i="43" s="1"/>
  <c r="AL50" i="43" s="1"/>
  <c r="AU49" i="43"/>
  <c r="AN49" i="43"/>
  <c r="AL49" i="43" s="1"/>
  <c r="AP49" i="43" s="1"/>
  <c r="AU48" i="43"/>
  <c r="AN48" i="43" s="1"/>
  <c r="AL48" i="43" s="1"/>
  <c r="AU47" i="43"/>
  <c r="AN47" i="43"/>
  <c r="AL47" i="43" s="1"/>
  <c r="AP47" i="43" s="1"/>
  <c r="AU46" i="43"/>
  <c r="AN46" i="43" s="1"/>
  <c r="AL46" i="43" s="1"/>
  <c r="AP46" i="43"/>
  <c r="AU45" i="43"/>
  <c r="AN45" i="43"/>
  <c r="AL45" i="43" s="1"/>
  <c r="AP45" i="43" s="1"/>
  <c r="AU44" i="43"/>
  <c r="AN44" i="43" s="1"/>
  <c r="AL44" i="43" s="1"/>
  <c r="AP44" i="43"/>
  <c r="AU43" i="43"/>
  <c r="AN43" i="43"/>
  <c r="AL43" i="43" s="1"/>
  <c r="AP43" i="43" s="1"/>
  <c r="AU42" i="43"/>
  <c r="AN42" i="43" s="1"/>
  <c r="AL42" i="43" s="1"/>
  <c r="AU41" i="43"/>
  <c r="AN41" i="43"/>
  <c r="AL41" i="43" s="1"/>
  <c r="AP41" i="43" s="1"/>
  <c r="AU40" i="43"/>
  <c r="AN40" i="43" s="1"/>
  <c r="AL40" i="43" s="1"/>
  <c r="AU39" i="43"/>
  <c r="AN39" i="43"/>
  <c r="AL39" i="43" s="1"/>
  <c r="AP39" i="43" s="1"/>
  <c r="AU38" i="43"/>
  <c r="AN38" i="43" s="1"/>
  <c r="AL38" i="43" s="1"/>
  <c r="AP38" i="43"/>
  <c r="AU37" i="43"/>
  <c r="AN37" i="43"/>
  <c r="AL37" i="43" s="1"/>
  <c r="AP37" i="43" s="1"/>
  <c r="AU36" i="43"/>
  <c r="AN36" i="43" s="1"/>
  <c r="AL36" i="43" s="1"/>
  <c r="AP36" i="43"/>
  <c r="AU35" i="43"/>
  <c r="AN35" i="43"/>
  <c r="AL35" i="43" s="1"/>
  <c r="AP35" i="43" s="1"/>
  <c r="AU34" i="43"/>
  <c r="AN34" i="43" s="1"/>
  <c r="AL34" i="43" s="1"/>
  <c r="AU33" i="43"/>
  <c r="AN33" i="43"/>
  <c r="AL33" i="43" s="1"/>
  <c r="AP33" i="43" s="1"/>
  <c r="AU32" i="43"/>
  <c r="AN32" i="43" s="1"/>
  <c r="AL32" i="43" s="1"/>
  <c r="AU31" i="43"/>
  <c r="AN31" i="43"/>
  <c r="AL31" i="43" s="1"/>
  <c r="AP31" i="43" s="1"/>
  <c r="AU30" i="43"/>
  <c r="AN30" i="43" s="1"/>
  <c r="AL30" i="43"/>
  <c r="AU29" i="43"/>
  <c r="AN29" i="43"/>
  <c r="AL29" i="43" s="1"/>
  <c r="AP29" i="43" s="1"/>
  <c r="AU28" i="43"/>
  <c r="AN28" i="43" s="1"/>
  <c r="AL28" i="43"/>
  <c r="AU27" i="43"/>
  <c r="AN27" i="43"/>
  <c r="AL27" i="43" s="1"/>
  <c r="AP27" i="43" s="1"/>
  <c r="AU26" i="43"/>
  <c r="AN26" i="43" s="1"/>
  <c r="AL26" i="43" s="1"/>
  <c r="AU25" i="43"/>
  <c r="AN25" i="43"/>
  <c r="AL25" i="43" s="1"/>
  <c r="AP25" i="43" s="1"/>
  <c r="AU24" i="43"/>
  <c r="AN24" i="43" s="1"/>
  <c r="AL24" i="43" s="1"/>
  <c r="AU23" i="43"/>
  <c r="AN23" i="43"/>
  <c r="AL23" i="43" s="1"/>
  <c r="AP23" i="43" s="1"/>
  <c r="AU22" i="43"/>
  <c r="AN22" i="43" s="1"/>
  <c r="AL22" i="43" s="1"/>
  <c r="AU21" i="43"/>
  <c r="AN21" i="43"/>
  <c r="AL21" i="43" s="1"/>
  <c r="AP21" i="43" s="1"/>
  <c r="AU20" i="43"/>
  <c r="AN20" i="43" s="1"/>
  <c r="AL20" i="43" s="1"/>
  <c r="AU19" i="43"/>
  <c r="AN19" i="43"/>
  <c r="AL19" i="43" s="1"/>
  <c r="AP19" i="43" s="1"/>
  <c r="AU18" i="43"/>
  <c r="AN18" i="43" s="1"/>
  <c r="AL18" i="43" s="1"/>
  <c r="AU17" i="43"/>
  <c r="AN17" i="43"/>
  <c r="AL17" i="43" s="1"/>
  <c r="AP17" i="43" s="1"/>
  <c r="AU16" i="43"/>
  <c r="AN16" i="43" s="1"/>
  <c r="AL16" i="43" s="1"/>
  <c r="AU15" i="43"/>
  <c r="AN15" i="43"/>
  <c r="AL15" i="43" s="1"/>
  <c r="AP15" i="43" s="1"/>
  <c r="AU14" i="43"/>
  <c r="AN14" i="43" s="1"/>
  <c r="AL14" i="43" s="1"/>
  <c r="AU13" i="43"/>
  <c r="AN13" i="43"/>
  <c r="AL13" i="43" s="1"/>
  <c r="AP13" i="43" s="1"/>
  <c r="AU12" i="43"/>
  <c r="AN12" i="43" s="1"/>
  <c r="AL12" i="43" s="1"/>
  <c r="AU11" i="43"/>
  <c r="AN11" i="43"/>
  <c r="AL11" i="43" s="1"/>
  <c r="AP11" i="43" s="1"/>
  <c r="AU10" i="43"/>
  <c r="AN10" i="43" s="1"/>
  <c r="AL10" i="43" s="1"/>
  <c r="AU9" i="43"/>
  <c r="AN9" i="43"/>
  <c r="AL9" i="43" s="1"/>
  <c r="AP9" i="43" s="1"/>
  <c r="B9" i="43"/>
  <c r="B10" i="43" s="1"/>
  <c r="B11" i="43" s="1"/>
  <c r="B12" i="43" s="1"/>
  <c r="B13" i="43" s="1"/>
  <c r="B14" i="43" s="1"/>
  <c r="B15" i="43" s="1"/>
  <c r="B16" i="43" s="1"/>
  <c r="B17" i="43" s="1"/>
  <c r="B18" i="43" s="1"/>
  <c r="B19" i="43" s="1"/>
  <c r="B20" i="43" s="1"/>
  <c r="B21" i="43" s="1"/>
  <c r="B22" i="43" s="1"/>
  <c r="B23" i="43" s="1"/>
  <c r="B24" i="43" s="1"/>
  <c r="B25" i="43" s="1"/>
  <c r="B26" i="43" s="1"/>
  <c r="B27" i="43" s="1"/>
  <c r="B28" i="43" s="1"/>
  <c r="B29" i="43" s="1"/>
  <c r="B30" i="43" s="1"/>
  <c r="B31" i="43" s="1"/>
  <c r="B32" i="43" s="1"/>
  <c r="B33" i="43" s="1"/>
  <c r="B34" i="43" s="1"/>
  <c r="B35" i="43" s="1"/>
  <c r="B36" i="43" s="1"/>
  <c r="B37" i="43" s="1"/>
  <c r="B38" i="43" s="1"/>
  <c r="B39" i="43" s="1"/>
  <c r="B40" i="43" s="1"/>
  <c r="B41" i="43" s="1"/>
  <c r="B42" i="43" s="1"/>
  <c r="B43" i="43" s="1"/>
  <c r="B44" i="43" s="1"/>
  <c r="B45" i="43" s="1"/>
  <c r="B46" i="43" s="1"/>
  <c r="B47" i="43" s="1"/>
  <c r="B48" i="43" s="1"/>
  <c r="B49" i="43" s="1"/>
  <c r="B50" i="43" s="1"/>
  <c r="B51" i="43" s="1"/>
  <c r="B52" i="43" s="1"/>
  <c r="B53" i="43" s="1"/>
  <c r="B54" i="43" s="1"/>
  <c r="B55" i="43" s="1"/>
  <c r="B56" i="43" s="1"/>
  <c r="B57" i="43" s="1"/>
  <c r="AU8" i="43"/>
  <c r="AN8" i="43" s="1"/>
  <c r="AL8" i="43" s="1"/>
  <c r="AJ8" i="42" s="1"/>
  <c r="AL57" i="42"/>
  <c r="AL56" i="42"/>
  <c r="AL55" i="42"/>
  <c r="AL54" i="42"/>
  <c r="AL53" i="42"/>
  <c r="AL52" i="42"/>
  <c r="AL51" i="42"/>
  <c r="AL50" i="42"/>
  <c r="AL49" i="42"/>
  <c r="AL48" i="42"/>
  <c r="AL47" i="42"/>
  <c r="AL46" i="42"/>
  <c r="AL45" i="42"/>
  <c r="AL44" i="42"/>
  <c r="AL43" i="42"/>
  <c r="AL42" i="42"/>
  <c r="AL41" i="42"/>
  <c r="AL40" i="42"/>
  <c r="AL39" i="42"/>
  <c r="AL38" i="42"/>
  <c r="AL37" i="42"/>
  <c r="AL36" i="42"/>
  <c r="AL35" i="42"/>
  <c r="AL34" i="42"/>
  <c r="AL33" i="42"/>
  <c r="AL32" i="42"/>
  <c r="AL31" i="42"/>
  <c r="AL30" i="42"/>
  <c r="AL29" i="42"/>
  <c r="AL28" i="42"/>
  <c r="AL27" i="42"/>
  <c r="AL26" i="42"/>
  <c r="AL25" i="42"/>
  <c r="AL24" i="42"/>
  <c r="AL23" i="42"/>
  <c r="AL22" i="42"/>
  <c r="AL21" i="42"/>
  <c r="AL20" i="42"/>
  <c r="AL19" i="42"/>
  <c r="AL18" i="42"/>
  <c r="AL17" i="42"/>
  <c r="AL16" i="42"/>
  <c r="AL15" i="42"/>
  <c r="AL14" i="42"/>
  <c r="AL13" i="42"/>
  <c r="AL12" i="42"/>
  <c r="AL11" i="42"/>
  <c r="AL10" i="42"/>
  <c r="AL9" i="42"/>
  <c r="B9" i="42"/>
  <c r="B10" i="42" s="1"/>
  <c r="B11" i="42" s="1"/>
  <c r="B12" i="42" s="1"/>
  <c r="B13" i="42" s="1"/>
  <c r="B14" i="42" s="1"/>
  <c r="B15" i="42" s="1"/>
  <c r="B16" i="42" s="1"/>
  <c r="B17" i="42" s="1"/>
  <c r="B18" i="42" s="1"/>
  <c r="B19" i="42" s="1"/>
  <c r="B20" i="42" s="1"/>
  <c r="B21" i="42" s="1"/>
  <c r="B22" i="42" s="1"/>
  <c r="B23" i="42" s="1"/>
  <c r="B24" i="42" s="1"/>
  <c r="B25" i="42" s="1"/>
  <c r="B26" i="42" s="1"/>
  <c r="B27" i="42" s="1"/>
  <c r="B28" i="42" s="1"/>
  <c r="B29" i="42" s="1"/>
  <c r="B30" i="42" s="1"/>
  <c r="B31" i="42" s="1"/>
  <c r="B32" i="42" s="1"/>
  <c r="B33" i="42" s="1"/>
  <c r="B34" i="42" s="1"/>
  <c r="B35" i="42" s="1"/>
  <c r="B36" i="42" s="1"/>
  <c r="B37" i="42" s="1"/>
  <c r="B38" i="42" s="1"/>
  <c r="B39" i="42" s="1"/>
  <c r="B40" i="42" s="1"/>
  <c r="B41" i="42" s="1"/>
  <c r="B42" i="42" s="1"/>
  <c r="B43" i="42" s="1"/>
  <c r="B44" i="42" s="1"/>
  <c r="B45" i="42" s="1"/>
  <c r="B46" i="42" s="1"/>
  <c r="B47" i="42" s="1"/>
  <c r="B48" i="42" s="1"/>
  <c r="B49" i="42" s="1"/>
  <c r="B50" i="42" s="1"/>
  <c r="B51" i="42" s="1"/>
  <c r="B52" i="42" s="1"/>
  <c r="B53" i="42" s="1"/>
  <c r="B54" i="42" s="1"/>
  <c r="B55" i="42" s="1"/>
  <c r="B56" i="42" s="1"/>
  <c r="B57" i="42" s="1"/>
  <c r="AG1" i="42"/>
  <c r="AC9" i="35"/>
  <c r="AC10" i="35"/>
  <c r="AC11" i="35"/>
  <c r="AC12" i="35"/>
  <c r="AC13" i="35"/>
  <c r="AC14" i="35"/>
  <c r="AC15" i="35"/>
  <c r="AC16" i="35"/>
  <c r="AC17" i="35"/>
  <c r="AC18" i="35"/>
  <c r="AC19" i="35"/>
  <c r="AC20" i="35"/>
  <c r="AC21" i="35"/>
  <c r="AC22" i="35"/>
  <c r="AC23" i="35"/>
  <c r="AC24" i="35"/>
  <c r="AC25" i="35"/>
  <c r="AC26" i="35"/>
  <c r="AC27" i="35"/>
  <c r="AC28" i="35"/>
  <c r="AC29" i="35"/>
  <c r="AC30" i="35"/>
  <c r="AC31" i="35"/>
  <c r="AC32" i="35"/>
  <c r="AC33" i="35"/>
  <c r="AC34" i="35"/>
  <c r="AC35" i="35"/>
  <c r="AC36" i="35"/>
  <c r="AC37" i="35"/>
  <c r="AC38" i="35"/>
  <c r="AC39" i="35"/>
  <c r="AC40" i="35"/>
  <c r="AC41" i="35"/>
  <c r="AC42" i="35"/>
  <c r="AC43" i="35"/>
  <c r="AC44" i="35"/>
  <c r="AC45" i="35"/>
  <c r="AC46" i="35"/>
  <c r="AC47" i="35"/>
  <c r="AC48" i="35"/>
  <c r="AC49" i="35"/>
  <c r="AC50" i="35"/>
  <c r="AC51" i="35"/>
  <c r="AC52" i="35"/>
  <c r="AC53" i="35"/>
  <c r="AC54" i="35"/>
  <c r="AC55" i="35"/>
  <c r="AC56" i="35"/>
  <c r="AC57" i="35"/>
  <c r="AC8" i="35"/>
  <c r="AP13" i="45" l="1"/>
  <c r="AP29" i="45"/>
  <c r="AP30" i="45"/>
  <c r="AP38" i="45"/>
  <c r="AP22" i="45"/>
  <c r="AP8" i="45"/>
  <c r="AP16" i="45"/>
  <c r="AP24" i="45"/>
  <c r="AP32" i="45"/>
  <c r="AP40" i="45"/>
  <c r="AP10" i="45"/>
  <c r="AP18" i="45"/>
  <c r="AP26" i="45"/>
  <c r="AP34" i="45"/>
  <c r="AP42" i="45"/>
  <c r="AP44" i="45"/>
  <c r="AP46" i="45"/>
  <c r="AP48" i="45"/>
  <c r="AP50" i="45"/>
  <c r="AP52" i="45"/>
  <c r="AP54" i="45"/>
  <c r="AP56" i="45"/>
  <c r="AP14" i="45"/>
  <c r="AP12" i="45"/>
  <c r="AP20" i="45"/>
  <c r="AP28" i="45"/>
  <c r="AP36" i="45"/>
  <c r="Y59" i="45"/>
  <c r="K59" i="45" s="1"/>
  <c r="W59" i="44"/>
  <c r="K59" i="44" s="1"/>
  <c r="AP32" i="43"/>
  <c r="AP40" i="43"/>
  <c r="AP48" i="43"/>
  <c r="AP56" i="43"/>
  <c r="AP8" i="43"/>
  <c r="Y59" i="43"/>
  <c r="K59" i="43" s="1"/>
  <c r="AP10" i="43"/>
  <c r="AP12" i="43"/>
  <c r="AP14" i="43"/>
  <c r="AP16" i="43"/>
  <c r="AP18" i="43"/>
  <c r="AP20" i="43"/>
  <c r="AP22" i="43"/>
  <c r="AP24" i="43"/>
  <c r="AP26" i="43"/>
  <c r="AP28" i="43"/>
  <c r="AP30" i="43"/>
  <c r="AP34" i="43"/>
  <c r="AP42" i="43"/>
  <c r="AP50" i="43"/>
  <c r="W59" i="42"/>
  <c r="K59" i="42" s="1"/>
  <c r="Y59" i="29"/>
  <c r="S9" i="35"/>
  <c r="S10" i="35"/>
  <c r="S11" i="35"/>
  <c r="S12" i="35"/>
  <c r="S13" i="35"/>
  <c r="S14" i="35"/>
  <c r="S15" i="35"/>
  <c r="S16" i="35"/>
  <c r="S17" i="35"/>
  <c r="S18" i="35"/>
  <c r="S19" i="35"/>
  <c r="S20" i="35"/>
  <c r="S21" i="35"/>
  <c r="S22" i="35"/>
  <c r="S23" i="35"/>
  <c r="S24" i="35"/>
  <c r="S25" i="35"/>
  <c r="S26" i="35"/>
  <c r="S27" i="35"/>
  <c r="S28" i="35"/>
  <c r="S29" i="35"/>
  <c r="S30" i="35"/>
  <c r="S31" i="35"/>
  <c r="S32" i="35"/>
  <c r="S33" i="35"/>
  <c r="S34" i="35"/>
  <c r="S35" i="35"/>
  <c r="S36" i="35"/>
  <c r="S37" i="35"/>
  <c r="S38" i="35"/>
  <c r="S39" i="35"/>
  <c r="S40" i="35"/>
  <c r="S41" i="35"/>
  <c r="S42" i="35"/>
  <c r="S43" i="35"/>
  <c r="S44" i="35"/>
  <c r="S45" i="35"/>
  <c r="S46" i="35"/>
  <c r="S47" i="35"/>
  <c r="S48" i="35"/>
  <c r="S49" i="35"/>
  <c r="S50" i="35"/>
  <c r="S51" i="35"/>
  <c r="S52" i="35"/>
  <c r="S53" i="35"/>
  <c r="S54" i="35"/>
  <c r="S55" i="35"/>
  <c r="S56" i="35"/>
  <c r="S57" i="35"/>
  <c r="V8" i="35"/>
  <c r="Y8" i="35" s="1"/>
  <c r="V9" i="35"/>
  <c r="V10" i="35"/>
  <c r="V11" i="35"/>
  <c r="V12" i="35"/>
  <c r="V13" i="35"/>
  <c r="V14" i="35"/>
  <c r="V15" i="35"/>
  <c r="V16" i="35"/>
  <c r="V17" i="35"/>
  <c r="V18" i="35"/>
  <c r="V19" i="35"/>
  <c r="V20" i="35"/>
  <c r="V21" i="35"/>
  <c r="V22" i="35"/>
  <c r="V23" i="35"/>
  <c r="V24" i="35"/>
  <c r="V25" i="35"/>
  <c r="V26" i="35"/>
  <c r="V27" i="35"/>
  <c r="V28" i="35"/>
  <c r="V29" i="35"/>
  <c r="V30" i="35"/>
  <c r="V31" i="35"/>
  <c r="V32" i="35"/>
  <c r="V33" i="35"/>
  <c r="V34" i="35"/>
  <c r="V35" i="35"/>
  <c r="V36" i="35"/>
  <c r="V37" i="35"/>
  <c r="V38" i="35"/>
  <c r="V39" i="35"/>
  <c r="V40" i="35"/>
  <c r="V41" i="35"/>
  <c r="V42" i="35"/>
  <c r="V43" i="35"/>
  <c r="V44" i="35"/>
  <c r="V45" i="35"/>
  <c r="V46" i="35"/>
  <c r="V47" i="35"/>
  <c r="V48" i="35"/>
  <c r="V49" i="35"/>
  <c r="V50" i="35"/>
  <c r="V51" i="35"/>
  <c r="V52" i="35"/>
  <c r="V53" i="35"/>
  <c r="V54" i="35"/>
  <c r="V55" i="35"/>
  <c r="V56" i="35"/>
  <c r="V57" i="35"/>
  <c r="Y56" i="35" l="1"/>
  <c r="Y52" i="35"/>
  <c r="Y48" i="35"/>
  <c r="Y44" i="35"/>
  <c r="Y40" i="35"/>
  <c r="Y36" i="35"/>
  <c r="Y32" i="35"/>
  <c r="Y28" i="35"/>
  <c r="Y24" i="35"/>
  <c r="Y20" i="35"/>
  <c r="Y16" i="35"/>
  <c r="Y12" i="35"/>
  <c r="Y55" i="35"/>
  <c r="Y51" i="35"/>
  <c r="Y47" i="35"/>
  <c r="Y43" i="35"/>
  <c r="Y39" i="35"/>
  <c r="Y35" i="35"/>
  <c r="Y31" i="35"/>
  <c r="Y27" i="35"/>
  <c r="Y23" i="35"/>
  <c r="Y19" i="35"/>
  <c r="Y15" i="35"/>
  <c r="Y11" i="35"/>
  <c r="Y54" i="35"/>
  <c r="Y50" i="35"/>
  <c r="Y46" i="35"/>
  <c r="Y42" i="35"/>
  <c r="Y38" i="35"/>
  <c r="Y34" i="35"/>
  <c r="Y30" i="35"/>
  <c r="Y26" i="35"/>
  <c r="Y22" i="35"/>
  <c r="Y18" i="35"/>
  <c r="Y14" i="35"/>
  <c r="Y10" i="35"/>
  <c r="W59" i="35" s="1"/>
  <c r="Y57" i="35"/>
  <c r="Y53" i="35"/>
  <c r="Y49" i="35"/>
  <c r="Y45" i="35"/>
  <c r="Y41" i="35"/>
  <c r="Y37" i="35"/>
  <c r="Y33" i="35"/>
  <c r="Y29" i="35"/>
  <c r="Y25" i="35"/>
  <c r="Y21" i="35"/>
  <c r="Y17" i="35"/>
  <c r="Y13" i="35"/>
  <c r="Y9" i="35"/>
  <c r="AP58" i="45"/>
  <c r="AP59" i="45" s="1"/>
  <c r="AH59" i="45" s="1"/>
  <c r="AP58" i="43"/>
  <c r="AP59" i="43" s="1"/>
  <c r="AH59" i="43" s="1"/>
  <c r="K59" i="29"/>
  <c r="AU9" i="29"/>
  <c r="AN9" i="29" s="1"/>
  <c r="AL9" i="29" s="1"/>
  <c r="AU10" i="29"/>
  <c r="AN10" i="29" s="1"/>
  <c r="AL10" i="29" s="1"/>
  <c r="AU11" i="29"/>
  <c r="AN11" i="29" s="1"/>
  <c r="AL11" i="29" s="1"/>
  <c r="AU12" i="29"/>
  <c r="AN12" i="29" s="1"/>
  <c r="AL12" i="29" s="1"/>
  <c r="AU13" i="29"/>
  <c r="AN13" i="29" s="1"/>
  <c r="AL13" i="29" s="1"/>
  <c r="AU14" i="29"/>
  <c r="AN14" i="29" s="1"/>
  <c r="AL14" i="29" s="1"/>
  <c r="AU15" i="29"/>
  <c r="AN15" i="29" s="1"/>
  <c r="AL15" i="29" s="1"/>
  <c r="AU16" i="29"/>
  <c r="AN16" i="29" s="1"/>
  <c r="AL16" i="29" s="1"/>
  <c r="AU17" i="29"/>
  <c r="AN17" i="29" s="1"/>
  <c r="AL17" i="29" s="1"/>
  <c r="AU18" i="29"/>
  <c r="AN18" i="29" s="1"/>
  <c r="AL18" i="29" s="1"/>
  <c r="AU19" i="29"/>
  <c r="AN19" i="29" s="1"/>
  <c r="AL19" i="29" s="1"/>
  <c r="AU20" i="29"/>
  <c r="AN20" i="29" s="1"/>
  <c r="AL20" i="29" s="1"/>
  <c r="AU21" i="29"/>
  <c r="AN21" i="29" s="1"/>
  <c r="AL21" i="29" s="1"/>
  <c r="AU22" i="29"/>
  <c r="AN22" i="29" s="1"/>
  <c r="AL22" i="29" s="1"/>
  <c r="AU23" i="29"/>
  <c r="AN23" i="29" s="1"/>
  <c r="AL23" i="29" s="1"/>
  <c r="AU24" i="29"/>
  <c r="AN24" i="29" s="1"/>
  <c r="AL24" i="29" s="1"/>
  <c r="AU25" i="29"/>
  <c r="AN25" i="29" s="1"/>
  <c r="AL25" i="29" s="1"/>
  <c r="AU26" i="29"/>
  <c r="AN26" i="29" s="1"/>
  <c r="AL26" i="29" s="1"/>
  <c r="AU27" i="29"/>
  <c r="AN27" i="29" s="1"/>
  <c r="AL27" i="29" s="1"/>
  <c r="AU28" i="29"/>
  <c r="AN28" i="29" s="1"/>
  <c r="AL28" i="29" s="1"/>
  <c r="AU29" i="29"/>
  <c r="AN29" i="29" s="1"/>
  <c r="AL29" i="29" s="1"/>
  <c r="AU30" i="29"/>
  <c r="AN30" i="29" s="1"/>
  <c r="AL30" i="29" s="1"/>
  <c r="AU31" i="29"/>
  <c r="AN31" i="29" s="1"/>
  <c r="AL31" i="29" s="1"/>
  <c r="AU32" i="29"/>
  <c r="AN32" i="29" s="1"/>
  <c r="AL32" i="29" s="1"/>
  <c r="AU33" i="29"/>
  <c r="AN33" i="29" s="1"/>
  <c r="AL33" i="29" s="1"/>
  <c r="AU34" i="29"/>
  <c r="AN34" i="29" s="1"/>
  <c r="AL34" i="29" s="1"/>
  <c r="AU35" i="29"/>
  <c r="AN35" i="29" s="1"/>
  <c r="AL35" i="29" s="1"/>
  <c r="AU36" i="29"/>
  <c r="AN36" i="29" s="1"/>
  <c r="AL36" i="29" s="1"/>
  <c r="AU37" i="29"/>
  <c r="AN37" i="29" s="1"/>
  <c r="AL37" i="29" s="1"/>
  <c r="AU38" i="29"/>
  <c r="AN38" i="29" s="1"/>
  <c r="AL38" i="29" s="1"/>
  <c r="AU39" i="29"/>
  <c r="AN39" i="29" s="1"/>
  <c r="AL39" i="29" s="1"/>
  <c r="AU40" i="29"/>
  <c r="AN40" i="29" s="1"/>
  <c r="AL40" i="29" s="1"/>
  <c r="AU41" i="29"/>
  <c r="AN41" i="29" s="1"/>
  <c r="AL41" i="29" s="1"/>
  <c r="AU42" i="29"/>
  <c r="AN42" i="29" s="1"/>
  <c r="AL42" i="29" s="1"/>
  <c r="AU43" i="29"/>
  <c r="AN43" i="29" s="1"/>
  <c r="AL43" i="29" s="1"/>
  <c r="AU44" i="29"/>
  <c r="AN44" i="29" s="1"/>
  <c r="AL44" i="29" s="1"/>
  <c r="AU45" i="29"/>
  <c r="AN45" i="29" s="1"/>
  <c r="AL45" i="29" s="1"/>
  <c r="AU46" i="29"/>
  <c r="AN46" i="29" s="1"/>
  <c r="AL46" i="29" s="1"/>
  <c r="AU47" i="29"/>
  <c r="AN47" i="29" s="1"/>
  <c r="AL47" i="29" s="1"/>
  <c r="AU48" i="29"/>
  <c r="AN48" i="29" s="1"/>
  <c r="AL48" i="29" s="1"/>
  <c r="AU49" i="29"/>
  <c r="AN49" i="29" s="1"/>
  <c r="AL49" i="29" s="1"/>
  <c r="AU50" i="29"/>
  <c r="AN50" i="29" s="1"/>
  <c r="AL50" i="29" s="1"/>
  <c r="AU51" i="29"/>
  <c r="AN51" i="29" s="1"/>
  <c r="AL51" i="29" s="1"/>
  <c r="AU52" i="29"/>
  <c r="AN52" i="29" s="1"/>
  <c r="AL52" i="29" s="1"/>
  <c r="AU53" i="29"/>
  <c r="AN53" i="29" s="1"/>
  <c r="AL53" i="29" s="1"/>
  <c r="AU54" i="29"/>
  <c r="AN54" i="29" s="1"/>
  <c r="AL54" i="29" s="1"/>
  <c r="AU55" i="29"/>
  <c r="AN55" i="29" s="1"/>
  <c r="AL55" i="29" s="1"/>
  <c r="AU56" i="29"/>
  <c r="AN56" i="29" s="1"/>
  <c r="AL56" i="29" s="1"/>
  <c r="AU57" i="29"/>
  <c r="AN57" i="29" s="1"/>
  <c r="AL57" i="29" s="1"/>
  <c r="AU8" i="29"/>
  <c r="AN8" i="29" s="1"/>
  <c r="AL8" i="29" s="1"/>
  <c r="AG1" i="35"/>
  <c r="K59" i="35" l="1"/>
  <c r="G67" i="4" s="1"/>
  <c r="L67" i="4"/>
  <c r="AJ8" i="35"/>
  <c r="AL8" i="35" s="1"/>
  <c r="AL8" i="42"/>
  <c r="AL58" i="42" s="1"/>
  <c r="AL59" i="42" s="1"/>
  <c r="AF59" i="42" s="1"/>
  <c r="AL8" i="44"/>
  <c r="AL58" i="44" s="1"/>
  <c r="AL59" i="44" s="1"/>
  <c r="AF59" i="44" s="1"/>
  <c r="AP54" i="29"/>
  <c r="AJ54" i="35"/>
  <c r="AJ46" i="35"/>
  <c r="AL46" i="35" s="1"/>
  <c r="AP46" i="29"/>
  <c r="AP42" i="29"/>
  <c r="AJ42" i="35"/>
  <c r="AP38" i="29"/>
  <c r="AJ38" i="35"/>
  <c r="AJ34" i="35"/>
  <c r="AP34" i="29"/>
  <c r="AJ30" i="35"/>
  <c r="AL30" i="35" s="1"/>
  <c r="AP30" i="29"/>
  <c r="AP26" i="29"/>
  <c r="AJ26" i="35"/>
  <c r="AP22" i="29"/>
  <c r="AJ22" i="35"/>
  <c r="AL22" i="35" s="1"/>
  <c r="AJ18" i="35"/>
  <c r="AP18" i="29"/>
  <c r="AJ14" i="35"/>
  <c r="AL14" i="35" s="1"/>
  <c r="AP14" i="29"/>
  <c r="AP10" i="29"/>
  <c r="AJ10" i="35"/>
  <c r="AL10" i="35" s="1"/>
  <c r="AP47" i="29"/>
  <c r="AJ47" i="35"/>
  <c r="AL47" i="35" s="1"/>
  <c r="AJ31" i="35"/>
  <c r="AL31" i="35" s="1"/>
  <c r="AP31" i="29"/>
  <c r="AJ15" i="35"/>
  <c r="AL15" i="35" s="1"/>
  <c r="AP15" i="29"/>
  <c r="AP51" i="29"/>
  <c r="AJ51" i="35"/>
  <c r="AL51" i="35" s="1"/>
  <c r="AJ50" i="35"/>
  <c r="AL50" i="35" s="1"/>
  <c r="AP50" i="29"/>
  <c r="AJ57" i="35"/>
  <c r="AL57" i="35" s="1"/>
  <c r="AP57" i="29"/>
  <c r="AJ53" i="35"/>
  <c r="AL53" i="35" s="1"/>
  <c r="AP53" i="29"/>
  <c r="AJ49" i="35"/>
  <c r="AL49" i="35" s="1"/>
  <c r="AP49" i="29"/>
  <c r="AP45" i="29"/>
  <c r="AJ45" i="35"/>
  <c r="AL45" i="35" s="1"/>
  <c r="AJ41" i="35"/>
  <c r="AL41" i="35" s="1"/>
  <c r="AP41" i="29"/>
  <c r="AJ37" i="35"/>
  <c r="AL37" i="35" s="1"/>
  <c r="AP37" i="29"/>
  <c r="AJ33" i="35"/>
  <c r="AL33" i="35" s="1"/>
  <c r="AP33" i="29"/>
  <c r="AP29" i="29"/>
  <c r="AJ29" i="35"/>
  <c r="AL29" i="35" s="1"/>
  <c r="AJ25" i="35"/>
  <c r="AL25" i="35" s="1"/>
  <c r="AP25" i="29"/>
  <c r="AJ21" i="35"/>
  <c r="AL21" i="35" s="1"/>
  <c r="AP21" i="29"/>
  <c r="AJ17" i="35"/>
  <c r="AL17" i="35" s="1"/>
  <c r="AP17" i="29"/>
  <c r="AP13" i="29"/>
  <c r="AJ13" i="35"/>
  <c r="AL13" i="35" s="1"/>
  <c r="AJ9" i="35"/>
  <c r="AL9" i="35" s="1"/>
  <c r="AP9" i="29"/>
  <c r="AP43" i="29"/>
  <c r="AJ43" i="35"/>
  <c r="AL43" i="35" s="1"/>
  <c r="AP27" i="29"/>
  <c r="AJ27" i="35"/>
  <c r="AL27" i="35" s="1"/>
  <c r="AP11" i="29"/>
  <c r="AJ11" i="35"/>
  <c r="AL11" i="35" s="1"/>
  <c r="AP35" i="29"/>
  <c r="AJ35" i="35"/>
  <c r="AL35" i="35" s="1"/>
  <c r="AP19" i="29"/>
  <c r="AJ19" i="35"/>
  <c r="AL19" i="35" s="1"/>
  <c r="AP56" i="29"/>
  <c r="AJ56" i="35"/>
  <c r="AL56" i="35" s="1"/>
  <c r="AP52" i="29"/>
  <c r="AJ52" i="35"/>
  <c r="AL52" i="35" s="1"/>
  <c r="AP48" i="29"/>
  <c r="AJ48" i="35"/>
  <c r="AL48" i="35" s="1"/>
  <c r="AP44" i="29"/>
  <c r="AJ44" i="35"/>
  <c r="AL44" i="35" s="1"/>
  <c r="AP40" i="29"/>
  <c r="AJ40" i="35"/>
  <c r="AJ36" i="35"/>
  <c r="AL36" i="35" s="1"/>
  <c r="AP36" i="29"/>
  <c r="AP32" i="29"/>
  <c r="AJ32" i="35"/>
  <c r="AP28" i="29"/>
  <c r="AJ28" i="35"/>
  <c r="AL28" i="35" s="1"/>
  <c r="AP24" i="29"/>
  <c r="AJ24" i="35"/>
  <c r="AL24" i="35" s="1"/>
  <c r="AP20" i="29"/>
  <c r="AJ20" i="35"/>
  <c r="AL20" i="35" s="1"/>
  <c r="AP16" i="29"/>
  <c r="AJ16" i="35"/>
  <c r="AP12" i="29"/>
  <c r="AJ12" i="35"/>
  <c r="AP55" i="29"/>
  <c r="AJ55" i="35"/>
  <c r="AL55" i="35" s="1"/>
  <c r="AP39" i="29"/>
  <c r="AJ39" i="35"/>
  <c r="AL39" i="35" s="1"/>
  <c r="AP23" i="29"/>
  <c r="AJ23" i="35"/>
  <c r="AL23" i="35" s="1"/>
  <c r="AL26" i="35"/>
  <c r="AL42" i="35"/>
  <c r="AL32" i="35"/>
  <c r="AL40" i="35"/>
  <c r="AL18" i="35"/>
  <c r="AL34" i="35"/>
  <c r="AL54" i="35"/>
  <c r="AL12" i="35"/>
  <c r="AL38" i="35"/>
  <c r="AL16" i="35"/>
  <c r="AP8" i="29"/>
  <c r="Q67" i="4" l="1"/>
  <c r="AP58" i="29"/>
  <c r="AP59" i="29" s="1"/>
  <c r="AH59" i="29" s="1"/>
  <c r="AL58" i="35"/>
  <c r="AL59" i="35" s="1"/>
  <c r="AF59" i="35" s="1"/>
  <c r="V67" i="4" l="1"/>
  <c r="X12" i="4"/>
  <c r="X21" i="4" s="1"/>
  <c r="S15" i="4"/>
  <c r="AC15" i="4" s="1"/>
  <c r="S14" i="4"/>
  <c r="S16" i="4"/>
  <c r="AC16" i="4" s="1"/>
  <c r="S7" i="4"/>
  <c r="AC7" i="4" s="1"/>
  <c r="S8" i="4"/>
  <c r="AC8" i="4" s="1"/>
  <c r="S6" i="4"/>
  <c r="K38" i="4"/>
  <c r="AC25" i="4"/>
  <c r="AC24" i="4"/>
  <c r="AC23" i="4"/>
  <c r="AC22" i="4"/>
  <c r="AC19" i="4"/>
  <c r="S18" i="4"/>
  <c r="S17" i="4"/>
  <c r="AC17" i="4" s="1"/>
  <c r="S13" i="4"/>
  <c r="AC13" i="4" s="1"/>
  <c r="S11" i="4"/>
  <c r="AC11" i="4" s="1"/>
  <c r="S10" i="4"/>
  <c r="AC10" i="4" s="1"/>
  <c r="S9" i="4"/>
  <c r="AC9" i="4" s="1"/>
  <c r="S5" i="4"/>
  <c r="AC5" i="4" s="1"/>
  <c r="AC14" i="4" l="1"/>
  <c r="S20" i="4"/>
  <c r="AC6" i="4"/>
  <c r="S12" i="4"/>
  <c r="AC27" i="4"/>
  <c r="AC18" i="4"/>
  <c r="AC12" i="4"/>
  <c r="B38" i="4" s="1"/>
  <c r="AC20" i="4"/>
  <c r="AC21" i="4" l="1"/>
  <c r="AC28" i="4" s="1"/>
  <c r="AC29" i="4" s="1"/>
  <c r="S21" i="4"/>
  <c r="B44" i="4"/>
  <c r="P44" i="4" s="1"/>
  <c r="J50" i="4" s="1"/>
  <c r="P38" i="4" l="1"/>
  <c r="AC30" i="4"/>
  <c r="AR20" i="39"/>
  <c r="AR21" i="39"/>
  <c r="AR22" i="39"/>
  <c r="AR19" i="39"/>
  <c r="AR20" i="32"/>
  <c r="AR21" i="32"/>
  <c r="AR22" i="32"/>
  <c r="AC41" i="39"/>
  <c r="AT22" i="39"/>
  <c r="AT21" i="39"/>
  <c r="AT20" i="39"/>
  <c r="AT19" i="39"/>
  <c r="AE22" i="39"/>
  <c r="AE21" i="39"/>
  <c r="AE20" i="39"/>
  <c r="AE19" i="39"/>
  <c r="AL41" i="39"/>
  <c r="AL22" i="39"/>
  <c r="AL21" i="39"/>
  <c r="AL20" i="39"/>
  <c r="AL19" i="39"/>
  <c r="AT20" i="32"/>
  <c r="AT21" i="32"/>
  <c r="AT22" i="32"/>
  <c r="AT19" i="32"/>
  <c r="AL41" i="32"/>
  <c r="AE20" i="32"/>
  <c r="AE21" i="32"/>
  <c r="AL20" i="32"/>
  <c r="AL21" i="32"/>
  <c r="AL22" i="32"/>
  <c r="AL19" i="32"/>
  <c r="B50" i="4" l="1"/>
  <c r="R50" i="4" s="1"/>
  <c r="V56" i="4" s="1"/>
  <c r="AB8" i="38"/>
  <c r="AB9" i="38"/>
  <c r="AB10" i="38"/>
  <c r="AB11" i="38"/>
  <c r="U85" i="4" l="1"/>
  <c r="AI6" i="39"/>
  <c r="AI6" i="32"/>
  <c r="AA41" i="39"/>
  <c r="AA41" i="32"/>
  <c r="O16" i="21"/>
  <c r="N16" i="21"/>
  <c r="M16" i="21"/>
  <c r="O13" i="21"/>
  <c r="N13" i="21"/>
  <c r="M13" i="21"/>
  <c r="O12" i="21"/>
  <c r="N12" i="21"/>
  <c r="M12" i="21"/>
  <c r="O11" i="21"/>
  <c r="N11" i="21"/>
  <c r="M11" i="21"/>
  <c r="O10" i="21"/>
  <c r="N10" i="21"/>
  <c r="M10" i="21"/>
  <c r="O9" i="21"/>
  <c r="N9" i="21"/>
  <c r="M9" i="21"/>
  <c r="O8" i="21"/>
  <c r="N8" i="21"/>
  <c r="M8" i="21"/>
  <c r="O7" i="21"/>
  <c r="N7" i="21"/>
  <c r="N15" i="21"/>
  <c r="AC1" i="25"/>
  <c r="AC1" i="23"/>
  <c r="AC1" i="13"/>
  <c r="O14" i="21" l="1"/>
  <c r="O17" i="21" s="1"/>
  <c r="N14" i="21"/>
  <c r="N17" i="21" s="1"/>
  <c r="P49" i="32"/>
  <c r="P49" i="39"/>
  <c r="P26" i="39"/>
  <c r="P26" i="32"/>
  <c r="AP57" i="41"/>
  <c r="AL57" i="41"/>
  <c r="AB57" i="41"/>
  <c r="AP56" i="41"/>
  <c r="AL56" i="41"/>
  <c r="AB56" i="41"/>
  <c r="AP55" i="41"/>
  <c r="AL55" i="41"/>
  <c r="AB55" i="41"/>
  <c r="AP54" i="41"/>
  <c r="AL54" i="41"/>
  <c r="AB54" i="41"/>
  <c r="BM53" i="41"/>
  <c r="BH53" i="41"/>
  <c r="AP53" i="41"/>
  <c r="AL53" i="41"/>
  <c r="AB53" i="41"/>
  <c r="BM52" i="41"/>
  <c r="BH52" i="41"/>
  <c r="AP52" i="41"/>
  <c r="AL52" i="41"/>
  <c r="AB52" i="41"/>
  <c r="BM51" i="41"/>
  <c r="BH51" i="41"/>
  <c r="AP51" i="41"/>
  <c r="AL51" i="41"/>
  <c r="AB51" i="41"/>
  <c r="BM50" i="41"/>
  <c r="BH50" i="41"/>
  <c r="AP50" i="41"/>
  <c r="AL50" i="41"/>
  <c r="AB50" i="41"/>
  <c r="BM49" i="41"/>
  <c r="BH49" i="41"/>
  <c r="AP49" i="41"/>
  <c r="AL49" i="41"/>
  <c r="AB49" i="41"/>
  <c r="BM48" i="41"/>
  <c r="BH48" i="41"/>
  <c r="AP48" i="41"/>
  <c r="AL48" i="41"/>
  <c r="AB48" i="41"/>
  <c r="BM47" i="41"/>
  <c r="BH47" i="41"/>
  <c r="AP47" i="41"/>
  <c r="AL47" i="41"/>
  <c r="AB47" i="41"/>
  <c r="BM46" i="41"/>
  <c r="BH46" i="41"/>
  <c r="AP46" i="41"/>
  <c r="AL46" i="41"/>
  <c r="AB46" i="41"/>
  <c r="BM45" i="41"/>
  <c r="BH45" i="41"/>
  <c r="AP45" i="41"/>
  <c r="AL45" i="41"/>
  <c r="AB45" i="41"/>
  <c r="BM44" i="41"/>
  <c r="BH44" i="41"/>
  <c r="AP44" i="41"/>
  <c r="AL44" i="41"/>
  <c r="AB44" i="41"/>
  <c r="BM43" i="41"/>
  <c r="BH43" i="41"/>
  <c r="AP43" i="41"/>
  <c r="AL43" i="41"/>
  <c r="AB43" i="41"/>
  <c r="BM42" i="41"/>
  <c r="BH42" i="41"/>
  <c r="AP42" i="41"/>
  <c r="AL42" i="41"/>
  <c r="AB42" i="41"/>
  <c r="BM41" i="41"/>
  <c r="BH41" i="41"/>
  <c r="AP41" i="41"/>
  <c r="AL41" i="41"/>
  <c r="AB41" i="41"/>
  <c r="BM40" i="41"/>
  <c r="BH40" i="41"/>
  <c r="AP40" i="41"/>
  <c r="AL40" i="41"/>
  <c r="AB40" i="41"/>
  <c r="BM39" i="41"/>
  <c r="BH39" i="41"/>
  <c r="AP39" i="41"/>
  <c r="AL39" i="41"/>
  <c r="AB39" i="41"/>
  <c r="BM38" i="41"/>
  <c r="BH38" i="41"/>
  <c r="AP38" i="41"/>
  <c r="AL38" i="41"/>
  <c r="AB38" i="41"/>
  <c r="BM37" i="41"/>
  <c r="BH37" i="41"/>
  <c r="AP37" i="41"/>
  <c r="AL37" i="41"/>
  <c r="AB37" i="41"/>
  <c r="BM36" i="41"/>
  <c r="BH36" i="41"/>
  <c r="AP36" i="41"/>
  <c r="AL36" i="41"/>
  <c r="AB36" i="41"/>
  <c r="BM35" i="41"/>
  <c r="BH35" i="41"/>
  <c r="AP35" i="41"/>
  <c r="AL35" i="41"/>
  <c r="AB35" i="41"/>
  <c r="BM34" i="41"/>
  <c r="BH34" i="41"/>
  <c r="AP34" i="41"/>
  <c r="AL34" i="41"/>
  <c r="AB34" i="41"/>
  <c r="BM33" i="41"/>
  <c r="BH33" i="41"/>
  <c r="AP33" i="41"/>
  <c r="AL33" i="41"/>
  <c r="AB33" i="41"/>
  <c r="BM32" i="41"/>
  <c r="BH32" i="41"/>
  <c r="AP32" i="41"/>
  <c r="AL32" i="41"/>
  <c r="AB32" i="41"/>
  <c r="BM31" i="41"/>
  <c r="BH31" i="41"/>
  <c r="AP31" i="41"/>
  <c r="AL31" i="41"/>
  <c r="AB31" i="41"/>
  <c r="BM30" i="41"/>
  <c r="BH30" i="41"/>
  <c r="AP30" i="41"/>
  <c r="AL30" i="41"/>
  <c r="AB30" i="41"/>
  <c r="BM29" i="41"/>
  <c r="BH29" i="41"/>
  <c r="AP29" i="41"/>
  <c r="AL29" i="41"/>
  <c r="AB29" i="41"/>
  <c r="AP28" i="41"/>
  <c r="AL28" i="41"/>
  <c r="AB28" i="41"/>
  <c r="AP27" i="41"/>
  <c r="AL27" i="41"/>
  <c r="AB27" i="41"/>
  <c r="AP26" i="41"/>
  <c r="AL26" i="41"/>
  <c r="AB26" i="41"/>
  <c r="AP25" i="41"/>
  <c r="AL25" i="41"/>
  <c r="AB25" i="41"/>
  <c r="AP24" i="41"/>
  <c r="AL24" i="41"/>
  <c r="AB24" i="41"/>
  <c r="AP23" i="41"/>
  <c r="AL23" i="41"/>
  <c r="AB23" i="41"/>
  <c r="BL22" i="41"/>
  <c r="BJ22" i="41"/>
  <c r="BD22" i="41"/>
  <c r="BC22" i="41"/>
  <c r="BB22" i="41"/>
  <c r="AP22" i="41"/>
  <c r="AL22" i="41"/>
  <c r="AB22" i="41"/>
  <c r="BK21" i="41"/>
  <c r="BE21" i="41"/>
  <c r="AP21" i="41"/>
  <c r="AL21" i="41"/>
  <c r="AB21" i="41"/>
  <c r="BK20" i="41"/>
  <c r="BE20" i="41"/>
  <c r="AP20" i="41"/>
  <c r="AL20" i="41"/>
  <c r="AB20" i="41"/>
  <c r="BK19" i="41"/>
  <c r="BE19" i="41"/>
  <c r="AP19" i="41"/>
  <c r="AL19" i="41"/>
  <c r="AB19" i="41"/>
  <c r="BK18" i="41"/>
  <c r="BE18" i="41"/>
  <c r="AP18" i="41"/>
  <c r="AL18" i="41"/>
  <c r="AB18" i="41"/>
  <c r="BK17" i="41"/>
  <c r="BE17" i="41"/>
  <c r="AP17" i="41"/>
  <c r="AL17" i="41"/>
  <c r="AB17" i="41"/>
  <c r="BK16" i="41"/>
  <c r="BE16" i="41"/>
  <c r="AP16" i="41"/>
  <c r="AL16" i="41"/>
  <c r="AB16" i="41"/>
  <c r="BK15" i="41"/>
  <c r="BE15" i="41"/>
  <c r="AP15" i="41"/>
  <c r="AL15" i="41"/>
  <c r="AB15" i="41"/>
  <c r="BK14" i="41"/>
  <c r="BE14" i="41"/>
  <c r="AP14" i="41"/>
  <c r="AL14" i="41"/>
  <c r="AB14" i="41"/>
  <c r="BK13" i="41"/>
  <c r="BE13" i="41"/>
  <c r="AP13" i="41"/>
  <c r="AL13" i="41"/>
  <c r="AB13" i="41"/>
  <c r="BK12" i="41"/>
  <c r="BE12" i="41"/>
  <c r="AP12" i="41"/>
  <c r="AL12" i="41"/>
  <c r="AB12" i="41"/>
  <c r="BK11" i="41"/>
  <c r="BI11" i="41"/>
  <c r="BE11" i="41"/>
  <c r="AP11" i="41"/>
  <c r="BK10" i="41"/>
  <c r="BE10" i="41"/>
  <c r="AP10" i="41"/>
  <c r="AP9" i="41"/>
  <c r="B9" i="41"/>
  <c r="B10" i="41" s="1"/>
  <c r="B11" i="41" s="1"/>
  <c r="B12" i="41" s="1"/>
  <c r="B13" i="41" s="1"/>
  <c r="B14" i="41" s="1"/>
  <c r="B15" i="41" s="1"/>
  <c r="B16" i="41" s="1"/>
  <c r="B17" i="41" s="1"/>
  <c r="B18" i="41" s="1"/>
  <c r="B19" i="41" s="1"/>
  <c r="B20" i="41" s="1"/>
  <c r="B21" i="41" s="1"/>
  <c r="B22" i="41" s="1"/>
  <c r="B23" i="41" s="1"/>
  <c r="B24" i="41" s="1"/>
  <c r="B25" i="41" s="1"/>
  <c r="B26" i="41" s="1"/>
  <c r="B27" i="41" s="1"/>
  <c r="B28" i="41" s="1"/>
  <c r="B29" i="41" s="1"/>
  <c r="B30" i="41" s="1"/>
  <c r="B31" i="41" s="1"/>
  <c r="B32" i="41" s="1"/>
  <c r="B33" i="41" s="1"/>
  <c r="B34" i="41" s="1"/>
  <c r="B35" i="41" s="1"/>
  <c r="B36" i="41" s="1"/>
  <c r="B37" i="41" s="1"/>
  <c r="B38" i="41" s="1"/>
  <c r="B39" i="41" s="1"/>
  <c r="B40" i="41" s="1"/>
  <c r="B41" i="41" s="1"/>
  <c r="B42" i="41" s="1"/>
  <c r="B43" i="41" s="1"/>
  <c r="B44" i="41" s="1"/>
  <c r="B45" i="41" s="1"/>
  <c r="B46" i="41" s="1"/>
  <c r="B47" i="41" s="1"/>
  <c r="B48" i="41" s="1"/>
  <c r="B49" i="41" s="1"/>
  <c r="B50" i="41" s="1"/>
  <c r="B51" i="41" s="1"/>
  <c r="B52" i="41" s="1"/>
  <c r="B53" i="41" s="1"/>
  <c r="B54" i="41" s="1"/>
  <c r="B55" i="41" s="1"/>
  <c r="B56" i="41" s="1"/>
  <c r="B57" i="41" s="1"/>
  <c r="AP8" i="41"/>
  <c r="AI1" i="41"/>
  <c r="L157" i="40"/>
  <c r="L156" i="40"/>
  <c r="L155" i="40"/>
  <c r="L154" i="40"/>
  <c r="L153" i="40"/>
  <c r="L152" i="40"/>
  <c r="L151" i="40"/>
  <c r="L150" i="40"/>
  <c r="L149" i="40"/>
  <c r="L148" i="40"/>
  <c r="L147" i="40"/>
  <c r="L146" i="40"/>
  <c r="F147" i="40"/>
  <c r="F148" i="40"/>
  <c r="F149" i="40"/>
  <c r="F150" i="40"/>
  <c r="F151" i="40"/>
  <c r="F152" i="40"/>
  <c r="F153" i="40"/>
  <c r="F154" i="40"/>
  <c r="F155" i="40"/>
  <c r="F156" i="40"/>
  <c r="F157" i="40"/>
  <c r="F146" i="40"/>
  <c r="N183" i="40"/>
  <c r="I183" i="40"/>
  <c r="N182" i="40"/>
  <c r="I182" i="40"/>
  <c r="N181" i="40"/>
  <c r="I181" i="40"/>
  <c r="N180" i="40"/>
  <c r="I180" i="40"/>
  <c r="N179" i="40"/>
  <c r="I179" i="40"/>
  <c r="N178" i="40"/>
  <c r="I178" i="40"/>
  <c r="N177" i="40"/>
  <c r="I177" i="40"/>
  <c r="N176" i="40"/>
  <c r="I176" i="40"/>
  <c r="N175" i="40"/>
  <c r="I175" i="40"/>
  <c r="N174" i="40"/>
  <c r="I174" i="40"/>
  <c r="N173" i="40"/>
  <c r="I173" i="40"/>
  <c r="N172" i="40"/>
  <c r="I172" i="40"/>
  <c r="N171" i="40"/>
  <c r="I171" i="40"/>
  <c r="N170" i="40"/>
  <c r="I170" i="40"/>
  <c r="N169" i="40"/>
  <c r="I169" i="40"/>
  <c r="N168" i="40"/>
  <c r="I168" i="40"/>
  <c r="N167" i="40"/>
  <c r="I167" i="40"/>
  <c r="N166" i="40"/>
  <c r="I166" i="40"/>
  <c r="N165" i="40"/>
  <c r="I165" i="40"/>
  <c r="M158" i="40"/>
  <c r="K158" i="40"/>
  <c r="E158" i="40"/>
  <c r="D158" i="40"/>
  <c r="C158" i="40"/>
  <c r="J147" i="40"/>
  <c r="AB13" i="38"/>
  <c r="AB14" i="38"/>
  <c r="AB15" i="38"/>
  <c r="AB16" i="38"/>
  <c r="AB17" i="38"/>
  <c r="AB18" i="38"/>
  <c r="AB19" i="38"/>
  <c r="AB20" i="38"/>
  <c r="AB21" i="38"/>
  <c r="AB22" i="38"/>
  <c r="AB23" i="38"/>
  <c r="AB24" i="38"/>
  <c r="AB25" i="38"/>
  <c r="AB26" i="38"/>
  <c r="AB27" i="38"/>
  <c r="AB28" i="38"/>
  <c r="AB29" i="38"/>
  <c r="AB30" i="38"/>
  <c r="AB31" i="38"/>
  <c r="AB32" i="38"/>
  <c r="AB33" i="38"/>
  <c r="AB34" i="38"/>
  <c r="AB35" i="38"/>
  <c r="AB36" i="38"/>
  <c r="AB37" i="38"/>
  <c r="AB38" i="38"/>
  <c r="AB39" i="38"/>
  <c r="AB40" i="38"/>
  <c r="AB41" i="38"/>
  <c r="AB42" i="38"/>
  <c r="AB43" i="38"/>
  <c r="AB44" i="38"/>
  <c r="AB45" i="38"/>
  <c r="AB46" i="38"/>
  <c r="AB47" i="38"/>
  <c r="AB48" i="38"/>
  <c r="AB49" i="38"/>
  <c r="AB50" i="38"/>
  <c r="AB51" i="38"/>
  <c r="AB52" i="38"/>
  <c r="AB53" i="38"/>
  <c r="AB54" i="38"/>
  <c r="AB55" i="38"/>
  <c r="AB56" i="38"/>
  <c r="AB57" i="38"/>
  <c r="AL13" i="38"/>
  <c r="AL14" i="38"/>
  <c r="AL15" i="38"/>
  <c r="AL16" i="38"/>
  <c r="AL17" i="38"/>
  <c r="AL18" i="38"/>
  <c r="AL19" i="38"/>
  <c r="AL20" i="38"/>
  <c r="AL21" i="38"/>
  <c r="AL22" i="38"/>
  <c r="AL23" i="38"/>
  <c r="AL24" i="38"/>
  <c r="AL25" i="38"/>
  <c r="AL26" i="38"/>
  <c r="AL27" i="38"/>
  <c r="AL28" i="38"/>
  <c r="AL29" i="38"/>
  <c r="AL30" i="38"/>
  <c r="AL31" i="38"/>
  <c r="AL32" i="38"/>
  <c r="AL33" i="38"/>
  <c r="AL34" i="38"/>
  <c r="AL35" i="38"/>
  <c r="AL36" i="38"/>
  <c r="AL37" i="38"/>
  <c r="AL38" i="38"/>
  <c r="AL39" i="38"/>
  <c r="AL40" i="38"/>
  <c r="AL41" i="38"/>
  <c r="AL42" i="38"/>
  <c r="AL43" i="38"/>
  <c r="AL44" i="38"/>
  <c r="AL45" i="38"/>
  <c r="AL46" i="38"/>
  <c r="AL47" i="38"/>
  <c r="AL48" i="38"/>
  <c r="AL49" i="38"/>
  <c r="AL50" i="38"/>
  <c r="AL51" i="38"/>
  <c r="AL52" i="38"/>
  <c r="AL53" i="38"/>
  <c r="AL54" i="38"/>
  <c r="AL55" i="38"/>
  <c r="AL56" i="38"/>
  <c r="AL57" i="38"/>
  <c r="BM53" i="38"/>
  <c r="BM52" i="38"/>
  <c r="BM51" i="38"/>
  <c r="BM50" i="38"/>
  <c r="BM49" i="38"/>
  <c r="BM48" i="38"/>
  <c r="BM47" i="38"/>
  <c r="BM46" i="38"/>
  <c r="BM45" i="38"/>
  <c r="BM44" i="38"/>
  <c r="BM43" i="38"/>
  <c r="BM42" i="38"/>
  <c r="BM41" i="38"/>
  <c r="BM40" i="38"/>
  <c r="BM39" i="38"/>
  <c r="BM38" i="38"/>
  <c r="BM37" i="38"/>
  <c r="BM36" i="38"/>
  <c r="BM35" i="38"/>
  <c r="BM34" i="38"/>
  <c r="BM33" i="38"/>
  <c r="BM32" i="38"/>
  <c r="BM31" i="38"/>
  <c r="BM30" i="38"/>
  <c r="BM29" i="38"/>
  <c r="BH30" i="38"/>
  <c r="BH31" i="38"/>
  <c r="BH32" i="38"/>
  <c r="BH33" i="38"/>
  <c r="BH34" i="38"/>
  <c r="BH35" i="38"/>
  <c r="BH36" i="38"/>
  <c r="BH37" i="38"/>
  <c r="BH38" i="38"/>
  <c r="BH39" i="38"/>
  <c r="BH40" i="38"/>
  <c r="BH41" i="38"/>
  <c r="BH42" i="38"/>
  <c r="BH43" i="38"/>
  <c r="BH44" i="38"/>
  <c r="BH45" i="38"/>
  <c r="BH46" i="38"/>
  <c r="BH47" i="38"/>
  <c r="BH48" i="38"/>
  <c r="BH49" i="38"/>
  <c r="BH50" i="38"/>
  <c r="BH51" i="38"/>
  <c r="BH52" i="38"/>
  <c r="BH53" i="38"/>
  <c r="BH29" i="38"/>
  <c r="AP9" i="38"/>
  <c r="AP10" i="38"/>
  <c r="AP11" i="38"/>
  <c r="AP12" i="38"/>
  <c r="AP13" i="38"/>
  <c r="AP14" i="38"/>
  <c r="AP15" i="38"/>
  <c r="AP16" i="38"/>
  <c r="AP17" i="38"/>
  <c r="AP18" i="38"/>
  <c r="AP19" i="38"/>
  <c r="AP20" i="38"/>
  <c r="AP21" i="38"/>
  <c r="AP22" i="38"/>
  <c r="AP23" i="38"/>
  <c r="AP24" i="38"/>
  <c r="AP25" i="38"/>
  <c r="AP26" i="38"/>
  <c r="AP27" i="38"/>
  <c r="AP28" i="38"/>
  <c r="AP29" i="38"/>
  <c r="AP30" i="38"/>
  <c r="AP31" i="38"/>
  <c r="AP32" i="38"/>
  <c r="AP33" i="38"/>
  <c r="AP34" i="38"/>
  <c r="AP35" i="38"/>
  <c r="AP36" i="38"/>
  <c r="AP37" i="38"/>
  <c r="AP38" i="38"/>
  <c r="AP39" i="38"/>
  <c r="AP40" i="38"/>
  <c r="AP41" i="38"/>
  <c r="AP42" i="38"/>
  <c r="AP43" i="38"/>
  <c r="AP44" i="38"/>
  <c r="AP45" i="38"/>
  <c r="AP46" i="38"/>
  <c r="AP47" i="38"/>
  <c r="AP48" i="38"/>
  <c r="AP49" i="38"/>
  <c r="AP50" i="38"/>
  <c r="AP51" i="38"/>
  <c r="AP52" i="38"/>
  <c r="AP53" i="38"/>
  <c r="AP54" i="38"/>
  <c r="AP55" i="38"/>
  <c r="AP56" i="38"/>
  <c r="AP57" i="38"/>
  <c r="AP8" i="38"/>
  <c r="BI11" i="38"/>
  <c r="BI12" i="38" s="1"/>
  <c r="BI13" i="38" s="1"/>
  <c r="BI14" i="38" s="1"/>
  <c r="BI15" i="38" s="1"/>
  <c r="BL22" i="38"/>
  <c r="C111" i="40"/>
  <c r="C112" i="40" s="1"/>
  <c r="C113" i="40" s="1"/>
  <c r="C114" i="40" s="1"/>
  <c r="C115" i="40" s="1"/>
  <c r="C116" i="40" s="1"/>
  <c r="C117" i="40" s="1"/>
  <c r="C118" i="40" s="1"/>
  <c r="C119" i="40" s="1"/>
  <c r="C120" i="40" s="1"/>
  <c r="C121" i="40" s="1"/>
  <c r="C122" i="40" s="1"/>
  <c r="C123" i="40" s="1"/>
  <c r="C124" i="40" s="1"/>
  <c r="C125" i="40" s="1"/>
  <c r="C126" i="40" s="1"/>
  <c r="C127" i="40" s="1"/>
  <c r="C128" i="40" s="1"/>
  <c r="C129" i="40" s="1"/>
  <c r="C130" i="40" s="1"/>
  <c r="C131" i="40" s="1"/>
  <c r="C132" i="40" s="1"/>
  <c r="C133" i="40" s="1"/>
  <c r="E85" i="40"/>
  <c r="F85" i="40"/>
  <c r="E86" i="40"/>
  <c r="G133" i="40" s="1"/>
  <c r="F86" i="40"/>
  <c r="H130" i="40" s="1"/>
  <c r="E88" i="40"/>
  <c r="F88" i="40"/>
  <c r="E89" i="40"/>
  <c r="I119" i="40" s="1"/>
  <c r="F89" i="40"/>
  <c r="J110" i="40" s="1"/>
  <c r="E90" i="40"/>
  <c r="I133" i="40" s="1"/>
  <c r="F90" i="40"/>
  <c r="F84" i="40"/>
  <c r="E84" i="40"/>
  <c r="C85" i="40"/>
  <c r="C86" i="40"/>
  <c r="C84" i="40"/>
  <c r="P78" i="40"/>
  <c r="O78" i="40"/>
  <c r="N78" i="40"/>
  <c r="M78" i="40"/>
  <c r="P77" i="40"/>
  <c r="O77" i="40"/>
  <c r="N77" i="40"/>
  <c r="M77" i="40"/>
  <c r="H73" i="40"/>
  <c r="G73" i="40"/>
  <c r="F73" i="40"/>
  <c r="E73" i="40"/>
  <c r="C90" i="40" s="1"/>
  <c r="D73" i="40"/>
  <c r="D90" i="40" s="1"/>
  <c r="H72" i="40"/>
  <c r="G72" i="40"/>
  <c r="F72" i="40"/>
  <c r="E72" i="40"/>
  <c r="D72" i="40"/>
  <c r="D89" i="40" s="1"/>
  <c r="C72" i="40"/>
  <c r="C89" i="40" s="1"/>
  <c r="H71" i="40"/>
  <c r="G71" i="40"/>
  <c r="F71" i="40"/>
  <c r="E71" i="40"/>
  <c r="C88" i="40" s="1"/>
  <c r="D71" i="40"/>
  <c r="H69" i="40"/>
  <c r="F69" i="40"/>
  <c r="D86" i="40" s="1"/>
  <c r="H68" i="40"/>
  <c r="F68" i="40"/>
  <c r="D85" i="40" s="1"/>
  <c r="H67" i="40"/>
  <c r="F67" i="40"/>
  <c r="D84" i="40" s="1"/>
  <c r="D110" i="40" s="1"/>
  <c r="D111" i="40" s="1"/>
  <c r="D112" i="40" s="1"/>
  <c r="D113" i="40" s="1"/>
  <c r="D114" i="40" s="1"/>
  <c r="D115" i="40" s="1"/>
  <c r="D116" i="40" s="1"/>
  <c r="D117" i="40" s="1"/>
  <c r="D118" i="40" s="1"/>
  <c r="D119" i="40" s="1"/>
  <c r="D120" i="40" s="1"/>
  <c r="D121" i="40" s="1"/>
  <c r="D122" i="40" s="1"/>
  <c r="D123" i="40" s="1"/>
  <c r="D124" i="40" s="1"/>
  <c r="D125" i="40" s="1"/>
  <c r="D126" i="40" s="1"/>
  <c r="D127" i="40" s="1"/>
  <c r="D128" i="40" s="1"/>
  <c r="D129" i="40" s="1"/>
  <c r="D130" i="40" s="1"/>
  <c r="D131" i="40" s="1"/>
  <c r="D132" i="40" s="1"/>
  <c r="D133" i="40" s="1"/>
  <c r="D88" i="40" l="1"/>
  <c r="BI12" i="41"/>
  <c r="BI13" i="41" s="1"/>
  <c r="BI14" i="41" s="1"/>
  <c r="BI15" i="41" s="1"/>
  <c r="J148" i="40"/>
  <c r="J149" i="40" s="1"/>
  <c r="J150" i="40" s="1"/>
  <c r="J151" i="40" s="1"/>
  <c r="J152" i="40" s="1"/>
  <c r="J153" i="40" s="1"/>
  <c r="J154" i="40" s="1"/>
  <c r="J155" i="40" s="1"/>
  <c r="J156" i="40" s="1"/>
  <c r="J157" i="40" s="1"/>
  <c r="AQ9" i="38"/>
  <c r="AQ13" i="38"/>
  <c r="AQ15" i="38"/>
  <c r="AQ17" i="38"/>
  <c r="AQ19" i="38"/>
  <c r="AQ21" i="38"/>
  <c r="AQ23" i="38"/>
  <c r="AQ25" i="38"/>
  <c r="AQ27" i="38"/>
  <c r="AQ29" i="38"/>
  <c r="AQ31" i="38"/>
  <c r="AQ33" i="38"/>
  <c r="AQ35" i="38"/>
  <c r="AQ37" i="38"/>
  <c r="AQ39" i="38"/>
  <c r="AQ41" i="38"/>
  <c r="AQ43" i="38"/>
  <c r="AQ45" i="38"/>
  <c r="AQ47" i="38"/>
  <c r="AQ49" i="38"/>
  <c r="AQ51" i="38"/>
  <c r="AQ53" i="38"/>
  <c r="AQ55" i="38"/>
  <c r="AQ57" i="38"/>
  <c r="AR13" i="38"/>
  <c r="AS13" i="38" s="1"/>
  <c r="AR15" i="38"/>
  <c r="AS15" i="38" s="1"/>
  <c r="AR17" i="38"/>
  <c r="AS17" i="38" s="1"/>
  <c r="AR19" i="38"/>
  <c r="AS19" i="38" s="1"/>
  <c r="AR21" i="38"/>
  <c r="AS21" i="38" s="1"/>
  <c r="AR23" i="38"/>
  <c r="AS23" i="38" s="1"/>
  <c r="AR25" i="38"/>
  <c r="AS25" i="38" s="1"/>
  <c r="AR27" i="38"/>
  <c r="AS27" i="38" s="1"/>
  <c r="AR29" i="38"/>
  <c r="AS29" i="38" s="1"/>
  <c r="AR31" i="38"/>
  <c r="AS31" i="38" s="1"/>
  <c r="AR33" i="38"/>
  <c r="AS33" i="38" s="1"/>
  <c r="AR35" i="38"/>
  <c r="AS35" i="38" s="1"/>
  <c r="AR37" i="38"/>
  <c r="AS37" i="38" s="1"/>
  <c r="AR39" i="38"/>
  <c r="AS39" i="38" s="1"/>
  <c r="AR41" i="38"/>
  <c r="AS41" i="38" s="1"/>
  <c r="AR43" i="38"/>
  <c r="AS43" i="38" s="1"/>
  <c r="AR45" i="38"/>
  <c r="AS45" i="38" s="1"/>
  <c r="AR47" i="38"/>
  <c r="AS47" i="38" s="1"/>
  <c r="AR49" i="38"/>
  <c r="AS49" i="38" s="1"/>
  <c r="AR51" i="38"/>
  <c r="AS51" i="38" s="1"/>
  <c r="AR53" i="38"/>
  <c r="AR55" i="38"/>
  <c r="AS55" i="38" s="1"/>
  <c r="AR57" i="38"/>
  <c r="AS57" i="38" s="1"/>
  <c r="AQ12" i="38"/>
  <c r="AQ14" i="38"/>
  <c r="AQ16" i="38"/>
  <c r="AQ18" i="38"/>
  <c r="AQ20" i="38"/>
  <c r="AQ22" i="38"/>
  <c r="AS53" i="38"/>
  <c r="AR54" i="38"/>
  <c r="AR50" i="38"/>
  <c r="AR46" i="38"/>
  <c r="AR42" i="38"/>
  <c r="AS42" i="38" s="1"/>
  <c r="AR38" i="38"/>
  <c r="AR34" i="38"/>
  <c r="AS34" i="38" s="1"/>
  <c r="AR30" i="38"/>
  <c r="AR26" i="38"/>
  <c r="AS26" i="38" s="1"/>
  <c r="AR22" i="38"/>
  <c r="AR18" i="38"/>
  <c r="AS18" i="38" s="1"/>
  <c r="AR14" i="38"/>
  <c r="AQ54" i="38"/>
  <c r="AQ50" i="38"/>
  <c r="AQ46" i="38"/>
  <c r="AQ42" i="38"/>
  <c r="AQ38" i="38"/>
  <c r="AQ34" i="38"/>
  <c r="AQ30" i="38"/>
  <c r="AQ26" i="38"/>
  <c r="AS46" i="38"/>
  <c r="AS38" i="38"/>
  <c r="AS30" i="38"/>
  <c r="AS22" i="38"/>
  <c r="AS14" i="38"/>
  <c r="AR56" i="38"/>
  <c r="AR52" i="38"/>
  <c r="AS52" i="38" s="1"/>
  <c r="AR48" i="38"/>
  <c r="AR44" i="38"/>
  <c r="AS44" i="38" s="1"/>
  <c r="AR40" i="38"/>
  <c r="AS40" i="38" s="1"/>
  <c r="AR36" i="38"/>
  <c r="AS36" i="38" s="1"/>
  <c r="AR32" i="38"/>
  <c r="AS32" i="38" s="1"/>
  <c r="AR28" i="38"/>
  <c r="AS28" i="38" s="1"/>
  <c r="AR24" i="38"/>
  <c r="AS24" i="38" s="1"/>
  <c r="AR20" i="38"/>
  <c r="AS20" i="38" s="1"/>
  <c r="AR16" i="38"/>
  <c r="AS16" i="38" s="1"/>
  <c r="AR12" i="38"/>
  <c r="AQ56" i="38"/>
  <c r="AQ52" i="38"/>
  <c r="AQ48" i="38"/>
  <c r="AQ44" i="38"/>
  <c r="AQ40" i="38"/>
  <c r="AQ36" i="38"/>
  <c r="AQ32" i="38"/>
  <c r="AQ28" i="38"/>
  <c r="AQ24" i="38"/>
  <c r="AS56" i="38"/>
  <c r="AS54" i="38"/>
  <c r="AS50" i="38"/>
  <c r="AS48" i="38"/>
  <c r="F118" i="40"/>
  <c r="F111" i="40"/>
  <c r="F115" i="40"/>
  <c r="F119" i="40"/>
  <c r="I112" i="40"/>
  <c r="I116" i="40"/>
  <c r="I120" i="40"/>
  <c r="I124" i="40"/>
  <c r="I128" i="40"/>
  <c r="I132" i="40"/>
  <c r="G122" i="40"/>
  <c r="G126" i="40"/>
  <c r="G130" i="40"/>
  <c r="F130" i="40"/>
  <c r="G116" i="40"/>
  <c r="F113" i="40"/>
  <c r="F117" i="40"/>
  <c r="I110" i="40"/>
  <c r="I114" i="40"/>
  <c r="I118" i="40"/>
  <c r="I122" i="40"/>
  <c r="I126" i="40"/>
  <c r="I130" i="40"/>
  <c r="G120" i="40"/>
  <c r="G124" i="40"/>
  <c r="G128" i="40"/>
  <c r="G132" i="40"/>
  <c r="E118" i="40"/>
  <c r="E116" i="40"/>
  <c r="E114" i="40"/>
  <c r="E112" i="40"/>
  <c r="E110" i="40"/>
  <c r="J133" i="40"/>
  <c r="J131" i="40"/>
  <c r="J129" i="40"/>
  <c r="J127" i="40"/>
  <c r="J125" i="40"/>
  <c r="J123" i="40"/>
  <c r="J121" i="40"/>
  <c r="J132" i="40"/>
  <c r="J130" i="40"/>
  <c r="J128" i="40"/>
  <c r="J126" i="40"/>
  <c r="J124" i="40"/>
  <c r="J122" i="40"/>
  <c r="J120" i="40"/>
  <c r="H119" i="40"/>
  <c r="H117" i="40"/>
  <c r="H115" i="40"/>
  <c r="H113" i="40"/>
  <c r="H111" i="40"/>
  <c r="E120" i="40"/>
  <c r="G119" i="40"/>
  <c r="E111" i="40"/>
  <c r="E115" i="40"/>
  <c r="E119" i="40"/>
  <c r="E137" i="40"/>
  <c r="E123" i="40"/>
  <c r="E127" i="40"/>
  <c r="E131" i="40"/>
  <c r="F122" i="40"/>
  <c r="F126" i="40"/>
  <c r="G110" i="40"/>
  <c r="G114" i="40"/>
  <c r="G118" i="40"/>
  <c r="H110" i="40"/>
  <c r="H114" i="40"/>
  <c r="H118" i="40"/>
  <c r="H122" i="40"/>
  <c r="H126" i="40"/>
  <c r="F133" i="40"/>
  <c r="F131" i="40"/>
  <c r="F129" i="40"/>
  <c r="F127" i="40"/>
  <c r="F125" i="40"/>
  <c r="F123" i="40"/>
  <c r="F121" i="40"/>
  <c r="J119" i="40"/>
  <c r="J117" i="40"/>
  <c r="J115" i="40"/>
  <c r="J113" i="40"/>
  <c r="J111" i="40"/>
  <c r="J118" i="40"/>
  <c r="J116" i="40"/>
  <c r="J114" i="40"/>
  <c r="H133" i="40"/>
  <c r="H131" i="40"/>
  <c r="H129" i="40"/>
  <c r="H127" i="40"/>
  <c r="H125" i="40"/>
  <c r="H123" i="40"/>
  <c r="H121" i="40"/>
  <c r="E113" i="40"/>
  <c r="E117" i="40"/>
  <c r="E135" i="40"/>
  <c r="E121" i="40"/>
  <c r="E125" i="40"/>
  <c r="E129" i="40"/>
  <c r="E133" i="40"/>
  <c r="F120" i="40"/>
  <c r="F124" i="40"/>
  <c r="F128" i="40"/>
  <c r="F132" i="40"/>
  <c r="G112" i="40"/>
  <c r="H112" i="40"/>
  <c r="H116" i="40"/>
  <c r="H120" i="40"/>
  <c r="H124" i="40"/>
  <c r="H128" i="40"/>
  <c r="H132" i="40"/>
  <c r="J112" i="40"/>
  <c r="E134" i="40"/>
  <c r="E136" i="40"/>
  <c r="E138" i="40"/>
  <c r="E122" i="40"/>
  <c r="E124" i="40"/>
  <c r="E126" i="40"/>
  <c r="E128" i="40"/>
  <c r="E130" i="40"/>
  <c r="E132" i="40"/>
  <c r="F110" i="40"/>
  <c r="F112" i="40"/>
  <c r="F114" i="40"/>
  <c r="F116" i="40"/>
  <c r="I111" i="40"/>
  <c r="I113" i="40"/>
  <c r="I115" i="40"/>
  <c r="I117" i="40"/>
  <c r="I121" i="40"/>
  <c r="I123" i="40"/>
  <c r="I125" i="40"/>
  <c r="I127" i="40"/>
  <c r="I129" i="40"/>
  <c r="I131" i="40"/>
  <c r="G111" i="40"/>
  <c r="G113" i="40"/>
  <c r="G115" i="40"/>
  <c r="G117" i="40"/>
  <c r="G121" i="40"/>
  <c r="G123" i="40"/>
  <c r="G125" i="40"/>
  <c r="G127" i="40"/>
  <c r="G129" i="40"/>
  <c r="G131" i="40"/>
  <c r="BI16" i="38"/>
  <c r="E96" i="40"/>
  <c r="E109" i="40"/>
  <c r="E107" i="40"/>
  <c r="E105" i="40"/>
  <c r="E103" i="40"/>
  <c r="E101" i="40"/>
  <c r="E99" i="40"/>
  <c r="E97" i="40"/>
  <c r="E108" i="40"/>
  <c r="E106" i="40"/>
  <c r="E104" i="40"/>
  <c r="E102" i="40"/>
  <c r="E100" i="40"/>
  <c r="E98" i="40"/>
  <c r="K78" i="40"/>
  <c r="AS12" i="38" l="1"/>
  <c r="AB12" i="38" s="1"/>
  <c r="AL12" i="38"/>
  <c r="AQ57" i="41"/>
  <c r="AR56" i="41"/>
  <c r="AS56" i="41" s="1"/>
  <c r="AQ55" i="41"/>
  <c r="AR54" i="41"/>
  <c r="AS54" i="41" s="1"/>
  <c r="AQ53" i="41"/>
  <c r="AR52" i="41"/>
  <c r="AS52" i="41" s="1"/>
  <c r="AQ51" i="41"/>
  <c r="AR50" i="41"/>
  <c r="AS50" i="41" s="1"/>
  <c r="AQ49" i="41"/>
  <c r="AR48" i="41"/>
  <c r="AS48" i="41" s="1"/>
  <c r="AQ47" i="41"/>
  <c r="AR46" i="41"/>
  <c r="AS46" i="41" s="1"/>
  <c r="AQ45" i="41"/>
  <c r="AR44" i="41"/>
  <c r="AS44" i="41" s="1"/>
  <c r="AQ43" i="41"/>
  <c r="AR42" i="41"/>
  <c r="AS42" i="41" s="1"/>
  <c r="AQ41" i="41"/>
  <c r="AR40" i="41"/>
  <c r="AS40" i="41" s="1"/>
  <c r="AQ39" i="41"/>
  <c r="AR38" i="41"/>
  <c r="AS38" i="41" s="1"/>
  <c r="AQ37" i="41"/>
  <c r="AR36" i="41"/>
  <c r="AS36" i="41" s="1"/>
  <c r="AQ35" i="41"/>
  <c r="AR34" i="41"/>
  <c r="AS34" i="41" s="1"/>
  <c r="AQ33" i="41"/>
  <c r="AR32" i="41"/>
  <c r="AS32" i="41" s="1"/>
  <c r="AQ31" i="41"/>
  <c r="AR30" i="41"/>
  <c r="AS30" i="41" s="1"/>
  <c r="AQ29" i="41"/>
  <c r="AR28" i="41"/>
  <c r="AS28" i="41" s="1"/>
  <c r="AQ27" i="41"/>
  <c r="AR26" i="41"/>
  <c r="AS26" i="41" s="1"/>
  <c r="AQ25" i="41"/>
  <c r="AR24" i="41"/>
  <c r="AS24" i="41" s="1"/>
  <c r="AQ23" i="41"/>
  <c r="AR22" i="41"/>
  <c r="AS22" i="41" s="1"/>
  <c r="AR21" i="41"/>
  <c r="AS21" i="41" s="1"/>
  <c r="AR20" i="41"/>
  <c r="AS20" i="41" s="1"/>
  <c r="AR19" i="41"/>
  <c r="AS19" i="41" s="1"/>
  <c r="AR18" i="41"/>
  <c r="AS18" i="41" s="1"/>
  <c r="AR17" i="41"/>
  <c r="AS17" i="41" s="1"/>
  <c r="AR16" i="41"/>
  <c r="AS16" i="41" s="1"/>
  <c r="AR15" i="41"/>
  <c r="AS15" i="41" s="1"/>
  <c r="AR14" i="41"/>
  <c r="AS14" i="41" s="1"/>
  <c r="AR13" i="41"/>
  <c r="AS13" i="41" s="1"/>
  <c r="AR57" i="41"/>
  <c r="AS57" i="41" s="1"/>
  <c r="AR55" i="41"/>
  <c r="AS55" i="41" s="1"/>
  <c r="AR53" i="41"/>
  <c r="AS53" i="41" s="1"/>
  <c r="AR51" i="41"/>
  <c r="AS51" i="41" s="1"/>
  <c r="AR49" i="41"/>
  <c r="AS49" i="41" s="1"/>
  <c r="AR47" i="41"/>
  <c r="AS47" i="41" s="1"/>
  <c r="AR45" i="41"/>
  <c r="AS45" i="41" s="1"/>
  <c r="AR43" i="41"/>
  <c r="AS43" i="41" s="1"/>
  <c r="AR41" i="41"/>
  <c r="AS41" i="41" s="1"/>
  <c r="AR39" i="41"/>
  <c r="AS39" i="41" s="1"/>
  <c r="AR37" i="41"/>
  <c r="AS37" i="41" s="1"/>
  <c r="AR35" i="41"/>
  <c r="AS35" i="41" s="1"/>
  <c r="AR33" i="41"/>
  <c r="AS33" i="41" s="1"/>
  <c r="AR31" i="41"/>
  <c r="AS31" i="41" s="1"/>
  <c r="AR29" i="41"/>
  <c r="AS29" i="41" s="1"/>
  <c r="AR27" i="41"/>
  <c r="AS27" i="41" s="1"/>
  <c r="AR25" i="41"/>
  <c r="AS25" i="41" s="1"/>
  <c r="AR23" i="41"/>
  <c r="AS23" i="41" s="1"/>
  <c r="AQ21" i="41"/>
  <c r="AQ19" i="41"/>
  <c r="AQ17" i="41"/>
  <c r="BI16" i="41"/>
  <c r="BI17" i="41" s="1"/>
  <c r="BI18" i="41" s="1"/>
  <c r="BI19" i="41" s="1"/>
  <c r="BI20" i="41" s="1"/>
  <c r="BI21" i="41" s="1"/>
  <c r="AQ15" i="41"/>
  <c r="AQ13" i="41"/>
  <c r="AQ12" i="41"/>
  <c r="AQ11" i="41"/>
  <c r="AR10" i="41"/>
  <c r="AS10" i="41" s="1"/>
  <c r="AQ9" i="41"/>
  <c r="AR8" i="41"/>
  <c r="AS8" i="41" s="1"/>
  <c r="AQ56" i="41"/>
  <c r="AQ54" i="41"/>
  <c r="AQ52" i="41"/>
  <c r="AQ50" i="41"/>
  <c r="AQ48" i="41"/>
  <c r="AQ46" i="41"/>
  <c r="AQ44" i="41"/>
  <c r="AQ42" i="41"/>
  <c r="AQ40" i="41"/>
  <c r="AQ38" i="41"/>
  <c r="AQ36" i="41"/>
  <c r="AQ34" i="41"/>
  <c r="AQ32" i="41"/>
  <c r="AQ30" i="41"/>
  <c r="AQ28" i="41"/>
  <c r="AQ26" i="41"/>
  <c r="AQ24" i="41"/>
  <c r="AQ22" i="41"/>
  <c r="AQ20" i="41"/>
  <c r="AQ18" i="41"/>
  <c r="AQ16" i="41"/>
  <c r="AQ14" i="41"/>
  <c r="AR12" i="41"/>
  <c r="AS12" i="41" s="1"/>
  <c r="AR11" i="41"/>
  <c r="AS11" i="41" s="1"/>
  <c r="AQ10" i="41"/>
  <c r="AR9" i="41"/>
  <c r="AS9" i="41" s="1"/>
  <c r="AQ8" i="41"/>
  <c r="BI22" i="41"/>
  <c r="J158" i="40"/>
  <c r="BI17" i="38"/>
  <c r="AL9" i="41" l="1"/>
  <c r="AB9" i="41"/>
  <c r="AL11" i="41"/>
  <c r="AB11" i="41"/>
  <c r="AB8" i="41"/>
  <c r="AL8" i="41"/>
  <c r="AB10" i="41"/>
  <c r="AL10" i="41"/>
  <c r="BI18" i="38"/>
  <c r="AB58" i="41" l="1"/>
  <c r="AN58" i="41"/>
  <c r="AL58" i="41" s="1"/>
  <c r="BI19" i="38"/>
  <c r="C61" i="41" l="1"/>
  <c r="O60" i="38"/>
  <c r="BI20" i="38"/>
  <c r="O64" i="38" l="1"/>
  <c r="L69" i="4"/>
  <c r="AQ10" i="38"/>
  <c r="AQ11" i="38"/>
  <c r="BI21" i="38"/>
  <c r="AQ8" i="38" s="1"/>
  <c r="BI22" i="38" l="1"/>
  <c r="BK17" i="38" l="1"/>
  <c r="BK14" i="38"/>
  <c r="BK13" i="38"/>
  <c r="AR9" i="38" s="1"/>
  <c r="BK16" i="38"/>
  <c r="BK20" i="38"/>
  <c r="BK19" i="38"/>
  <c r="BK12" i="38"/>
  <c r="BK10" i="38"/>
  <c r="BK11" i="38"/>
  <c r="BK15" i="38"/>
  <c r="BK18" i="38"/>
  <c r="BK21" i="38"/>
  <c r="AR8" i="38" s="1"/>
  <c r="BJ22" i="38"/>
  <c r="BE18" i="38"/>
  <c r="BE15" i="38"/>
  <c r="BE11" i="38"/>
  <c r="BE10" i="38"/>
  <c r="BE12" i="38"/>
  <c r="BE19" i="38"/>
  <c r="BE20" i="38"/>
  <c r="BE16" i="38"/>
  <c r="BE13" i="38"/>
  <c r="BE14" i="38"/>
  <c r="BE17" i="38"/>
  <c r="BE21" i="38"/>
  <c r="BB22" i="38"/>
  <c r="BC22" i="38"/>
  <c r="BD22" i="38"/>
  <c r="Q55" i="40"/>
  <c r="Q54" i="40"/>
  <c r="Q53" i="40"/>
  <c r="Q52" i="40"/>
  <c r="Q51" i="40"/>
  <c r="Q50" i="40"/>
  <c r="Q49" i="40"/>
  <c r="Q48" i="40"/>
  <c r="Q47" i="40"/>
  <c r="Q46" i="40"/>
  <c r="Q45" i="40"/>
  <c r="Q44" i="40"/>
  <c r="P45" i="40"/>
  <c r="P46" i="40"/>
  <c r="P47" i="40"/>
  <c r="P48" i="40"/>
  <c r="P49" i="40"/>
  <c r="P50" i="40"/>
  <c r="P51" i="40"/>
  <c r="P52" i="40"/>
  <c r="P53" i="40"/>
  <c r="P54" i="40"/>
  <c r="P55" i="40"/>
  <c r="P44" i="40"/>
  <c r="S37" i="40"/>
  <c r="X55" i="40" s="1"/>
  <c r="S36" i="40"/>
  <c r="X54" i="40" s="1"/>
  <c r="S35" i="40"/>
  <c r="X53" i="40" s="1"/>
  <c r="S34" i="40"/>
  <c r="X52" i="40" s="1"/>
  <c r="S33" i="40"/>
  <c r="X51" i="40" s="1"/>
  <c r="S32" i="40"/>
  <c r="X50" i="40" s="1"/>
  <c r="S31" i="40"/>
  <c r="X49" i="40" s="1"/>
  <c r="S30" i="40"/>
  <c r="X48" i="40" s="1"/>
  <c r="S29" i="40"/>
  <c r="X47" i="40" s="1"/>
  <c r="S28" i="40"/>
  <c r="X46" i="40" s="1"/>
  <c r="S27" i="40"/>
  <c r="X45" i="40" s="1"/>
  <c r="S26" i="40"/>
  <c r="X44" i="40" s="1"/>
  <c r="R37" i="40"/>
  <c r="W55" i="40" s="1"/>
  <c r="R36" i="40"/>
  <c r="W54" i="40" s="1"/>
  <c r="R35" i="40"/>
  <c r="W53" i="40" s="1"/>
  <c r="R34" i="40"/>
  <c r="W52" i="40" s="1"/>
  <c r="R33" i="40"/>
  <c r="W51" i="40" s="1"/>
  <c r="R32" i="40"/>
  <c r="W50" i="40" s="1"/>
  <c r="R31" i="40"/>
  <c r="W49" i="40" s="1"/>
  <c r="R30" i="40"/>
  <c r="W48" i="40" s="1"/>
  <c r="R29" i="40"/>
  <c r="W47" i="40" s="1"/>
  <c r="R28" i="40"/>
  <c r="W46" i="40" s="1"/>
  <c r="R27" i="40"/>
  <c r="W45" i="40" s="1"/>
  <c r="R26" i="40"/>
  <c r="W44" i="40" s="1"/>
  <c r="Q37" i="40"/>
  <c r="V55" i="40" s="1"/>
  <c r="Z55" i="40" s="1"/>
  <c r="Q36" i="40"/>
  <c r="V36" i="40" s="1"/>
  <c r="Q35" i="40"/>
  <c r="V53" i="40" s="1"/>
  <c r="Z53" i="40" s="1"/>
  <c r="Q34" i="40"/>
  <c r="V34" i="40" s="1"/>
  <c r="Q33" i="40"/>
  <c r="V51" i="40" s="1"/>
  <c r="Z51" i="40" s="1"/>
  <c r="Q32" i="40"/>
  <c r="V32" i="40" s="1"/>
  <c r="Q31" i="40"/>
  <c r="V49" i="40" s="1"/>
  <c r="Z49" i="40" s="1"/>
  <c r="Q30" i="40"/>
  <c r="V30" i="40" s="1"/>
  <c r="Q29" i="40"/>
  <c r="V47" i="40" s="1"/>
  <c r="Z47" i="40" s="1"/>
  <c r="Q28" i="40"/>
  <c r="V28" i="40" s="1"/>
  <c r="Q27" i="40"/>
  <c r="V45" i="40" s="1"/>
  <c r="Z45" i="40" s="1"/>
  <c r="Q26" i="40"/>
  <c r="V26" i="40" s="1"/>
  <c r="P27" i="40"/>
  <c r="U27" i="40" s="1"/>
  <c r="P28" i="40"/>
  <c r="U28" i="40" s="1"/>
  <c r="W28" i="40" s="1"/>
  <c r="P29" i="40"/>
  <c r="U29" i="40" s="1"/>
  <c r="P30" i="40"/>
  <c r="U30" i="40" s="1"/>
  <c r="W30" i="40" s="1"/>
  <c r="P31" i="40"/>
  <c r="U31" i="40" s="1"/>
  <c r="P32" i="40"/>
  <c r="U32" i="40" s="1"/>
  <c r="W32" i="40" s="1"/>
  <c r="P33" i="40"/>
  <c r="U33" i="40" s="1"/>
  <c r="P34" i="40"/>
  <c r="U34" i="40" s="1"/>
  <c r="W34" i="40" s="1"/>
  <c r="P35" i="40"/>
  <c r="U35" i="40" s="1"/>
  <c r="P36" i="40"/>
  <c r="U36" i="40" s="1"/>
  <c r="W36" i="40" s="1"/>
  <c r="P37" i="40"/>
  <c r="U37" i="40" s="1"/>
  <c r="P26" i="40"/>
  <c r="U26" i="40" s="1"/>
  <c r="AL8" i="38" l="1"/>
  <c r="AS8" i="38"/>
  <c r="AL9" i="38"/>
  <c r="AS9" i="38"/>
  <c r="AR10" i="38"/>
  <c r="AR11" i="38"/>
  <c r="U38" i="40"/>
  <c r="W26" i="40"/>
  <c r="U44" i="40"/>
  <c r="Y44" i="40" s="1"/>
  <c r="U54" i="40"/>
  <c r="Y54" i="40" s="1"/>
  <c r="U52" i="40"/>
  <c r="Y52" i="40" s="1"/>
  <c r="U50" i="40"/>
  <c r="Y50" i="40" s="1"/>
  <c r="U48" i="40"/>
  <c r="Y48" i="40" s="1"/>
  <c r="U46" i="40"/>
  <c r="Y46" i="40" s="1"/>
  <c r="V44" i="40"/>
  <c r="Z44" i="40" s="1"/>
  <c r="V54" i="40"/>
  <c r="Z54" i="40" s="1"/>
  <c r="V52" i="40"/>
  <c r="Z52" i="40" s="1"/>
  <c r="V50" i="40"/>
  <c r="Z50" i="40" s="1"/>
  <c r="V48" i="40"/>
  <c r="Z48" i="40" s="1"/>
  <c r="V46" i="40"/>
  <c r="Z46" i="40" s="1"/>
  <c r="V37" i="40"/>
  <c r="W37" i="40" s="1"/>
  <c r="V35" i="40"/>
  <c r="W35" i="40" s="1"/>
  <c r="V33" i="40"/>
  <c r="W33" i="40" s="1"/>
  <c r="V31" i="40"/>
  <c r="W31" i="40" s="1"/>
  <c r="V29" i="40"/>
  <c r="W29" i="40" s="1"/>
  <c r="V27" i="40"/>
  <c r="U55" i="40"/>
  <c r="Y55" i="40" s="1"/>
  <c r="AA55" i="40" s="1"/>
  <c r="U53" i="40"/>
  <c r="Y53" i="40" s="1"/>
  <c r="AA53" i="40" s="1"/>
  <c r="U51" i="40"/>
  <c r="Y51" i="40" s="1"/>
  <c r="AA51" i="40" s="1"/>
  <c r="U49" i="40"/>
  <c r="Y49" i="40" s="1"/>
  <c r="AA49" i="40" s="1"/>
  <c r="U47" i="40"/>
  <c r="Y47" i="40" s="1"/>
  <c r="AA47" i="40" s="1"/>
  <c r="U45" i="40"/>
  <c r="Y45" i="40" s="1"/>
  <c r="AA45" i="40" s="1"/>
  <c r="R80" i="39"/>
  <c r="R79" i="39"/>
  <c r="R78" i="39"/>
  <c r="R77" i="39"/>
  <c r="N58" i="39"/>
  <c r="Z58" i="39" s="1"/>
  <c r="T45" i="39"/>
  <c r="AP44" i="39"/>
  <c r="AM44" i="39"/>
  <c r="AP43" i="39"/>
  <c r="AM43" i="39"/>
  <c r="AP42" i="39"/>
  <c r="AM42" i="39"/>
  <c r="AP41" i="39"/>
  <c r="AM41" i="39"/>
  <c r="K24" i="39"/>
  <c r="AP22" i="39"/>
  <c r="AM22" i="39"/>
  <c r="AA22" i="39"/>
  <c r="AP21" i="39"/>
  <c r="AM21" i="39"/>
  <c r="AA21" i="39"/>
  <c r="AP20" i="39"/>
  <c r="AM20" i="39"/>
  <c r="AA20" i="39"/>
  <c r="AQ19" i="39"/>
  <c r="AP19" i="39"/>
  <c r="AM19" i="39"/>
  <c r="AA19" i="39"/>
  <c r="AD1" i="39"/>
  <c r="B9" i="38"/>
  <c r="B10" i="38" s="1"/>
  <c r="B11" i="38" s="1"/>
  <c r="B12" i="38" s="1"/>
  <c r="B13" i="38" s="1"/>
  <c r="B14" i="38" s="1"/>
  <c r="B15" i="38" s="1"/>
  <c r="B16" i="38" s="1"/>
  <c r="B17" i="38" s="1"/>
  <c r="B18" i="38" s="1"/>
  <c r="B19" i="38" s="1"/>
  <c r="B20" i="38" s="1"/>
  <c r="B21" i="38" s="1"/>
  <c r="B22" i="38" s="1"/>
  <c r="B23" i="38" s="1"/>
  <c r="B24" i="38" s="1"/>
  <c r="B25" i="38" s="1"/>
  <c r="B26" i="38" s="1"/>
  <c r="B27" i="38" s="1"/>
  <c r="B28" i="38" s="1"/>
  <c r="B29" i="38" s="1"/>
  <c r="B30" i="38" s="1"/>
  <c r="B31" i="38" s="1"/>
  <c r="B32" i="38" s="1"/>
  <c r="B33" i="38" s="1"/>
  <c r="B34" i="38" s="1"/>
  <c r="B35" i="38" s="1"/>
  <c r="B36" i="38" s="1"/>
  <c r="B37" i="38" s="1"/>
  <c r="B38" i="38" s="1"/>
  <c r="B39" i="38" s="1"/>
  <c r="B40" i="38" s="1"/>
  <c r="B41" i="38" s="1"/>
  <c r="B42" i="38" s="1"/>
  <c r="B43" i="38" s="1"/>
  <c r="B44" i="38" s="1"/>
  <c r="B45" i="38" s="1"/>
  <c r="B46" i="38" s="1"/>
  <c r="B47" i="38" s="1"/>
  <c r="B48" i="38" s="1"/>
  <c r="B49" i="38" s="1"/>
  <c r="B50" i="38" s="1"/>
  <c r="B51" i="38" s="1"/>
  <c r="B52" i="38" s="1"/>
  <c r="B53" i="38" s="1"/>
  <c r="B54" i="38" s="1"/>
  <c r="B55" i="38" s="1"/>
  <c r="B56" i="38" s="1"/>
  <c r="B57" i="38" s="1"/>
  <c r="AI1" i="38"/>
  <c r="AD1" i="32"/>
  <c r="AP43" i="32"/>
  <c r="AP44" i="32"/>
  <c r="AP42" i="32"/>
  <c r="AM43" i="32"/>
  <c r="AM44" i="32"/>
  <c r="AM42" i="32"/>
  <c r="K24" i="32"/>
  <c r="AR23" i="39" l="1"/>
  <c r="AR44" i="39" s="1"/>
  <c r="AL11" i="38"/>
  <c r="AS11" i="38"/>
  <c r="AL10" i="38"/>
  <c r="AS10" i="38"/>
  <c r="C60" i="38" s="1"/>
  <c r="AA60" i="38" s="1"/>
  <c r="V38" i="40"/>
  <c r="AA48" i="40"/>
  <c r="AA52" i="40"/>
  <c r="AA44" i="40"/>
  <c r="AA46" i="40"/>
  <c r="AA50" i="40"/>
  <c r="AA54" i="40"/>
  <c r="W27" i="40"/>
  <c r="W38" i="40" s="1"/>
  <c r="AN58" i="38"/>
  <c r="AL58" i="38" s="1"/>
  <c r="AR41" i="39" l="1"/>
  <c r="AR43" i="39"/>
  <c r="AR42" i="39"/>
  <c r="AB58" i="38"/>
  <c r="C64" i="38"/>
  <c r="G69" i="4" s="1"/>
  <c r="Q69" i="4" s="1"/>
  <c r="AA56" i="40"/>
  <c r="B54" i="39"/>
  <c r="AP41" i="32"/>
  <c r="AP20" i="32"/>
  <c r="AP21" i="32"/>
  <c r="AP22" i="32"/>
  <c r="AE22" i="32" s="1"/>
  <c r="AP19" i="32"/>
  <c r="AE19" i="32" s="1"/>
  <c r="AM20" i="32"/>
  <c r="AM21" i="32"/>
  <c r="AM22" i="32"/>
  <c r="AM19" i="32"/>
  <c r="AR19" i="32" s="1"/>
  <c r="T45" i="32"/>
  <c r="AM41" i="32"/>
  <c r="R78" i="32"/>
  <c r="R79" i="32"/>
  <c r="R80" i="32"/>
  <c r="R77" i="32"/>
  <c r="G77" i="4" l="1"/>
  <c r="E62" i="4" s="1"/>
  <c r="AR45" i="39"/>
  <c r="W41" i="39" s="1"/>
  <c r="AA64" i="38"/>
  <c r="B9" i="35"/>
  <c r="B10" i="35" s="1"/>
  <c r="B11" i="35" s="1"/>
  <c r="B12" i="35" s="1"/>
  <c r="B13" i="35" s="1"/>
  <c r="B14" i="35" s="1"/>
  <c r="B15" i="35" s="1"/>
  <c r="B16" i="35" s="1"/>
  <c r="B17" i="35" s="1"/>
  <c r="B18" i="35" s="1"/>
  <c r="B19" i="35" s="1"/>
  <c r="B20" i="35" s="1"/>
  <c r="B21" i="35" s="1"/>
  <c r="B22" i="35" s="1"/>
  <c r="B23" i="35" s="1"/>
  <c r="B24" i="35" s="1"/>
  <c r="B25" i="35" s="1"/>
  <c r="B26" i="35" s="1"/>
  <c r="B27" i="35" s="1"/>
  <c r="B28" i="35" s="1"/>
  <c r="B29" i="35" s="1"/>
  <c r="B30" i="35" s="1"/>
  <c r="B31" i="35" s="1"/>
  <c r="B32" i="35" s="1"/>
  <c r="B33" i="35" s="1"/>
  <c r="B34" i="35" s="1"/>
  <c r="B35" i="35" s="1"/>
  <c r="B36" i="35" s="1"/>
  <c r="B37" i="35" s="1"/>
  <c r="B38" i="35" s="1"/>
  <c r="B39" i="35" s="1"/>
  <c r="B40" i="35" s="1"/>
  <c r="B41" i="35" s="1"/>
  <c r="B42" i="35" s="1"/>
  <c r="B43" i="35" s="1"/>
  <c r="B44" i="35" s="1"/>
  <c r="B45" i="35" s="1"/>
  <c r="B46" i="35" s="1"/>
  <c r="B47" i="35" s="1"/>
  <c r="B48" i="35" s="1"/>
  <c r="B49" i="35" s="1"/>
  <c r="B50" i="35" s="1"/>
  <c r="B51" i="35" s="1"/>
  <c r="B52" i="35" s="1"/>
  <c r="B53" i="35" s="1"/>
  <c r="B54" i="35" s="1"/>
  <c r="B55" i="35" s="1"/>
  <c r="B56" i="35" s="1"/>
  <c r="B57" i="35" s="1"/>
  <c r="AA68" i="38" l="1"/>
  <c r="V69" i="4" s="1"/>
  <c r="AR23" i="32"/>
  <c r="AR42" i="32" s="1"/>
  <c r="AA22" i="32"/>
  <c r="AA21" i="32"/>
  <c r="AA20" i="32"/>
  <c r="AQ19" i="32"/>
  <c r="B9" i="29"/>
  <c r="B10" i="29" s="1"/>
  <c r="B11" i="29" s="1"/>
  <c r="B12" i="29" s="1"/>
  <c r="B13" i="29" s="1"/>
  <c r="B14" i="29" s="1"/>
  <c r="B15" i="29" s="1"/>
  <c r="B16" i="29" s="1"/>
  <c r="B17" i="29" s="1"/>
  <c r="B18" i="29" s="1"/>
  <c r="B19" i="29" s="1"/>
  <c r="B20" i="29" s="1"/>
  <c r="B21" i="29" s="1"/>
  <c r="B22" i="29" s="1"/>
  <c r="B23" i="29" s="1"/>
  <c r="B24" i="29" s="1"/>
  <c r="B25" i="29" s="1"/>
  <c r="B26" i="29" s="1"/>
  <c r="B27" i="29" s="1"/>
  <c r="B28" i="29" s="1"/>
  <c r="B29" i="29" s="1"/>
  <c r="B30" i="29" s="1"/>
  <c r="B31" i="29" s="1"/>
  <c r="B32" i="29" s="1"/>
  <c r="B33" i="29" s="1"/>
  <c r="B34" i="29" s="1"/>
  <c r="B35" i="29" s="1"/>
  <c r="B36" i="29" s="1"/>
  <c r="B37" i="29" s="1"/>
  <c r="B38" i="29" s="1"/>
  <c r="B39" i="29" s="1"/>
  <c r="B40" i="29" s="1"/>
  <c r="B41" i="29" s="1"/>
  <c r="B42" i="29" s="1"/>
  <c r="B43" i="29" s="1"/>
  <c r="B44" i="29" s="1"/>
  <c r="B45" i="29" s="1"/>
  <c r="B46" i="29" s="1"/>
  <c r="B47" i="29" s="1"/>
  <c r="B48" i="29" s="1"/>
  <c r="B49" i="29" s="1"/>
  <c r="B50" i="29" s="1"/>
  <c r="B51" i="29" s="1"/>
  <c r="B52" i="29" s="1"/>
  <c r="B53" i="29" s="1"/>
  <c r="B54" i="29" s="1"/>
  <c r="B55" i="29" s="1"/>
  <c r="B56" i="29" s="1"/>
  <c r="B57" i="29" s="1"/>
  <c r="AI1" i="29"/>
  <c r="AR41" i="32" l="1"/>
  <c r="AR44" i="32"/>
  <c r="AR43" i="32"/>
  <c r="Z27" i="32"/>
  <c r="AR45" i="32" l="1"/>
  <c r="AC41" i="32" s="1"/>
  <c r="A52" i="25"/>
  <c r="Z50" i="32" l="1"/>
  <c r="Y52" i="25"/>
  <c r="W56" i="25" s="1"/>
  <c r="M52" i="23"/>
  <c r="A52" i="23"/>
  <c r="L16" i="21"/>
  <c r="J16" i="21"/>
  <c r="M15" i="21"/>
  <c r="O15" i="21" s="1"/>
  <c r="L13" i="21"/>
  <c r="J13" i="21"/>
  <c r="L12" i="21"/>
  <c r="J12" i="21"/>
  <c r="L11" i="21"/>
  <c r="J11" i="21"/>
  <c r="L10" i="21"/>
  <c r="J10" i="21"/>
  <c r="L9" i="21"/>
  <c r="J9" i="21"/>
  <c r="L8" i="21"/>
  <c r="J8" i="21"/>
  <c r="M7" i="21"/>
  <c r="L7" i="21"/>
  <c r="J7" i="21"/>
  <c r="M14" i="21" l="1"/>
  <c r="M17" i="21" s="1"/>
  <c r="I6" i="11" s="1"/>
  <c r="O6" i="11" s="1"/>
  <c r="J14" i="21"/>
  <c r="J17" i="21" s="1"/>
  <c r="Y52" i="23"/>
  <c r="W56" i="23" s="1"/>
  <c r="M44" i="13" l="1"/>
  <c r="C31" i="13"/>
  <c r="W24" i="13"/>
  <c r="R31" i="13" s="1"/>
  <c r="L27" i="13"/>
  <c r="C27" i="13"/>
  <c r="C8" i="13"/>
  <c r="S8" i="13" s="1"/>
  <c r="T27" i="13" l="1"/>
  <c r="AC27" i="13" s="1"/>
  <c r="AC28" i="13" l="1"/>
  <c r="K31" i="13" s="1"/>
  <c r="W31" i="13" s="1"/>
  <c r="D44" i="13" l="1"/>
  <c r="W44" i="13" s="1"/>
  <c r="C35" i="13"/>
  <c r="S35" i="13" s="1"/>
  <c r="Y51" i="13" s="1"/>
  <c r="Y56" i="13" s="1"/>
  <c r="V70" i="4" l="1"/>
  <c r="V77" i="4" s="1"/>
  <c r="U83" i="4" s="1"/>
  <c r="U87" i="4" s="1"/>
  <c r="Q77" i="4" l="1"/>
  <c r="L77" i="4"/>
  <c r="O62" i="4" s="1"/>
  <c r="Y62" i="4" s="1"/>
  <c r="U81" i="4" s="1"/>
</calcChain>
</file>

<file path=xl/comments1.xml><?xml version="1.0" encoding="utf-8"?>
<comments xmlns="http://schemas.openxmlformats.org/spreadsheetml/2006/main">
  <authors>
    <author>埼玉県</author>
  </authors>
  <commentList>
    <comment ref="G72" authorId="0" shapeId="0">
      <text>
        <r>
          <rPr>
            <sz val="9"/>
            <color indexed="81"/>
            <rFont val="MS P ゴシック"/>
            <family val="3"/>
            <charset val="128"/>
          </rPr>
          <t>（照明、ボイラー、空調、太陽光発電設備、コンプレッサー以外の）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L72" authorId="0" shapeId="0">
      <text>
        <r>
          <rPr>
            <sz val="9"/>
            <color indexed="81"/>
            <rFont val="MS P ゴシック"/>
            <family val="3"/>
            <charset val="128"/>
          </rPr>
          <t>（照明、ボイラー、空調、太陽光発電設備、コンプレッサー以外の）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Q72" authorId="0" shapeId="0">
      <text>
        <r>
          <rPr>
            <sz val="9"/>
            <color indexed="81"/>
            <rFont val="MS P ゴシック"/>
            <family val="3"/>
            <charset val="128"/>
          </rPr>
          <t>（照明、ボイラー、空調、太陽光発電設備、コンプレッサー以外の）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V72" authorId="0" shapeId="0">
      <text>
        <r>
          <rPr>
            <sz val="9"/>
            <color indexed="81"/>
            <rFont val="MS P ゴシック"/>
            <family val="3"/>
            <charset val="128"/>
          </rPr>
          <t>（照明、ボイラー、空調、太陽光発電設備、コンプレッサー以外の）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G73" authorId="0" shapeId="0">
      <text>
        <r>
          <rPr>
            <sz val="9"/>
            <color indexed="81"/>
            <rFont val="MS P ゴシック"/>
            <family val="3"/>
            <charset val="128"/>
          </rPr>
          <t>（照明、ボイラー、空調、太陽光発電設備、コンプレッサー以外の）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L73" authorId="0" shapeId="0">
      <text>
        <r>
          <rPr>
            <sz val="9"/>
            <color indexed="81"/>
            <rFont val="MS P ゴシック"/>
            <family val="3"/>
            <charset val="128"/>
          </rPr>
          <t>（照明、ボイラー、空調、太陽光発電設備、コンプレッサー以外の）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Q73" authorId="0" shapeId="0">
      <text>
        <r>
          <rPr>
            <sz val="9"/>
            <color indexed="81"/>
            <rFont val="MS P ゴシック"/>
            <family val="3"/>
            <charset val="128"/>
          </rPr>
          <t>（照明、ボイラー、空調、太陽光発電設備、コンプレッサー以外の）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V73" authorId="0" shapeId="0">
      <text>
        <r>
          <rPr>
            <sz val="9"/>
            <color indexed="81"/>
            <rFont val="MS P ゴシック"/>
            <family val="3"/>
            <charset val="128"/>
          </rPr>
          <t>（照明、ボイラー、空調、太陽光発電設備、コンプレッサー以外の）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G74" authorId="0" shapeId="0">
      <text>
        <r>
          <rPr>
            <sz val="9"/>
            <color indexed="81"/>
            <rFont val="MS P ゴシック"/>
            <family val="3"/>
            <charset val="128"/>
          </rPr>
          <t>（照明、ボイラー、空調、太陽光発電設備、コンプレッサー以外の）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L74" authorId="0" shapeId="0">
      <text>
        <r>
          <rPr>
            <sz val="9"/>
            <color indexed="81"/>
            <rFont val="MS P ゴシック"/>
            <family val="3"/>
            <charset val="128"/>
          </rPr>
          <t>（照明、ボイラー、空調、太陽光発電設備、コンプレッサー以外の）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Q74" authorId="0" shapeId="0">
      <text>
        <r>
          <rPr>
            <sz val="9"/>
            <color indexed="81"/>
            <rFont val="MS P ゴシック"/>
            <family val="3"/>
            <charset val="128"/>
          </rPr>
          <t>（照明、ボイラー、空調、太陽光発電設備、コンプレッサー以外の）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V74" authorId="0" shapeId="0">
      <text>
        <r>
          <rPr>
            <sz val="9"/>
            <color indexed="81"/>
            <rFont val="MS P ゴシック"/>
            <family val="3"/>
            <charset val="128"/>
          </rPr>
          <t>（照明、ボイラー、空調、太陽光発電設備、コンプレッサー以外の）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G75" authorId="0" shapeId="0">
      <text>
        <r>
          <rPr>
            <sz val="9"/>
            <color indexed="81"/>
            <rFont val="MS P ゴシック"/>
            <family val="3"/>
            <charset val="128"/>
          </rPr>
          <t>（照明、ボイラー、空調、太陽光発電設備、コンプレッサー以外の）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L75" authorId="0" shapeId="0">
      <text>
        <r>
          <rPr>
            <sz val="9"/>
            <color indexed="81"/>
            <rFont val="MS P ゴシック"/>
            <family val="3"/>
            <charset val="128"/>
          </rPr>
          <t>（照明、ボイラー、空調、太陽光発電設備、コンプレッサー以外の）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Q75" authorId="0" shapeId="0">
      <text>
        <r>
          <rPr>
            <sz val="9"/>
            <color indexed="81"/>
            <rFont val="MS P ゴシック"/>
            <family val="3"/>
            <charset val="128"/>
          </rPr>
          <t>（照明、ボイラー、空調、太陽光発電設備、コンプレッサー以外の）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V75" authorId="0" shapeId="0">
      <text>
        <r>
          <rPr>
            <sz val="9"/>
            <color indexed="81"/>
            <rFont val="MS P ゴシック"/>
            <family val="3"/>
            <charset val="128"/>
          </rPr>
          <t>（照明、ボイラー、空調、太陽光発電設備、コンプレッサー以外の）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G76" authorId="0" shapeId="0">
      <text>
        <r>
          <rPr>
            <sz val="9"/>
            <color indexed="81"/>
            <rFont val="MS P ゴシック"/>
            <family val="3"/>
            <charset val="128"/>
          </rPr>
          <t>（照明、ボイラー、空調、太陽光発電設備、コンプレッサー以外の）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L76" authorId="0" shapeId="0">
      <text>
        <r>
          <rPr>
            <sz val="9"/>
            <color indexed="81"/>
            <rFont val="MS P ゴシック"/>
            <family val="3"/>
            <charset val="128"/>
          </rPr>
          <t>（照明、ボイラー、空調、太陽光発電設備、コンプレッサー以外の）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Q76" authorId="0" shapeId="0">
      <text>
        <r>
          <rPr>
            <sz val="9"/>
            <color indexed="81"/>
            <rFont val="MS P ゴシック"/>
            <family val="3"/>
            <charset val="128"/>
          </rPr>
          <t>（照明、ボイラー、空調、太陽光発電設備、コンプレッサー以外の）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 ref="V76" authorId="0" shapeId="0">
      <text>
        <r>
          <rPr>
            <sz val="9"/>
            <color indexed="81"/>
            <rFont val="MS P ゴシック"/>
            <family val="3"/>
            <charset val="128"/>
          </rPr>
          <t>（照明、ボイラー、空調、太陽光発電設備、コンプレッサー以外の）</t>
        </r>
        <r>
          <rPr>
            <b/>
            <sz val="11"/>
            <color indexed="81"/>
            <rFont val="MS P ゴシック"/>
            <family val="3"/>
            <charset val="128"/>
          </rPr>
          <t xml:space="preserve">
その他の設備を更新される場合は、
排出量算定シートで計算された
削減量などを漏れなく記入して下さい。</t>
        </r>
        <r>
          <rPr>
            <sz val="9"/>
            <color indexed="81"/>
            <rFont val="MS P ゴシック"/>
            <family val="3"/>
            <charset val="128"/>
          </rPr>
          <t xml:space="preserve">
</t>
        </r>
      </text>
    </comment>
  </commentList>
</comments>
</file>

<file path=xl/comments10.xml><?xml version="1.0" encoding="utf-8"?>
<comments xmlns="http://schemas.openxmlformats.org/spreadsheetml/2006/main">
  <authors>
    <author>埼玉県</author>
  </authors>
  <commentList>
    <comment ref="Q19" authorId="0" shapeId="0">
      <text>
        <r>
          <rPr>
            <b/>
            <sz val="9"/>
            <color indexed="81"/>
            <rFont val="ＭＳ Ｐゴシック"/>
            <family val="3"/>
            <charset val="128"/>
          </rPr>
          <t>リストから選択</t>
        </r>
      </text>
    </comment>
    <comment ref="P27" authorId="0" shapeId="0">
      <text>
        <r>
          <rPr>
            <sz val="9"/>
            <color indexed="81"/>
            <rFont val="MS P ゴシック"/>
            <family val="3"/>
            <charset val="128"/>
          </rPr>
          <t xml:space="preserve">ほかの様式を利用した場合、計算数値を記入する。
</t>
        </r>
      </text>
    </comment>
    <comment ref="I33" authorId="0" shapeId="0">
      <text>
        <r>
          <rPr>
            <b/>
            <sz val="9"/>
            <color indexed="81"/>
            <rFont val="ＭＳ Ｐゴシック"/>
            <family val="3"/>
            <charset val="128"/>
          </rPr>
          <t>リストから選択</t>
        </r>
      </text>
    </comment>
    <comment ref="I34" authorId="0" shapeId="0">
      <text>
        <r>
          <rPr>
            <b/>
            <sz val="9"/>
            <color indexed="81"/>
            <rFont val="ＭＳ Ｐゴシック"/>
            <family val="3"/>
            <charset val="128"/>
          </rPr>
          <t>リストから選択</t>
        </r>
      </text>
    </comment>
    <comment ref="I35" authorId="0" shapeId="0">
      <text>
        <r>
          <rPr>
            <b/>
            <sz val="9"/>
            <color indexed="81"/>
            <rFont val="MS P ゴシック"/>
            <family val="3"/>
            <charset val="128"/>
          </rPr>
          <t>リストから選択</t>
        </r>
      </text>
    </comment>
    <comment ref="P50" authorId="0" shapeId="0">
      <text>
        <r>
          <rPr>
            <sz val="9"/>
            <color indexed="81"/>
            <rFont val="MS P ゴシック"/>
            <family val="3"/>
            <charset val="128"/>
          </rPr>
          <t xml:space="preserve">ほかの様式を利用した場合、計算数値を記入する。
</t>
        </r>
      </text>
    </comment>
  </commentList>
</comments>
</file>

<file path=xl/comments11.xml><?xml version="1.0" encoding="utf-8"?>
<comments xmlns="http://schemas.openxmlformats.org/spreadsheetml/2006/main">
  <authors>
    <author>埼玉県</author>
  </authors>
  <commentList>
    <comment ref="L6" authorId="0" shapeId="0">
      <text>
        <r>
          <rPr>
            <sz val="9"/>
            <color indexed="81"/>
            <rFont val="MS P ゴシック"/>
            <family val="3"/>
            <charset val="128"/>
          </rPr>
          <t>対象の年式もしくは設置年を選択する。
（おおよそでもよい）</t>
        </r>
      </text>
    </comment>
    <comment ref="N6" authorId="0" shapeId="0">
      <text>
        <r>
          <rPr>
            <sz val="9"/>
            <color indexed="81"/>
            <rFont val="MS P ゴシック"/>
            <family val="3"/>
            <charset val="128"/>
          </rPr>
          <t>ｲﾝﾊﾞｰﾀ搭載の場合、◎を選択する。
その他は空欄のまま。</t>
        </r>
      </text>
    </comment>
    <comment ref="W6" authorId="0" shapeId="0">
      <text>
        <r>
          <rPr>
            <b/>
            <sz val="9"/>
            <color indexed="81"/>
            <rFont val="MS P ゴシック"/>
            <family val="3"/>
            <charset val="128"/>
          </rPr>
          <t>年間24以上の数値を入れてください。</t>
        </r>
      </text>
    </comment>
    <comment ref="Z6" authorId="0" shapeId="0">
      <text>
        <r>
          <rPr>
            <b/>
            <sz val="9"/>
            <color indexed="81"/>
            <rFont val="MS P ゴシック"/>
            <family val="3"/>
            <charset val="128"/>
          </rPr>
          <t>手動選択をした場合数値を選択します。</t>
        </r>
      </text>
    </comment>
    <comment ref="AL6" authorId="0" shapeId="0">
      <text>
        <r>
          <rPr>
            <sz val="9"/>
            <color indexed="81"/>
            <rFont val="MS P ゴシック"/>
            <family val="3"/>
            <charset val="128"/>
          </rPr>
          <t>記入した負荷率が標準値を超えると警告を表示ます</t>
        </r>
        <r>
          <rPr>
            <b/>
            <sz val="9"/>
            <color indexed="81"/>
            <rFont val="MS P ゴシック"/>
            <family val="3"/>
            <charset val="128"/>
          </rPr>
          <t>。</t>
        </r>
      </text>
    </comment>
  </commentList>
</comments>
</file>

<file path=xl/comments12.xml><?xml version="1.0" encoding="utf-8"?>
<comments xmlns="http://schemas.openxmlformats.org/spreadsheetml/2006/main">
  <authors>
    <author>埼玉県</author>
  </authors>
  <commentList>
    <comment ref="L6" authorId="0" shapeId="0">
      <text>
        <r>
          <rPr>
            <sz val="9"/>
            <color indexed="81"/>
            <rFont val="MS P ゴシック"/>
            <family val="3"/>
            <charset val="128"/>
          </rPr>
          <t>対象の年式もしくは設置年を選択する。
（おおよそでもよい）</t>
        </r>
      </text>
    </comment>
    <comment ref="N6" authorId="0" shapeId="0">
      <text>
        <r>
          <rPr>
            <sz val="9"/>
            <color indexed="81"/>
            <rFont val="MS P ゴシック"/>
            <family val="3"/>
            <charset val="128"/>
          </rPr>
          <t>ｲﾝﾊﾞｰﾀ搭載の場合、◎を選択する。
その他は空欄のまま。</t>
        </r>
      </text>
    </comment>
    <comment ref="W6" authorId="0" shapeId="0">
      <text>
        <r>
          <rPr>
            <b/>
            <sz val="9"/>
            <color indexed="81"/>
            <rFont val="MS P ゴシック"/>
            <family val="3"/>
            <charset val="128"/>
          </rPr>
          <t>年間24以上の数値を入れてください。</t>
        </r>
      </text>
    </comment>
    <comment ref="Z6" authorId="0" shapeId="0">
      <text>
        <r>
          <rPr>
            <b/>
            <sz val="9"/>
            <color indexed="81"/>
            <rFont val="MS P ゴシック"/>
            <family val="3"/>
            <charset val="128"/>
          </rPr>
          <t>手動選択をした場合数値を選択します。</t>
        </r>
      </text>
    </comment>
    <comment ref="AL6" authorId="0" shapeId="0">
      <text>
        <r>
          <rPr>
            <sz val="9"/>
            <color indexed="81"/>
            <rFont val="MS P ゴシック"/>
            <family val="3"/>
            <charset val="128"/>
          </rPr>
          <t>記入した負荷率が標準値を超えると警告を表示ます</t>
        </r>
        <r>
          <rPr>
            <b/>
            <sz val="9"/>
            <color indexed="81"/>
            <rFont val="MS P ゴシック"/>
            <family val="3"/>
            <charset val="128"/>
          </rPr>
          <t>。</t>
        </r>
      </text>
    </comment>
  </commentList>
</comments>
</file>

<file path=xl/comments13.xml><?xml version="1.0" encoding="utf-8"?>
<comments xmlns="http://schemas.openxmlformats.org/spreadsheetml/2006/main">
  <authors>
    <author>埼玉県</author>
  </authors>
  <commentList>
    <comment ref="AC1" authorId="0" shapeId="0">
      <text>
        <r>
          <rPr>
            <b/>
            <sz val="12"/>
            <color indexed="81"/>
            <rFont val="ＭＳ Ｐゴシック"/>
            <family val="3"/>
            <charset val="128"/>
          </rPr>
          <t>簡易版（太陽光発電）
・導入前と導入後にそれぞれ必要事項を入力して算定してください。
・①が、②を上回る場合は、④に「余剰あり」と表記されます。（下回る場合は「余剰なし」）
・この様式により難い場合は、別シート「排出量算定（任意）」をご使用ください。</t>
        </r>
      </text>
    </comment>
  </commentList>
</comments>
</file>

<file path=xl/comments14.xml><?xml version="1.0" encoding="utf-8"?>
<comments xmlns="http://schemas.openxmlformats.org/spreadsheetml/2006/main">
  <authors>
    <author>埼玉県</author>
  </authors>
  <commentList>
    <comment ref="AC1" authorId="0" shapeId="0">
      <text>
        <r>
          <rPr>
            <b/>
            <sz val="12"/>
            <color indexed="81"/>
            <rFont val="ＭＳ Ｐゴシック"/>
            <family val="3"/>
            <charset val="128"/>
          </rPr>
          <t>簡易版（コンプレッサー）
・導入前と導入後にそれぞれ必要事項を入力して算定してください。
・①が、②を上回る場合は、④に「余剰あり」と表記されます。（下回る場合は「余剰なし」）
・この様式により難い場合は、別シート「排出量算定（任意）」をご使用ください。</t>
        </r>
      </text>
    </comment>
  </commentList>
</comments>
</file>

<file path=xl/comments2.xml><?xml version="1.0" encoding="utf-8"?>
<comments xmlns="http://schemas.openxmlformats.org/spreadsheetml/2006/main">
  <authors>
    <author>埼玉県</author>
  </authors>
  <commentList>
    <comment ref="M16" authorId="0" shapeId="0">
      <text>
        <r>
          <rPr>
            <b/>
            <sz val="12"/>
            <color indexed="81"/>
            <rFont val="MS P ゴシック"/>
            <family val="3"/>
            <charset val="128"/>
          </rPr>
          <t xml:space="preserve">登録予定の資産名称を記入して下さい。
</t>
        </r>
        <r>
          <rPr>
            <sz val="12"/>
            <color indexed="81"/>
            <rFont val="MS P ゴシック"/>
            <family val="3"/>
            <charset val="128"/>
          </rPr>
          <t>（更新予定の設備の欄のみに記入して下さい。）</t>
        </r>
      </text>
    </comment>
    <comment ref="AC16" authorId="0" shapeId="0">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 ref="M19" authorId="0" shapeId="0">
      <text>
        <r>
          <rPr>
            <b/>
            <sz val="12"/>
            <color indexed="81"/>
            <rFont val="MS P ゴシック"/>
            <family val="3"/>
            <charset val="128"/>
          </rPr>
          <t xml:space="preserve">登録予定の資産名称を記入して下さい。
</t>
        </r>
        <r>
          <rPr>
            <sz val="12"/>
            <color indexed="81"/>
            <rFont val="MS P ゴシック"/>
            <family val="3"/>
            <charset val="128"/>
          </rPr>
          <t>（更新予定の設備の欄のみに記入して下さい。）</t>
        </r>
      </text>
    </comment>
    <comment ref="AC19" authorId="0" shapeId="0">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 ref="M22" authorId="0" shapeId="0">
      <text>
        <r>
          <rPr>
            <b/>
            <sz val="12"/>
            <color indexed="81"/>
            <rFont val="MS P ゴシック"/>
            <family val="3"/>
            <charset val="128"/>
          </rPr>
          <t xml:space="preserve">登録予定の資産名称を記入して下さい。
</t>
        </r>
        <r>
          <rPr>
            <sz val="12"/>
            <color indexed="81"/>
            <rFont val="MS P ゴシック"/>
            <family val="3"/>
            <charset val="128"/>
          </rPr>
          <t>（更新予定の設備の欄のみに記入して下さい。）</t>
        </r>
      </text>
    </comment>
    <comment ref="AC22" authorId="0" shapeId="0">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 ref="M25" authorId="0" shapeId="0">
      <text>
        <r>
          <rPr>
            <b/>
            <sz val="12"/>
            <color indexed="81"/>
            <rFont val="MS P ゴシック"/>
            <family val="3"/>
            <charset val="128"/>
          </rPr>
          <t xml:space="preserve">登録予定の資産名称を記入して下さい。
</t>
        </r>
        <r>
          <rPr>
            <sz val="12"/>
            <color indexed="81"/>
            <rFont val="MS P ゴシック"/>
            <family val="3"/>
            <charset val="128"/>
          </rPr>
          <t>（更新予定の設備の欄のみに記入して下さい。）</t>
        </r>
      </text>
    </comment>
    <comment ref="AC25" authorId="0" shapeId="0">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 ref="M28" authorId="0" shapeId="0">
      <text>
        <r>
          <rPr>
            <b/>
            <sz val="12"/>
            <color indexed="81"/>
            <rFont val="MS P ゴシック"/>
            <family val="3"/>
            <charset val="128"/>
          </rPr>
          <t xml:space="preserve">登録予定の資産名称を記入して下さい。
</t>
        </r>
        <r>
          <rPr>
            <sz val="12"/>
            <color indexed="81"/>
            <rFont val="MS P ゴシック"/>
            <family val="3"/>
            <charset val="128"/>
          </rPr>
          <t>（更新予定の設備の欄のみに記入して下さい。）</t>
        </r>
      </text>
    </comment>
    <comment ref="AC28" authorId="0" shapeId="0">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 ref="C31" authorId="0" shapeId="0">
      <text>
        <r>
          <rPr>
            <b/>
            <sz val="12"/>
            <color indexed="81"/>
            <rFont val="MS P ゴシック"/>
            <family val="3"/>
            <charset val="128"/>
          </rPr>
          <t xml:space="preserve">上記以外の設備更新をされる場合は
その設備名を記入して下さい。
</t>
        </r>
      </text>
    </comment>
    <comment ref="M31" authorId="0" shapeId="0">
      <text>
        <r>
          <rPr>
            <b/>
            <sz val="12"/>
            <color indexed="81"/>
            <rFont val="MS P ゴシック"/>
            <family val="3"/>
            <charset val="128"/>
          </rPr>
          <t xml:space="preserve">登録予定の資産名称を記入して下さい。
</t>
        </r>
        <r>
          <rPr>
            <sz val="12"/>
            <color indexed="81"/>
            <rFont val="MS P ゴシック"/>
            <family val="3"/>
            <charset val="128"/>
          </rPr>
          <t>（更新予定の設備の欄のみに記入して下さい。）</t>
        </r>
      </text>
    </comment>
    <comment ref="AC31" authorId="0" shapeId="0">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 ref="C34" authorId="0" shapeId="0">
      <text>
        <r>
          <rPr>
            <b/>
            <sz val="12"/>
            <color indexed="81"/>
            <rFont val="MS P ゴシック"/>
            <family val="3"/>
            <charset val="128"/>
          </rPr>
          <t xml:space="preserve">上記以外の設備更新をされる場合は
その設備名を記入して下さい。
</t>
        </r>
      </text>
    </comment>
    <comment ref="M34" authorId="0" shapeId="0">
      <text>
        <r>
          <rPr>
            <b/>
            <sz val="12"/>
            <color indexed="81"/>
            <rFont val="MS P ゴシック"/>
            <family val="3"/>
            <charset val="128"/>
          </rPr>
          <t xml:space="preserve">登録予定の資産名称を記入して下さい。
</t>
        </r>
        <r>
          <rPr>
            <sz val="12"/>
            <color indexed="81"/>
            <rFont val="MS P ゴシック"/>
            <family val="3"/>
            <charset val="128"/>
          </rPr>
          <t>（更新予定の設備の欄のみに記入して下さい。）</t>
        </r>
      </text>
    </comment>
    <comment ref="AC34" authorId="0" shapeId="0">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 ref="C37" authorId="0" shapeId="0">
      <text>
        <r>
          <rPr>
            <b/>
            <sz val="12"/>
            <color indexed="81"/>
            <rFont val="MS P ゴシック"/>
            <family val="3"/>
            <charset val="128"/>
          </rPr>
          <t xml:space="preserve">上記以外の設備更新をされる場合は
その設備名を記入して下さい。
</t>
        </r>
      </text>
    </comment>
    <comment ref="M37" authorId="0" shapeId="0">
      <text>
        <r>
          <rPr>
            <b/>
            <sz val="12"/>
            <color indexed="81"/>
            <rFont val="MS P ゴシック"/>
            <family val="3"/>
            <charset val="128"/>
          </rPr>
          <t xml:space="preserve">登録予定の資産名称を記入して下さい。
</t>
        </r>
        <r>
          <rPr>
            <sz val="12"/>
            <color indexed="81"/>
            <rFont val="MS P ゴシック"/>
            <family val="3"/>
            <charset val="128"/>
          </rPr>
          <t>（更新予定の設備の欄のみに記入して下さい。）</t>
        </r>
      </text>
    </comment>
    <comment ref="AC37" authorId="0" shapeId="0">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 ref="C40" authorId="0" shapeId="0">
      <text>
        <r>
          <rPr>
            <b/>
            <sz val="12"/>
            <color indexed="81"/>
            <rFont val="MS P ゴシック"/>
            <family val="3"/>
            <charset val="128"/>
          </rPr>
          <t xml:space="preserve">上記以外の設備更新をされる場合は
その設備名を記入して下さい。
</t>
        </r>
      </text>
    </comment>
    <comment ref="M40" authorId="0" shapeId="0">
      <text>
        <r>
          <rPr>
            <b/>
            <sz val="12"/>
            <color indexed="81"/>
            <rFont val="MS P ゴシック"/>
            <family val="3"/>
            <charset val="128"/>
          </rPr>
          <t xml:space="preserve">登録予定の資産名称を記入して下さい。
</t>
        </r>
        <r>
          <rPr>
            <sz val="12"/>
            <color indexed="81"/>
            <rFont val="MS P ゴシック"/>
            <family val="3"/>
            <charset val="128"/>
          </rPr>
          <t>（更新予定の設備の欄のみに記入して下さい。）</t>
        </r>
      </text>
    </comment>
    <comment ref="AC40" authorId="0" shapeId="0">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 ref="C43" authorId="0" shapeId="0">
      <text>
        <r>
          <rPr>
            <b/>
            <sz val="12"/>
            <color indexed="81"/>
            <rFont val="MS P ゴシック"/>
            <family val="3"/>
            <charset val="128"/>
          </rPr>
          <t xml:space="preserve">上記以外の設備更新をされる場合は
その設備名を記入して下さい。
</t>
        </r>
      </text>
    </comment>
    <comment ref="M43" authorId="0" shapeId="0">
      <text>
        <r>
          <rPr>
            <b/>
            <sz val="12"/>
            <color indexed="81"/>
            <rFont val="MS P ゴシック"/>
            <family val="3"/>
            <charset val="128"/>
          </rPr>
          <t xml:space="preserve">登録予定の資産名称を記入して下さい。
</t>
        </r>
        <r>
          <rPr>
            <sz val="12"/>
            <color indexed="81"/>
            <rFont val="MS P ゴシック"/>
            <family val="3"/>
            <charset val="128"/>
          </rPr>
          <t>（更新予定の設備の欄のみに記入して下さい。）</t>
        </r>
      </text>
    </comment>
    <comment ref="AC43" authorId="0" shapeId="0">
      <text>
        <r>
          <rPr>
            <b/>
            <sz val="12"/>
            <color indexed="10"/>
            <rFont val="MS P ゴシック"/>
            <family val="3"/>
            <charset val="128"/>
          </rPr>
          <t xml:space="preserve">事前に税理士等へ
登録できる年数を
必ず確認して下さい！
</t>
        </r>
        <r>
          <rPr>
            <sz val="11"/>
            <color indexed="81"/>
            <rFont val="MS P ゴシック"/>
            <family val="3"/>
            <charset val="128"/>
          </rPr>
          <t>（更新予定設備の欄のみ）</t>
        </r>
        <r>
          <rPr>
            <sz val="9"/>
            <color indexed="81"/>
            <rFont val="MS P ゴシック"/>
            <family val="3"/>
            <charset val="128"/>
          </rPr>
          <t xml:space="preserve">
</t>
        </r>
      </text>
    </comment>
  </commentList>
</comments>
</file>

<file path=xl/comments3.xml><?xml version="1.0" encoding="utf-8"?>
<comments xmlns="http://schemas.openxmlformats.org/spreadsheetml/2006/main">
  <authors>
    <author>埼玉県</author>
  </authors>
  <commentList>
    <comment ref="P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8" authorId="0" shapeId="0">
      <text>
        <r>
          <rPr>
            <b/>
            <sz val="9"/>
            <color indexed="81"/>
            <rFont val="MS P ゴシック"/>
            <family val="3"/>
            <charset val="128"/>
          </rPr>
          <t>導入後の点灯時間が自動入力されます。</t>
        </r>
      </text>
    </comment>
    <comment ref="V8"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8"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8" authorId="0" shapeId="0">
      <text>
        <r>
          <rPr>
            <b/>
            <sz val="9"/>
            <color indexed="81"/>
            <rFont val="MS P ゴシック"/>
            <family val="3"/>
            <charset val="128"/>
          </rPr>
          <t>（照明）導入後シートを
漏れなく入力すればこちらに
年数が自動入力されます。</t>
        </r>
      </text>
    </comment>
    <comment ref="P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9" authorId="0" shapeId="0">
      <text>
        <r>
          <rPr>
            <b/>
            <sz val="9"/>
            <color indexed="81"/>
            <rFont val="MS P ゴシック"/>
            <family val="3"/>
            <charset val="128"/>
          </rPr>
          <t>導入後の点灯時間が自動入力されます。</t>
        </r>
      </text>
    </comment>
    <comment ref="V9"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9"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9" authorId="0" shapeId="0">
      <text>
        <r>
          <rPr>
            <b/>
            <sz val="9"/>
            <color indexed="81"/>
            <rFont val="MS P ゴシック"/>
            <family val="3"/>
            <charset val="128"/>
          </rPr>
          <t>（照明）導入後シートを
漏れなく入力すればこちらに
年数が自動入力されます。</t>
        </r>
      </text>
    </comment>
    <comment ref="P1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0" authorId="0" shapeId="0">
      <text>
        <r>
          <rPr>
            <b/>
            <sz val="9"/>
            <color indexed="81"/>
            <rFont val="MS P ゴシック"/>
            <family val="3"/>
            <charset val="128"/>
          </rPr>
          <t>導入後の点灯時間が自動入力されます。</t>
        </r>
      </text>
    </comment>
    <comment ref="V10"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0"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0" authorId="0" shapeId="0">
      <text>
        <r>
          <rPr>
            <b/>
            <sz val="9"/>
            <color indexed="81"/>
            <rFont val="MS P ゴシック"/>
            <family val="3"/>
            <charset val="128"/>
          </rPr>
          <t>（照明）導入後シートを
漏れなく入力すればこちらに
年数が自動入力されます。</t>
        </r>
      </text>
    </comment>
    <comment ref="P1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1" authorId="0" shapeId="0">
      <text>
        <r>
          <rPr>
            <b/>
            <sz val="9"/>
            <color indexed="81"/>
            <rFont val="MS P ゴシック"/>
            <family val="3"/>
            <charset val="128"/>
          </rPr>
          <t>導入後の点灯時間が自動入力されます。</t>
        </r>
      </text>
    </comment>
    <comment ref="V11"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1"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1" authorId="0" shapeId="0">
      <text>
        <r>
          <rPr>
            <b/>
            <sz val="9"/>
            <color indexed="81"/>
            <rFont val="MS P ゴシック"/>
            <family val="3"/>
            <charset val="128"/>
          </rPr>
          <t>（照明）導入後シートを
漏れなく入力すればこちらに
年数が自動入力されます。</t>
        </r>
      </text>
    </comment>
    <comment ref="P1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2" authorId="0" shapeId="0">
      <text>
        <r>
          <rPr>
            <b/>
            <sz val="9"/>
            <color indexed="81"/>
            <rFont val="MS P ゴシック"/>
            <family val="3"/>
            <charset val="128"/>
          </rPr>
          <t>導入後の点灯時間が自動入力されます。</t>
        </r>
      </text>
    </comment>
    <comment ref="V12"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2"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2" authorId="0" shapeId="0">
      <text>
        <r>
          <rPr>
            <b/>
            <sz val="9"/>
            <color indexed="81"/>
            <rFont val="MS P ゴシック"/>
            <family val="3"/>
            <charset val="128"/>
          </rPr>
          <t>（照明）導入後シートを
漏れなく入力すればこちらに
年数が自動入力されます。</t>
        </r>
      </text>
    </comment>
    <comment ref="P1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3" authorId="0" shapeId="0">
      <text>
        <r>
          <rPr>
            <b/>
            <sz val="9"/>
            <color indexed="81"/>
            <rFont val="MS P ゴシック"/>
            <family val="3"/>
            <charset val="128"/>
          </rPr>
          <t>導入後の点灯時間が自動入力されます。</t>
        </r>
      </text>
    </comment>
    <comment ref="V13"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3"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3" authorId="0" shapeId="0">
      <text>
        <r>
          <rPr>
            <b/>
            <sz val="9"/>
            <color indexed="81"/>
            <rFont val="MS P ゴシック"/>
            <family val="3"/>
            <charset val="128"/>
          </rPr>
          <t>（照明）導入後シートを
漏れなく入力すればこちらに
年数が自動入力されます。</t>
        </r>
      </text>
    </comment>
    <comment ref="P1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4" authorId="0" shapeId="0">
      <text>
        <r>
          <rPr>
            <b/>
            <sz val="9"/>
            <color indexed="81"/>
            <rFont val="MS P ゴシック"/>
            <family val="3"/>
            <charset val="128"/>
          </rPr>
          <t>導入後の点灯時間が自動入力されます。</t>
        </r>
      </text>
    </comment>
    <comment ref="V14"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4"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4" authorId="0" shapeId="0">
      <text>
        <r>
          <rPr>
            <b/>
            <sz val="9"/>
            <color indexed="81"/>
            <rFont val="MS P ゴシック"/>
            <family val="3"/>
            <charset val="128"/>
          </rPr>
          <t>（照明）導入後シートを
漏れなく入力すればこちらに
年数が自動入力されます。</t>
        </r>
      </text>
    </comment>
    <comment ref="P1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5" authorId="0" shapeId="0">
      <text>
        <r>
          <rPr>
            <b/>
            <sz val="9"/>
            <color indexed="81"/>
            <rFont val="MS P ゴシック"/>
            <family val="3"/>
            <charset val="128"/>
          </rPr>
          <t>導入後の点灯時間が自動入力されます。</t>
        </r>
      </text>
    </comment>
    <comment ref="V15"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5"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5" authorId="0" shapeId="0">
      <text>
        <r>
          <rPr>
            <b/>
            <sz val="9"/>
            <color indexed="81"/>
            <rFont val="MS P ゴシック"/>
            <family val="3"/>
            <charset val="128"/>
          </rPr>
          <t>（照明）導入後シートを
漏れなく入力すればこちらに
年数が自動入力されます。</t>
        </r>
      </text>
    </comment>
    <comment ref="P1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6" authorId="0" shapeId="0">
      <text>
        <r>
          <rPr>
            <b/>
            <sz val="9"/>
            <color indexed="81"/>
            <rFont val="MS P ゴシック"/>
            <family val="3"/>
            <charset val="128"/>
          </rPr>
          <t>導入後の点灯時間が自動入力されます。</t>
        </r>
      </text>
    </comment>
    <comment ref="V16"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6"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6" authorId="0" shapeId="0">
      <text>
        <r>
          <rPr>
            <b/>
            <sz val="9"/>
            <color indexed="81"/>
            <rFont val="MS P ゴシック"/>
            <family val="3"/>
            <charset val="128"/>
          </rPr>
          <t>（照明）導入後シートを
漏れなく入力すればこちらに
年数が自動入力されます。</t>
        </r>
      </text>
    </comment>
    <comment ref="P1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7" authorId="0" shapeId="0">
      <text>
        <r>
          <rPr>
            <b/>
            <sz val="9"/>
            <color indexed="81"/>
            <rFont val="MS P ゴシック"/>
            <family val="3"/>
            <charset val="128"/>
          </rPr>
          <t>導入後の点灯時間が自動入力されます。</t>
        </r>
      </text>
    </comment>
    <comment ref="V17"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7"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7" authorId="0" shapeId="0">
      <text>
        <r>
          <rPr>
            <b/>
            <sz val="9"/>
            <color indexed="81"/>
            <rFont val="MS P ゴシック"/>
            <family val="3"/>
            <charset val="128"/>
          </rPr>
          <t>（照明）導入後シートを
漏れなく入力すればこちらに
年数が自動入力されます。</t>
        </r>
      </text>
    </comment>
    <comment ref="P1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8" authorId="0" shapeId="0">
      <text>
        <r>
          <rPr>
            <b/>
            <sz val="9"/>
            <color indexed="81"/>
            <rFont val="MS P ゴシック"/>
            <family val="3"/>
            <charset val="128"/>
          </rPr>
          <t>導入後の点灯時間が自動入力されます。</t>
        </r>
      </text>
    </comment>
    <comment ref="V18"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8"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8" authorId="0" shapeId="0">
      <text>
        <r>
          <rPr>
            <b/>
            <sz val="9"/>
            <color indexed="81"/>
            <rFont val="MS P ゴシック"/>
            <family val="3"/>
            <charset val="128"/>
          </rPr>
          <t>（照明）導入後シートを
漏れなく入力すればこちらに
年数が自動入力されます。</t>
        </r>
      </text>
    </comment>
    <comment ref="P1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9" authorId="0" shapeId="0">
      <text>
        <r>
          <rPr>
            <b/>
            <sz val="9"/>
            <color indexed="81"/>
            <rFont val="MS P ゴシック"/>
            <family val="3"/>
            <charset val="128"/>
          </rPr>
          <t>導入後の点灯時間が自動入力されます。</t>
        </r>
      </text>
    </comment>
    <comment ref="V19"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9"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9" authorId="0" shapeId="0">
      <text>
        <r>
          <rPr>
            <b/>
            <sz val="9"/>
            <color indexed="81"/>
            <rFont val="MS P ゴシック"/>
            <family val="3"/>
            <charset val="128"/>
          </rPr>
          <t>（照明）導入後シートを
漏れなく入力すればこちらに
年数が自動入力されます。</t>
        </r>
      </text>
    </comment>
    <comment ref="P2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0" authorId="0" shapeId="0">
      <text>
        <r>
          <rPr>
            <b/>
            <sz val="9"/>
            <color indexed="81"/>
            <rFont val="MS P ゴシック"/>
            <family val="3"/>
            <charset val="128"/>
          </rPr>
          <t>導入後の点灯時間が自動入力されます。</t>
        </r>
      </text>
    </comment>
    <comment ref="V20"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0"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0" authorId="0" shapeId="0">
      <text>
        <r>
          <rPr>
            <b/>
            <sz val="9"/>
            <color indexed="81"/>
            <rFont val="MS P ゴシック"/>
            <family val="3"/>
            <charset val="128"/>
          </rPr>
          <t>（照明）導入後シートを
漏れなく入力すればこちらに
年数が自動入力されます。</t>
        </r>
      </text>
    </comment>
    <comment ref="P2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1" authorId="0" shapeId="0">
      <text>
        <r>
          <rPr>
            <b/>
            <sz val="9"/>
            <color indexed="81"/>
            <rFont val="MS P ゴシック"/>
            <family val="3"/>
            <charset val="128"/>
          </rPr>
          <t>導入後の点灯時間が自動入力されます。</t>
        </r>
      </text>
    </comment>
    <comment ref="V21"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1"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1" authorId="0" shapeId="0">
      <text>
        <r>
          <rPr>
            <b/>
            <sz val="9"/>
            <color indexed="81"/>
            <rFont val="MS P ゴシック"/>
            <family val="3"/>
            <charset val="128"/>
          </rPr>
          <t>（照明）導入後シートを
漏れなく入力すればこちらに
年数が自動入力されます。</t>
        </r>
      </text>
    </comment>
    <comment ref="P2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2" authorId="0" shapeId="0">
      <text>
        <r>
          <rPr>
            <b/>
            <sz val="9"/>
            <color indexed="81"/>
            <rFont val="MS P ゴシック"/>
            <family val="3"/>
            <charset val="128"/>
          </rPr>
          <t>導入後の点灯時間が自動入力されます。</t>
        </r>
      </text>
    </comment>
    <comment ref="V22"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2"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2" authorId="0" shapeId="0">
      <text>
        <r>
          <rPr>
            <b/>
            <sz val="9"/>
            <color indexed="81"/>
            <rFont val="MS P ゴシック"/>
            <family val="3"/>
            <charset val="128"/>
          </rPr>
          <t>（照明）導入後シートを
漏れなく入力すればこちらに
年数が自動入力されます。</t>
        </r>
      </text>
    </comment>
    <comment ref="P2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3" authorId="0" shapeId="0">
      <text>
        <r>
          <rPr>
            <b/>
            <sz val="9"/>
            <color indexed="81"/>
            <rFont val="MS P ゴシック"/>
            <family val="3"/>
            <charset val="128"/>
          </rPr>
          <t>導入後の点灯時間が自動入力されます。</t>
        </r>
      </text>
    </comment>
    <comment ref="V23"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3"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3" authorId="0" shapeId="0">
      <text>
        <r>
          <rPr>
            <b/>
            <sz val="9"/>
            <color indexed="81"/>
            <rFont val="MS P ゴシック"/>
            <family val="3"/>
            <charset val="128"/>
          </rPr>
          <t>（照明）導入後シートを
漏れなく入力すればこちらに
年数が自動入力されます。</t>
        </r>
      </text>
    </comment>
    <comment ref="P2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4" authorId="0" shapeId="0">
      <text>
        <r>
          <rPr>
            <b/>
            <sz val="9"/>
            <color indexed="81"/>
            <rFont val="MS P ゴシック"/>
            <family val="3"/>
            <charset val="128"/>
          </rPr>
          <t>導入後の点灯時間が自動入力されます。</t>
        </r>
      </text>
    </comment>
    <comment ref="V24"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4"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4" authorId="0" shapeId="0">
      <text>
        <r>
          <rPr>
            <b/>
            <sz val="9"/>
            <color indexed="81"/>
            <rFont val="MS P ゴシック"/>
            <family val="3"/>
            <charset val="128"/>
          </rPr>
          <t>（照明）導入後シートを
漏れなく入力すればこちらに
年数が自動入力されます。</t>
        </r>
      </text>
    </comment>
    <comment ref="P2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5" authorId="0" shapeId="0">
      <text>
        <r>
          <rPr>
            <b/>
            <sz val="9"/>
            <color indexed="81"/>
            <rFont val="MS P ゴシック"/>
            <family val="3"/>
            <charset val="128"/>
          </rPr>
          <t>導入後の点灯時間が自動入力されます。</t>
        </r>
      </text>
    </comment>
    <comment ref="V25"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5"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5" authorId="0" shapeId="0">
      <text>
        <r>
          <rPr>
            <b/>
            <sz val="9"/>
            <color indexed="81"/>
            <rFont val="MS P ゴシック"/>
            <family val="3"/>
            <charset val="128"/>
          </rPr>
          <t>（照明）導入後シートを
漏れなく入力すればこちらに
年数が自動入力されます。</t>
        </r>
      </text>
    </comment>
    <comment ref="P2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6" authorId="0" shapeId="0">
      <text>
        <r>
          <rPr>
            <b/>
            <sz val="9"/>
            <color indexed="81"/>
            <rFont val="MS P ゴシック"/>
            <family val="3"/>
            <charset val="128"/>
          </rPr>
          <t>導入後の点灯時間が自動入力されます。</t>
        </r>
      </text>
    </comment>
    <comment ref="V26"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6"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6" authorId="0" shapeId="0">
      <text>
        <r>
          <rPr>
            <b/>
            <sz val="9"/>
            <color indexed="81"/>
            <rFont val="MS P ゴシック"/>
            <family val="3"/>
            <charset val="128"/>
          </rPr>
          <t>（照明）導入後シートを
漏れなく入力すればこちらに
年数が自動入力されます。</t>
        </r>
      </text>
    </comment>
    <comment ref="P2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7" authorId="0" shapeId="0">
      <text>
        <r>
          <rPr>
            <b/>
            <sz val="9"/>
            <color indexed="81"/>
            <rFont val="MS P ゴシック"/>
            <family val="3"/>
            <charset val="128"/>
          </rPr>
          <t>導入後の点灯時間が自動入力されます。</t>
        </r>
      </text>
    </comment>
    <comment ref="V27"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7"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7" authorId="0" shapeId="0">
      <text>
        <r>
          <rPr>
            <b/>
            <sz val="9"/>
            <color indexed="81"/>
            <rFont val="MS P ゴシック"/>
            <family val="3"/>
            <charset val="128"/>
          </rPr>
          <t>（照明）導入後シートを
漏れなく入力すればこちらに
年数が自動入力されます。</t>
        </r>
      </text>
    </comment>
    <comment ref="P2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8" authorId="0" shapeId="0">
      <text>
        <r>
          <rPr>
            <b/>
            <sz val="9"/>
            <color indexed="81"/>
            <rFont val="MS P ゴシック"/>
            <family val="3"/>
            <charset val="128"/>
          </rPr>
          <t>導入後の点灯時間が自動入力されます。</t>
        </r>
      </text>
    </comment>
    <comment ref="V28"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8"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8" authorId="0" shapeId="0">
      <text>
        <r>
          <rPr>
            <b/>
            <sz val="9"/>
            <color indexed="81"/>
            <rFont val="MS P ゴシック"/>
            <family val="3"/>
            <charset val="128"/>
          </rPr>
          <t>（照明）導入後シートを
漏れなく入力すればこちらに
年数が自動入力されます。</t>
        </r>
      </text>
    </comment>
    <comment ref="P2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9" authorId="0" shapeId="0">
      <text>
        <r>
          <rPr>
            <b/>
            <sz val="9"/>
            <color indexed="81"/>
            <rFont val="MS P ゴシック"/>
            <family val="3"/>
            <charset val="128"/>
          </rPr>
          <t>導入後の点灯時間が自動入力されます。</t>
        </r>
      </text>
    </comment>
    <comment ref="V29"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9"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9" authorId="0" shapeId="0">
      <text>
        <r>
          <rPr>
            <b/>
            <sz val="9"/>
            <color indexed="81"/>
            <rFont val="MS P ゴシック"/>
            <family val="3"/>
            <charset val="128"/>
          </rPr>
          <t>（照明）導入後シートを
漏れなく入力すればこちらに
年数が自動入力されます。</t>
        </r>
      </text>
    </comment>
    <comment ref="P3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0" authorId="0" shapeId="0">
      <text>
        <r>
          <rPr>
            <b/>
            <sz val="9"/>
            <color indexed="81"/>
            <rFont val="MS P ゴシック"/>
            <family val="3"/>
            <charset val="128"/>
          </rPr>
          <t>導入後の点灯時間が自動入力されます。</t>
        </r>
      </text>
    </comment>
    <comment ref="V30"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0"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0" authorId="0" shapeId="0">
      <text>
        <r>
          <rPr>
            <b/>
            <sz val="9"/>
            <color indexed="81"/>
            <rFont val="MS P ゴシック"/>
            <family val="3"/>
            <charset val="128"/>
          </rPr>
          <t>（照明）導入後シートを
漏れなく入力すればこちらに
年数が自動入力されます。</t>
        </r>
      </text>
    </comment>
    <comment ref="P3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1" authorId="0" shapeId="0">
      <text>
        <r>
          <rPr>
            <b/>
            <sz val="9"/>
            <color indexed="81"/>
            <rFont val="MS P ゴシック"/>
            <family val="3"/>
            <charset val="128"/>
          </rPr>
          <t>導入後の点灯時間が自動入力されます。</t>
        </r>
      </text>
    </comment>
    <comment ref="V31"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1"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1" authorId="0" shapeId="0">
      <text>
        <r>
          <rPr>
            <b/>
            <sz val="9"/>
            <color indexed="81"/>
            <rFont val="MS P ゴシック"/>
            <family val="3"/>
            <charset val="128"/>
          </rPr>
          <t>（照明）導入後シートを
漏れなく入力すればこちらに
年数が自動入力されます。</t>
        </r>
      </text>
    </comment>
    <comment ref="P3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2" authorId="0" shapeId="0">
      <text>
        <r>
          <rPr>
            <b/>
            <sz val="9"/>
            <color indexed="81"/>
            <rFont val="MS P ゴシック"/>
            <family val="3"/>
            <charset val="128"/>
          </rPr>
          <t>導入後の点灯時間が自動入力されます。</t>
        </r>
      </text>
    </comment>
    <comment ref="V32"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2"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2" authorId="0" shapeId="0">
      <text>
        <r>
          <rPr>
            <b/>
            <sz val="9"/>
            <color indexed="81"/>
            <rFont val="MS P ゴシック"/>
            <family val="3"/>
            <charset val="128"/>
          </rPr>
          <t>（照明）導入後シートを
漏れなく入力すればこちらに
年数が自動入力されます。</t>
        </r>
      </text>
    </comment>
    <comment ref="P3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3" authorId="0" shapeId="0">
      <text>
        <r>
          <rPr>
            <b/>
            <sz val="9"/>
            <color indexed="81"/>
            <rFont val="MS P ゴシック"/>
            <family val="3"/>
            <charset val="128"/>
          </rPr>
          <t>導入後の点灯時間が自動入力されます。</t>
        </r>
      </text>
    </comment>
    <comment ref="V33"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3"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3" authorId="0" shapeId="0">
      <text>
        <r>
          <rPr>
            <b/>
            <sz val="9"/>
            <color indexed="81"/>
            <rFont val="MS P ゴシック"/>
            <family val="3"/>
            <charset val="128"/>
          </rPr>
          <t>（照明）導入後シートを
漏れなく入力すればこちらに
年数が自動入力されます。</t>
        </r>
      </text>
    </comment>
    <comment ref="P3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4" authorId="0" shapeId="0">
      <text>
        <r>
          <rPr>
            <b/>
            <sz val="9"/>
            <color indexed="81"/>
            <rFont val="MS P ゴシック"/>
            <family val="3"/>
            <charset val="128"/>
          </rPr>
          <t>導入後の点灯時間が自動入力されます。</t>
        </r>
      </text>
    </comment>
    <comment ref="V34"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4"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4" authorId="0" shapeId="0">
      <text>
        <r>
          <rPr>
            <b/>
            <sz val="9"/>
            <color indexed="81"/>
            <rFont val="MS P ゴシック"/>
            <family val="3"/>
            <charset val="128"/>
          </rPr>
          <t>（照明）導入後シートを
漏れなく入力すればこちらに
年数が自動入力されます。</t>
        </r>
      </text>
    </comment>
    <comment ref="P3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5" authorId="0" shapeId="0">
      <text>
        <r>
          <rPr>
            <b/>
            <sz val="9"/>
            <color indexed="81"/>
            <rFont val="MS P ゴシック"/>
            <family val="3"/>
            <charset val="128"/>
          </rPr>
          <t>導入後の点灯時間が自動入力されます。</t>
        </r>
      </text>
    </comment>
    <comment ref="V35"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5"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5" authorId="0" shapeId="0">
      <text>
        <r>
          <rPr>
            <b/>
            <sz val="9"/>
            <color indexed="81"/>
            <rFont val="MS P ゴシック"/>
            <family val="3"/>
            <charset val="128"/>
          </rPr>
          <t>（照明）導入後シートを
漏れなく入力すればこちらに
年数が自動入力されます。</t>
        </r>
      </text>
    </comment>
    <comment ref="P3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6" authorId="0" shapeId="0">
      <text>
        <r>
          <rPr>
            <b/>
            <sz val="9"/>
            <color indexed="81"/>
            <rFont val="MS P ゴシック"/>
            <family val="3"/>
            <charset val="128"/>
          </rPr>
          <t>導入後の点灯時間が自動入力されます。</t>
        </r>
      </text>
    </comment>
    <comment ref="V36"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6"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6" authorId="0" shapeId="0">
      <text>
        <r>
          <rPr>
            <b/>
            <sz val="9"/>
            <color indexed="81"/>
            <rFont val="MS P ゴシック"/>
            <family val="3"/>
            <charset val="128"/>
          </rPr>
          <t>（照明）導入後シートを
漏れなく入力すればこちらに
年数が自動入力されます。</t>
        </r>
      </text>
    </comment>
    <comment ref="P3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7" authorId="0" shapeId="0">
      <text>
        <r>
          <rPr>
            <b/>
            <sz val="9"/>
            <color indexed="81"/>
            <rFont val="MS P ゴシック"/>
            <family val="3"/>
            <charset val="128"/>
          </rPr>
          <t>導入後の点灯時間が自動入力されます。</t>
        </r>
      </text>
    </comment>
    <comment ref="V37"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7"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7" authorId="0" shapeId="0">
      <text>
        <r>
          <rPr>
            <b/>
            <sz val="9"/>
            <color indexed="81"/>
            <rFont val="MS P ゴシック"/>
            <family val="3"/>
            <charset val="128"/>
          </rPr>
          <t>（照明）導入後シートを
漏れなく入力すればこちらに
年数が自動入力されます。</t>
        </r>
      </text>
    </comment>
    <comment ref="P3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8" authorId="0" shapeId="0">
      <text>
        <r>
          <rPr>
            <b/>
            <sz val="9"/>
            <color indexed="81"/>
            <rFont val="MS P ゴシック"/>
            <family val="3"/>
            <charset val="128"/>
          </rPr>
          <t>導入後の点灯時間が自動入力されます。</t>
        </r>
      </text>
    </comment>
    <comment ref="V38"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8"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8" authorId="0" shapeId="0">
      <text>
        <r>
          <rPr>
            <b/>
            <sz val="9"/>
            <color indexed="81"/>
            <rFont val="MS P ゴシック"/>
            <family val="3"/>
            <charset val="128"/>
          </rPr>
          <t>（照明）導入後シートを
漏れなく入力すればこちらに
年数が自動入力されます。</t>
        </r>
      </text>
    </comment>
    <comment ref="P3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9" authorId="0" shapeId="0">
      <text>
        <r>
          <rPr>
            <b/>
            <sz val="9"/>
            <color indexed="81"/>
            <rFont val="MS P ゴシック"/>
            <family val="3"/>
            <charset val="128"/>
          </rPr>
          <t>導入後の点灯時間が自動入力されます。</t>
        </r>
      </text>
    </comment>
    <comment ref="V39"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9"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9" authorId="0" shapeId="0">
      <text>
        <r>
          <rPr>
            <b/>
            <sz val="9"/>
            <color indexed="81"/>
            <rFont val="MS P ゴシック"/>
            <family val="3"/>
            <charset val="128"/>
          </rPr>
          <t>（照明）導入後シートを
漏れなく入力すればこちらに
年数が自動入力されます。</t>
        </r>
      </text>
    </comment>
    <comment ref="P4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0" authorId="0" shapeId="0">
      <text>
        <r>
          <rPr>
            <b/>
            <sz val="9"/>
            <color indexed="81"/>
            <rFont val="MS P ゴシック"/>
            <family val="3"/>
            <charset val="128"/>
          </rPr>
          <t>導入後の点灯時間が自動入力されます。</t>
        </r>
      </text>
    </comment>
    <comment ref="V40"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0"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0" authorId="0" shapeId="0">
      <text>
        <r>
          <rPr>
            <b/>
            <sz val="9"/>
            <color indexed="81"/>
            <rFont val="MS P ゴシック"/>
            <family val="3"/>
            <charset val="128"/>
          </rPr>
          <t>（照明）導入後シートを
漏れなく入力すればこちらに
年数が自動入力されます。</t>
        </r>
      </text>
    </comment>
    <comment ref="P4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1" authorId="0" shapeId="0">
      <text>
        <r>
          <rPr>
            <b/>
            <sz val="9"/>
            <color indexed="81"/>
            <rFont val="MS P ゴシック"/>
            <family val="3"/>
            <charset val="128"/>
          </rPr>
          <t>導入後の点灯時間が自動入力されます。</t>
        </r>
      </text>
    </comment>
    <comment ref="V41"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1"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1" authorId="0" shapeId="0">
      <text>
        <r>
          <rPr>
            <b/>
            <sz val="9"/>
            <color indexed="81"/>
            <rFont val="MS P ゴシック"/>
            <family val="3"/>
            <charset val="128"/>
          </rPr>
          <t>（照明）導入後シートを
漏れなく入力すればこちらに
年数が自動入力されます。</t>
        </r>
      </text>
    </comment>
    <comment ref="P4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2" authorId="0" shapeId="0">
      <text>
        <r>
          <rPr>
            <b/>
            <sz val="9"/>
            <color indexed="81"/>
            <rFont val="MS P ゴシック"/>
            <family val="3"/>
            <charset val="128"/>
          </rPr>
          <t>導入後の点灯時間が自動入力されます。</t>
        </r>
      </text>
    </comment>
    <comment ref="V42"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2"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2" authorId="0" shapeId="0">
      <text>
        <r>
          <rPr>
            <b/>
            <sz val="9"/>
            <color indexed="81"/>
            <rFont val="MS P ゴシック"/>
            <family val="3"/>
            <charset val="128"/>
          </rPr>
          <t>（照明）導入後シートを
漏れなく入力すればこちらに
年数が自動入力されます。</t>
        </r>
      </text>
    </comment>
    <comment ref="P4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3" authorId="0" shapeId="0">
      <text>
        <r>
          <rPr>
            <b/>
            <sz val="9"/>
            <color indexed="81"/>
            <rFont val="MS P ゴシック"/>
            <family val="3"/>
            <charset val="128"/>
          </rPr>
          <t>導入後の点灯時間が自動入力されます。</t>
        </r>
      </text>
    </comment>
    <comment ref="V43"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3"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3" authorId="0" shapeId="0">
      <text>
        <r>
          <rPr>
            <b/>
            <sz val="9"/>
            <color indexed="81"/>
            <rFont val="MS P ゴシック"/>
            <family val="3"/>
            <charset val="128"/>
          </rPr>
          <t>（照明）導入後シートを
漏れなく入力すればこちらに
年数が自動入力されます。</t>
        </r>
      </text>
    </comment>
    <comment ref="P4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4" authorId="0" shapeId="0">
      <text>
        <r>
          <rPr>
            <b/>
            <sz val="9"/>
            <color indexed="81"/>
            <rFont val="MS P ゴシック"/>
            <family val="3"/>
            <charset val="128"/>
          </rPr>
          <t>導入後の点灯時間が自動入力されます。</t>
        </r>
      </text>
    </comment>
    <comment ref="V44"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4"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4" authorId="0" shapeId="0">
      <text>
        <r>
          <rPr>
            <b/>
            <sz val="9"/>
            <color indexed="81"/>
            <rFont val="MS P ゴシック"/>
            <family val="3"/>
            <charset val="128"/>
          </rPr>
          <t>（照明）導入後シートを
漏れなく入力すればこちらに
年数が自動入力されます。</t>
        </r>
      </text>
    </comment>
    <comment ref="P4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5" authorId="0" shapeId="0">
      <text>
        <r>
          <rPr>
            <b/>
            <sz val="9"/>
            <color indexed="81"/>
            <rFont val="MS P ゴシック"/>
            <family val="3"/>
            <charset val="128"/>
          </rPr>
          <t>導入後の点灯時間が自動入力されます。</t>
        </r>
      </text>
    </comment>
    <comment ref="V45"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5"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5" authorId="0" shapeId="0">
      <text>
        <r>
          <rPr>
            <b/>
            <sz val="9"/>
            <color indexed="81"/>
            <rFont val="MS P ゴシック"/>
            <family val="3"/>
            <charset val="128"/>
          </rPr>
          <t>（照明）導入後シートを
漏れなく入力すればこちらに
年数が自動入力されます。</t>
        </r>
      </text>
    </comment>
    <comment ref="P4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6" authorId="0" shapeId="0">
      <text>
        <r>
          <rPr>
            <b/>
            <sz val="9"/>
            <color indexed="81"/>
            <rFont val="MS P ゴシック"/>
            <family val="3"/>
            <charset val="128"/>
          </rPr>
          <t>導入後の点灯時間が自動入力されます。</t>
        </r>
      </text>
    </comment>
    <comment ref="V46"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6"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6" authorId="0" shapeId="0">
      <text>
        <r>
          <rPr>
            <b/>
            <sz val="9"/>
            <color indexed="81"/>
            <rFont val="MS P ゴシック"/>
            <family val="3"/>
            <charset val="128"/>
          </rPr>
          <t>（照明）導入後シートを
漏れなく入力すればこちらに
年数が自動入力されます。</t>
        </r>
      </text>
    </comment>
    <comment ref="P4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7" authorId="0" shapeId="0">
      <text>
        <r>
          <rPr>
            <b/>
            <sz val="9"/>
            <color indexed="81"/>
            <rFont val="MS P ゴシック"/>
            <family val="3"/>
            <charset val="128"/>
          </rPr>
          <t>導入後の点灯時間が自動入力されます。</t>
        </r>
      </text>
    </comment>
    <comment ref="V47"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7"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7" authorId="0" shapeId="0">
      <text>
        <r>
          <rPr>
            <b/>
            <sz val="9"/>
            <color indexed="81"/>
            <rFont val="MS P ゴシック"/>
            <family val="3"/>
            <charset val="128"/>
          </rPr>
          <t>（照明）導入後シートを
漏れなく入力すればこちらに
年数が自動入力されます。</t>
        </r>
      </text>
    </comment>
    <comment ref="P4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8" authorId="0" shapeId="0">
      <text>
        <r>
          <rPr>
            <b/>
            <sz val="9"/>
            <color indexed="81"/>
            <rFont val="MS P ゴシック"/>
            <family val="3"/>
            <charset val="128"/>
          </rPr>
          <t>導入後の点灯時間が自動入力されます。</t>
        </r>
      </text>
    </comment>
    <comment ref="V48"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8"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8" authorId="0" shapeId="0">
      <text>
        <r>
          <rPr>
            <b/>
            <sz val="9"/>
            <color indexed="81"/>
            <rFont val="MS P ゴシック"/>
            <family val="3"/>
            <charset val="128"/>
          </rPr>
          <t>（照明）導入後シートを
漏れなく入力すればこちらに
年数が自動入力されます。</t>
        </r>
      </text>
    </comment>
    <comment ref="P4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9" authorId="0" shapeId="0">
      <text>
        <r>
          <rPr>
            <b/>
            <sz val="9"/>
            <color indexed="81"/>
            <rFont val="MS P ゴシック"/>
            <family val="3"/>
            <charset val="128"/>
          </rPr>
          <t>導入後の点灯時間が自動入力されます。</t>
        </r>
      </text>
    </comment>
    <comment ref="V49"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9"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9" authorId="0" shapeId="0">
      <text>
        <r>
          <rPr>
            <b/>
            <sz val="9"/>
            <color indexed="81"/>
            <rFont val="MS P ゴシック"/>
            <family val="3"/>
            <charset val="128"/>
          </rPr>
          <t>（照明）導入後シートを
漏れなく入力すればこちらに
年数が自動入力されます。</t>
        </r>
      </text>
    </comment>
    <comment ref="P5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0" authorId="0" shapeId="0">
      <text>
        <r>
          <rPr>
            <b/>
            <sz val="9"/>
            <color indexed="81"/>
            <rFont val="MS P ゴシック"/>
            <family val="3"/>
            <charset val="128"/>
          </rPr>
          <t>導入後の点灯時間が自動入力されます。</t>
        </r>
      </text>
    </comment>
    <comment ref="V50"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0"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0" authorId="0" shapeId="0">
      <text>
        <r>
          <rPr>
            <b/>
            <sz val="9"/>
            <color indexed="81"/>
            <rFont val="MS P ゴシック"/>
            <family val="3"/>
            <charset val="128"/>
          </rPr>
          <t>（照明）導入後シートを
漏れなく入力すればこちらに
年数が自動入力されます。</t>
        </r>
      </text>
    </comment>
    <comment ref="P5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1" authorId="0" shapeId="0">
      <text>
        <r>
          <rPr>
            <b/>
            <sz val="9"/>
            <color indexed="81"/>
            <rFont val="MS P ゴシック"/>
            <family val="3"/>
            <charset val="128"/>
          </rPr>
          <t>導入後の点灯時間が自動入力されます。</t>
        </r>
      </text>
    </comment>
    <comment ref="V51"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1"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1" authorId="0" shapeId="0">
      <text>
        <r>
          <rPr>
            <b/>
            <sz val="9"/>
            <color indexed="81"/>
            <rFont val="MS P ゴシック"/>
            <family val="3"/>
            <charset val="128"/>
          </rPr>
          <t>（照明）導入後シートを
漏れなく入力すればこちらに
年数が自動入力されます。</t>
        </r>
      </text>
    </comment>
    <comment ref="P5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2" authorId="0" shapeId="0">
      <text>
        <r>
          <rPr>
            <b/>
            <sz val="9"/>
            <color indexed="81"/>
            <rFont val="MS P ゴシック"/>
            <family val="3"/>
            <charset val="128"/>
          </rPr>
          <t>導入後の点灯時間が自動入力されます。</t>
        </r>
      </text>
    </comment>
    <comment ref="V52"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2"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2" authorId="0" shapeId="0">
      <text>
        <r>
          <rPr>
            <b/>
            <sz val="9"/>
            <color indexed="81"/>
            <rFont val="MS P ゴシック"/>
            <family val="3"/>
            <charset val="128"/>
          </rPr>
          <t>（照明）導入後シートを
漏れなく入力すればこちらに
年数が自動入力されます。</t>
        </r>
      </text>
    </comment>
    <comment ref="P5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3" authorId="0" shapeId="0">
      <text>
        <r>
          <rPr>
            <b/>
            <sz val="9"/>
            <color indexed="81"/>
            <rFont val="MS P ゴシック"/>
            <family val="3"/>
            <charset val="128"/>
          </rPr>
          <t>導入後の点灯時間が自動入力されます。</t>
        </r>
      </text>
    </comment>
    <comment ref="V53"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3"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3" authorId="0" shapeId="0">
      <text>
        <r>
          <rPr>
            <b/>
            <sz val="9"/>
            <color indexed="81"/>
            <rFont val="MS P ゴシック"/>
            <family val="3"/>
            <charset val="128"/>
          </rPr>
          <t>（照明）導入後シートを
漏れなく入力すればこちらに
年数が自動入力されます。</t>
        </r>
      </text>
    </comment>
    <comment ref="P5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4" authorId="0" shapeId="0">
      <text>
        <r>
          <rPr>
            <b/>
            <sz val="9"/>
            <color indexed="81"/>
            <rFont val="MS P ゴシック"/>
            <family val="3"/>
            <charset val="128"/>
          </rPr>
          <t>導入後の点灯時間が自動入力されます。</t>
        </r>
      </text>
    </comment>
    <comment ref="V54"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4"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4" authorId="0" shapeId="0">
      <text>
        <r>
          <rPr>
            <b/>
            <sz val="9"/>
            <color indexed="81"/>
            <rFont val="MS P ゴシック"/>
            <family val="3"/>
            <charset val="128"/>
          </rPr>
          <t>（照明）導入後シートを
漏れなく入力すればこちらに
年数が自動入力されます。</t>
        </r>
      </text>
    </comment>
    <comment ref="P5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5" authorId="0" shapeId="0">
      <text>
        <r>
          <rPr>
            <b/>
            <sz val="9"/>
            <color indexed="81"/>
            <rFont val="MS P ゴシック"/>
            <family val="3"/>
            <charset val="128"/>
          </rPr>
          <t>導入後の点灯時間が自動入力されます。</t>
        </r>
      </text>
    </comment>
    <comment ref="V55"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5"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5" authorId="0" shapeId="0">
      <text>
        <r>
          <rPr>
            <b/>
            <sz val="9"/>
            <color indexed="81"/>
            <rFont val="MS P ゴシック"/>
            <family val="3"/>
            <charset val="128"/>
          </rPr>
          <t>（照明）導入後シートを
漏れなく入力すればこちらに
年数が自動入力されます。</t>
        </r>
      </text>
    </comment>
    <comment ref="P5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6" authorId="0" shapeId="0">
      <text>
        <r>
          <rPr>
            <b/>
            <sz val="9"/>
            <color indexed="81"/>
            <rFont val="MS P ゴシック"/>
            <family val="3"/>
            <charset val="128"/>
          </rPr>
          <t>導入後の点灯時間が自動入力されます。</t>
        </r>
      </text>
    </comment>
    <comment ref="V56"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6"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6" authorId="0" shapeId="0">
      <text>
        <r>
          <rPr>
            <b/>
            <sz val="9"/>
            <color indexed="81"/>
            <rFont val="MS P ゴシック"/>
            <family val="3"/>
            <charset val="128"/>
          </rPr>
          <t>（照明）導入後シートを
漏れなく入力すればこちらに
年数が自動入力されます。</t>
        </r>
      </text>
    </comment>
    <comment ref="P5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7" authorId="0" shapeId="0">
      <text>
        <r>
          <rPr>
            <b/>
            <sz val="9"/>
            <color indexed="81"/>
            <rFont val="MS P ゴシック"/>
            <family val="3"/>
            <charset val="128"/>
          </rPr>
          <t>導入後の点灯時間が自動入力されます。</t>
        </r>
      </text>
    </comment>
    <comment ref="V57"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7"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7" authorId="0" shapeId="0">
      <text>
        <r>
          <rPr>
            <b/>
            <sz val="9"/>
            <color indexed="81"/>
            <rFont val="MS P ゴシック"/>
            <family val="3"/>
            <charset val="128"/>
          </rPr>
          <t>（照明）導入後シートを
漏れなく入力すればこちらに
年数が自動入力されます。</t>
        </r>
      </text>
    </comment>
  </commentList>
</comments>
</file>

<file path=xl/comments4.xml><?xml version="1.0" encoding="utf-8"?>
<comments xmlns="http://schemas.openxmlformats.org/spreadsheetml/2006/main">
  <authors>
    <author>埼玉県</author>
  </authors>
  <commentList>
    <comment ref="P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8"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8"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8"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9"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9"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9"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0"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0"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0"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1"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1"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1"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2"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2"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2"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3"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3"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3"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4"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4"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4"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5"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5"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5"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6"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6"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6"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7"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7"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7"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8"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8"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8"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9"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9"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9"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0"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0"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0"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1"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1"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1"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2"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2"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2"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3"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3"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3"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4"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4"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4"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5"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5"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5"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6"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6"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6"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7"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7"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7"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8"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8"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8"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9"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9"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9"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0"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0"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0"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1"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1"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1"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2"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2"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2"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3"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3"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3"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4"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4"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4"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5"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5"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5"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6"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6"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6"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7"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7"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7"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8"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8"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8"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9"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9"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9"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0"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0"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0"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1"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1"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1"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2"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2"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2"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3"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3"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3"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4"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4"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4"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5"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5"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5"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6"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6"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6"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7"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7"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7"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8"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8"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8"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9"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9"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9"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0"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0"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0"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1"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1"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1"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2"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2"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2"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3"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3"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3"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4"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4"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4"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5"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5"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5"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6"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6"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6"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7"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7"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7"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List>
</comments>
</file>

<file path=xl/comments5.xml><?xml version="1.0" encoding="utf-8"?>
<comments xmlns="http://schemas.openxmlformats.org/spreadsheetml/2006/main">
  <authors>
    <author>埼玉県</author>
  </authors>
  <commentList>
    <comment ref="P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8" authorId="0" shapeId="0">
      <text>
        <r>
          <rPr>
            <b/>
            <sz val="9"/>
            <color indexed="81"/>
            <rFont val="MS P ゴシック"/>
            <family val="3"/>
            <charset val="128"/>
          </rPr>
          <t>導入後の点灯時間が自動入力されます。</t>
        </r>
      </text>
    </comment>
    <comment ref="V8"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8"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8" authorId="0" shapeId="0">
      <text>
        <r>
          <rPr>
            <b/>
            <sz val="9"/>
            <color indexed="81"/>
            <rFont val="MS P ゴシック"/>
            <family val="3"/>
            <charset val="128"/>
          </rPr>
          <t>（照明）導入後シートを
漏れなく入力すればこちらに
年数が自動入力されます。</t>
        </r>
      </text>
    </comment>
    <comment ref="P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9" authorId="0" shapeId="0">
      <text>
        <r>
          <rPr>
            <b/>
            <sz val="9"/>
            <color indexed="81"/>
            <rFont val="MS P ゴシック"/>
            <family val="3"/>
            <charset val="128"/>
          </rPr>
          <t>導入後の点灯時間が自動入力されます。</t>
        </r>
      </text>
    </comment>
    <comment ref="V9"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9"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9" authorId="0" shapeId="0">
      <text>
        <r>
          <rPr>
            <b/>
            <sz val="9"/>
            <color indexed="81"/>
            <rFont val="MS P ゴシック"/>
            <family val="3"/>
            <charset val="128"/>
          </rPr>
          <t>（照明）導入後シートを
漏れなく入力すればこちらに
年数が自動入力されます。</t>
        </r>
      </text>
    </comment>
    <comment ref="P1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0" authorId="0" shapeId="0">
      <text>
        <r>
          <rPr>
            <b/>
            <sz val="9"/>
            <color indexed="81"/>
            <rFont val="MS P ゴシック"/>
            <family val="3"/>
            <charset val="128"/>
          </rPr>
          <t>導入後の点灯時間が自動入力されます。</t>
        </r>
      </text>
    </comment>
    <comment ref="V10"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0"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0" authorId="0" shapeId="0">
      <text>
        <r>
          <rPr>
            <b/>
            <sz val="9"/>
            <color indexed="81"/>
            <rFont val="MS P ゴシック"/>
            <family val="3"/>
            <charset val="128"/>
          </rPr>
          <t>（照明）導入後シートを
漏れなく入力すればこちらに
年数が自動入力されます。</t>
        </r>
      </text>
    </comment>
    <comment ref="P1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1" authorId="0" shapeId="0">
      <text>
        <r>
          <rPr>
            <b/>
            <sz val="9"/>
            <color indexed="81"/>
            <rFont val="MS P ゴシック"/>
            <family val="3"/>
            <charset val="128"/>
          </rPr>
          <t>導入後の点灯時間が自動入力されます。</t>
        </r>
      </text>
    </comment>
    <comment ref="V11"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1"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1" authorId="0" shapeId="0">
      <text>
        <r>
          <rPr>
            <b/>
            <sz val="9"/>
            <color indexed="81"/>
            <rFont val="MS P ゴシック"/>
            <family val="3"/>
            <charset val="128"/>
          </rPr>
          <t>（照明）導入後シートを
漏れなく入力すればこちらに
年数が自動入力されます。</t>
        </r>
      </text>
    </comment>
    <comment ref="P1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2" authorId="0" shapeId="0">
      <text>
        <r>
          <rPr>
            <b/>
            <sz val="9"/>
            <color indexed="81"/>
            <rFont val="MS P ゴシック"/>
            <family val="3"/>
            <charset val="128"/>
          </rPr>
          <t>導入後の点灯時間が自動入力されます。</t>
        </r>
      </text>
    </comment>
    <comment ref="V12"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2"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2" authorId="0" shapeId="0">
      <text>
        <r>
          <rPr>
            <b/>
            <sz val="9"/>
            <color indexed="81"/>
            <rFont val="MS P ゴシック"/>
            <family val="3"/>
            <charset val="128"/>
          </rPr>
          <t>（照明）導入後シートを
漏れなく入力すればこちらに
年数が自動入力されます。</t>
        </r>
      </text>
    </comment>
    <comment ref="P1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3" authorId="0" shapeId="0">
      <text>
        <r>
          <rPr>
            <b/>
            <sz val="9"/>
            <color indexed="81"/>
            <rFont val="MS P ゴシック"/>
            <family val="3"/>
            <charset val="128"/>
          </rPr>
          <t>導入後の点灯時間が自動入力されます。</t>
        </r>
      </text>
    </comment>
    <comment ref="V13"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3"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3" authorId="0" shapeId="0">
      <text>
        <r>
          <rPr>
            <b/>
            <sz val="9"/>
            <color indexed="81"/>
            <rFont val="MS P ゴシック"/>
            <family val="3"/>
            <charset val="128"/>
          </rPr>
          <t>（照明）導入後シートを
漏れなく入力すればこちらに
年数が自動入力されます。</t>
        </r>
      </text>
    </comment>
    <comment ref="P1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4" authorId="0" shapeId="0">
      <text>
        <r>
          <rPr>
            <b/>
            <sz val="9"/>
            <color indexed="81"/>
            <rFont val="MS P ゴシック"/>
            <family val="3"/>
            <charset val="128"/>
          </rPr>
          <t>導入後の点灯時間が自動入力されます。</t>
        </r>
      </text>
    </comment>
    <comment ref="V14"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4"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4" authorId="0" shapeId="0">
      <text>
        <r>
          <rPr>
            <b/>
            <sz val="9"/>
            <color indexed="81"/>
            <rFont val="MS P ゴシック"/>
            <family val="3"/>
            <charset val="128"/>
          </rPr>
          <t>（照明）導入後シートを
漏れなく入力すればこちらに
年数が自動入力されます。</t>
        </r>
      </text>
    </comment>
    <comment ref="P1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5" authorId="0" shapeId="0">
      <text>
        <r>
          <rPr>
            <b/>
            <sz val="9"/>
            <color indexed="81"/>
            <rFont val="MS P ゴシック"/>
            <family val="3"/>
            <charset val="128"/>
          </rPr>
          <t>導入後の点灯時間が自動入力されます。</t>
        </r>
      </text>
    </comment>
    <comment ref="V15"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5"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5" authorId="0" shapeId="0">
      <text>
        <r>
          <rPr>
            <b/>
            <sz val="9"/>
            <color indexed="81"/>
            <rFont val="MS P ゴシック"/>
            <family val="3"/>
            <charset val="128"/>
          </rPr>
          <t>（照明）導入後シートを
漏れなく入力すればこちらに
年数が自動入力されます。</t>
        </r>
      </text>
    </comment>
    <comment ref="P1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6" authorId="0" shapeId="0">
      <text>
        <r>
          <rPr>
            <b/>
            <sz val="9"/>
            <color indexed="81"/>
            <rFont val="MS P ゴシック"/>
            <family val="3"/>
            <charset val="128"/>
          </rPr>
          <t>導入後の点灯時間が自動入力されます。</t>
        </r>
      </text>
    </comment>
    <comment ref="V16"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6"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6" authorId="0" shapeId="0">
      <text>
        <r>
          <rPr>
            <b/>
            <sz val="9"/>
            <color indexed="81"/>
            <rFont val="MS P ゴシック"/>
            <family val="3"/>
            <charset val="128"/>
          </rPr>
          <t>（照明）導入後シートを
漏れなく入力すればこちらに
年数が自動入力されます。</t>
        </r>
      </text>
    </comment>
    <comment ref="P1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7" authorId="0" shapeId="0">
      <text>
        <r>
          <rPr>
            <b/>
            <sz val="9"/>
            <color indexed="81"/>
            <rFont val="MS P ゴシック"/>
            <family val="3"/>
            <charset val="128"/>
          </rPr>
          <t>導入後の点灯時間が自動入力されます。</t>
        </r>
      </text>
    </comment>
    <comment ref="V17"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7"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7" authorId="0" shapeId="0">
      <text>
        <r>
          <rPr>
            <b/>
            <sz val="9"/>
            <color indexed="81"/>
            <rFont val="MS P ゴシック"/>
            <family val="3"/>
            <charset val="128"/>
          </rPr>
          <t>（照明）導入後シートを
漏れなく入力すればこちらに
年数が自動入力されます。</t>
        </r>
      </text>
    </comment>
    <comment ref="P1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8" authorId="0" shapeId="0">
      <text>
        <r>
          <rPr>
            <b/>
            <sz val="9"/>
            <color indexed="81"/>
            <rFont val="MS P ゴシック"/>
            <family val="3"/>
            <charset val="128"/>
          </rPr>
          <t>導入後の点灯時間が自動入力されます。</t>
        </r>
      </text>
    </comment>
    <comment ref="V18"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8"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8" authorId="0" shapeId="0">
      <text>
        <r>
          <rPr>
            <b/>
            <sz val="9"/>
            <color indexed="81"/>
            <rFont val="MS P ゴシック"/>
            <family val="3"/>
            <charset val="128"/>
          </rPr>
          <t>（照明）導入後シートを
漏れなく入力すればこちらに
年数が自動入力されます。</t>
        </r>
      </text>
    </comment>
    <comment ref="P1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9" authorId="0" shapeId="0">
      <text>
        <r>
          <rPr>
            <b/>
            <sz val="9"/>
            <color indexed="81"/>
            <rFont val="MS P ゴシック"/>
            <family val="3"/>
            <charset val="128"/>
          </rPr>
          <t>導入後の点灯時間が自動入力されます。</t>
        </r>
      </text>
    </comment>
    <comment ref="V19"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9"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9" authorId="0" shapeId="0">
      <text>
        <r>
          <rPr>
            <b/>
            <sz val="9"/>
            <color indexed="81"/>
            <rFont val="MS P ゴシック"/>
            <family val="3"/>
            <charset val="128"/>
          </rPr>
          <t>（照明）導入後シートを
漏れなく入力すればこちらに
年数が自動入力されます。</t>
        </r>
      </text>
    </comment>
    <comment ref="P2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0" authorId="0" shapeId="0">
      <text>
        <r>
          <rPr>
            <b/>
            <sz val="9"/>
            <color indexed="81"/>
            <rFont val="MS P ゴシック"/>
            <family val="3"/>
            <charset val="128"/>
          </rPr>
          <t>導入後の点灯時間が自動入力されます。</t>
        </r>
      </text>
    </comment>
    <comment ref="V20"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0"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0" authorId="0" shapeId="0">
      <text>
        <r>
          <rPr>
            <b/>
            <sz val="9"/>
            <color indexed="81"/>
            <rFont val="MS P ゴシック"/>
            <family val="3"/>
            <charset val="128"/>
          </rPr>
          <t>（照明）導入後シートを
漏れなく入力すればこちらに
年数が自動入力されます。</t>
        </r>
      </text>
    </comment>
    <comment ref="P2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1" authorId="0" shapeId="0">
      <text>
        <r>
          <rPr>
            <b/>
            <sz val="9"/>
            <color indexed="81"/>
            <rFont val="MS P ゴシック"/>
            <family val="3"/>
            <charset val="128"/>
          </rPr>
          <t>導入後の点灯時間が自動入力されます。</t>
        </r>
      </text>
    </comment>
    <comment ref="V21"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1"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1" authorId="0" shapeId="0">
      <text>
        <r>
          <rPr>
            <b/>
            <sz val="9"/>
            <color indexed="81"/>
            <rFont val="MS P ゴシック"/>
            <family val="3"/>
            <charset val="128"/>
          </rPr>
          <t>（照明）導入後シートを
漏れなく入力すればこちらに
年数が自動入力されます。</t>
        </r>
      </text>
    </comment>
    <comment ref="P2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2" authorId="0" shapeId="0">
      <text>
        <r>
          <rPr>
            <b/>
            <sz val="9"/>
            <color indexed="81"/>
            <rFont val="MS P ゴシック"/>
            <family val="3"/>
            <charset val="128"/>
          </rPr>
          <t>導入後の点灯時間が自動入力されます。</t>
        </r>
      </text>
    </comment>
    <comment ref="V22"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2"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2" authorId="0" shapeId="0">
      <text>
        <r>
          <rPr>
            <b/>
            <sz val="9"/>
            <color indexed="81"/>
            <rFont val="MS P ゴシック"/>
            <family val="3"/>
            <charset val="128"/>
          </rPr>
          <t>（照明）導入後シートを
漏れなく入力すればこちらに
年数が自動入力されます。</t>
        </r>
      </text>
    </comment>
    <comment ref="P2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3" authorId="0" shapeId="0">
      <text>
        <r>
          <rPr>
            <b/>
            <sz val="9"/>
            <color indexed="81"/>
            <rFont val="MS P ゴシック"/>
            <family val="3"/>
            <charset val="128"/>
          </rPr>
          <t>導入後の点灯時間が自動入力されます。</t>
        </r>
      </text>
    </comment>
    <comment ref="V23"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3"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3" authorId="0" shapeId="0">
      <text>
        <r>
          <rPr>
            <b/>
            <sz val="9"/>
            <color indexed="81"/>
            <rFont val="MS P ゴシック"/>
            <family val="3"/>
            <charset val="128"/>
          </rPr>
          <t>（照明）導入後シートを
漏れなく入力すればこちらに
年数が自動入力されます。</t>
        </r>
      </text>
    </comment>
    <comment ref="P2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4" authorId="0" shapeId="0">
      <text>
        <r>
          <rPr>
            <b/>
            <sz val="9"/>
            <color indexed="81"/>
            <rFont val="MS P ゴシック"/>
            <family val="3"/>
            <charset val="128"/>
          </rPr>
          <t>導入後の点灯時間が自動入力されます。</t>
        </r>
      </text>
    </comment>
    <comment ref="V24"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4"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4" authorId="0" shapeId="0">
      <text>
        <r>
          <rPr>
            <b/>
            <sz val="9"/>
            <color indexed="81"/>
            <rFont val="MS P ゴシック"/>
            <family val="3"/>
            <charset val="128"/>
          </rPr>
          <t>（照明）導入後シートを
漏れなく入力すればこちらに
年数が自動入力されます。</t>
        </r>
      </text>
    </comment>
    <comment ref="P2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5" authorId="0" shapeId="0">
      <text>
        <r>
          <rPr>
            <b/>
            <sz val="9"/>
            <color indexed="81"/>
            <rFont val="MS P ゴシック"/>
            <family val="3"/>
            <charset val="128"/>
          </rPr>
          <t>導入後の点灯時間が自動入力されます。</t>
        </r>
      </text>
    </comment>
    <comment ref="V25"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5"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5" authorId="0" shapeId="0">
      <text>
        <r>
          <rPr>
            <b/>
            <sz val="9"/>
            <color indexed="81"/>
            <rFont val="MS P ゴシック"/>
            <family val="3"/>
            <charset val="128"/>
          </rPr>
          <t>（照明）導入後シートを
漏れなく入力すればこちらに
年数が自動入力されます。</t>
        </r>
      </text>
    </comment>
    <comment ref="P2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6" authorId="0" shapeId="0">
      <text>
        <r>
          <rPr>
            <b/>
            <sz val="9"/>
            <color indexed="81"/>
            <rFont val="MS P ゴシック"/>
            <family val="3"/>
            <charset val="128"/>
          </rPr>
          <t>導入後の点灯時間が自動入力されます。</t>
        </r>
      </text>
    </comment>
    <comment ref="V26"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6"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6" authorId="0" shapeId="0">
      <text>
        <r>
          <rPr>
            <b/>
            <sz val="9"/>
            <color indexed="81"/>
            <rFont val="MS P ゴシック"/>
            <family val="3"/>
            <charset val="128"/>
          </rPr>
          <t>（照明）導入後シートを
漏れなく入力すればこちらに
年数が自動入力されます。</t>
        </r>
      </text>
    </comment>
    <comment ref="P2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7" authorId="0" shapeId="0">
      <text>
        <r>
          <rPr>
            <b/>
            <sz val="9"/>
            <color indexed="81"/>
            <rFont val="MS P ゴシック"/>
            <family val="3"/>
            <charset val="128"/>
          </rPr>
          <t>導入後の点灯時間が自動入力されます。</t>
        </r>
      </text>
    </comment>
    <comment ref="V27"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7"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7" authorId="0" shapeId="0">
      <text>
        <r>
          <rPr>
            <b/>
            <sz val="9"/>
            <color indexed="81"/>
            <rFont val="MS P ゴシック"/>
            <family val="3"/>
            <charset val="128"/>
          </rPr>
          <t>（照明）導入後シートを
漏れなく入力すればこちらに
年数が自動入力されます。</t>
        </r>
      </text>
    </comment>
    <comment ref="P2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8" authorId="0" shapeId="0">
      <text>
        <r>
          <rPr>
            <b/>
            <sz val="9"/>
            <color indexed="81"/>
            <rFont val="MS P ゴシック"/>
            <family val="3"/>
            <charset val="128"/>
          </rPr>
          <t>導入後の点灯時間が自動入力されます。</t>
        </r>
      </text>
    </comment>
    <comment ref="V28"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8"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8" authorId="0" shapeId="0">
      <text>
        <r>
          <rPr>
            <b/>
            <sz val="9"/>
            <color indexed="81"/>
            <rFont val="MS P ゴシック"/>
            <family val="3"/>
            <charset val="128"/>
          </rPr>
          <t>（照明）導入後シートを
漏れなく入力すればこちらに
年数が自動入力されます。</t>
        </r>
      </text>
    </comment>
    <comment ref="P2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9" authorId="0" shapeId="0">
      <text>
        <r>
          <rPr>
            <b/>
            <sz val="9"/>
            <color indexed="81"/>
            <rFont val="MS P ゴシック"/>
            <family val="3"/>
            <charset val="128"/>
          </rPr>
          <t>導入後の点灯時間が自動入力されます。</t>
        </r>
      </text>
    </comment>
    <comment ref="V29"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9"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9" authorId="0" shapeId="0">
      <text>
        <r>
          <rPr>
            <b/>
            <sz val="9"/>
            <color indexed="81"/>
            <rFont val="MS P ゴシック"/>
            <family val="3"/>
            <charset val="128"/>
          </rPr>
          <t>（照明）導入後シートを
漏れなく入力すればこちらに
年数が自動入力されます。</t>
        </r>
      </text>
    </comment>
    <comment ref="P3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0" authorId="0" shapeId="0">
      <text>
        <r>
          <rPr>
            <b/>
            <sz val="9"/>
            <color indexed="81"/>
            <rFont val="MS P ゴシック"/>
            <family val="3"/>
            <charset val="128"/>
          </rPr>
          <t>導入後の点灯時間が自動入力されます。</t>
        </r>
      </text>
    </comment>
    <comment ref="V30"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0"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0" authorId="0" shapeId="0">
      <text>
        <r>
          <rPr>
            <b/>
            <sz val="9"/>
            <color indexed="81"/>
            <rFont val="MS P ゴシック"/>
            <family val="3"/>
            <charset val="128"/>
          </rPr>
          <t>（照明）導入後シートを
漏れなく入力すればこちらに
年数が自動入力されます。</t>
        </r>
      </text>
    </comment>
    <comment ref="P3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1" authorId="0" shapeId="0">
      <text>
        <r>
          <rPr>
            <b/>
            <sz val="9"/>
            <color indexed="81"/>
            <rFont val="MS P ゴシック"/>
            <family val="3"/>
            <charset val="128"/>
          </rPr>
          <t>導入後の点灯時間が自動入力されます。</t>
        </r>
      </text>
    </comment>
    <comment ref="V31"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1"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1" authorId="0" shapeId="0">
      <text>
        <r>
          <rPr>
            <b/>
            <sz val="9"/>
            <color indexed="81"/>
            <rFont val="MS P ゴシック"/>
            <family val="3"/>
            <charset val="128"/>
          </rPr>
          <t>（照明）導入後シートを
漏れなく入力すればこちらに
年数が自動入力されます。</t>
        </r>
      </text>
    </comment>
    <comment ref="P3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2" authorId="0" shapeId="0">
      <text>
        <r>
          <rPr>
            <b/>
            <sz val="9"/>
            <color indexed="81"/>
            <rFont val="MS P ゴシック"/>
            <family val="3"/>
            <charset val="128"/>
          </rPr>
          <t>導入後の点灯時間が自動入力されます。</t>
        </r>
      </text>
    </comment>
    <comment ref="V32"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2"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2" authorId="0" shapeId="0">
      <text>
        <r>
          <rPr>
            <b/>
            <sz val="9"/>
            <color indexed="81"/>
            <rFont val="MS P ゴシック"/>
            <family val="3"/>
            <charset val="128"/>
          </rPr>
          <t>（照明）導入後シートを
漏れなく入力すればこちらに
年数が自動入力されます。</t>
        </r>
      </text>
    </comment>
    <comment ref="P3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3" authorId="0" shapeId="0">
      <text>
        <r>
          <rPr>
            <b/>
            <sz val="9"/>
            <color indexed="81"/>
            <rFont val="MS P ゴシック"/>
            <family val="3"/>
            <charset val="128"/>
          </rPr>
          <t>導入後の点灯時間が自動入力されます。</t>
        </r>
      </text>
    </comment>
    <comment ref="V33"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3"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3" authorId="0" shapeId="0">
      <text>
        <r>
          <rPr>
            <b/>
            <sz val="9"/>
            <color indexed="81"/>
            <rFont val="MS P ゴシック"/>
            <family val="3"/>
            <charset val="128"/>
          </rPr>
          <t>（照明）導入後シートを
漏れなく入力すればこちらに
年数が自動入力されます。</t>
        </r>
      </text>
    </comment>
    <comment ref="P3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4" authorId="0" shapeId="0">
      <text>
        <r>
          <rPr>
            <b/>
            <sz val="9"/>
            <color indexed="81"/>
            <rFont val="MS P ゴシック"/>
            <family val="3"/>
            <charset val="128"/>
          </rPr>
          <t>導入後の点灯時間が自動入力されます。</t>
        </r>
      </text>
    </comment>
    <comment ref="V34"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4"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4" authorId="0" shapeId="0">
      <text>
        <r>
          <rPr>
            <b/>
            <sz val="9"/>
            <color indexed="81"/>
            <rFont val="MS P ゴシック"/>
            <family val="3"/>
            <charset val="128"/>
          </rPr>
          <t>（照明）導入後シートを
漏れなく入力すればこちらに
年数が自動入力されます。</t>
        </r>
      </text>
    </comment>
    <comment ref="P3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5" authorId="0" shapeId="0">
      <text>
        <r>
          <rPr>
            <b/>
            <sz val="9"/>
            <color indexed="81"/>
            <rFont val="MS P ゴシック"/>
            <family val="3"/>
            <charset val="128"/>
          </rPr>
          <t>導入後の点灯時間が自動入力されます。</t>
        </r>
      </text>
    </comment>
    <comment ref="V35"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5"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5" authorId="0" shapeId="0">
      <text>
        <r>
          <rPr>
            <b/>
            <sz val="9"/>
            <color indexed="81"/>
            <rFont val="MS P ゴシック"/>
            <family val="3"/>
            <charset val="128"/>
          </rPr>
          <t>（照明）導入後シートを
漏れなく入力すればこちらに
年数が自動入力されます。</t>
        </r>
      </text>
    </comment>
    <comment ref="P3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6" authorId="0" shapeId="0">
      <text>
        <r>
          <rPr>
            <b/>
            <sz val="9"/>
            <color indexed="81"/>
            <rFont val="MS P ゴシック"/>
            <family val="3"/>
            <charset val="128"/>
          </rPr>
          <t>導入後の点灯時間が自動入力されます。</t>
        </r>
      </text>
    </comment>
    <comment ref="V36"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6"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6" authorId="0" shapeId="0">
      <text>
        <r>
          <rPr>
            <b/>
            <sz val="9"/>
            <color indexed="81"/>
            <rFont val="MS P ゴシック"/>
            <family val="3"/>
            <charset val="128"/>
          </rPr>
          <t>（照明）導入後シートを
漏れなく入力すればこちらに
年数が自動入力されます。</t>
        </r>
      </text>
    </comment>
    <comment ref="P3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7" authorId="0" shapeId="0">
      <text>
        <r>
          <rPr>
            <b/>
            <sz val="9"/>
            <color indexed="81"/>
            <rFont val="MS P ゴシック"/>
            <family val="3"/>
            <charset val="128"/>
          </rPr>
          <t>導入後の点灯時間が自動入力されます。</t>
        </r>
      </text>
    </comment>
    <comment ref="V37"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7"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7" authorId="0" shapeId="0">
      <text>
        <r>
          <rPr>
            <b/>
            <sz val="9"/>
            <color indexed="81"/>
            <rFont val="MS P ゴシック"/>
            <family val="3"/>
            <charset val="128"/>
          </rPr>
          <t>（照明）導入後シートを
漏れなく入力すればこちらに
年数が自動入力されます。</t>
        </r>
      </text>
    </comment>
    <comment ref="P3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8" authorId="0" shapeId="0">
      <text>
        <r>
          <rPr>
            <b/>
            <sz val="9"/>
            <color indexed="81"/>
            <rFont val="MS P ゴシック"/>
            <family val="3"/>
            <charset val="128"/>
          </rPr>
          <t>導入後の点灯時間が自動入力されます。</t>
        </r>
      </text>
    </comment>
    <comment ref="V38"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8"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8" authorId="0" shapeId="0">
      <text>
        <r>
          <rPr>
            <b/>
            <sz val="9"/>
            <color indexed="81"/>
            <rFont val="MS P ゴシック"/>
            <family val="3"/>
            <charset val="128"/>
          </rPr>
          <t>（照明）導入後シートを
漏れなく入力すればこちらに
年数が自動入力されます。</t>
        </r>
      </text>
    </comment>
    <comment ref="P3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9" authorId="0" shapeId="0">
      <text>
        <r>
          <rPr>
            <b/>
            <sz val="9"/>
            <color indexed="81"/>
            <rFont val="MS P ゴシック"/>
            <family val="3"/>
            <charset val="128"/>
          </rPr>
          <t>導入後の点灯時間が自動入力されます。</t>
        </r>
      </text>
    </comment>
    <comment ref="V39"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9"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9" authorId="0" shapeId="0">
      <text>
        <r>
          <rPr>
            <b/>
            <sz val="9"/>
            <color indexed="81"/>
            <rFont val="MS P ゴシック"/>
            <family val="3"/>
            <charset val="128"/>
          </rPr>
          <t>（照明）導入後シートを
漏れなく入力すればこちらに
年数が自動入力されます。</t>
        </r>
      </text>
    </comment>
    <comment ref="P4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0" authorId="0" shapeId="0">
      <text>
        <r>
          <rPr>
            <b/>
            <sz val="9"/>
            <color indexed="81"/>
            <rFont val="MS P ゴシック"/>
            <family val="3"/>
            <charset val="128"/>
          </rPr>
          <t>導入後の点灯時間が自動入力されます。</t>
        </r>
      </text>
    </comment>
    <comment ref="V40"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0"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0" authorId="0" shapeId="0">
      <text>
        <r>
          <rPr>
            <b/>
            <sz val="9"/>
            <color indexed="81"/>
            <rFont val="MS P ゴシック"/>
            <family val="3"/>
            <charset val="128"/>
          </rPr>
          <t>（照明）導入後シートを
漏れなく入力すればこちらに
年数が自動入力されます。</t>
        </r>
      </text>
    </comment>
    <comment ref="P4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1" authorId="0" shapeId="0">
      <text>
        <r>
          <rPr>
            <b/>
            <sz val="9"/>
            <color indexed="81"/>
            <rFont val="MS P ゴシック"/>
            <family val="3"/>
            <charset val="128"/>
          </rPr>
          <t>導入後の点灯時間が自動入力されます。</t>
        </r>
      </text>
    </comment>
    <comment ref="V41"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1"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1" authorId="0" shapeId="0">
      <text>
        <r>
          <rPr>
            <b/>
            <sz val="9"/>
            <color indexed="81"/>
            <rFont val="MS P ゴシック"/>
            <family val="3"/>
            <charset val="128"/>
          </rPr>
          <t>（照明）導入後シートを
漏れなく入力すればこちらに
年数が自動入力されます。</t>
        </r>
      </text>
    </comment>
    <comment ref="P4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2" authorId="0" shapeId="0">
      <text>
        <r>
          <rPr>
            <b/>
            <sz val="9"/>
            <color indexed="81"/>
            <rFont val="MS P ゴシック"/>
            <family val="3"/>
            <charset val="128"/>
          </rPr>
          <t>導入後の点灯時間が自動入力されます。</t>
        </r>
      </text>
    </comment>
    <comment ref="V42"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2"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2" authorId="0" shapeId="0">
      <text>
        <r>
          <rPr>
            <b/>
            <sz val="9"/>
            <color indexed="81"/>
            <rFont val="MS P ゴシック"/>
            <family val="3"/>
            <charset val="128"/>
          </rPr>
          <t>（照明）導入後シートを
漏れなく入力すればこちらに
年数が自動入力されます。</t>
        </r>
      </text>
    </comment>
    <comment ref="P4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3" authorId="0" shapeId="0">
      <text>
        <r>
          <rPr>
            <b/>
            <sz val="9"/>
            <color indexed="81"/>
            <rFont val="MS P ゴシック"/>
            <family val="3"/>
            <charset val="128"/>
          </rPr>
          <t>導入後の点灯時間が自動入力されます。</t>
        </r>
      </text>
    </comment>
    <comment ref="V43"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3"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3" authorId="0" shapeId="0">
      <text>
        <r>
          <rPr>
            <b/>
            <sz val="9"/>
            <color indexed="81"/>
            <rFont val="MS P ゴシック"/>
            <family val="3"/>
            <charset val="128"/>
          </rPr>
          <t>（照明）導入後シートを
漏れなく入力すればこちらに
年数が自動入力されます。</t>
        </r>
      </text>
    </comment>
    <comment ref="P4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4" authorId="0" shapeId="0">
      <text>
        <r>
          <rPr>
            <b/>
            <sz val="9"/>
            <color indexed="81"/>
            <rFont val="MS P ゴシック"/>
            <family val="3"/>
            <charset val="128"/>
          </rPr>
          <t>導入後の点灯時間が自動入力されます。</t>
        </r>
      </text>
    </comment>
    <comment ref="V44"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4"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4" authorId="0" shapeId="0">
      <text>
        <r>
          <rPr>
            <b/>
            <sz val="9"/>
            <color indexed="81"/>
            <rFont val="MS P ゴシック"/>
            <family val="3"/>
            <charset val="128"/>
          </rPr>
          <t>（照明）導入後シートを
漏れなく入力すればこちらに
年数が自動入力されます。</t>
        </r>
      </text>
    </comment>
    <comment ref="P4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5" authorId="0" shapeId="0">
      <text>
        <r>
          <rPr>
            <b/>
            <sz val="9"/>
            <color indexed="81"/>
            <rFont val="MS P ゴシック"/>
            <family val="3"/>
            <charset val="128"/>
          </rPr>
          <t>導入後の点灯時間が自動入力されます。</t>
        </r>
      </text>
    </comment>
    <comment ref="V45"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5"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5" authorId="0" shapeId="0">
      <text>
        <r>
          <rPr>
            <b/>
            <sz val="9"/>
            <color indexed="81"/>
            <rFont val="MS P ゴシック"/>
            <family val="3"/>
            <charset val="128"/>
          </rPr>
          <t>（照明）導入後シートを
漏れなく入力すればこちらに
年数が自動入力されます。</t>
        </r>
      </text>
    </comment>
    <comment ref="P4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6" authorId="0" shapeId="0">
      <text>
        <r>
          <rPr>
            <b/>
            <sz val="9"/>
            <color indexed="81"/>
            <rFont val="MS P ゴシック"/>
            <family val="3"/>
            <charset val="128"/>
          </rPr>
          <t>導入後の点灯時間が自動入力されます。</t>
        </r>
      </text>
    </comment>
    <comment ref="V46"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6"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6" authorId="0" shapeId="0">
      <text>
        <r>
          <rPr>
            <b/>
            <sz val="9"/>
            <color indexed="81"/>
            <rFont val="MS P ゴシック"/>
            <family val="3"/>
            <charset val="128"/>
          </rPr>
          <t>（照明）導入後シートを
漏れなく入力すればこちらに
年数が自動入力されます。</t>
        </r>
      </text>
    </comment>
    <comment ref="P4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7" authorId="0" shapeId="0">
      <text>
        <r>
          <rPr>
            <b/>
            <sz val="9"/>
            <color indexed="81"/>
            <rFont val="MS P ゴシック"/>
            <family val="3"/>
            <charset val="128"/>
          </rPr>
          <t>導入後の点灯時間が自動入力されます。</t>
        </r>
      </text>
    </comment>
    <comment ref="V47"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7"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7" authorId="0" shapeId="0">
      <text>
        <r>
          <rPr>
            <b/>
            <sz val="9"/>
            <color indexed="81"/>
            <rFont val="MS P ゴシック"/>
            <family val="3"/>
            <charset val="128"/>
          </rPr>
          <t>（照明）導入後シートを
漏れなく入力すればこちらに
年数が自動入力されます。</t>
        </r>
      </text>
    </comment>
    <comment ref="P4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8" authorId="0" shapeId="0">
      <text>
        <r>
          <rPr>
            <b/>
            <sz val="9"/>
            <color indexed="81"/>
            <rFont val="MS P ゴシック"/>
            <family val="3"/>
            <charset val="128"/>
          </rPr>
          <t>導入後の点灯時間が自動入力されます。</t>
        </r>
      </text>
    </comment>
    <comment ref="V48"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8"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8" authorId="0" shapeId="0">
      <text>
        <r>
          <rPr>
            <b/>
            <sz val="9"/>
            <color indexed="81"/>
            <rFont val="MS P ゴシック"/>
            <family val="3"/>
            <charset val="128"/>
          </rPr>
          <t>（照明）導入後シートを
漏れなく入力すればこちらに
年数が自動入力されます。</t>
        </r>
      </text>
    </comment>
    <comment ref="P4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9" authorId="0" shapeId="0">
      <text>
        <r>
          <rPr>
            <b/>
            <sz val="9"/>
            <color indexed="81"/>
            <rFont val="MS P ゴシック"/>
            <family val="3"/>
            <charset val="128"/>
          </rPr>
          <t>導入後の点灯時間が自動入力されます。</t>
        </r>
      </text>
    </comment>
    <comment ref="V49"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9"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9" authorId="0" shapeId="0">
      <text>
        <r>
          <rPr>
            <b/>
            <sz val="9"/>
            <color indexed="81"/>
            <rFont val="MS P ゴシック"/>
            <family val="3"/>
            <charset val="128"/>
          </rPr>
          <t>（照明）導入後シートを
漏れなく入力すればこちらに
年数が自動入力されます。</t>
        </r>
      </text>
    </comment>
    <comment ref="P5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0" authorId="0" shapeId="0">
      <text>
        <r>
          <rPr>
            <b/>
            <sz val="9"/>
            <color indexed="81"/>
            <rFont val="MS P ゴシック"/>
            <family val="3"/>
            <charset val="128"/>
          </rPr>
          <t>導入後の点灯時間が自動入力されます。</t>
        </r>
      </text>
    </comment>
    <comment ref="V50"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0"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0" authorId="0" shapeId="0">
      <text>
        <r>
          <rPr>
            <b/>
            <sz val="9"/>
            <color indexed="81"/>
            <rFont val="MS P ゴシック"/>
            <family val="3"/>
            <charset val="128"/>
          </rPr>
          <t>（照明）導入後シートを
漏れなく入力すればこちらに
年数が自動入力されます。</t>
        </r>
      </text>
    </comment>
    <comment ref="P5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1" authorId="0" shapeId="0">
      <text>
        <r>
          <rPr>
            <b/>
            <sz val="9"/>
            <color indexed="81"/>
            <rFont val="MS P ゴシック"/>
            <family val="3"/>
            <charset val="128"/>
          </rPr>
          <t>導入後の点灯時間が自動入力されます。</t>
        </r>
      </text>
    </comment>
    <comment ref="V51"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1"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1" authorId="0" shapeId="0">
      <text>
        <r>
          <rPr>
            <b/>
            <sz val="9"/>
            <color indexed="81"/>
            <rFont val="MS P ゴシック"/>
            <family val="3"/>
            <charset val="128"/>
          </rPr>
          <t>（照明）導入後シートを
漏れなく入力すればこちらに
年数が自動入力されます。</t>
        </r>
      </text>
    </comment>
    <comment ref="P5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2" authorId="0" shapeId="0">
      <text>
        <r>
          <rPr>
            <b/>
            <sz val="9"/>
            <color indexed="81"/>
            <rFont val="MS P ゴシック"/>
            <family val="3"/>
            <charset val="128"/>
          </rPr>
          <t>導入後の点灯時間が自動入力されます。</t>
        </r>
      </text>
    </comment>
    <comment ref="V52"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2"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2" authorId="0" shapeId="0">
      <text>
        <r>
          <rPr>
            <b/>
            <sz val="9"/>
            <color indexed="81"/>
            <rFont val="MS P ゴシック"/>
            <family val="3"/>
            <charset val="128"/>
          </rPr>
          <t>（照明）導入後シートを
漏れなく入力すればこちらに
年数が自動入力されます。</t>
        </r>
      </text>
    </comment>
    <comment ref="P5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3" authorId="0" shapeId="0">
      <text>
        <r>
          <rPr>
            <b/>
            <sz val="9"/>
            <color indexed="81"/>
            <rFont val="MS P ゴシック"/>
            <family val="3"/>
            <charset val="128"/>
          </rPr>
          <t>導入後の点灯時間が自動入力されます。</t>
        </r>
      </text>
    </comment>
    <comment ref="V53"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3"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3" authorId="0" shapeId="0">
      <text>
        <r>
          <rPr>
            <b/>
            <sz val="9"/>
            <color indexed="81"/>
            <rFont val="MS P ゴシック"/>
            <family val="3"/>
            <charset val="128"/>
          </rPr>
          <t>（照明）導入後シートを
漏れなく入力すればこちらに
年数が自動入力されます。</t>
        </r>
      </text>
    </comment>
    <comment ref="P5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4" authorId="0" shapeId="0">
      <text>
        <r>
          <rPr>
            <b/>
            <sz val="9"/>
            <color indexed="81"/>
            <rFont val="MS P ゴシック"/>
            <family val="3"/>
            <charset val="128"/>
          </rPr>
          <t>導入後の点灯時間が自動入力されます。</t>
        </r>
      </text>
    </comment>
    <comment ref="V54"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4"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4" authorId="0" shapeId="0">
      <text>
        <r>
          <rPr>
            <b/>
            <sz val="9"/>
            <color indexed="81"/>
            <rFont val="MS P ゴシック"/>
            <family val="3"/>
            <charset val="128"/>
          </rPr>
          <t>（照明）導入後シートを
漏れなく入力すればこちらに
年数が自動入力されます。</t>
        </r>
      </text>
    </comment>
    <comment ref="P5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5" authorId="0" shapeId="0">
      <text>
        <r>
          <rPr>
            <b/>
            <sz val="9"/>
            <color indexed="81"/>
            <rFont val="MS P ゴシック"/>
            <family val="3"/>
            <charset val="128"/>
          </rPr>
          <t>導入後の点灯時間が自動入力されます。</t>
        </r>
      </text>
    </comment>
    <comment ref="V55"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5"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5" authorId="0" shapeId="0">
      <text>
        <r>
          <rPr>
            <b/>
            <sz val="9"/>
            <color indexed="81"/>
            <rFont val="MS P ゴシック"/>
            <family val="3"/>
            <charset val="128"/>
          </rPr>
          <t>（照明）導入後シートを
漏れなく入力すればこちらに
年数が自動入力されます。</t>
        </r>
      </text>
    </comment>
    <comment ref="P5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6" authorId="0" shapeId="0">
      <text>
        <r>
          <rPr>
            <b/>
            <sz val="9"/>
            <color indexed="81"/>
            <rFont val="MS P ゴシック"/>
            <family val="3"/>
            <charset val="128"/>
          </rPr>
          <t>導入後の点灯時間が自動入力されます。</t>
        </r>
      </text>
    </comment>
    <comment ref="V56"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6"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6" authorId="0" shapeId="0">
      <text>
        <r>
          <rPr>
            <b/>
            <sz val="9"/>
            <color indexed="81"/>
            <rFont val="MS P ゴシック"/>
            <family val="3"/>
            <charset val="128"/>
          </rPr>
          <t>（照明）導入後シートを
漏れなく入力すればこちらに
年数が自動入力されます。</t>
        </r>
      </text>
    </comment>
    <comment ref="P5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7" authorId="0" shapeId="0">
      <text>
        <r>
          <rPr>
            <b/>
            <sz val="9"/>
            <color indexed="81"/>
            <rFont val="MS P ゴシック"/>
            <family val="3"/>
            <charset val="128"/>
          </rPr>
          <t>導入後の点灯時間が自動入力されます。</t>
        </r>
      </text>
    </comment>
    <comment ref="V57"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7"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7" authorId="0" shapeId="0">
      <text>
        <r>
          <rPr>
            <b/>
            <sz val="9"/>
            <color indexed="81"/>
            <rFont val="MS P ゴシック"/>
            <family val="3"/>
            <charset val="128"/>
          </rPr>
          <t>（照明）導入後シートを
漏れなく入力すればこちらに
年数が自動入力されます。</t>
        </r>
      </text>
    </comment>
  </commentList>
</comments>
</file>

<file path=xl/comments6.xml><?xml version="1.0" encoding="utf-8"?>
<comments xmlns="http://schemas.openxmlformats.org/spreadsheetml/2006/main">
  <authors>
    <author>埼玉県</author>
  </authors>
  <commentList>
    <comment ref="P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8"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8"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8"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9"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9"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9"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0"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0"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0"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1"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1"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1"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2"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2"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2"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3"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3"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3"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4"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4"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4"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5"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5"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5"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6"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6"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6"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7"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7"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7"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8"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8"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8"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9"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9"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9"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0"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0"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0"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1"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1"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1"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2"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2"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2"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3"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3"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3"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4"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4"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4"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5"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5"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5"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6"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6"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6"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7"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7"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7"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8"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8"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8"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9"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9"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9"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0"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0"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0"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1"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1"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1"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2"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2"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2"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3"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3"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3"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4"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4"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4"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5"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5"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5"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6"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6"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6"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7"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7"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7"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8"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8"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8"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9"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9"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9"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0"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0"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0"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1"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1"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1"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2"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2"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2"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3"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3"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3"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4"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4"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4"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5"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5"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5"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6"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6"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6"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7"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7"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7"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8"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8"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8"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9"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9"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9"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0"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0"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0"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1"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1"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1"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2"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2"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2"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3"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3"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3"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4"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4"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4"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5"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5"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5"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6"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6"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6"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7"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7"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7"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List>
</comments>
</file>

<file path=xl/comments7.xml><?xml version="1.0" encoding="utf-8"?>
<comments xmlns="http://schemas.openxmlformats.org/spreadsheetml/2006/main">
  <authors>
    <author>埼玉県</author>
  </authors>
  <commentList>
    <comment ref="P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8" authorId="0" shapeId="0">
      <text>
        <r>
          <rPr>
            <b/>
            <sz val="9"/>
            <color indexed="81"/>
            <rFont val="MS P ゴシック"/>
            <family val="3"/>
            <charset val="128"/>
          </rPr>
          <t>導入後の点灯時間が自動入力されます。</t>
        </r>
      </text>
    </comment>
    <comment ref="V8"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8"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8" authorId="0" shapeId="0">
      <text>
        <r>
          <rPr>
            <b/>
            <sz val="9"/>
            <color indexed="81"/>
            <rFont val="MS P ゴシック"/>
            <family val="3"/>
            <charset val="128"/>
          </rPr>
          <t>（照明）導入後シートを
漏れなく入力すればこちらに
年数が自動入力されます。</t>
        </r>
      </text>
    </comment>
    <comment ref="P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9" authorId="0" shapeId="0">
      <text>
        <r>
          <rPr>
            <b/>
            <sz val="9"/>
            <color indexed="81"/>
            <rFont val="MS P ゴシック"/>
            <family val="3"/>
            <charset val="128"/>
          </rPr>
          <t>導入後の点灯時間が自動入力されます。</t>
        </r>
      </text>
    </comment>
    <comment ref="V9"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9"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9" authorId="0" shapeId="0">
      <text>
        <r>
          <rPr>
            <b/>
            <sz val="9"/>
            <color indexed="81"/>
            <rFont val="MS P ゴシック"/>
            <family val="3"/>
            <charset val="128"/>
          </rPr>
          <t>（照明）導入後シートを
漏れなく入力すればこちらに
年数が自動入力されます。</t>
        </r>
      </text>
    </comment>
    <comment ref="P1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0" authorId="0" shapeId="0">
      <text>
        <r>
          <rPr>
            <b/>
            <sz val="9"/>
            <color indexed="81"/>
            <rFont val="MS P ゴシック"/>
            <family val="3"/>
            <charset val="128"/>
          </rPr>
          <t>導入後の点灯時間が自動入力されます。</t>
        </r>
      </text>
    </comment>
    <comment ref="V10"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0"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0" authorId="0" shapeId="0">
      <text>
        <r>
          <rPr>
            <b/>
            <sz val="9"/>
            <color indexed="81"/>
            <rFont val="MS P ゴシック"/>
            <family val="3"/>
            <charset val="128"/>
          </rPr>
          <t>（照明）導入後シートを
漏れなく入力すればこちらに
年数が自動入力されます。</t>
        </r>
      </text>
    </comment>
    <comment ref="P1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1" authorId="0" shapeId="0">
      <text>
        <r>
          <rPr>
            <b/>
            <sz val="9"/>
            <color indexed="81"/>
            <rFont val="MS P ゴシック"/>
            <family val="3"/>
            <charset val="128"/>
          </rPr>
          <t>導入後の点灯時間が自動入力されます。</t>
        </r>
      </text>
    </comment>
    <comment ref="V11"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1"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1" authorId="0" shapeId="0">
      <text>
        <r>
          <rPr>
            <b/>
            <sz val="9"/>
            <color indexed="81"/>
            <rFont val="MS P ゴシック"/>
            <family val="3"/>
            <charset val="128"/>
          </rPr>
          <t>（照明）導入後シートを
漏れなく入力すればこちらに
年数が自動入力されます。</t>
        </r>
      </text>
    </comment>
    <comment ref="P1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2" authorId="0" shapeId="0">
      <text>
        <r>
          <rPr>
            <b/>
            <sz val="9"/>
            <color indexed="81"/>
            <rFont val="MS P ゴシック"/>
            <family val="3"/>
            <charset val="128"/>
          </rPr>
          <t>導入後の点灯時間が自動入力されます。</t>
        </r>
      </text>
    </comment>
    <comment ref="V12"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2"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2" authorId="0" shapeId="0">
      <text>
        <r>
          <rPr>
            <b/>
            <sz val="9"/>
            <color indexed="81"/>
            <rFont val="MS P ゴシック"/>
            <family val="3"/>
            <charset val="128"/>
          </rPr>
          <t>（照明）導入後シートを
漏れなく入力すればこちらに
年数が自動入力されます。</t>
        </r>
      </text>
    </comment>
    <comment ref="P1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3" authorId="0" shapeId="0">
      <text>
        <r>
          <rPr>
            <b/>
            <sz val="9"/>
            <color indexed="81"/>
            <rFont val="MS P ゴシック"/>
            <family val="3"/>
            <charset val="128"/>
          </rPr>
          <t>導入後の点灯時間が自動入力されます。</t>
        </r>
      </text>
    </comment>
    <comment ref="V13"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3"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3" authorId="0" shapeId="0">
      <text>
        <r>
          <rPr>
            <b/>
            <sz val="9"/>
            <color indexed="81"/>
            <rFont val="MS P ゴシック"/>
            <family val="3"/>
            <charset val="128"/>
          </rPr>
          <t>（照明）導入後シートを
漏れなく入力すればこちらに
年数が自動入力されます。</t>
        </r>
      </text>
    </comment>
    <comment ref="P1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4" authorId="0" shapeId="0">
      <text>
        <r>
          <rPr>
            <b/>
            <sz val="9"/>
            <color indexed="81"/>
            <rFont val="MS P ゴシック"/>
            <family val="3"/>
            <charset val="128"/>
          </rPr>
          <t>導入後の点灯時間が自動入力されます。</t>
        </r>
      </text>
    </comment>
    <comment ref="V14"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4"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4" authorId="0" shapeId="0">
      <text>
        <r>
          <rPr>
            <b/>
            <sz val="9"/>
            <color indexed="81"/>
            <rFont val="MS P ゴシック"/>
            <family val="3"/>
            <charset val="128"/>
          </rPr>
          <t>（照明）導入後シートを
漏れなく入力すればこちらに
年数が自動入力されます。</t>
        </r>
      </text>
    </comment>
    <comment ref="P1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5" authorId="0" shapeId="0">
      <text>
        <r>
          <rPr>
            <b/>
            <sz val="9"/>
            <color indexed="81"/>
            <rFont val="MS P ゴシック"/>
            <family val="3"/>
            <charset val="128"/>
          </rPr>
          <t>導入後の点灯時間が自動入力されます。</t>
        </r>
      </text>
    </comment>
    <comment ref="V15"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5"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5" authorId="0" shapeId="0">
      <text>
        <r>
          <rPr>
            <b/>
            <sz val="9"/>
            <color indexed="81"/>
            <rFont val="MS P ゴシック"/>
            <family val="3"/>
            <charset val="128"/>
          </rPr>
          <t>（照明）導入後シートを
漏れなく入力すればこちらに
年数が自動入力されます。</t>
        </r>
      </text>
    </comment>
    <comment ref="P1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6" authorId="0" shapeId="0">
      <text>
        <r>
          <rPr>
            <b/>
            <sz val="9"/>
            <color indexed="81"/>
            <rFont val="MS P ゴシック"/>
            <family val="3"/>
            <charset val="128"/>
          </rPr>
          <t>導入後の点灯時間が自動入力されます。</t>
        </r>
      </text>
    </comment>
    <comment ref="V16"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6"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6" authorId="0" shapeId="0">
      <text>
        <r>
          <rPr>
            <b/>
            <sz val="9"/>
            <color indexed="81"/>
            <rFont val="MS P ゴシック"/>
            <family val="3"/>
            <charset val="128"/>
          </rPr>
          <t>（照明）導入後シートを
漏れなく入力すればこちらに
年数が自動入力されます。</t>
        </r>
      </text>
    </comment>
    <comment ref="P1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7" authorId="0" shapeId="0">
      <text>
        <r>
          <rPr>
            <b/>
            <sz val="9"/>
            <color indexed="81"/>
            <rFont val="MS P ゴシック"/>
            <family val="3"/>
            <charset val="128"/>
          </rPr>
          <t>導入後の点灯時間が自動入力されます。</t>
        </r>
      </text>
    </comment>
    <comment ref="V17"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7"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7" authorId="0" shapeId="0">
      <text>
        <r>
          <rPr>
            <b/>
            <sz val="9"/>
            <color indexed="81"/>
            <rFont val="MS P ゴシック"/>
            <family val="3"/>
            <charset val="128"/>
          </rPr>
          <t>（照明）導入後シートを
漏れなく入力すればこちらに
年数が自動入力されます。</t>
        </r>
      </text>
    </comment>
    <comment ref="P1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8" authorId="0" shapeId="0">
      <text>
        <r>
          <rPr>
            <b/>
            <sz val="9"/>
            <color indexed="81"/>
            <rFont val="MS P ゴシック"/>
            <family val="3"/>
            <charset val="128"/>
          </rPr>
          <t>導入後の点灯時間が自動入力されます。</t>
        </r>
      </text>
    </comment>
    <comment ref="V18"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8"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8" authorId="0" shapeId="0">
      <text>
        <r>
          <rPr>
            <b/>
            <sz val="9"/>
            <color indexed="81"/>
            <rFont val="MS P ゴシック"/>
            <family val="3"/>
            <charset val="128"/>
          </rPr>
          <t>（照明）導入後シートを
漏れなく入力すればこちらに
年数が自動入力されます。</t>
        </r>
      </text>
    </comment>
    <comment ref="P1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9" authorId="0" shapeId="0">
      <text>
        <r>
          <rPr>
            <b/>
            <sz val="9"/>
            <color indexed="81"/>
            <rFont val="MS P ゴシック"/>
            <family val="3"/>
            <charset val="128"/>
          </rPr>
          <t>導入後の点灯時間が自動入力されます。</t>
        </r>
      </text>
    </comment>
    <comment ref="V19"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19"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19" authorId="0" shapeId="0">
      <text>
        <r>
          <rPr>
            <b/>
            <sz val="9"/>
            <color indexed="81"/>
            <rFont val="MS P ゴシック"/>
            <family val="3"/>
            <charset val="128"/>
          </rPr>
          <t>（照明）導入後シートを
漏れなく入力すればこちらに
年数が自動入力されます。</t>
        </r>
      </text>
    </comment>
    <comment ref="P2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0" authorId="0" shapeId="0">
      <text>
        <r>
          <rPr>
            <b/>
            <sz val="9"/>
            <color indexed="81"/>
            <rFont val="MS P ゴシック"/>
            <family val="3"/>
            <charset val="128"/>
          </rPr>
          <t>導入後の点灯時間が自動入力されます。</t>
        </r>
      </text>
    </comment>
    <comment ref="V20"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0"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0" authorId="0" shapeId="0">
      <text>
        <r>
          <rPr>
            <b/>
            <sz val="9"/>
            <color indexed="81"/>
            <rFont val="MS P ゴシック"/>
            <family val="3"/>
            <charset val="128"/>
          </rPr>
          <t>（照明）導入後シートを
漏れなく入力すればこちらに
年数が自動入力されます。</t>
        </r>
      </text>
    </comment>
    <comment ref="P2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1" authorId="0" shapeId="0">
      <text>
        <r>
          <rPr>
            <b/>
            <sz val="9"/>
            <color indexed="81"/>
            <rFont val="MS P ゴシック"/>
            <family val="3"/>
            <charset val="128"/>
          </rPr>
          <t>導入後の点灯時間が自動入力されます。</t>
        </r>
      </text>
    </comment>
    <comment ref="V21"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1"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1" authorId="0" shapeId="0">
      <text>
        <r>
          <rPr>
            <b/>
            <sz val="9"/>
            <color indexed="81"/>
            <rFont val="MS P ゴシック"/>
            <family val="3"/>
            <charset val="128"/>
          </rPr>
          <t>（照明）導入後シートを
漏れなく入力すればこちらに
年数が自動入力されます。</t>
        </r>
      </text>
    </comment>
    <comment ref="P2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2" authorId="0" shapeId="0">
      <text>
        <r>
          <rPr>
            <b/>
            <sz val="9"/>
            <color indexed="81"/>
            <rFont val="MS P ゴシック"/>
            <family val="3"/>
            <charset val="128"/>
          </rPr>
          <t>導入後の点灯時間が自動入力されます。</t>
        </r>
      </text>
    </comment>
    <comment ref="V22"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2"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2" authorId="0" shapeId="0">
      <text>
        <r>
          <rPr>
            <b/>
            <sz val="9"/>
            <color indexed="81"/>
            <rFont val="MS P ゴシック"/>
            <family val="3"/>
            <charset val="128"/>
          </rPr>
          <t>（照明）導入後シートを
漏れなく入力すればこちらに
年数が自動入力されます。</t>
        </r>
      </text>
    </comment>
    <comment ref="P2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3" authorId="0" shapeId="0">
      <text>
        <r>
          <rPr>
            <b/>
            <sz val="9"/>
            <color indexed="81"/>
            <rFont val="MS P ゴシック"/>
            <family val="3"/>
            <charset val="128"/>
          </rPr>
          <t>導入後の点灯時間が自動入力されます。</t>
        </r>
      </text>
    </comment>
    <comment ref="V23"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3"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3" authorId="0" shapeId="0">
      <text>
        <r>
          <rPr>
            <b/>
            <sz val="9"/>
            <color indexed="81"/>
            <rFont val="MS P ゴシック"/>
            <family val="3"/>
            <charset val="128"/>
          </rPr>
          <t>（照明）導入後シートを
漏れなく入力すればこちらに
年数が自動入力されます。</t>
        </r>
      </text>
    </comment>
    <comment ref="P2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4" authorId="0" shapeId="0">
      <text>
        <r>
          <rPr>
            <b/>
            <sz val="9"/>
            <color indexed="81"/>
            <rFont val="MS P ゴシック"/>
            <family val="3"/>
            <charset val="128"/>
          </rPr>
          <t>導入後の点灯時間が自動入力されます。</t>
        </r>
      </text>
    </comment>
    <comment ref="V24"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4"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4" authorId="0" shapeId="0">
      <text>
        <r>
          <rPr>
            <b/>
            <sz val="9"/>
            <color indexed="81"/>
            <rFont val="MS P ゴシック"/>
            <family val="3"/>
            <charset val="128"/>
          </rPr>
          <t>（照明）導入後シートを
漏れなく入力すればこちらに
年数が自動入力されます。</t>
        </r>
      </text>
    </comment>
    <comment ref="P2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5" authorId="0" shapeId="0">
      <text>
        <r>
          <rPr>
            <b/>
            <sz val="9"/>
            <color indexed="81"/>
            <rFont val="MS P ゴシック"/>
            <family val="3"/>
            <charset val="128"/>
          </rPr>
          <t>導入後の点灯時間が自動入力されます。</t>
        </r>
      </text>
    </comment>
    <comment ref="V25"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5"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5" authorId="0" shapeId="0">
      <text>
        <r>
          <rPr>
            <b/>
            <sz val="9"/>
            <color indexed="81"/>
            <rFont val="MS P ゴシック"/>
            <family val="3"/>
            <charset val="128"/>
          </rPr>
          <t>（照明）導入後シートを
漏れなく入力すればこちらに
年数が自動入力されます。</t>
        </r>
      </text>
    </comment>
    <comment ref="P2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6" authorId="0" shapeId="0">
      <text>
        <r>
          <rPr>
            <b/>
            <sz val="9"/>
            <color indexed="81"/>
            <rFont val="MS P ゴシック"/>
            <family val="3"/>
            <charset val="128"/>
          </rPr>
          <t>導入後の点灯時間が自動入力されます。</t>
        </r>
      </text>
    </comment>
    <comment ref="V26"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6"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6" authorId="0" shapeId="0">
      <text>
        <r>
          <rPr>
            <b/>
            <sz val="9"/>
            <color indexed="81"/>
            <rFont val="MS P ゴシック"/>
            <family val="3"/>
            <charset val="128"/>
          </rPr>
          <t>（照明）導入後シートを
漏れなく入力すればこちらに
年数が自動入力されます。</t>
        </r>
      </text>
    </comment>
    <comment ref="P2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7" authorId="0" shapeId="0">
      <text>
        <r>
          <rPr>
            <b/>
            <sz val="9"/>
            <color indexed="81"/>
            <rFont val="MS P ゴシック"/>
            <family val="3"/>
            <charset val="128"/>
          </rPr>
          <t>導入後の点灯時間が自動入力されます。</t>
        </r>
      </text>
    </comment>
    <comment ref="V27"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7"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7" authorId="0" shapeId="0">
      <text>
        <r>
          <rPr>
            <b/>
            <sz val="9"/>
            <color indexed="81"/>
            <rFont val="MS P ゴシック"/>
            <family val="3"/>
            <charset val="128"/>
          </rPr>
          <t>（照明）導入後シートを
漏れなく入力すればこちらに
年数が自動入力されます。</t>
        </r>
      </text>
    </comment>
    <comment ref="P2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8" authorId="0" shapeId="0">
      <text>
        <r>
          <rPr>
            <b/>
            <sz val="9"/>
            <color indexed="81"/>
            <rFont val="MS P ゴシック"/>
            <family val="3"/>
            <charset val="128"/>
          </rPr>
          <t>導入後の点灯時間が自動入力されます。</t>
        </r>
      </text>
    </comment>
    <comment ref="V28"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8"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8" authorId="0" shapeId="0">
      <text>
        <r>
          <rPr>
            <b/>
            <sz val="9"/>
            <color indexed="81"/>
            <rFont val="MS P ゴシック"/>
            <family val="3"/>
            <charset val="128"/>
          </rPr>
          <t>（照明）導入後シートを
漏れなく入力すればこちらに
年数が自動入力されます。</t>
        </r>
      </text>
    </comment>
    <comment ref="P2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9" authorId="0" shapeId="0">
      <text>
        <r>
          <rPr>
            <b/>
            <sz val="9"/>
            <color indexed="81"/>
            <rFont val="MS P ゴシック"/>
            <family val="3"/>
            <charset val="128"/>
          </rPr>
          <t>導入後の点灯時間が自動入力されます。</t>
        </r>
      </text>
    </comment>
    <comment ref="V29"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29"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29" authorId="0" shapeId="0">
      <text>
        <r>
          <rPr>
            <b/>
            <sz val="9"/>
            <color indexed="81"/>
            <rFont val="MS P ゴシック"/>
            <family val="3"/>
            <charset val="128"/>
          </rPr>
          <t>（照明）導入後シートを
漏れなく入力すればこちらに
年数が自動入力されます。</t>
        </r>
      </text>
    </comment>
    <comment ref="P3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0" authorId="0" shapeId="0">
      <text>
        <r>
          <rPr>
            <b/>
            <sz val="9"/>
            <color indexed="81"/>
            <rFont val="MS P ゴシック"/>
            <family val="3"/>
            <charset val="128"/>
          </rPr>
          <t>導入後の点灯時間が自動入力されます。</t>
        </r>
      </text>
    </comment>
    <comment ref="V30"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0"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0" authorId="0" shapeId="0">
      <text>
        <r>
          <rPr>
            <b/>
            <sz val="9"/>
            <color indexed="81"/>
            <rFont val="MS P ゴシック"/>
            <family val="3"/>
            <charset val="128"/>
          </rPr>
          <t>（照明）導入後シートを
漏れなく入力すればこちらに
年数が自動入力されます。</t>
        </r>
      </text>
    </comment>
    <comment ref="P3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1" authorId="0" shapeId="0">
      <text>
        <r>
          <rPr>
            <b/>
            <sz val="9"/>
            <color indexed="81"/>
            <rFont val="MS P ゴシック"/>
            <family val="3"/>
            <charset val="128"/>
          </rPr>
          <t>導入後の点灯時間が自動入力されます。</t>
        </r>
      </text>
    </comment>
    <comment ref="V31"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1"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1" authorId="0" shapeId="0">
      <text>
        <r>
          <rPr>
            <b/>
            <sz val="9"/>
            <color indexed="81"/>
            <rFont val="MS P ゴシック"/>
            <family val="3"/>
            <charset val="128"/>
          </rPr>
          <t>（照明）導入後シートを
漏れなく入力すればこちらに
年数が自動入力されます。</t>
        </r>
      </text>
    </comment>
    <comment ref="P3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2" authorId="0" shapeId="0">
      <text>
        <r>
          <rPr>
            <b/>
            <sz val="9"/>
            <color indexed="81"/>
            <rFont val="MS P ゴシック"/>
            <family val="3"/>
            <charset val="128"/>
          </rPr>
          <t>導入後の点灯時間が自動入力されます。</t>
        </r>
      </text>
    </comment>
    <comment ref="V32"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2"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2" authorId="0" shapeId="0">
      <text>
        <r>
          <rPr>
            <b/>
            <sz val="9"/>
            <color indexed="81"/>
            <rFont val="MS P ゴシック"/>
            <family val="3"/>
            <charset val="128"/>
          </rPr>
          <t>（照明）導入後シートを
漏れなく入力すればこちらに
年数が自動入力されます。</t>
        </r>
      </text>
    </comment>
    <comment ref="P3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3" authorId="0" shapeId="0">
      <text>
        <r>
          <rPr>
            <b/>
            <sz val="9"/>
            <color indexed="81"/>
            <rFont val="MS P ゴシック"/>
            <family val="3"/>
            <charset val="128"/>
          </rPr>
          <t>導入後の点灯時間が自動入力されます。</t>
        </r>
      </text>
    </comment>
    <comment ref="V33"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3"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3" authorId="0" shapeId="0">
      <text>
        <r>
          <rPr>
            <b/>
            <sz val="9"/>
            <color indexed="81"/>
            <rFont val="MS P ゴシック"/>
            <family val="3"/>
            <charset val="128"/>
          </rPr>
          <t>（照明）導入後シートを
漏れなく入力すればこちらに
年数が自動入力されます。</t>
        </r>
      </text>
    </comment>
    <comment ref="P3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4" authorId="0" shapeId="0">
      <text>
        <r>
          <rPr>
            <b/>
            <sz val="9"/>
            <color indexed="81"/>
            <rFont val="MS P ゴシック"/>
            <family val="3"/>
            <charset val="128"/>
          </rPr>
          <t>導入後の点灯時間が自動入力されます。</t>
        </r>
      </text>
    </comment>
    <comment ref="V34"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4"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4" authorId="0" shapeId="0">
      <text>
        <r>
          <rPr>
            <b/>
            <sz val="9"/>
            <color indexed="81"/>
            <rFont val="MS P ゴシック"/>
            <family val="3"/>
            <charset val="128"/>
          </rPr>
          <t>（照明）導入後シートを
漏れなく入力すればこちらに
年数が自動入力されます。</t>
        </r>
      </text>
    </comment>
    <comment ref="P3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5" authorId="0" shapeId="0">
      <text>
        <r>
          <rPr>
            <b/>
            <sz val="9"/>
            <color indexed="81"/>
            <rFont val="MS P ゴシック"/>
            <family val="3"/>
            <charset val="128"/>
          </rPr>
          <t>導入後の点灯時間が自動入力されます。</t>
        </r>
      </text>
    </comment>
    <comment ref="V35"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5"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5" authorId="0" shapeId="0">
      <text>
        <r>
          <rPr>
            <b/>
            <sz val="9"/>
            <color indexed="81"/>
            <rFont val="MS P ゴシック"/>
            <family val="3"/>
            <charset val="128"/>
          </rPr>
          <t>（照明）導入後シートを
漏れなく入力すればこちらに
年数が自動入力されます。</t>
        </r>
      </text>
    </comment>
    <comment ref="P3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6" authorId="0" shapeId="0">
      <text>
        <r>
          <rPr>
            <b/>
            <sz val="9"/>
            <color indexed="81"/>
            <rFont val="MS P ゴシック"/>
            <family val="3"/>
            <charset val="128"/>
          </rPr>
          <t>導入後の点灯時間が自動入力されます。</t>
        </r>
      </text>
    </comment>
    <comment ref="V36"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6"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6" authorId="0" shapeId="0">
      <text>
        <r>
          <rPr>
            <b/>
            <sz val="9"/>
            <color indexed="81"/>
            <rFont val="MS P ゴシック"/>
            <family val="3"/>
            <charset val="128"/>
          </rPr>
          <t>（照明）導入後シートを
漏れなく入力すればこちらに
年数が自動入力されます。</t>
        </r>
      </text>
    </comment>
    <comment ref="P3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7" authorId="0" shapeId="0">
      <text>
        <r>
          <rPr>
            <b/>
            <sz val="9"/>
            <color indexed="81"/>
            <rFont val="MS P ゴシック"/>
            <family val="3"/>
            <charset val="128"/>
          </rPr>
          <t>導入後の点灯時間が自動入力されます。</t>
        </r>
      </text>
    </comment>
    <comment ref="V37"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7"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7" authorId="0" shapeId="0">
      <text>
        <r>
          <rPr>
            <b/>
            <sz val="9"/>
            <color indexed="81"/>
            <rFont val="MS P ゴシック"/>
            <family val="3"/>
            <charset val="128"/>
          </rPr>
          <t>（照明）導入後シートを
漏れなく入力すればこちらに
年数が自動入力されます。</t>
        </r>
      </text>
    </comment>
    <comment ref="P3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8" authorId="0" shapeId="0">
      <text>
        <r>
          <rPr>
            <b/>
            <sz val="9"/>
            <color indexed="81"/>
            <rFont val="MS P ゴシック"/>
            <family val="3"/>
            <charset val="128"/>
          </rPr>
          <t>導入後の点灯時間が自動入力されます。</t>
        </r>
      </text>
    </comment>
    <comment ref="V38"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8"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8" authorId="0" shapeId="0">
      <text>
        <r>
          <rPr>
            <b/>
            <sz val="9"/>
            <color indexed="81"/>
            <rFont val="MS P ゴシック"/>
            <family val="3"/>
            <charset val="128"/>
          </rPr>
          <t>（照明）導入後シートを
漏れなく入力すればこちらに
年数が自動入力されます。</t>
        </r>
      </text>
    </comment>
    <comment ref="P3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9" authorId="0" shapeId="0">
      <text>
        <r>
          <rPr>
            <b/>
            <sz val="9"/>
            <color indexed="81"/>
            <rFont val="MS P ゴシック"/>
            <family val="3"/>
            <charset val="128"/>
          </rPr>
          <t>導入後の点灯時間が自動入力されます。</t>
        </r>
      </text>
    </comment>
    <comment ref="V39"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39"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39" authorId="0" shapeId="0">
      <text>
        <r>
          <rPr>
            <b/>
            <sz val="9"/>
            <color indexed="81"/>
            <rFont val="MS P ゴシック"/>
            <family val="3"/>
            <charset val="128"/>
          </rPr>
          <t>（照明）導入後シートを
漏れなく入力すればこちらに
年数が自動入力されます。</t>
        </r>
      </text>
    </comment>
    <comment ref="P4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0" authorId="0" shapeId="0">
      <text>
        <r>
          <rPr>
            <b/>
            <sz val="9"/>
            <color indexed="81"/>
            <rFont val="MS P ゴシック"/>
            <family val="3"/>
            <charset val="128"/>
          </rPr>
          <t>導入後の点灯時間が自動入力されます。</t>
        </r>
      </text>
    </comment>
    <comment ref="V40"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0"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0" authorId="0" shapeId="0">
      <text>
        <r>
          <rPr>
            <b/>
            <sz val="9"/>
            <color indexed="81"/>
            <rFont val="MS P ゴシック"/>
            <family val="3"/>
            <charset val="128"/>
          </rPr>
          <t>（照明）導入後シートを
漏れなく入力すればこちらに
年数が自動入力されます。</t>
        </r>
      </text>
    </comment>
    <comment ref="P4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1" authorId="0" shapeId="0">
      <text>
        <r>
          <rPr>
            <b/>
            <sz val="9"/>
            <color indexed="81"/>
            <rFont val="MS P ゴシック"/>
            <family val="3"/>
            <charset val="128"/>
          </rPr>
          <t>導入後の点灯時間が自動入力されます。</t>
        </r>
      </text>
    </comment>
    <comment ref="V41"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1"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1" authorId="0" shapeId="0">
      <text>
        <r>
          <rPr>
            <b/>
            <sz val="9"/>
            <color indexed="81"/>
            <rFont val="MS P ゴシック"/>
            <family val="3"/>
            <charset val="128"/>
          </rPr>
          <t>（照明）導入後シートを
漏れなく入力すればこちらに
年数が自動入力されます。</t>
        </r>
      </text>
    </comment>
    <comment ref="P4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2" authorId="0" shapeId="0">
      <text>
        <r>
          <rPr>
            <b/>
            <sz val="9"/>
            <color indexed="81"/>
            <rFont val="MS P ゴシック"/>
            <family val="3"/>
            <charset val="128"/>
          </rPr>
          <t>導入後の点灯時間が自動入力されます。</t>
        </r>
      </text>
    </comment>
    <comment ref="V42"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2"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2" authorId="0" shapeId="0">
      <text>
        <r>
          <rPr>
            <b/>
            <sz val="9"/>
            <color indexed="81"/>
            <rFont val="MS P ゴシック"/>
            <family val="3"/>
            <charset val="128"/>
          </rPr>
          <t>（照明）導入後シートを
漏れなく入力すればこちらに
年数が自動入力されます。</t>
        </r>
      </text>
    </comment>
    <comment ref="P4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3" authorId="0" shapeId="0">
      <text>
        <r>
          <rPr>
            <b/>
            <sz val="9"/>
            <color indexed="81"/>
            <rFont val="MS P ゴシック"/>
            <family val="3"/>
            <charset val="128"/>
          </rPr>
          <t>導入後の点灯時間が自動入力されます。</t>
        </r>
      </text>
    </comment>
    <comment ref="V43"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3"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3" authorId="0" shapeId="0">
      <text>
        <r>
          <rPr>
            <b/>
            <sz val="9"/>
            <color indexed="81"/>
            <rFont val="MS P ゴシック"/>
            <family val="3"/>
            <charset val="128"/>
          </rPr>
          <t>（照明）導入後シートを
漏れなく入力すればこちらに
年数が自動入力されます。</t>
        </r>
      </text>
    </comment>
    <comment ref="P4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4" authorId="0" shapeId="0">
      <text>
        <r>
          <rPr>
            <b/>
            <sz val="9"/>
            <color indexed="81"/>
            <rFont val="MS P ゴシック"/>
            <family val="3"/>
            <charset val="128"/>
          </rPr>
          <t>導入後の点灯時間が自動入力されます。</t>
        </r>
      </text>
    </comment>
    <comment ref="V44"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4"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4" authorId="0" shapeId="0">
      <text>
        <r>
          <rPr>
            <b/>
            <sz val="9"/>
            <color indexed="81"/>
            <rFont val="MS P ゴシック"/>
            <family val="3"/>
            <charset val="128"/>
          </rPr>
          <t>（照明）導入後シートを
漏れなく入力すればこちらに
年数が自動入力されます。</t>
        </r>
      </text>
    </comment>
    <comment ref="P4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5" authorId="0" shapeId="0">
      <text>
        <r>
          <rPr>
            <b/>
            <sz val="9"/>
            <color indexed="81"/>
            <rFont val="MS P ゴシック"/>
            <family val="3"/>
            <charset val="128"/>
          </rPr>
          <t>導入後の点灯時間が自動入力されます。</t>
        </r>
      </text>
    </comment>
    <comment ref="V45"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5"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5" authorId="0" shapeId="0">
      <text>
        <r>
          <rPr>
            <b/>
            <sz val="9"/>
            <color indexed="81"/>
            <rFont val="MS P ゴシック"/>
            <family val="3"/>
            <charset val="128"/>
          </rPr>
          <t>（照明）導入後シートを
漏れなく入力すればこちらに
年数が自動入力されます。</t>
        </r>
      </text>
    </comment>
    <comment ref="P4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6" authorId="0" shapeId="0">
      <text>
        <r>
          <rPr>
            <b/>
            <sz val="9"/>
            <color indexed="81"/>
            <rFont val="MS P ゴシック"/>
            <family val="3"/>
            <charset val="128"/>
          </rPr>
          <t>導入後の点灯時間が自動入力されます。</t>
        </r>
      </text>
    </comment>
    <comment ref="V46"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6"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6" authorId="0" shapeId="0">
      <text>
        <r>
          <rPr>
            <b/>
            <sz val="9"/>
            <color indexed="81"/>
            <rFont val="MS P ゴシック"/>
            <family val="3"/>
            <charset val="128"/>
          </rPr>
          <t>（照明）導入後シートを
漏れなく入力すればこちらに
年数が自動入力されます。</t>
        </r>
      </text>
    </comment>
    <comment ref="P4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7" authorId="0" shapeId="0">
      <text>
        <r>
          <rPr>
            <b/>
            <sz val="9"/>
            <color indexed="81"/>
            <rFont val="MS P ゴシック"/>
            <family val="3"/>
            <charset val="128"/>
          </rPr>
          <t>導入後の点灯時間が自動入力されます。</t>
        </r>
      </text>
    </comment>
    <comment ref="V47"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7"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7" authorId="0" shapeId="0">
      <text>
        <r>
          <rPr>
            <b/>
            <sz val="9"/>
            <color indexed="81"/>
            <rFont val="MS P ゴシック"/>
            <family val="3"/>
            <charset val="128"/>
          </rPr>
          <t>（照明）導入後シートを
漏れなく入力すればこちらに
年数が自動入力されます。</t>
        </r>
      </text>
    </comment>
    <comment ref="P4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8" authorId="0" shapeId="0">
      <text>
        <r>
          <rPr>
            <b/>
            <sz val="9"/>
            <color indexed="81"/>
            <rFont val="MS P ゴシック"/>
            <family val="3"/>
            <charset val="128"/>
          </rPr>
          <t>導入後の点灯時間が自動入力されます。</t>
        </r>
      </text>
    </comment>
    <comment ref="V48"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8"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8" authorId="0" shapeId="0">
      <text>
        <r>
          <rPr>
            <b/>
            <sz val="9"/>
            <color indexed="81"/>
            <rFont val="MS P ゴシック"/>
            <family val="3"/>
            <charset val="128"/>
          </rPr>
          <t>（照明）導入後シートを
漏れなく入力すればこちらに
年数が自動入力されます。</t>
        </r>
      </text>
    </comment>
    <comment ref="P4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9" authorId="0" shapeId="0">
      <text>
        <r>
          <rPr>
            <b/>
            <sz val="9"/>
            <color indexed="81"/>
            <rFont val="MS P ゴシック"/>
            <family val="3"/>
            <charset val="128"/>
          </rPr>
          <t>導入後の点灯時間が自動入力されます。</t>
        </r>
      </text>
    </comment>
    <comment ref="V49"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49"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49" authorId="0" shapeId="0">
      <text>
        <r>
          <rPr>
            <b/>
            <sz val="9"/>
            <color indexed="81"/>
            <rFont val="MS P ゴシック"/>
            <family val="3"/>
            <charset val="128"/>
          </rPr>
          <t>（照明）導入後シートを
漏れなく入力すればこちらに
年数が自動入力されます。</t>
        </r>
      </text>
    </comment>
    <comment ref="P5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0" authorId="0" shapeId="0">
      <text>
        <r>
          <rPr>
            <b/>
            <sz val="9"/>
            <color indexed="81"/>
            <rFont val="MS P ゴシック"/>
            <family val="3"/>
            <charset val="128"/>
          </rPr>
          <t>導入後の点灯時間が自動入力されます。</t>
        </r>
      </text>
    </comment>
    <comment ref="V50"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0"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0" authorId="0" shapeId="0">
      <text>
        <r>
          <rPr>
            <b/>
            <sz val="9"/>
            <color indexed="81"/>
            <rFont val="MS P ゴシック"/>
            <family val="3"/>
            <charset val="128"/>
          </rPr>
          <t>（照明）導入後シートを
漏れなく入力すればこちらに
年数が自動入力されます。</t>
        </r>
      </text>
    </comment>
    <comment ref="P5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1" authorId="0" shapeId="0">
      <text>
        <r>
          <rPr>
            <b/>
            <sz val="9"/>
            <color indexed="81"/>
            <rFont val="MS P ゴシック"/>
            <family val="3"/>
            <charset val="128"/>
          </rPr>
          <t>導入後の点灯時間が自動入力されます。</t>
        </r>
      </text>
    </comment>
    <comment ref="V51"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1"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1" authorId="0" shapeId="0">
      <text>
        <r>
          <rPr>
            <b/>
            <sz val="9"/>
            <color indexed="81"/>
            <rFont val="MS P ゴシック"/>
            <family val="3"/>
            <charset val="128"/>
          </rPr>
          <t>（照明）導入後シートを
漏れなく入力すればこちらに
年数が自動入力されます。</t>
        </r>
      </text>
    </comment>
    <comment ref="P5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2" authorId="0" shapeId="0">
      <text>
        <r>
          <rPr>
            <b/>
            <sz val="9"/>
            <color indexed="81"/>
            <rFont val="MS P ゴシック"/>
            <family val="3"/>
            <charset val="128"/>
          </rPr>
          <t>導入後の点灯時間が自動入力されます。</t>
        </r>
      </text>
    </comment>
    <comment ref="V52"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2"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2" authorId="0" shapeId="0">
      <text>
        <r>
          <rPr>
            <b/>
            <sz val="9"/>
            <color indexed="81"/>
            <rFont val="MS P ゴシック"/>
            <family val="3"/>
            <charset val="128"/>
          </rPr>
          <t>（照明）導入後シートを
漏れなく入力すればこちらに
年数が自動入力されます。</t>
        </r>
      </text>
    </comment>
    <comment ref="P5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3" authorId="0" shapeId="0">
      <text>
        <r>
          <rPr>
            <b/>
            <sz val="9"/>
            <color indexed="81"/>
            <rFont val="MS P ゴシック"/>
            <family val="3"/>
            <charset val="128"/>
          </rPr>
          <t>導入後の点灯時間が自動入力されます。</t>
        </r>
      </text>
    </comment>
    <comment ref="V53"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3"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3" authorId="0" shapeId="0">
      <text>
        <r>
          <rPr>
            <b/>
            <sz val="9"/>
            <color indexed="81"/>
            <rFont val="MS P ゴシック"/>
            <family val="3"/>
            <charset val="128"/>
          </rPr>
          <t>（照明）導入後シートを
漏れなく入力すればこちらに
年数が自動入力されます。</t>
        </r>
      </text>
    </comment>
    <comment ref="P5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4" authorId="0" shapeId="0">
      <text>
        <r>
          <rPr>
            <b/>
            <sz val="9"/>
            <color indexed="81"/>
            <rFont val="MS P ゴシック"/>
            <family val="3"/>
            <charset val="128"/>
          </rPr>
          <t>導入後の点灯時間が自動入力されます。</t>
        </r>
      </text>
    </comment>
    <comment ref="V54"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4"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4" authorId="0" shapeId="0">
      <text>
        <r>
          <rPr>
            <b/>
            <sz val="9"/>
            <color indexed="81"/>
            <rFont val="MS P ゴシック"/>
            <family val="3"/>
            <charset val="128"/>
          </rPr>
          <t>（照明）導入後シートを
漏れなく入力すればこちらに
年数が自動入力されます。</t>
        </r>
      </text>
    </comment>
    <comment ref="P5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5" authorId="0" shapeId="0">
      <text>
        <r>
          <rPr>
            <b/>
            <sz val="9"/>
            <color indexed="81"/>
            <rFont val="MS P ゴシック"/>
            <family val="3"/>
            <charset val="128"/>
          </rPr>
          <t>導入後の点灯時間が自動入力されます。</t>
        </r>
      </text>
    </comment>
    <comment ref="V55"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5"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5" authorId="0" shapeId="0">
      <text>
        <r>
          <rPr>
            <b/>
            <sz val="9"/>
            <color indexed="81"/>
            <rFont val="MS P ゴシック"/>
            <family val="3"/>
            <charset val="128"/>
          </rPr>
          <t>（照明）導入後シートを
漏れなく入力すればこちらに
年数が自動入力されます。</t>
        </r>
      </text>
    </comment>
    <comment ref="P5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6" authorId="0" shapeId="0">
      <text>
        <r>
          <rPr>
            <b/>
            <sz val="9"/>
            <color indexed="81"/>
            <rFont val="MS P ゴシック"/>
            <family val="3"/>
            <charset val="128"/>
          </rPr>
          <t>導入後の点灯時間が自動入力されます。</t>
        </r>
      </text>
    </comment>
    <comment ref="V56"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6"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6" authorId="0" shapeId="0">
      <text>
        <r>
          <rPr>
            <b/>
            <sz val="9"/>
            <color indexed="81"/>
            <rFont val="MS P ゴシック"/>
            <family val="3"/>
            <charset val="128"/>
          </rPr>
          <t>（照明）導入後シートを
漏れなく入力すればこちらに
年数が自動入力されます。</t>
        </r>
      </text>
    </comment>
    <comment ref="P5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7" authorId="0" shapeId="0">
      <text>
        <r>
          <rPr>
            <b/>
            <sz val="9"/>
            <color indexed="81"/>
            <rFont val="MS P ゴシック"/>
            <family val="3"/>
            <charset val="128"/>
          </rPr>
          <t>導入後の点灯時間が自動入力されます。</t>
        </r>
      </text>
    </comment>
    <comment ref="V57" authorId="0" shapeId="0">
      <text>
        <r>
          <rPr>
            <b/>
            <sz val="9"/>
            <color indexed="81"/>
            <rFont val="MS P ゴシック"/>
            <family val="3"/>
            <charset val="128"/>
          </rPr>
          <t>導入後の使用日数が
自動入力されます。</t>
        </r>
        <r>
          <rPr>
            <sz val="9"/>
            <color indexed="81"/>
            <rFont val="MS P ゴシック"/>
            <family val="3"/>
            <charset val="128"/>
          </rPr>
          <t xml:space="preserve">
</t>
        </r>
      </text>
    </comment>
    <comment ref="AC57" authorId="0" shapeId="0">
      <text>
        <r>
          <rPr>
            <b/>
            <sz val="9"/>
            <color indexed="81"/>
            <rFont val="MS P ゴシック"/>
            <family val="3"/>
            <charset val="128"/>
          </rPr>
          <t>導入後の説明が
自動入力されます。</t>
        </r>
        <r>
          <rPr>
            <sz val="9"/>
            <color indexed="81"/>
            <rFont val="MS P ゴシック"/>
            <family val="3"/>
            <charset val="128"/>
          </rPr>
          <t xml:space="preserve">
※導入前後の図面等で確認できる
　内容として下さい。</t>
        </r>
      </text>
    </comment>
    <comment ref="AJ57" authorId="0" shapeId="0">
      <text>
        <r>
          <rPr>
            <b/>
            <sz val="9"/>
            <color indexed="81"/>
            <rFont val="MS P ゴシック"/>
            <family val="3"/>
            <charset val="128"/>
          </rPr>
          <t>（照明）導入後シートを
漏れなく入力すればこちらに
年数が自動入力されます。</t>
        </r>
      </text>
    </comment>
  </commentList>
</comments>
</file>

<file path=xl/comments8.xml><?xml version="1.0" encoding="utf-8"?>
<comments xmlns="http://schemas.openxmlformats.org/spreadsheetml/2006/main">
  <authors>
    <author>埼玉県</author>
  </authors>
  <commentList>
    <comment ref="P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8"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8"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8"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9"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9"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9"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0"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0"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0"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1"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1"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1"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2"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2"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2"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3"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3"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3"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4"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4"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4"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5"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5"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5"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6"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6"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6"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7"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7"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7"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8"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8"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8"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1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19"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19"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19"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0"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0"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0"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1"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1"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1"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2"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2"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2"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3"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3"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3"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4"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4"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4"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5"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5"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5"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6"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6"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6"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7"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7"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7"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8"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8"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8"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2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29"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29"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29"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0"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0"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0"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1"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1"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1"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2"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2"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2"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3"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3"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3"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4"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4"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4"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5"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5"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5"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6"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6"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6"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7"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7"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7"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8"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8"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8"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3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39"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39"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39"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0"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0"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0"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1"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1"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1"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2"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2"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2"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3"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3"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3"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4"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4"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4"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5"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5"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5"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6"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6"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6"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7"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7"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7"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8"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8"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8"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8"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49"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49"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49"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49"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0"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0"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0"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0"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1"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1"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1"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1"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2"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2"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2"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2"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3"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3"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3"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3"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4"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4"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4"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4"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5"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5"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5"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5"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6"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6"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6"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6"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 ref="P57" authorId="0" shapeId="0">
      <text>
        <r>
          <rPr>
            <b/>
            <sz val="11"/>
            <color indexed="10"/>
            <rFont val="MS P ゴシック"/>
            <family val="3"/>
            <charset val="128"/>
          </rPr>
          <t>導入前後で設置台数が異なる場合は、
図面等に説明を必ず補記して下さい。</t>
        </r>
        <r>
          <rPr>
            <b/>
            <sz val="9"/>
            <color indexed="81"/>
            <rFont val="MS P ゴシック"/>
            <family val="3"/>
            <charset val="128"/>
          </rPr>
          <t xml:space="preserve">
</t>
        </r>
        <r>
          <rPr>
            <sz val="11"/>
            <color indexed="81"/>
            <rFont val="MS P ゴシック"/>
            <family val="3"/>
            <charset val="128"/>
          </rPr>
          <t>※書ききれない場合は別紙でも可です。</t>
        </r>
      </text>
    </comment>
    <comment ref="S57" authorId="0" shapeId="0">
      <text>
        <r>
          <rPr>
            <b/>
            <u val="double"/>
            <sz val="12"/>
            <color indexed="10"/>
            <rFont val="MS P ゴシック"/>
            <family val="3"/>
            <charset val="128"/>
          </rPr>
          <t>８時間を超える点灯時間を記載する場合</t>
        </r>
        <r>
          <rPr>
            <b/>
            <sz val="11"/>
            <color indexed="10"/>
            <rFont val="MS P ゴシック"/>
            <family val="3"/>
            <charset val="128"/>
          </rPr>
          <t>は
その根拠となる、就業規則等もご提出下さい！</t>
        </r>
        <r>
          <rPr>
            <sz val="9"/>
            <color indexed="81"/>
            <rFont val="MS P ゴシック"/>
            <family val="3"/>
            <charset val="128"/>
          </rPr>
          <t xml:space="preserve">
</t>
        </r>
        <r>
          <rPr>
            <sz val="11"/>
            <color indexed="81"/>
            <rFont val="MS P ゴシック"/>
            <family val="3"/>
            <charset val="128"/>
          </rPr>
          <t>※点灯時間は残業時間など未確定の時間を除いた
　時間として下さい。</t>
        </r>
        <r>
          <rPr>
            <sz val="9"/>
            <color indexed="81"/>
            <rFont val="MS P ゴシック"/>
            <family val="3"/>
            <charset val="128"/>
          </rPr>
          <t xml:space="preserve">
</t>
        </r>
      </text>
    </comment>
    <comment ref="V57" authorId="0" shapeId="0">
      <text>
        <r>
          <rPr>
            <b/>
            <u val="double"/>
            <sz val="12"/>
            <color indexed="10"/>
            <rFont val="MS P ゴシック"/>
            <family val="3"/>
            <charset val="128"/>
          </rPr>
          <t>２６０日を超える使用日数を記載する場合</t>
        </r>
        <r>
          <rPr>
            <b/>
            <sz val="11"/>
            <color indexed="10"/>
            <rFont val="MS P ゴシック"/>
            <family val="3"/>
            <charset val="128"/>
          </rPr>
          <t>は
その根拠となる、就業規則等もご提出下さい！</t>
        </r>
        <r>
          <rPr>
            <b/>
            <sz val="9"/>
            <color indexed="81"/>
            <rFont val="MS P ゴシック"/>
            <family val="3"/>
            <charset val="128"/>
          </rPr>
          <t xml:space="preserve">
</t>
        </r>
        <r>
          <rPr>
            <sz val="11"/>
            <color indexed="81"/>
            <rFont val="MS P ゴシック"/>
            <family val="3"/>
            <charset val="128"/>
          </rPr>
          <t>※使用日数には予備日などは含めないでください。</t>
        </r>
      </text>
    </comment>
    <comment ref="AE57" authorId="0" shapeId="0">
      <text>
        <r>
          <rPr>
            <b/>
            <sz val="12"/>
            <color indexed="81"/>
            <rFont val="MS P ゴシック"/>
            <family val="3"/>
            <charset val="128"/>
          </rPr>
          <t>図面等で簡潔に
確認できる内容と
して下さい！</t>
        </r>
        <r>
          <rPr>
            <sz val="9"/>
            <color indexed="81"/>
            <rFont val="MS P ゴシック"/>
            <family val="3"/>
            <charset val="128"/>
          </rPr>
          <t xml:space="preserve">
</t>
        </r>
      </text>
    </comment>
  </commentList>
</comments>
</file>

<file path=xl/comments9.xml><?xml version="1.0" encoding="utf-8"?>
<comments xmlns="http://schemas.openxmlformats.org/spreadsheetml/2006/main">
  <authors>
    <author>埼玉県</author>
  </authors>
  <commentList>
    <comment ref="J9" authorId="0" shapeId="0">
      <text>
        <r>
          <rPr>
            <sz val="9"/>
            <color indexed="81"/>
            <rFont val="MS P ゴシック"/>
            <family val="3"/>
            <charset val="128"/>
          </rPr>
          <t xml:space="preserve">ボイラの性能値。カタログ等の仕様値もしくは実測値を記入します。
</t>
        </r>
      </text>
    </comment>
    <comment ref="O9" authorId="0" shapeId="0">
      <text>
        <r>
          <rPr>
            <sz val="9"/>
            <color indexed="81"/>
            <rFont val="MS P ゴシック"/>
            <family val="3"/>
            <charset val="128"/>
          </rPr>
          <t xml:space="preserve">該当機のおおよその年間稼働時間、もしくは使用時間を記入します。
</t>
        </r>
      </text>
    </comment>
    <comment ref="Z9" authorId="0" shapeId="0">
      <text>
        <r>
          <rPr>
            <sz val="9"/>
            <color indexed="81"/>
            <rFont val="MS P ゴシック"/>
            <family val="3"/>
            <charset val="128"/>
          </rPr>
          <t xml:space="preserve">ボイラの性能値。カタログ等の仕様値もしくは実測値を記入します。
</t>
        </r>
      </text>
    </comment>
    <comment ref="AE9" authorId="0" shapeId="0">
      <text>
        <r>
          <rPr>
            <sz val="9"/>
            <color indexed="81"/>
            <rFont val="MS P ゴシック"/>
            <family val="3"/>
            <charset val="128"/>
          </rPr>
          <t xml:space="preserve">該当機のおおよその年間稼働時間、もしくは使用時間を記入します。
</t>
        </r>
      </text>
    </comment>
    <comment ref="K17" authorId="0" shapeId="0">
      <text>
        <r>
          <rPr>
            <sz val="9"/>
            <color indexed="81"/>
            <rFont val="MS P ゴシック"/>
            <family val="3"/>
            <charset val="128"/>
          </rPr>
          <t>ボイラの方式を選択します。</t>
        </r>
      </text>
    </comment>
    <comment ref="O17" authorId="0" shapeId="0">
      <text>
        <r>
          <rPr>
            <sz val="9"/>
            <color indexed="81"/>
            <rFont val="MS P ゴシック"/>
            <family val="3"/>
            <charset val="128"/>
          </rPr>
          <t xml:space="preserve">対象の年式もしくは設置年を記入
</t>
        </r>
      </text>
    </comment>
    <comment ref="W17" authorId="0" shapeId="0">
      <text>
        <r>
          <rPr>
            <sz val="9"/>
            <color indexed="81"/>
            <rFont val="MS P ゴシック"/>
            <family val="3"/>
            <charset val="128"/>
          </rPr>
          <t>対象の燃料使用量を記入、台数が複数の場合は合計値</t>
        </r>
      </text>
    </comment>
    <comment ref="AC17" authorId="0" shapeId="0">
      <text>
        <r>
          <rPr>
            <sz val="9"/>
            <color indexed="81"/>
            <rFont val="MS P ゴシック"/>
            <family val="3"/>
            <charset val="128"/>
          </rPr>
          <t xml:space="preserve">現行ボイラの実測もしくは、カタログからの効率値を記入する。
</t>
        </r>
      </text>
    </comment>
    <comment ref="Q19" authorId="0" shapeId="0">
      <text>
        <r>
          <rPr>
            <b/>
            <sz val="9"/>
            <color indexed="81"/>
            <rFont val="ＭＳ Ｐゴシック"/>
            <family val="3"/>
            <charset val="128"/>
          </rPr>
          <t>リストから選択</t>
        </r>
      </text>
    </comment>
    <comment ref="I33" authorId="0" shapeId="0">
      <text>
        <r>
          <rPr>
            <b/>
            <sz val="9"/>
            <color indexed="81"/>
            <rFont val="ＭＳ Ｐゴシック"/>
            <family val="3"/>
            <charset val="128"/>
          </rPr>
          <t>リストから選択</t>
        </r>
      </text>
    </comment>
    <comment ref="I34" authorId="0" shapeId="0">
      <text>
        <r>
          <rPr>
            <b/>
            <sz val="9"/>
            <color indexed="81"/>
            <rFont val="ＭＳ Ｐゴシック"/>
            <family val="3"/>
            <charset val="128"/>
          </rPr>
          <t>リストから選択</t>
        </r>
      </text>
    </comment>
    <comment ref="I35" authorId="0" shapeId="0">
      <text>
        <r>
          <rPr>
            <b/>
            <sz val="9"/>
            <color indexed="81"/>
            <rFont val="MS P ゴシック"/>
            <family val="3"/>
            <charset val="128"/>
          </rPr>
          <t>リストから選択</t>
        </r>
      </text>
    </comment>
    <comment ref="C39" authorId="0" shapeId="0">
      <text>
        <r>
          <rPr>
            <sz val="9"/>
            <color indexed="81"/>
            <rFont val="MS P ゴシック"/>
            <family val="3"/>
            <charset val="128"/>
          </rPr>
          <t>名称・型式欄に記入しないと計算がされません。</t>
        </r>
      </text>
    </comment>
    <comment ref="L39" authorId="0" shapeId="0">
      <text>
        <r>
          <rPr>
            <sz val="9"/>
            <color indexed="81"/>
            <rFont val="MS P ゴシック"/>
            <family val="3"/>
            <charset val="128"/>
          </rPr>
          <t>ボイラの方式を選択します。</t>
        </r>
      </text>
    </comment>
    <comment ref="R39" authorId="0" shapeId="0">
      <text>
        <r>
          <rPr>
            <sz val="9"/>
            <color indexed="81"/>
            <rFont val="MS P ゴシック"/>
            <family val="3"/>
            <charset val="128"/>
          </rPr>
          <t xml:space="preserve">導入するボイラの効率を記入する
</t>
        </r>
      </text>
    </comment>
  </commentList>
</comments>
</file>

<file path=xl/sharedStrings.xml><?xml version="1.0" encoding="utf-8"?>
<sst xmlns="http://schemas.openxmlformats.org/spreadsheetml/2006/main" count="1709" uniqueCount="564">
  <si>
    <t>１　事業実施者</t>
    <rPh sb="2" eb="4">
      <t>ジギョウ</t>
    </rPh>
    <rPh sb="4" eb="6">
      <t>ジッシ</t>
    </rPh>
    <rPh sb="6" eb="7">
      <t>シャ</t>
    </rPh>
    <phoneticPr fontId="1"/>
  </si>
  <si>
    <t>実施場所</t>
    <rPh sb="0" eb="2">
      <t>ジッシ</t>
    </rPh>
    <rPh sb="2" eb="4">
      <t>バショ</t>
    </rPh>
    <phoneticPr fontId="1"/>
  </si>
  <si>
    <t>事業実施者</t>
    <rPh sb="0" eb="2">
      <t>ジギョウ</t>
    </rPh>
    <rPh sb="2" eb="4">
      <t>ジッシ</t>
    </rPh>
    <rPh sb="4" eb="5">
      <t>シャ</t>
    </rPh>
    <phoneticPr fontId="1"/>
  </si>
  <si>
    <t>事業所名称</t>
    <rPh sb="0" eb="3">
      <t>ジギョウショ</t>
    </rPh>
    <rPh sb="3" eb="5">
      <t>メイショウ</t>
    </rPh>
    <phoneticPr fontId="1"/>
  </si>
  <si>
    <t>事業所所在地</t>
    <rPh sb="0" eb="3">
      <t>ジギョウショ</t>
    </rPh>
    <rPh sb="3" eb="6">
      <t>ショザイチ</t>
    </rPh>
    <phoneticPr fontId="1"/>
  </si>
  <si>
    <t>電話</t>
    <rPh sb="0" eb="2">
      <t>デンワ</t>
    </rPh>
    <phoneticPr fontId="1"/>
  </si>
  <si>
    <t>所属名</t>
    <rPh sb="0" eb="2">
      <t>ショゾク</t>
    </rPh>
    <rPh sb="2" eb="3">
      <t>ナ</t>
    </rPh>
    <phoneticPr fontId="1"/>
  </si>
  <si>
    <t>職　名</t>
    <rPh sb="0" eb="1">
      <t>ショク</t>
    </rPh>
    <rPh sb="2" eb="3">
      <t>ナ</t>
    </rPh>
    <phoneticPr fontId="1"/>
  </si>
  <si>
    <t>氏　名</t>
    <rPh sb="0" eb="1">
      <t>シ</t>
    </rPh>
    <rPh sb="2" eb="3">
      <t>ナ</t>
    </rPh>
    <phoneticPr fontId="1"/>
  </si>
  <si>
    <t>連絡先住所
（郵送先）</t>
    <rPh sb="0" eb="3">
      <t>レンラクサキ</t>
    </rPh>
    <rPh sb="3" eb="5">
      <t>ジュウショ</t>
    </rPh>
    <rPh sb="7" eb="9">
      <t>ユウソウ</t>
    </rPh>
    <rPh sb="9" eb="10">
      <t>サキ</t>
    </rPh>
    <phoneticPr fontId="1"/>
  </si>
  <si>
    <t>導入設備</t>
    <rPh sb="0" eb="2">
      <t>ドウニュウ</t>
    </rPh>
    <rPh sb="2" eb="4">
      <t>セツビ</t>
    </rPh>
    <phoneticPr fontId="1"/>
  </si>
  <si>
    <t>年</t>
    <rPh sb="0" eb="1">
      <t>ネン</t>
    </rPh>
    <phoneticPr fontId="1"/>
  </si>
  <si>
    <t>月</t>
    <rPh sb="0" eb="1">
      <t>ガツ</t>
    </rPh>
    <phoneticPr fontId="1"/>
  </si>
  <si>
    <t>日</t>
    <rPh sb="0" eb="1">
      <t>ニチ</t>
    </rPh>
    <phoneticPr fontId="1"/>
  </si>
  <si>
    <t>導入前</t>
    <rPh sb="0" eb="2">
      <t>ドウニュウ</t>
    </rPh>
    <rPh sb="2" eb="3">
      <t>マエ</t>
    </rPh>
    <phoneticPr fontId="1"/>
  </si>
  <si>
    <t>導入後</t>
    <rPh sb="0" eb="2">
      <t>ドウニュウ</t>
    </rPh>
    <rPh sb="2" eb="3">
      <t>ゴ</t>
    </rPh>
    <phoneticPr fontId="1"/>
  </si>
  <si>
    <t>総事業費</t>
    <rPh sb="0" eb="4">
      <t>ソウジギョウヒ</t>
    </rPh>
    <phoneticPr fontId="1"/>
  </si>
  <si>
    <t>補助対象外経費</t>
    <rPh sb="0" eb="2">
      <t>ホジョ</t>
    </rPh>
    <rPh sb="2" eb="5">
      <t>タイショウガイ</t>
    </rPh>
    <rPh sb="5" eb="7">
      <t>ケイヒ</t>
    </rPh>
    <phoneticPr fontId="1"/>
  </si>
  <si>
    <t>t-CO2/年</t>
    <rPh sb="6" eb="7">
      <t>ネン</t>
    </rPh>
    <phoneticPr fontId="1"/>
  </si>
  <si>
    <t>導入効果
（予測）</t>
    <rPh sb="0" eb="2">
      <t>ドウニュウ</t>
    </rPh>
    <rPh sb="2" eb="4">
      <t>コウカ</t>
    </rPh>
    <rPh sb="6" eb="8">
      <t>ヨソク</t>
    </rPh>
    <phoneticPr fontId="1"/>
  </si>
  <si>
    <t>CO2排出削減予測量</t>
    <rPh sb="3" eb="5">
      <t>ハイシュツ</t>
    </rPh>
    <rPh sb="5" eb="7">
      <t>サクゲン</t>
    </rPh>
    <rPh sb="7" eb="9">
      <t>ヨソク</t>
    </rPh>
    <rPh sb="9" eb="10">
      <t>リョウ</t>
    </rPh>
    <phoneticPr fontId="1"/>
  </si>
  <si>
    <t>＝</t>
    <phoneticPr fontId="1"/>
  </si>
  <si>
    <t>導入前のCO2排出量</t>
    <rPh sb="0" eb="2">
      <t>ドウニュウ</t>
    </rPh>
    <rPh sb="2" eb="3">
      <t>マエ</t>
    </rPh>
    <rPh sb="7" eb="9">
      <t>ハイシュツ</t>
    </rPh>
    <rPh sb="9" eb="10">
      <t>リョウ</t>
    </rPh>
    <phoneticPr fontId="1"/>
  </si>
  <si>
    <t>導入後のCO2排出量</t>
    <rPh sb="0" eb="2">
      <t>ドウニュウ</t>
    </rPh>
    <rPh sb="2" eb="3">
      <t>ゴ</t>
    </rPh>
    <rPh sb="7" eb="9">
      <t>ハイシュツ</t>
    </rPh>
    <rPh sb="9" eb="10">
      <t>リョウ</t>
    </rPh>
    <phoneticPr fontId="1"/>
  </si>
  <si>
    <t>－</t>
    <phoneticPr fontId="1"/>
  </si>
  <si>
    <t>※</t>
    <phoneticPr fontId="1"/>
  </si>
  <si>
    <t>導入前後のエネルギー使用量は、当該設備の能力、稼働時間等から算出してください。</t>
    <rPh sb="0" eb="2">
      <t>ドウニュウ</t>
    </rPh>
    <rPh sb="2" eb="4">
      <t>ゼンゴ</t>
    </rPh>
    <rPh sb="10" eb="13">
      <t>シヨウリョウ</t>
    </rPh>
    <rPh sb="15" eb="17">
      <t>トウガイ</t>
    </rPh>
    <rPh sb="17" eb="19">
      <t>セツビ</t>
    </rPh>
    <rPh sb="20" eb="22">
      <t>ノウリョク</t>
    </rPh>
    <rPh sb="23" eb="25">
      <t>カドウ</t>
    </rPh>
    <rPh sb="25" eb="27">
      <t>ジカン</t>
    </rPh>
    <rPh sb="27" eb="28">
      <t>トウ</t>
    </rPh>
    <rPh sb="30" eb="32">
      <t>サンシュツ</t>
    </rPh>
    <phoneticPr fontId="1"/>
  </si>
  <si>
    <t>この様式に記載できない場合は、「別添のとおり」と記載の上、別途、導入前後の概略図を添付すること。</t>
    <rPh sb="2" eb="4">
      <t>ヨウシキ</t>
    </rPh>
    <rPh sb="5" eb="7">
      <t>キサイ</t>
    </rPh>
    <rPh sb="11" eb="13">
      <t>バアイ</t>
    </rPh>
    <rPh sb="16" eb="18">
      <t>ベッテン</t>
    </rPh>
    <rPh sb="24" eb="26">
      <t>キサイ</t>
    </rPh>
    <rPh sb="27" eb="28">
      <t>ウエ</t>
    </rPh>
    <rPh sb="29" eb="31">
      <t>ベット</t>
    </rPh>
    <rPh sb="32" eb="34">
      <t>ドウニュウ</t>
    </rPh>
    <rPh sb="34" eb="36">
      <t>ゼンゴ</t>
    </rPh>
    <rPh sb="37" eb="39">
      <t>ガイリャク</t>
    </rPh>
    <rPh sb="39" eb="40">
      <t>ズ</t>
    </rPh>
    <rPh sb="41" eb="43">
      <t>テンプ</t>
    </rPh>
    <phoneticPr fontId="1"/>
  </si>
  <si>
    <t>補助対象経費</t>
    <rPh sb="0" eb="2">
      <t>ホジョ</t>
    </rPh>
    <rPh sb="2" eb="4">
      <t>タイショウ</t>
    </rPh>
    <rPh sb="4" eb="6">
      <t>ケイヒ</t>
    </rPh>
    <phoneticPr fontId="1"/>
  </si>
  <si>
    <t>区　　分</t>
    <rPh sb="0" eb="1">
      <t>ク</t>
    </rPh>
    <rPh sb="3" eb="4">
      <t>フン</t>
    </rPh>
    <phoneticPr fontId="1"/>
  </si>
  <si>
    <t>消費税及び地方消費税額</t>
    <rPh sb="0" eb="3">
      <t>ショウヒゼイ</t>
    </rPh>
    <rPh sb="3" eb="4">
      <t>オヨ</t>
    </rPh>
    <rPh sb="5" eb="7">
      <t>チホウ</t>
    </rPh>
    <rPh sb="7" eb="10">
      <t>ショウヒゼイ</t>
    </rPh>
    <rPh sb="10" eb="11">
      <t>ガク</t>
    </rPh>
    <phoneticPr fontId="1"/>
  </si>
  <si>
    <t>総計（税抜き額）</t>
    <rPh sb="0" eb="2">
      <t>ソウケイ</t>
    </rPh>
    <rPh sb="3" eb="4">
      <t>ゼイ</t>
    </rPh>
    <rPh sb="4" eb="5">
      <t>ヌ</t>
    </rPh>
    <rPh sb="6" eb="7">
      <t>ガク</t>
    </rPh>
    <phoneticPr fontId="1"/>
  </si>
  <si>
    <t>４　補助金申請予定額の算出</t>
    <rPh sb="2" eb="5">
      <t>ホジョキン</t>
    </rPh>
    <rPh sb="5" eb="7">
      <t>シンセイ</t>
    </rPh>
    <rPh sb="7" eb="9">
      <t>ヨテイ</t>
    </rPh>
    <rPh sb="9" eb="10">
      <t>ガク</t>
    </rPh>
    <rPh sb="11" eb="13">
      <t>サンシュツ</t>
    </rPh>
    <phoneticPr fontId="1"/>
  </si>
  <si>
    <t>７　導入前後の比較図</t>
    <rPh sb="2" eb="4">
      <t>ドウニュウ</t>
    </rPh>
    <rPh sb="4" eb="6">
      <t>ゼンゴ</t>
    </rPh>
    <rPh sb="7" eb="9">
      <t>ヒカク</t>
    </rPh>
    <rPh sb="9" eb="10">
      <t>ズ</t>
    </rPh>
    <phoneticPr fontId="1"/>
  </si>
  <si>
    <t>CO2排出量の算定にあたっては、募集要領の別表１にある排出係数等を使用して算出してください。</t>
    <rPh sb="3" eb="5">
      <t>ハイシュツ</t>
    </rPh>
    <rPh sb="5" eb="6">
      <t>リョウ</t>
    </rPh>
    <rPh sb="7" eb="9">
      <t>サンテイ</t>
    </rPh>
    <rPh sb="16" eb="18">
      <t>ボシュウ</t>
    </rPh>
    <rPh sb="18" eb="20">
      <t>ヨウリョウ</t>
    </rPh>
    <rPh sb="21" eb="23">
      <t>ベッピョウ</t>
    </rPh>
    <rPh sb="27" eb="29">
      <t>ハイシュツ</t>
    </rPh>
    <rPh sb="29" eb="31">
      <t>ケイスウ</t>
    </rPh>
    <rPh sb="31" eb="32">
      <t>トウ</t>
    </rPh>
    <rPh sb="33" eb="35">
      <t>シヨウ</t>
    </rPh>
    <rPh sb="37" eb="39">
      <t>サンシュツ</t>
    </rPh>
    <phoneticPr fontId="1"/>
  </si>
  <si>
    <t>CO2排出量の端数処理については、小数点第２位を四捨五入して、小数点第１位までの表記としてください。</t>
    <rPh sb="3" eb="5">
      <t>ハイシュツ</t>
    </rPh>
    <rPh sb="5" eb="6">
      <t>リョウ</t>
    </rPh>
    <rPh sb="7" eb="9">
      <t>ハスウ</t>
    </rPh>
    <rPh sb="9" eb="11">
      <t>ショリ</t>
    </rPh>
    <rPh sb="17" eb="20">
      <t>ショウスウテン</t>
    </rPh>
    <rPh sb="20" eb="21">
      <t>ダイ</t>
    </rPh>
    <rPh sb="22" eb="23">
      <t>イ</t>
    </rPh>
    <rPh sb="24" eb="28">
      <t>シシャゴニュウ</t>
    </rPh>
    <rPh sb="31" eb="34">
      <t>ショウスウテン</t>
    </rPh>
    <rPh sb="34" eb="35">
      <t>ダイ</t>
    </rPh>
    <rPh sb="36" eb="37">
      <t>イ</t>
    </rPh>
    <rPh sb="40" eb="42">
      <t>ヒョウキ</t>
    </rPh>
    <phoneticPr fontId="1"/>
  </si>
  <si>
    <t>年</t>
    <rPh sb="0" eb="1">
      <t>ネン</t>
    </rPh>
    <phoneticPr fontId="4"/>
  </si>
  <si>
    <t>月</t>
    <rPh sb="0" eb="1">
      <t>ガツ</t>
    </rPh>
    <phoneticPr fontId="4"/>
  </si>
  <si>
    <t>に資産登録する予定です。</t>
    <rPh sb="1" eb="3">
      <t>シサン</t>
    </rPh>
    <rPh sb="3" eb="5">
      <t>トウロク</t>
    </rPh>
    <rPh sb="7" eb="9">
      <t>ヨテイ</t>
    </rPh>
    <phoneticPr fontId="4"/>
  </si>
  <si>
    <t>（２）予定される資産状況</t>
    <rPh sb="3" eb="5">
      <t>ヨテイ</t>
    </rPh>
    <rPh sb="8" eb="10">
      <t>シサン</t>
    </rPh>
    <rPh sb="10" eb="12">
      <t>ジョウキョウ</t>
    </rPh>
    <phoneticPr fontId="4"/>
  </si>
  <si>
    <t>資産の分類</t>
    <rPh sb="0" eb="2">
      <t>シサン</t>
    </rPh>
    <rPh sb="3" eb="5">
      <t>ブンルイ</t>
    </rPh>
    <phoneticPr fontId="4"/>
  </si>
  <si>
    <t>資産名</t>
    <rPh sb="0" eb="2">
      <t>シサン</t>
    </rPh>
    <rPh sb="2" eb="3">
      <t>メイ</t>
    </rPh>
    <phoneticPr fontId="4"/>
  </si>
  <si>
    <t>※</t>
    <phoneticPr fontId="4"/>
  </si>
  <si>
    <t>資産の分類は、次の中から選択してください。</t>
    <rPh sb="0" eb="2">
      <t>シサン</t>
    </rPh>
    <rPh sb="3" eb="5">
      <t>ブンルイ</t>
    </rPh>
    <rPh sb="7" eb="8">
      <t>ツギ</t>
    </rPh>
    <rPh sb="9" eb="10">
      <t>ナカ</t>
    </rPh>
    <rPh sb="12" eb="14">
      <t>センタク</t>
    </rPh>
    <phoneticPr fontId="4"/>
  </si>
  <si>
    <t>（補助対象事業の実施により取得する設備に関し、申請者において資産管理することとしています。導入を予定している設備の資産登録内容について記入してください。）</t>
    <rPh sb="1" eb="3">
      <t>ホジョ</t>
    </rPh>
    <rPh sb="3" eb="5">
      <t>タイショウ</t>
    </rPh>
    <rPh sb="5" eb="7">
      <t>ジギョウ</t>
    </rPh>
    <rPh sb="8" eb="10">
      <t>ジッシ</t>
    </rPh>
    <rPh sb="13" eb="15">
      <t>シュトク</t>
    </rPh>
    <rPh sb="17" eb="19">
      <t>セツビ</t>
    </rPh>
    <rPh sb="20" eb="21">
      <t>カン</t>
    </rPh>
    <rPh sb="23" eb="25">
      <t>シンセイ</t>
    </rPh>
    <rPh sb="25" eb="26">
      <t>シャ</t>
    </rPh>
    <rPh sb="30" eb="32">
      <t>シサン</t>
    </rPh>
    <rPh sb="32" eb="34">
      <t>カンリ</t>
    </rPh>
    <rPh sb="45" eb="47">
      <t>ドウニュウ</t>
    </rPh>
    <rPh sb="48" eb="50">
      <t>ヨテイ</t>
    </rPh>
    <rPh sb="54" eb="56">
      <t>セツビ</t>
    </rPh>
    <rPh sb="57" eb="59">
      <t>シサン</t>
    </rPh>
    <rPh sb="59" eb="61">
      <t>トウロク</t>
    </rPh>
    <rPh sb="61" eb="63">
      <t>ナイヨウ</t>
    </rPh>
    <rPh sb="67" eb="69">
      <t>キニュウ</t>
    </rPh>
    <phoneticPr fontId="1"/>
  </si>
  <si>
    <t>（１）資産登録の予定時期</t>
    <rPh sb="3" eb="5">
      <t>シサン</t>
    </rPh>
    <rPh sb="5" eb="7">
      <t>トウロク</t>
    </rPh>
    <rPh sb="8" eb="10">
      <t>ヨテイ</t>
    </rPh>
    <rPh sb="10" eb="12">
      <t>ジキ</t>
    </rPh>
    <phoneticPr fontId="4"/>
  </si>
  <si>
    <t>　ア　受診予定機関</t>
    <rPh sb="3" eb="5">
      <t>ジュシン</t>
    </rPh>
    <rPh sb="5" eb="7">
      <t>ヨテイ</t>
    </rPh>
    <rPh sb="7" eb="9">
      <t>キカン</t>
    </rPh>
    <phoneticPr fontId="1"/>
  </si>
  <si>
    <t>省エネ診断
申込予定
機関</t>
    <rPh sb="0" eb="1">
      <t>ショウ</t>
    </rPh>
    <rPh sb="3" eb="5">
      <t>シンダン</t>
    </rPh>
    <rPh sb="6" eb="8">
      <t>モウシコミ</t>
    </rPh>
    <rPh sb="8" eb="10">
      <t>ヨテイ</t>
    </rPh>
    <rPh sb="11" eb="13">
      <t>キカン</t>
    </rPh>
    <phoneticPr fontId="1"/>
  </si>
  <si>
    <t>いずれかに○をつけること。</t>
    <phoneticPr fontId="1"/>
  </si>
  <si>
    <t>　ア　受診機関</t>
    <rPh sb="3" eb="5">
      <t>ジュシン</t>
    </rPh>
    <rPh sb="5" eb="7">
      <t>キカン</t>
    </rPh>
    <phoneticPr fontId="1"/>
  </si>
  <si>
    <t>省エネ診断
実施機関</t>
    <rPh sb="0" eb="1">
      <t>ショウ</t>
    </rPh>
    <rPh sb="3" eb="5">
      <t>シンダン</t>
    </rPh>
    <rPh sb="6" eb="8">
      <t>ジッシ</t>
    </rPh>
    <rPh sb="8" eb="10">
      <t>キカン</t>
    </rPh>
    <phoneticPr fontId="1"/>
  </si>
  <si>
    <t>受診年月日</t>
    <rPh sb="0" eb="2">
      <t>ジュシン</t>
    </rPh>
    <rPh sb="2" eb="5">
      <t>ネンガッピ</t>
    </rPh>
    <phoneticPr fontId="1"/>
  </si>
  <si>
    <t>×</t>
    <phoneticPr fontId="5"/>
  </si>
  <si>
    <t>×</t>
    <phoneticPr fontId="5"/>
  </si>
  <si>
    <t>日</t>
    <rPh sb="0" eb="1">
      <t>ニチ</t>
    </rPh>
    <phoneticPr fontId="5"/>
  </si>
  <si>
    <t>÷</t>
    <phoneticPr fontId="5"/>
  </si>
  <si>
    <t>=</t>
    <phoneticPr fontId="5"/>
  </si>
  <si>
    <t>t-CO2/年</t>
    <rPh sb="6" eb="7">
      <t>ネン</t>
    </rPh>
    <phoneticPr fontId="5"/>
  </si>
  <si>
    <t>年</t>
    <rPh sb="0" eb="1">
      <t>ネン</t>
    </rPh>
    <phoneticPr fontId="5"/>
  </si>
  <si>
    <t>種類</t>
    <rPh sb="0" eb="2">
      <t>シュルイ</t>
    </rPh>
    <phoneticPr fontId="1"/>
  </si>
  <si>
    <t>原油換算</t>
    <rPh sb="0" eb="2">
      <t>ゲンユ</t>
    </rPh>
    <rPh sb="2" eb="4">
      <t>カンサン</t>
    </rPh>
    <phoneticPr fontId="1"/>
  </si>
  <si>
    <t>原油換算使用量</t>
    <rPh sb="0" eb="2">
      <t>ゲンユ</t>
    </rPh>
    <rPh sb="2" eb="4">
      <t>カンサン</t>
    </rPh>
    <rPh sb="4" eb="7">
      <t>シヨウリョウ</t>
    </rPh>
    <phoneticPr fontId="1"/>
  </si>
  <si>
    <t>単位</t>
    <rPh sb="0" eb="2">
      <t>タンイ</t>
    </rPh>
    <phoneticPr fontId="1"/>
  </si>
  <si>
    <t>kL</t>
    <phoneticPr fontId="1"/>
  </si>
  <si>
    <t>揮発油（ガソリン）</t>
    <rPh sb="0" eb="3">
      <t>キハツユ</t>
    </rPh>
    <phoneticPr fontId="1"/>
  </si>
  <si>
    <t>灯油</t>
    <rPh sb="0" eb="2">
      <t>トウユ</t>
    </rPh>
    <phoneticPr fontId="1"/>
  </si>
  <si>
    <t>GJ/kL</t>
    <phoneticPr fontId="1"/>
  </si>
  <si>
    <t>軽油</t>
    <rPh sb="0" eb="2">
      <t>ケイユ</t>
    </rPh>
    <phoneticPr fontId="1"/>
  </si>
  <si>
    <t>Ａ重油</t>
    <rPh sb="1" eb="3">
      <t>ジュウユ</t>
    </rPh>
    <phoneticPr fontId="1"/>
  </si>
  <si>
    <t>GJ/t</t>
    <phoneticPr fontId="1"/>
  </si>
  <si>
    <t>液化石油ガス（ＬＰＧ）</t>
    <phoneticPr fontId="1"/>
  </si>
  <si>
    <t>液化天然ガス（LNG)</t>
    <rPh sb="0" eb="2">
      <t>エキカ</t>
    </rPh>
    <rPh sb="2" eb="4">
      <t>テンネン</t>
    </rPh>
    <phoneticPr fontId="1"/>
  </si>
  <si>
    <t>①</t>
  </si>
  <si>
    <t>千kWh</t>
    <rPh sb="0" eb="1">
      <t>セン</t>
    </rPh>
    <phoneticPr fontId="1"/>
  </si>
  <si>
    <t>GJ/千kWh</t>
    <rPh sb="3" eb="4">
      <t>セン</t>
    </rPh>
    <phoneticPr fontId="1"/>
  </si>
  <si>
    <t>合計</t>
    <rPh sb="0" eb="2">
      <t>ゴウケイ</t>
    </rPh>
    <phoneticPr fontId="1"/>
  </si>
  <si>
    <t>①</t>
    <phoneticPr fontId="1"/>
  </si>
  <si>
    <t>②</t>
    <phoneticPr fontId="1"/>
  </si>
  <si>
    <t>③=①×②</t>
    <phoneticPr fontId="1"/>
  </si>
  <si>
    <t>④</t>
    <phoneticPr fontId="1"/>
  </si>
  <si>
    <t>排出係数</t>
    <rPh sb="0" eb="2">
      <t>ハイシュツ</t>
    </rPh>
    <rPh sb="2" eb="4">
      <t>ケイスウ</t>
    </rPh>
    <phoneticPr fontId="5"/>
  </si>
  <si>
    <t>％</t>
    <phoneticPr fontId="5"/>
  </si>
  <si>
    <t>ｋWh</t>
    <phoneticPr fontId="5"/>
  </si>
  <si>
    <t>－</t>
    <phoneticPr fontId="5"/>
  </si>
  <si>
    <t>＝</t>
    <phoneticPr fontId="5"/>
  </si>
  <si>
    <t>kWh</t>
    <phoneticPr fontId="5"/>
  </si>
  <si>
    <t>kWh</t>
    <phoneticPr fontId="5"/>
  </si>
  <si>
    <t>kWh／年</t>
    <rPh sb="4" eb="5">
      <t>ネン</t>
    </rPh>
    <phoneticPr fontId="5"/>
  </si>
  <si>
    <t>太陽光発電設備の導入</t>
    <rPh sb="0" eb="3">
      <t>タイヨウコウ</t>
    </rPh>
    <rPh sb="3" eb="5">
      <t>ハツデン</t>
    </rPh>
    <rPh sb="5" eb="7">
      <t>セツビ</t>
    </rPh>
    <rPh sb="8" eb="10">
      <t>ドウニュウ</t>
    </rPh>
    <phoneticPr fontId="5"/>
  </si>
  <si>
    <t>（発電量の積算は別紙）</t>
    <rPh sb="1" eb="3">
      <t>ハツデン</t>
    </rPh>
    <rPh sb="3" eb="4">
      <t>リョウ</t>
    </rPh>
    <rPh sb="5" eb="7">
      <t>セキサン</t>
    </rPh>
    <rPh sb="8" eb="10">
      <t>ベッシ</t>
    </rPh>
    <phoneticPr fontId="5"/>
  </si>
  <si>
    <t>／</t>
    <phoneticPr fontId="5"/>
  </si>
  <si>
    <t>(</t>
    <phoneticPr fontId="5"/>
  </si>
  <si>
    <t>)</t>
    <phoneticPr fontId="5"/>
  </si>
  <si>
    <t>CO2排出量は、小数点第２位を四捨五入して、小数点第１位までの表記としてください。</t>
    <rPh sb="3" eb="5">
      <t>ハイシュツ</t>
    </rPh>
    <rPh sb="5" eb="6">
      <t>リョウ</t>
    </rPh>
    <rPh sb="8" eb="11">
      <t>ショウスウテン</t>
    </rPh>
    <rPh sb="11" eb="12">
      <t>ダイ</t>
    </rPh>
    <rPh sb="13" eb="14">
      <t>イ</t>
    </rPh>
    <rPh sb="15" eb="19">
      <t>シシャゴニュウ</t>
    </rPh>
    <rPh sb="22" eb="25">
      <t>ショウスウテン</t>
    </rPh>
    <rPh sb="25" eb="26">
      <t>ダイ</t>
    </rPh>
    <rPh sb="27" eb="28">
      <t>イ</t>
    </rPh>
    <rPh sb="31" eb="33">
      <t>ヒョウキ</t>
    </rPh>
    <phoneticPr fontId="1"/>
  </si>
  <si>
    <t>９　省エネルギー診断の受診</t>
    <rPh sb="2" eb="3">
      <t>ショウ</t>
    </rPh>
    <rPh sb="8" eb="10">
      <t>シンダン</t>
    </rPh>
    <rPh sb="11" eb="13">
      <t>ジュシン</t>
    </rPh>
    <phoneticPr fontId="1"/>
  </si>
  <si>
    <t>（１）これから受診する場合</t>
    <rPh sb="7" eb="9">
      <t>ジュシン</t>
    </rPh>
    <rPh sb="11" eb="13">
      <t>バアイ</t>
    </rPh>
    <phoneticPr fontId="1"/>
  </si>
  <si>
    <t>（２）過去に受診済の場合　</t>
    <rPh sb="3" eb="5">
      <t>カコ</t>
    </rPh>
    <rPh sb="6" eb="8">
      <t>ジュシン</t>
    </rPh>
    <rPh sb="8" eb="9">
      <t>ズ</t>
    </rPh>
    <rPh sb="10" eb="12">
      <t>バアイ</t>
    </rPh>
    <phoneticPr fontId="1"/>
  </si>
  <si>
    <t>※交付申請前過去３年以内に受診済の場合、診断結果報告書を添付してください</t>
    <phoneticPr fontId="5"/>
  </si>
  <si>
    <t>①導入前の事業所全体の電力使用量</t>
    <rPh sb="1" eb="3">
      <t>ドウニュウ</t>
    </rPh>
    <rPh sb="3" eb="4">
      <t>マエ</t>
    </rPh>
    <rPh sb="5" eb="8">
      <t>ジギョウショ</t>
    </rPh>
    <rPh sb="8" eb="10">
      <t>ゼンタイ</t>
    </rPh>
    <rPh sb="11" eb="13">
      <t>デンリョク</t>
    </rPh>
    <rPh sb="13" eb="16">
      <t>シヨウリョウ</t>
    </rPh>
    <phoneticPr fontId="5"/>
  </si>
  <si>
    <t>②導入予定の太陽光　発電量</t>
    <rPh sb="1" eb="3">
      <t>ドウニュウ</t>
    </rPh>
    <rPh sb="3" eb="5">
      <t>ヨテイ</t>
    </rPh>
    <rPh sb="6" eb="9">
      <t>タイヨウコウ</t>
    </rPh>
    <rPh sb="10" eb="12">
      <t>ハツデン</t>
    </rPh>
    <rPh sb="12" eb="13">
      <t>リョウ</t>
    </rPh>
    <phoneticPr fontId="5"/>
  </si>
  <si>
    <t>③稼働率</t>
    <rPh sb="1" eb="3">
      <t>カドウ</t>
    </rPh>
    <rPh sb="3" eb="4">
      <t>リツ</t>
    </rPh>
    <phoneticPr fontId="5"/>
  </si>
  <si>
    <t>④</t>
    <phoneticPr fontId="5"/>
  </si>
  <si>
    <t>①事業所全体電力使用量</t>
    <rPh sb="1" eb="4">
      <t>ジギョウショ</t>
    </rPh>
    <rPh sb="4" eb="6">
      <t>ゼンタイ</t>
    </rPh>
    <rPh sb="6" eb="8">
      <t>デンリョク</t>
    </rPh>
    <rPh sb="8" eb="10">
      <t>シヨウ</t>
    </rPh>
    <rPh sb="10" eb="11">
      <t>リョウ</t>
    </rPh>
    <phoneticPr fontId="5"/>
  </si>
  <si>
    <t>②太陽光発電量</t>
    <rPh sb="1" eb="4">
      <t>タイヨウコウ</t>
    </rPh>
    <rPh sb="4" eb="6">
      <t>ハツデン</t>
    </rPh>
    <rPh sb="6" eb="7">
      <t>リョウ</t>
    </rPh>
    <phoneticPr fontId="5"/>
  </si>
  <si>
    <t>④余剰分</t>
    <rPh sb="1" eb="4">
      <t>ヨジョウブン</t>
    </rPh>
    <phoneticPr fontId="5"/>
  </si>
  <si>
    <t>⑤自家消費分の発電量</t>
    <rPh sb="1" eb="3">
      <t>ジカ</t>
    </rPh>
    <rPh sb="3" eb="5">
      <t>ショウヒ</t>
    </rPh>
    <rPh sb="5" eb="6">
      <t>ブン</t>
    </rPh>
    <rPh sb="7" eb="9">
      <t>ハツデン</t>
    </rPh>
    <rPh sb="9" eb="10">
      <t>リョウ</t>
    </rPh>
    <phoneticPr fontId="5"/>
  </si>
  <si>
    <t>⑥補助対象経費割合</t>
    <rPh sb="1" eb="3">
      <t>ホジョ</t>
    </rPh>
    <rPh sb="3" eb="5">
      <t>タイショウ</t>
    </rPh>
    <rPh sb="5" eb="7">
      <t>ケイヒ</t>
    </rPh>
    <rPh sb="7" eb="9">
      <t>ワリアイ</t>
    </rPh>
    <phoneticPr fontId="5"/>
  </si>
  <si>
    <t>（1）建物附属設備、（2）構築物、（３）器具及び備品、（4）機械及び装置、（5）その他</t>
    <rPh sb="3" eb="5">
      <t>タテモノ</t>
    </rPh>
    <rPh sb="5" eb="7">
      <t>フゾク</t>
    </rPh>
    <rPh sb="7" eb="9">
      <t>セツビ</t>
    </rPh>
    <rPh sb="13" eb="16">
      <t>コウチクブツ</t>
    </rPh>
    <rPh sb="20" eb="22">
      <t>キグ</t>
    </rPh>
    <rPh sb="22" eb="23">
      <t>オヨ</t>
    </rPh>
    <rPh sb="24" eb="26">
      <t>ビヒン</t>
    </rPh>
    <rPh sb="30" eb="32">
      <t>キカイ</t>
    </rPh>
    <rPh sb="32" eb="33">
      <t>オヨ</t>
    </rPh>
    <rPh sb="34" eb="36">
      <t>ソウチ</t>
    </rPh>
    <rPh sb="42" eb="43">
      <t>タ</t>
    </rPh>
    <phoneticPr fontId="4"/>
  </si>
  <si>
    <t>・事業所の営業・稼働日数</t>
    <rPh sb="1" eb="3">
      <t>ジギョウ</t>
    </rPh>
    <rPh sb="3" eb="4">
      <t>ショ</t>
    </rPh>
    <rPh sb="5" eb="7">
      <t>エイギョウ</t>
    </rPh>
    <rPh sb="8" eb="10">
      <t>カドウ</t>
    </rPh>
    <rPh sb="10" eb="12">
      <t>ニッスウ</t>
    </rPh>
    <phoneticPr fontId="5"/>
  </si>
  <si>
    <t>※太陽光発電設備に係る補助対象経費は、⑥補助対象経費割合により算出し、残りは補助対象外経費に計上すること。</t>
    <rPh sb="1" eb="4">
      <t>タイヨウコウ</t>
    </rPh>
    <rPh sb="4" eb="6">
      <t>ハツデン</t>
    </rPh>
    <rPh sb="6" eb="8">
      <t>セツビ</t>
    </rPh>
    <rPh sb="9" eb="10">
      <t>カカ</t>
    </rPh>
    <rPh sb="11" eb="13">
      <t>ホジョ</t>
    </rPh>
    <rPh sb="13" eb="15">
      <t>タイショウ</t>
    </rPh>
    <rPh sb="15" eb="17">
      <t>ケイヒ</t>
    </rPh>
    <rPh sb="20" eb="22">
      <t>ホジョ</t>
    </rPh>
    <rPh sb="22" eb="24">
      <t>タイショウ</t>
    </rPh>
    <rPh sb="24" eb="26">
      <t>ケイヒ</t>
    </rPh>
    <rPh sb="26" eb="28">
      <t>ワリアイ</t>
    </rPh>
    <rPh sb="31" eb="33">
      <t>サンシュツ</t>
    </rPh>
    <rPh sb="35" eb="36">
      <t>ノコ</t>
    </rPh>
    <rPh sb="38" eb="40">
      <t>ホジョ</t>
    </rPh>
    <rPh sb="40" eb="42">
      <t>タイショウ</t>
    </rPh>
    <rPh sb="42" eb="43">
      <t>ガイ</t>
    </rPh>
    <rPh sb="43" eb="45">
      <t>ケイヒ</t>
    </rPh>
    <rPh sb="46" eb="48">
      <t>ケイジョウ</t>
    </rPh>
    <phoneticPr fontId="5"/>
  </si>
  <si>
    <t>計</t>
    <rPh sb="0" eb="1">
      <t>ケイ</t>
    </rPh>
    <phoneticPr fontId="1"/>
  </si>
  <si>
    <t>ＦＡＸ</t>
    <phoneticPr fontId="1"/>
  </si>
  <si>
    <t>埼玉県（無料）</t>
    <rPh sb="0" eb="3">
      <t>サイタマケン</t>
    </rPh>
    <rPh sb="4" eb="6">
      <t>ムリョウ</t>
    </rPh>
    <phoneticPr fontId="1"/>
  </si>
  <si>
    <t>令和</t>
    <rPh sb="0" eb="2">
      <t>レイワ</t>
    </rPh>
    <phoneticPr fontId="4"/>
  </si>
  <si>
    <r>
      <t>t-CO</t>
    </r>
    <r>
      <rPr>
        <vertAlign val="subscript"/>
        <sz val="10"/>
        <color indexed="8"/>
        <rFont val="ＭＳ Ｐゴシック"/>
        <family val="3"/>
        <charset val="128"/>
      </rPr>
      <t>2</t>
    </r>
    <r>
      <rPr>
        <sz val="10"/>
        <color indexed="8"/>
        <rFont val="ＭＳ Ｐゴシック"/>
        <family val="3"/>
        <charset val="128"/>
      </rPr>
      <t>/年</t>
    </r>
    <rPh sb="6" eb="7">
      <t>ネン</t>
    </rPh>
    <phoneticPr fontId="1"/>
  </si>
  <si>
    <r>
      <t>CO</t>
    </r>
    <r>
      <rPr>
        <vertAlign val="subscript"/>
        <sz val="10"/>
        <color indexed="8"/>
        <rFont val="ＭＳ Ｐゴシック"/>
        <family val="3"/>
        <charset val="128"/>
      </rPr>
      <t>2</t>
    </r>
    <r>
      <rPr>
        <sz val="10"/>
        <color indexed="8"/>
        <rFont val="ＭＳ Ｐゴシック"/>
        <family val="3"/>
        <charset val="128"/>
      </rPr>
      <t>排出削減予測量</t>
    </r>
    <rPh sb="3" eb="5">
      <t>ハイシュツ</t>
    </rPh>
    <rPh sb="5" eb="7">
      <t>サクゲン</t>
    </rPh>
    <rPh sb="7" eb="9">
      <t>ヨソク</t>
    </rPh>
    <rPh sb="9" eb="10">
      <t>リョウ</t>
    </rPh>
    <phoneticPr fontId="1"/>
  </si>
  <si>
    <t>主たる事務所
の所在地</t>
    <rPh sb="0" eb="1">
      <t>シュ</t>
    </rPh>
    <rPh sb="3" eb="5">
      <t>ジム</t>
    </rPh>
    <rPh sb="5" eb="6">
      <t>ショ</t>
    </rPh>
    <rPh sb="8" eb="11">
      <t>ショザイチ</t>
    </rPh>
    <phoneticPr fontId="1"/>
  </si>
  <si>
    <t>名称</t>
    <rPh sb="0" eb="2">
      <t>メイショウ</t>
    </rPh>
    <phoneticPr fontId="1"/>
  </si>
  <si>
    <t>人</t>
    <rPh sb="0" eb="1">
      <t>ニン</t>
    </rPh>
    <phoneticPr fontId="1"/>
  </si>
  <si>
    <t>円</t>
    <rPh sb="0" eb="1">
      <t>エン</t>
    </rPh>
    <phoneticPr fontId="1"/>
  </si>
  <si>
    <t>メール</t>
    <phoneticPr fontId="1"/>
  </si>
  <si>
    <t>診断結果
報告書受理日</t>
    <rPh sb="0" eb="2">
      <t>シンダン</t>
    </rPh>
    <rPh sb="2" eb="4">
      <t>ケッカ</t>
    </rPh>
    <rPh sb="5" eb="7">
      <t>ホウコク</t>
    </rPh>
    <rPh sb="7" eb="8">
      <t>ショ</t>
    </rPh>
    <rPh sb="8" eb="10">
      <t>ジュリ</t>
    </rPh>
    <rPh sb="10" eb="11">
      <t>ビ</t>
    </rPh>
    <phoneticPr fontId="1"/>
  </si>
  <si>
    <t>上記原油換算エネルギー使用量（昨年度）が、１００ＫＬ以上の事業所は必ず受診してください。
※１００ＫＬ未満の場合は任意となります。</t>
    <rPh sb="0" eb="2">
      <t>ジョウキ</t>
    </rPh>
    <rPh sb="2" eb="4">
      <t>ゲンユ</t>
    </rPh>
    <rPh sb="4" eb="6">
      <t>カンサン</t>
    </rPh>
    <rPh sb="11" eb="14">
      <t>シヨウリョウ</t>
    </rPh>
    <rPh sb="15" eb="18">
      <t>サクネンド</t>
    </rPh>
    <rPh sb="26" eb="28">
      <t>イジョウ</t>
    </rPh>
    <rPh sb="29" eb="32">
      <t>ジギョウショ</t>
    </rPh>
    <rPh sb="33" eb="34">
      <t>カナラ</t>
    </rPh>
    <phoneticPr fontId="5"/>
  </si>
  <si>
    <t>〒</t>
  </si>
  <si>
    <t>所有
状況</t>
    <rPh sb="0" eb="2">
      <t>ショユウ</t>
    </rPh>
    <rPh sb="3" eb="5">
      <t>ジョウキョウ</t>
    </rPh>
    <phoneticPr fontId="1"/>
  </si>
  <si>
    <t>kWh</t>
    <phoneticPr fontId="1"/>
  </si>
  <si>
    <t>原油換算チェックシート</t>
    <rPh sb="0" eb="2">
      <t>ゲンユ</t>
    </rPh>
    <rPh sb="2" eb="4">
      <t>カンサン</t>
    </rPh>
    <phoneticPr fontId="1"/>
  </si>
  <si>
    <t>単位当たり
発熱量</t>
    <rPh sb="0" eb="2">
      <t>タンイ</t>
    </rPh>
    <rPh sb="2" eb="3">
      <t>ア</t>
    </rPh>
    <rPh sb="6" eb="9">
      <t>ハツネツリョウ</t>
    </rPh>
    <phoneticPr fontId="1"/>
  </si>
  <si>
    <t>熱量</t>
    <phoneticPr fontId="1"/>
  </si>
  <si>
    <t>原油換算係数</t>
    <rPh sb="0" eb="2">
      <t>ゲンユ</t>
    </rPh>
    <rPh sb="2" eb="4">
      <t>カンサン</t>
    </rPh>
    <rPh sb="4" eb="6">
      <t>ケイスウ</t>
    </rPh>
    <phoneticPr fontId="1"/>
  </si>
  <si>
    <t>⑤=①×②×④</t>
    <phoneticPr fontId="1"/>
  </si>
  <si>
    <t>単位</t>
    <phoneticPr fontId="1"/>
  </si>
  <si>
    <t>GJ</t>
    <phoneticPr fontId="1"/>
  </si>
  <si>
    <t>kL/GJ</t>
    <phoneticPr fontId="1"/>
  </si>
  <si>
    <t>kL</t>
    <phoneticPr fontId="1"/>
  </si>
  <si>
    <t>燃料及び熱</t>
    <phoneticPr fontId="34"/>
  </si>
  <si>
    <t>kL</t>
    <phoneticPr fontId="1"/>
  </si>
  <si>
    <t>GJ/kL</t>
    <phoneticPr fontId="1"/>
  </si>
  <si>
    <t>t</t>
    <phoneticPr fontId="1"/>
  </si>
  <si>
    <t>t</t>
    <phoneticPr fontId="1"/>
  </si>
  <si>
    <t>GJ/t</t>
    <phoneticPr fontId="1"/>
  </si>
  <si>
    <t>都市ガス</t>
    <rPh sb="0" eb="2">
      <t>トシ</t>
    </rPh>
    <phoneticPr fontId="1"/>
  </si>
  <si>
    <r>
      <t>千Nｍ</t>
    </r>
    <r>
      <rPr>
        <vertAlign val="superscript"/>
        <sz val="8"/>
        <rFont val="ＭＳ 明朝"/>
        <family val="1"/>
        <charset val="128"/>
      </rPr>
      <t>3</t>
    </r>
    <rPh sb="0" eb="1">
      <t>セン</t>
    </rPh>
    <phoneticPr fontId="1"/>
  </si>
  <si>
    <r>
      <t>GJ/千Nｍ</t>
    </r>
    <r>
      <rPr>
        <vertAlign val="superscript"/>
        <sz val="8"/>
        <rFont val="ＭＳ 明朝"/>
        <family val="1"/>
        <charset val="128"/>
      </rPr>
      <t>3</t>
    </r>
    <phoneticPr fontId="1"/>
  </si>
  <si>
    <t>小計</t>
    <phoneticPr fontId="1"/>
  </si>
  <si>
    <t>②</t>
    <phoneticPr fontId="1"/>
  </si>
  <si>
    <t>③=①×②</t>
    <phoneticPr fontId="1"/>
  </si>
  <si>
    <t>電気</t>
    <rPh sb="0" eb="1">
      <t>デン</t>
    </rPh>
    <rPh sb="1" eb="2">
      <t>キ</t>
    </rPh>
    <phoneticPr fontId="1"/>
  </si>
  <si>
    <t>シート名</t>
    <rPh sb="3" eb="4">
      <t>メイ</t>
    </rPh>
    <phoneticPr fontId="28"/>
  </si>
  <si>
    <t>№</t>
    <phoneticPr fontId="28"/>
  </si>
  <si>
    <t>定格電力</t>
    <rPh sb="0" eb="2">
      <t>テイカク</t>
    </rPh>
    <rPh sb="2" eb="4">
      <t>デンリョク</t>
    </rPh>
    <phoneticPr fontId="28"/>
  </si>
  <si>
    <t>台数(本数）</t>
    <rPh sb="0" eb="1">
      <t>ダイ</t>
    </rPh>
    <rPh sb="3" eb="5">
      <t>ホンスウ</t>
    </rPh>
    <phoneticPr fontId="28"/>
  </si>
  <si>
    <t>点灯時間</t>
    <rPh sb="0" eb="2">
      <t>テントウ</t>
    </rPh>
    <rPh sb="2" eb="4">
      <t>ジカン</t>
    </rPh>
    <phoneticPr fontId="28"/>
  </si>
  <si>
    <t>使用日数</t>
    <rPh sb="0" eb="2">
      <t>シヨウ</t>
    </rPh>
    <rPh sb="2" eb="4">
      <t>ニッスウ</t>
    </rPh>
    <phoneticPr fontId="28"/>
  </si>
  <si>
    <t>消費電力量</t>
    <rPh sb="0" eb="2">
      <t>ショウヒ</t>
    </rPh>
    <rPh sb="2" eb="4">
      <t>デンリョク</t>
    </rPh>
    <rPh sb="4" eb="5">
      <t>リョウ</t>
    </rPh>
    <phoneticPr fontId="28"/>
  </si>
  <si>
    <t>説明等</t>
    <rPh sb="0" eb="2">
      <t>セツメイ</t>
    </rPh>
    <rPh sb="2" eb="3">
      <t>トウ</t>
    </rPh>
    <phoneticPr fontId="28"/>
  </si>
  <si>
    <t>W</t>
    <phoneticPr fontId="28"/>
  </si>
  <si>
    <t>台・本</t>
    <rPh sb="0" eb="1">
      <t>ダイ</t>
    </rPh>
    <rPh sb="2" eb="3">
      <t>ホン</t>
    </rPh>
    <phoneticPr fontId="28"/>
  </si>
  <si>
    <t>時間/日</t>
    <rPh sb="0" eb="2">
      <t>ジカン</t>
    </rPh>
    <rPh sb="3" eb="4">
      <t>ニチ</t>
    </rPh>
    <phoneticPr fontId="28"/>
  </si>
  <si>
    <t>日/年</t>
    <rPh sb="0" eb="1">
      <t>ニチ</t>
    </rPh>
    <rPh sb="2" eb="3">
      <t>ネン</t>
    </rPh>
    <phoneticPr fontId="28"/>
  </si>
  <si>
    <t>kWh/年</t>
    <rPh sb="4" eb="5">
      <t>ネン</t>
    </rPh>
    <phoneticPr fontId="28"/>
  </si>
  <si>
    <t>導入前CO₂排出量</t>
    <rPh sb="0" eb="2">
      <t>ドウニュウ</t>
    </rPh>
    <rPh sb="2" eb="3">
      <t>マエ</t>
    </rPh>
    <rPh sb="6" eb="8">
      <t>ハイシュツ</t>
    </rPh>
    <rPh sb="8" eb="9">
      <t>リョウ</t>
    </rPh>
    <phoneticPr fontId="28"/>
  </si>
  <si>
    <t>t-CO₂</t>
    <phoneticPr fontId="28"/>
  </si>
  <si>
    <t>電力量合計</t>
    <rPh sb="0" eb="2">
      <t>デンリョク</t>
    </rPh>
    <rPh sb="2" eb="3">
      <t>リョウ</t>
    </rPh>
    <rPh sb="3" eb="5">
      <t>ゴウケイ</t>
    </rPh>
    <phoneticPr fontId="1"/>
  </si>
  <si>
    <t>台数
(本数）</t>
    <rPh sb="0" eb="1">
      <t>ダイ</t>
    </rPh>
    <rPh sb="4" eb="6">
      <t>ホンスウ</t>
    </rPh>
    <phoneticPr fontId="28"/>
  </si>
  <si>
    <t>点灯
時間</t>
    <rPh sb="0" eb="2">
      <t>テントウ</t>
    </rPh>
    <rPh sb="3" eb="5">
      <t>ジカン</t>
    </rPh>
    <phoneticPr fontId="28"/>
  </si>
  <si>
    <t>寿命</t>
    <rPh sb="0" eb="2">
      <t>ジュミョウ</t>
    </rPh>
    <phoneticPr fontId="28"/>
  </si>
  <si>
    <t>時間</t>
    <rPh sb="0" eb="2">
      <t>ジカン</t>
    </rPh>
    <phoneticPr fontId="28"/>
  </si>
  <si>
    <t>6万時間</t>
    <rPh sb="1" eb="2">
      <t>マン</t>
    </rPh>
    <rPh sb="2" eb="4">
      <t>ジカン</t>
    </rPh>
    <phoneticPr fontId="28"/>
  </si>
  <si>
    <t>4万時間</t>
    <rPh sb="1" eb="2">
      <t>マン</t>
    </rPh>
    <rPh sb="2" eb="4">
      <t>ジカン</t>
    </rPh>
    <phoneticPr fontId="28"/>
  </si>
  <si>
    <t>その他</t>
    <rPh sb="2" eb="3">
      <t>タ</t>
    </rPh>
    <phoneticPr fontId="28"/>
  </si>
  <si>
    <t>燃料の種類</t>
    <rPh sb="0" eb="2">
      <t>ネンリョウ</t>
    </rPh>
    <rPh sb="3" eb="5">
      <t>シュルイ</t>
    </rPh>
    <phoneticPr fontId="1"/>
  </si>
  <si>
    <t>台数</t>
    <rPh sb="0" eb="2">
      <t>ダイスウ</t>
    </rPh>
    <phoneticPr fontId="1"/>
  </si>
  <si>
    <t>排出係数</t>
    <rPh sb="0" eb="2">
      <t>ハイシュツ</t>
    </rPh>
    <rPh sb="2" eb="4">
      <t>ケイスウ</t>
    </rPh>
    <phoneticPr fontId="1"/>
  </si>
  <si>
    <t>省エネ手法</t>
    <rPh sb="0" eb="1">
      <t>ショウ</t>
    </rPh>
    <rPh sb="3" eb="5">
      <t>シュホウ</t>
    </rPh>
    <phoneticPr fontId="1"/>
  </si>
  <si>
    <t>設備の高効率化</t>
    <rPh sb="0" eb="2">
      <t>セツビ</t>
    </rPh>
    <rPh sb="3" eb="7">
      <t>コウコウリツカ</t>
    </rPh>
    <phoneticPr fontId="1"/>
  </si>
  <si>
    <t>A重油</t>
    <rPh sb="1" eb="3">
      <t>ジュウユ</t>
    </rPh>
    <phoneticPr fontId="1"/>
  </si>
  <si>
    <t>燃料転換</t>
    <rPh sb="0" eb="2">
      <t>ネンリョウ</t>
    </rPh>
    <rPh sb="2" eb="4">
      <t>テンカン</t>
    </rPh>
    <phoneticPr fontId="1"/>
  </si>
  <si>
    <t>B・C重油</t>
    <rPh sb="3" eb="5">
      <t>ジュウユ</t>
    </rPh>
    <phoneticPr fontId="1"/>
  </si>
  <si>
    <t>燃料転換・設備の高効率化</t>
    <rPh sb="0" eb="2">
      <t>ネンリョウ</t>
    </rPh>
    <rPh sb="2" eb="4">
      <t>テンカン</t>
    </rPh>
    <rPh sb="5" eb="7">
      <t>セツビ</t>
    </rPh>
    <rPh sb="8" eb="12">
      <t>コウコウリツカ</t>
    </rPh>
    <phoneticPr fontId="1"/>
  </si>
  <si>
    <t>LPG</t>
    <phoneticPr fontId="1"/>
  </si>
  <si>
    <t>ｔ</t>
    <phoneticPr fontId="1"/>
  </si>
  <si>
    <t>LNG</t>
    <phoneticPr fontId="1"/>
  </si>
  <si>
    <t>都市ガス(13A:45MJ/m3)</t>
    <rPh sb="0" eb="2">
      <t>トシ</t>
    </rPh>
    <phoneticPr fontId="1"/>
  </si>
  <si>
    <t>千Nm3</t>
    <rPh sb="0" eb="1">
      <t>セン</t>
    </rPh>
    <phoneticPr fontId="1"/>
  </si>
  <si>
    <t>高効率タイプに更新</t>
    <rPh sb="0" eb="3">
      <t>コウコウリツ</t>
    </rPh>
    <rPh sb="7" eb="9">
      <t>コウシン</t>
    </rPh>
    <phoneticPr fontId="1"/>
  </si>
  <si>
    <t>都市ガス(13A:43.12MJ/m3)</t>
    <rPh sb="0" eb="2">
      <t>トシ</t>
    </rPh>
    <phoneticPr fontId="1"/>
  </si>
  <si>
    <t>同効率タイプに更新</t>
    <rPh sb="0" eb="1">
      <t>ドウ</t>
    </rPh>
    <rPh sb="1" eb="3">
      <t>コウリツ</t>
    </rPh>
    <rPh sb="7" eb="9">
      <t>コウシン</t>
    </rPh>
    <phoneticPr fontId="1"/>
  </si>
  <si>
    <t>都市ガス(13A:46.04MJ/m3)</t>
    <rPh sb="0" eb="2">
      <t>トシ</t>
    </rPh>
    <phoneticPr fontId="1"/>
  </si>
  <si>
    <t>バーナー交換</t>
    <rPh sb="4" eb="6">
      <t>コウカン</t>
    </rPh>
    <phoneticPr fontId="1"/>
  </si>
  <si>
    <t>都市ガス(12A:41.86MJ/m3)</t>
    <rPh sb="0" eb="2">
      <t>トシ</t>
    </rPh>
    <phoneticPr fontId="1"/>
  </si>
  <si>
    <t>その他</t>
    <rPh sb="2" eb="3">
      <t>タ</t>
    </rPh>
    <phoneticPr fontId="1"/>
  </si>
  <si>
    <t>都市ガス(6A:29.30MJ/m3)</t>
    <rPh sb="0" eb="2">
      <t>トシ</t>
    </rPh>
    <phoneticPr fontId="1"/>
  </si>
  <si>
    <t>2019年</t>
    <rPh sb="4" eb="5">
      <t>ネン</t>
    </rPh>
    <phoneticPr fontId="28"/>
  </si>
  <si>
    <t>貫流ボイラ</t>
    <rPh sb="0" eb="2">
      <t>カンリュウ</t>
    </rPh>
    <phoneticPr fontId="28"/>
  </si>
  <si>
    <t>2018年</t>
    <rPh sb="4" eb="5">
      <t>ネン</t>
    </rPh>
    <phoneticPr fontId="28"/>
  </si>
  <si>
    <t>強制循環ボイラ</t>
    <rPh sb="0" eb="2">
      <t>キョウセイ</t>
    </rPh>
    <rPh sb="2" eb="4">
      <t>ジュンカン</t>
    </rPh>
    <phoneticPr fontId="28"/>
  </si>
  <si>
    <t>2017年</t>
    <rPh sb="4" eb="5">
      <t>ネン</t>
    </rPh>
    <phoneticPr fontId="28"/>
  </si>
  <si>
    <t>自然循環ボイラ</t>
    <rPh sb="0" eb="2">
      <t>シゼン</t>
    </rPh>
    <rPh sb="2" eb="4">
      <t>ジュンカン</t>
    </rPh>
    <phoneticPr fontId="28"/>
  </si>
  <si>
    <t>2016年</t>
    <rPh sb="4" eb="5">
      <t>ネン</t>
    </rPh>
    <phoneticPr fontId="28"/>
  </si>
  <si>
    <t>煙管ボイラ</t>
    <rPh sb="0" eb="2">
      <t>エンカン</t>
    </rPh>
    <phoneticPr fontId="28"/>
  </si>
  <si>
    <t>名称・型式等</t>
    <rPh sb="0" eb="2">
      <t>メイショウ</t>
    </rPh>
    <rPh sb="3" eb="5">
      <t>カタシキ</t>
    </rPh>
    <rPh sb="5" eb="6">
      <t>トウ</t>
    </rPh>
    <phoneticPr fontId="28"/>
  </si>
  <si>
    <t>方式</t>
    <rPh sb="0" eb="2">
      <t>ホウシキ</t>
    </rPh>
    <phoneticPr fontId="28"/>
  </si>
  <si>
    <t>年式等</t>
    <rPh sb="0" eb="2">
      <t>ネンシキ</t>
    </rPh>
    <rPh sb="2" eb="3">
      <t>トウ</t>
    </rPh>
    <phoneticPr fontId="28"/>
  </si>
  <si>
    <t>昨年度燃料使用量</t>
    <rPh sb="0" eb="3">
      <t>サクネンド</t>
    </rPh>
    <rPh sb="3" eb="5">
      <t>ネンリョウ</t>
    </rPh>
    <rPh sb="5" eb="8">
      <t>シヨウリョウ</t>
    </rPh>
    <phoneticPr fontId="1"/>
  </si>
  <si>
    <t>ボイラ効率</t>
    <rPh sb="3" eb="5">
      <t>コウリツ</t>
    </rPh>
    <phoneticPr fontId="1"/>
  </si>
  <si>
    <t>ｔ-ＣＯ₂／年</t>
    <rPh sb="6" eb="7">
      <t>ネン</t>
    </rPh>
    <phoneticPr fontId="28"/>
  </si>
  <si>
    <t>2015年</t>
    <rPh sb="4" eb="5">
      <t>ネン</t>
    </rPh>
    <phoneticPr fontId="28"/>
  </si>
  <si>
    <t>炉筒ボイラ</t>
    <rPh sb="0" eb="2">
      <t>ロトウ</t>
    </rPh>
    <phoneticPr fontId="28"/>
  </si>
  <si>
    <t>2014年</t>
    <rPh sb="4" eb="5">
      <t>ネン</t>
    </rPh>
    <phoneticPr fontId="28"/>
  </si>
  <si>
    <t>炉筒煙管ボイラ</t>
    <rPh sb="0" eb="2">
      <t>ロトウ</t>
    </rPh>
    <rPh sb="2" eb="4">
      <t>エンカン</t>
    </rPh>
    <phoneticPr fontId="28"/>
  </si>
  <si>
    <t>2013年</t>
    <rPh sb="4" eb="5">
      <t>ネン</t>
    </rPh>
    <phoneticPr fontId="28"/>
  </si>
  <si>
    <t>立てボイラ</t>
    <rPh sb="0" eb="1">
      <t>タ</t>
    </rPh>
    <phoneticPr fontId="28"/>
  </si>
  <si>
    <t>2012年</t>
    <rPh sb="4" eb="5">
      <t>ネン</t>
    </rPh>
    <phoneticPr fontId="28"/>
  </si>
  <si>
    <t>セクショナルボイラ</t>
    <phoneticPr fontId="28"/>
  </si>
  <si>
    <t>2011年</t>
    <rPh sb="4" eb="5">
      <t>ネン</t>
    </rPh>
    <phoneticPr fontId="28"/>
  </si>
  <si>
    <t>2010年</t>
    <rPh sb="4" eb="5">
      <t>ネン</t>
    </rPh>
    <phoneticPr fontId="28"/>
  </si>
  <si>
    <t>2009年</t>
    <rPh sb="4" eb="5">
      <t>ネン</t>
    </rPh>
    <phoneticPr fontId="28"/>
  </si>
  <si>
    <t>2008年</t>
    <rPh sb="4" eb="5">
      <t>ネン</t>
    </rPh>
    <phoneticPr fontId="28"/>
  </si>
  <si>
    <t>2007年</t>
    <rPh sb="4" eb="5">
      <t>ネン</t>
    </rPh>
    <phoneticPr fontId="28"/>
  </si>
  <si>
    <t>2006年</t>
    <rPh sb="4" eb="5">
      <t>ネン</t>
    </rPh>
    <phoneticPr fontId="28"/>
  </si>
  <si>
    <t>2005年</t>
    <rPh sb="4" eb="5">
      <t>ネン</t>
    </rPh>
    <phoneticPr fontId="28"/>
  </si>
  <si>
    <t>2004年</t>
    <rPh sb="4" eb="5">
      <t>ネン</t>
    </rPh>
    <phoneticPr fontId="28"/>
  </si>
  <si>
    <t>2003年</t>
    <rPh sb="4" eb="5">
      <t>ネン</t>
    </rPh>
    <phoneticPr fontId="28"/>
  </si>
  <si>
    <t>2002年</t>
    <rPh sb="4" eb="5">
      <t>ネン</t>
    </rPh>
    <phoneticPr fontId="28"/>
  </si>
  <si>
    <t>2001年</t>
    <rPh sb="4" eb="5">
      <t>ネン</t>
    </rPh>
    <phoneticPr fontId="28"/>
  </si>
  <si>
    <t>2000年</t>
    <rPh sb="4" eb="5">
      <t>ネン</t>
    </rPh>
    <phoneticPr fontId="28"/>
  </si>
  <si>
    <t>1999年</t>
    <rPh sb="4" eb="5">
      <t>ネン</t>
    </rPh>
    <phoneticPr fontId="28"/>
  </si>
  <si>
    <t>1998年</t>
    <rPh sb="4" eb="5">
      <t>ネン</t>
    </rPh>
    <phoneticPr fontId="28"/>
  </si>
  <si>
    <t>1997年</t>
    <rPh sb="4" eb="5">
      <t>ネン</t>
    </rPh>
    <phoneticPr fontId="28"/>
  </si>
  <si>
    <t>1996年</t>
    <rPh sb="4" eb="5">
      <t>ネン</t>
    </rPh>
    <phoneticPr fontId="28"/>
  </si>
  <si>
    <t>1995年</t>
    <rPh sb="4" eb="5">
      <t>ネン</t>
    </rPh>
    <phoneticPr fontId="28"/>
  </si>
  <si>
    <t>1994年</t>
    <rPh sb="4" eb="5">
      <t>ネン</t>
    </rPh>
    <phoneticPr fontId="28"/>
  </si>
  <si>
    <t>1993年</t>
    <rPh sb="4" eb="5">
      <t>ネン</t>
    </rPh>
    <phoneticPr fontId="28"/>
  </si>
  <si>
    <t>1992年</t>
    <rPh sb="4" eb="5">
      <t>ネン</t>
    </rPh>
    <phoneticPr fontId="28"/>
  </si>
  <si>
    <t>1991年</t>
    <rPh sb="4" eb="5">
      <t>ネン</t>
    </rPh>
    <phoneticPr fontId="28"/>
  </si>
  <si>
    <t>1990年</t>
    <rPh sb="4" eb="5">
      <t>ネン</t>
    </rPh>
    <phoneticPr fontId="28"/>
  </si>
  <si>
    <t>1989年</t>
    <rPh sb="4" eb="5">
      <t>ネン</t>
    </rPh>
    <phoneticPr fontId="28"/>
  </si>
  <si>
    <t>1988年</t>
    <rPh sb="4" eb="5">
      <t>ネン</t>
    </rPh>
    <phoneticPr fontId="28"/>
  </si>
  <si>
    <t>1987年</t>
    <rPh sb="4" eb="5">
      <t>ネン</t>
    </rPh>
    <phoneticPr fontId="28"/>
  </si>
  <si>
    <t>1986年</t>
    <rPh sb="4" eb="5">
      <t>ネン</t>
    </rPh>
    <phoneticPr fontId="28"/>
  </si>
  <si>
    <t>1985年</t>
    <rPh sb="4" eb="5">
      <t>ネン</t>
    </rPh>
    <phoneticPr fontId="28"/>
  </si>
  <si>
    <t>1984年</t>
    <rPh sb="4" eb="5">
      <t>ネン</t>
    </rPh>
    <phoneticPr fontId="28"/>
  </si>
  <si>
    <t>1983年</t>
    <rPh sb="4" eb="5">
      <t>ネン</t>
    </rPh>
    <phoneticPr fontId="28"/>
  </si>
  <si>
    <t>1982年</t>
    <rPh sb="4" eb="5">
      <t>ネン</t>
    </rPh>
    <phoneticPr fontId="28"/>
  </si>
  <si>
    <t>1981年</t>
    <rPh sb="4" eb="5">
      <t>ネン</t>
    </rPh>
    <phoneticPr fontId="28"/>
  </si>
  <si>
    <t>1980年</t>
    <rPh sb="4" eb="5">
      <t>ネン</t>
    </rPh>
    <phoneticPr fontId="28"/>
  </si>
  <si>
    <t>1979年</t>
    <rPh sb="4" eb="5">
      <t>ネン</t>
    </rPh>
    <phoneticPr fontId="28"/>
  </si>
  <si>
    <t>1978年</t>
    <rPh sb="4" eb="5">
      <t>ネン</t>
    </rPh>
    <phoneticPr fontId="28"/>
  </si>
  <si>
    <t>1977年</t>
    <rPh sb="4" eb="5">
      <t>ネン</t>
    </rPh>
    <phoneticPr fontId="28"/>
  </si>
  <si>
    <t>1976年</t>
    <rPh sb="4" eb="5">
      <t>ネン</t>
    </rPh>
    <phoneticPr fontId="28"/>
  </si>
  <si>
    <t>1975年</t>
    <rPh sb="4" eb="5">
      <t>ネン</t>
    </rPh>
    <phoneticPr fontId="28"/>
  </si>
  <si>
    <t>1974年</t>
    <rPh sb="4" eb="5">
      <t>ネン</t>
    </rPh>
    <phoneticPr fontId="28"/>
  </si>
  <si>
    <t>1973年</t>
    <rPh sb="4" eb="5">
      <t>ネン</t>
    </rPh>
    <phoneticPr fontId="28"/>
  </si>
  <si>
    <t>1972年</t>
    <rPh sb="4" eb="5">
      <t>ネン</t>
    </rPh>
    <phoneticPr fontId="28"/>
  </si>
  <si>
    <t>1971年</t>
    <rPh sb="4" eb="5">
      <t>ネン</t>
    </rPh>
    <phoneticPr fontId="28"/>
  </si>
  <si>
    <t>1970年</t>
    <rPh sb="4" eb="5">
      <t>ネン</t>
    </rPh>
    <phoneticPr fontId="28"/>
  </si>
  <si>
    <t>1969年</t>
    <rPh sb="4" eb="5">
      <t>ネン</t>
    </rPh>
    <phoneticPr fontId="28"/>
  </si>
  <si>
    <t>1968年</t>
    <rPh sb="4" eb="5">
      <t>ネン</t>
    </rPh>
    <phoneticPr fontId="28"/>
  </si>
  <si>
    <t>1967年</t>
    <rPh sb="4" eb="5">
      <t>ネン</t>
    </rPh>
    <phoneticPr fontId="28"/>
  </si>
  <si>
    <t>1966年</t>
    <rPh sb="4" eb="5">
      <t>ネン</t>
    </rPh>
    <phoneticPr fontId="28"/>
  </si>
  <si>
    <t>1965年</t>
    <rPh sb="4" eb="5">
      <t>ネン</t>
    </rPh>
    <phoneticPr fontId="28"/>
  </si>
  <si>
    <t>1964年</t>
    <rPh sb="4" eb="5">
      <t>ネン</t>
    </rPh>
    <phoneticPr fontId="28"/>
  </si>
  <si>
    <t>1963年</t>
    <rPh sb="4" eb="5">
      <t>ネン</t>
    </rPh>
    <phoneticPr fontId="28"/>
  </si>
  <si>
    <t>1962年</t>
    <rPh sb="4" eb="5">
      <t>ネン</t>
    </rPh>
    <phoneticPr fontId="28"/>
  </si>
  <si>
    <t>1961年</t>
    <rPh sb="4" eb="5">
      <t>ネン</t>
    </rPh>
    <phoneticPr fontId="28"/>
  </si>
  <si>
    <t>1960年</t>
    <rPh sb="4" eb="5">
      <t>ネン</t>
    </rPh>
    <phoneticPr fontId="28"/>
  </si>
  <si>
    <t>5万時間</t>
    <rPh sb="1" eb="2">
      <t>マン</t>
    </rPh>
    <rPh sb="2" eb="4">
      <t>ジカン</t>
    </rPh>
    <phoneticPr fontId="28"/>
  </si>
  <si>
    <t>導入前の電力量</t>
    <rPh sb="0" eb="2">
      <t>ドウニュウ</t>
    </rPh>
    <rPh sb="2" eb="3">
      <t>マエ</t>
    </rPh>
    <rPh sb="4" eb="6">
      <t>デンリョク</t>
    </rPh>
    <rPh sb="6" eb="7">
      <t>リョウ</t>
    </rPh>
    <phoneticPr fontId="1"/>
  </si>
  <si>
    <t>導入後の電力量</t>
    <rPh sb="0" eb="2">
      <t>ドウニュウ</t>
    </rPh>
    <rPh sb="2" eb="3">
      <t>ゴ</t>
    </rPh>
    <rPh sb="4" eb="6">
      <t>デンリョク</t>
    </rPh>
    <rPh sb="6" eb="7">
      <t>リョウ</t>
    </rPh>
    <phoneticPr fontId="1"/>
  </si>
  <si>
    <t>kWh/年</t>
    <rPh sb="4" eb="5">
      <t>ネン</t>
    </rPh>
    <phoneticPr fontId="1"/>
  </si>
  <si>
    <t>電力削減予測量</t>
    <rPh sb="0" eb="2">
      <t>デンリョク</t>
    </rPh>
    <rPh sb="2" eb="4">
      <t>サクゲン</t>
    </rPh>
    <rPh sb="4" eb="6">
      <t>ヨソク</t>
    </rPh>
    <rPh sb="6" eb="7">
      <t>リョウ</t>
    </rPh>
    <phoneticPr fontId="1"/>
  </si>
  <si>
    <t>色のついたセルに記入します。</t>
    <rPh sb="0" eb="1">
      <t>イロ</t>
    </rPh>
    <rPh sb="8" eb="10">
      <t>キニュウ</t>
    </rPh>
    <phoneticPr fontId="28"/>
  </si>
  <si>
    <t>台数</t>
    <rPh sb="0" eb="2">
      <t>ダイスウ</t>
    </rPh>
    <phoneticPr fontId="28"/>
  </si>
  <si>
    <t>高位発熱量</t>
    <rPh sb="0" eb="2">
      <t>コウイ</t>
    </rPh>
    <rPh sb="2" eb="4">
      <t>ハツネツ</t>
    </rPh>
    <rPh sb="4" eb="5">
      <t>リョウ</t>
    </rPh>
    <phoneticPr fontId="1"/>
  </si>
  <si>
    <t>低位発熱量</t>
    <rPh sb="0" eb="2">
      <t>テイイ</t>
    </rPh>
    <rPh sb="2" eb="4">
      <t>ハツネツ</t>
    </rPh>
    <rPh sb="4" eb="5">
      <t>リョウ</t>
    </rPh>
    <phoneticPr fontId="28"/>
  </si>
  <si>
    <t>使用按分</t>
    <rPh sb="0" eb="2">
      <t>シヨウ</t>
    </rPh>
    <rPh sb="2" eb="4">
      <t>アンブン</t>
    </rPh>
    <phoneticPr fontId="28"/>
  </si>
  <si>
    <t>按分合計</t>
    <rPh sb="0" eb="2">
      <t>アンブン</t>
    </rPh>
    <rPh sb="2" eb="4">
      <t>ゴウケイ</t>
    </rPh>
    <phoneticPr fontId="28"/>
  </si>
  <si>
    <t>導入後想定する
燃料使用量</t>
    <rPh sb="0" eb="2">
      <t>ドウニュウ</t>
    </rPh>
    <rPh sb="2" eb="3">
      <t>ゴ</t>
    </rPh>
    <rPh sb="3" eb="5">
      <t>ソウテイ</t>
    </rPh>
    <rPh sb="8" eb="10">
      <t>ネンリョウ</t>
    </rPh>
    <rPh sb="10" eb="13">
      <t>シヨウリョウ</t>
    </rPh>
    <phoneticPr fontId="1"/>
  </si>
  <si>
    <t>必要熱量GJ</t>
    <rPh sb="0" eb="2">
      <t>ヒツヨウ</t>
    </rPh>
    <rPh sb="2" eb="4">
      <t>ネツリョウ</t>
    </rPh>
    <phoneticPr fontId="28"/>
  </si>
  <si>
    <t>●既存ボイラ</t>
    <rPh sb="1" eb="3">
      <t>キゾン</t>
    </rPh>
    <phoneticPr fontId="1"/>
  </si>
  <si>
    <t>●導入予定ボイラ</t>
    <rPh sb="1" eb="3">
      <t>ドウニュウ</t>
    </rPh>
    <rPh sb="3" eb="5">
      <t>ヨテイ</t>
    </rPh>
    <phoneticPr fontId="1"/>
  </si>
  <si>
    <r>
      <t xml:space="preserve">《ボイラのエネルギー量算定方法
の選択》  </t>
    </r>
    <r>
      <rPr>
        <sz val="9"/>
        <color theme="1"/>
        <rFont val="ＭＳ Ｐゴシック"/>
        <family val="3"/>
        <charset val="128"/>
        <scheme val="minor"/>
      </rPr>
      <t>（右のどちらかを選択する）</t>
    </r>
    <rPh sb="10" eb="11">
      <t>リョウ</t>
    </rPh>
    <rPh sb="12" eb="14">
      <t>サンテイ</t>
    </rPh>
    <rPh sb="17" eb="19">
      <t>センタク</t>
    </rPh>
    <rPh sb="18" eb="20">
      <t>センタク</t>
    </rPh>
    <rPh sb="24" eb="25">
      <t>ミギ</t>
    </rPh>
    <rPh sb="31" eb="33">
      <t>センタク</t>
    </rPh>
    <phoneticPr fontId="1"/>
  </si>
  <si>
    <t>名称・型式等</t>
    <rPh sb="0" eb="2">
      <t>メイショウ</t>
    </rPh>
    <rPh sb="3" eb="5">
      <t>カタシキ</t>
    </rPh>
    <rPh sb="5" eb="6">
      <t>トウ</t>
    </rPh>
    <phoneticPr fontId="28"/>
  </si>
  <si>
    <t>燃料消費量</t>
    <rPh sb="0" eb="2">
      <t>ネンリョウ</t>
    </rPh>
    <rPh sb="2" eb="5">
      <t>ショウヒリョウ</t>
    </rPh>
    <phoneticPr fontId="28"/>
  </si>
  <si>
    <t>年間稼働時間(h/年）</t>
    <rPh sb="0" eb="2">
      <t>ネンカン</t>
    </rPh>
    <rPh sb="2" eb="4">
      <t>カドウ</t>
    </rPh>
    <rPh sb="4" eb="6">
      <t>ジカン</t>
    </rPh>
    <rPh sb="9" eb="10">
      <t>ネン</t>
    </rPh>
    <phoneticPr fontId="28"/>
  </si>
  <si>
    <t>単位</t>
    <rPh sb="0" eb="2">
      <t>タンイ</t>
    </rPh>
    <phoneticPr fontId="28"/>
  </si>
  <si>
    <t>更新対象のボイラの稼働状況、性能を記載します。（最大８台まで記載可能）</t>
    <rPh sb="0" eb="2">
      <t>コウシン</t>
    </rPh>
    <rPh sb="2" eb="4">
      <t>タイショウ</t>
    </rPh>
    <rPh sb="9" eb="11">
      <t>カドウ</t>
    </rPh>
    <rPh sb="11" eb="13">
      <t>ジョウキョウ</t>
    </rPh>
    <rPh sb="14" eb="16">
      <t>セイノウ</t>
    </rPh>
    <rPh sb="17" eb="19">
      <t>キサイ</t>
    </rPh>
    <rPh sb="24" eb="26">
      <t>サイダイ</t>
    </rPh>
    <rPh sb="27" eb="28">
      <t>ダイ</t>
    </rPh>
    <rPh sb="30" eb="32">
      <t>キサイ</t>
    </rPh>
    <rPh sb="32" eb="34">
      <t>カノウ</t>
    </rPh>
    <phoneticPr fontId="28"/>
  </si>
  <si>
    <t>（１）既存ボイラの稼働の情報</t>
    <rPh sb="3" eb="5">
      <t>キゾン</t>
    </rPh>
    <rPh sb="9" eb="11">
      <t>カドウ</t>
    </rPh>
    <rPh sb="12" eb="14">
      <t>ジョウホウ</t>
    </rPh>
    <phoneticPr fontId="28"/>
  </si>
  <si>
    <t>（２）エネルギー使用状況</t>
    <rPh sb="8" eb="10">
      <t>シヨウ</t>
    </rPh>
    <rPh sb="10" eb="12">
      <t>ジョウキョウ</t>
    </rPh>
    <phoneticPr fontId="28"/>
  </si>
  <si>
    <t>（"その他"の場合の説明：　     　　　　　　　　　　　　　　　　）</t>
    <rPh sb="4" eb="5">
      <t>タ</t>
    </rPh>
    <rPh sb="7" eb="9">
      <t>バアイ</t>
    </rPh>
    <rPh sb="10" eb="12">
      <t>セツメイ</t>
    </rPh>
    <phoneticPr fontId="1"/>
  </si>
  <si>
    <t>＊燃料転換だけの場合は、現行ボイラの効率を記入する。</t>
    <rPh sb="1" eb="3">
      <t>ネンリョウ</t>
    </rPh>
    <rPh sb="3" eb="5">
      <t>テンカン</t>
    </rPh>
    <rPh sb="8" eb="10">
      <t>バアイ</t>
    </rPh>
    <rPh sb="12" eb="14">
      <t>ゲンコウ</t>
    </rPh>
    <rPh sb="18" eb="20">
      <t>コウリツ</t>
    </rPh>
    <rPh sb="21" eb="23">
      <t>キニュウ</t>
    </rPh>
    <phoneticPr fontId="1"/>
  </si>
  <si>
    <t>按分値は合計を １ にすること！</t>
    <rPh sb="0" eb="2">
      <t>アンブン</t>
    </rPh>
    <rPh sb="2" eb="3">
      <t>チ</t>
    </rPh>
    <rPh sb="4" eb="6">
      <t>ゴウケイ</t>
    </rPh>
    <phoneticPr fontId="28"/>
  </si>
  <si>
    <t xml:space="preserve">ボイラCO₂排出量算定用 </t>
    <rPh sb="6" eb="8">
      <t>ハイシュツ</t>
    </rPh>
    <rPh sb="8" eb="9">
      <t>リョウ</t>
    </rPh>
    <rPh sb="9" eb="11">
      <t>サンテイ</t>
    </rPh>
    <phoneticPr fontId="28"/>
  </si>
  <si>
    <t>ｋW</t>
    <phoneticPr fontId="28"/>
  </si>
  <si>
    <t>使用
時間</t>
    <rPh sb="0" eb="2">
      <t>シヨウ</t>
    </rPh>
    <rPh sb="4" eb="5">
      <t>アイダ</t>
    </rPh>
    <phoneticPr fontId="28"/>
  </si>
  <si>
    <t>負荷率</t>
    <rPh sb="0" eb="2">
      <t>フカ</t>
    </rPh>
    <rPh sb="2" eb="3">
      <t>リツ</t>
    </rPh>
    <phoneticPr fontId="28"/>
  </si>
  <si>
    <t>％</t>
    <phoneticPr fontId="28"/>
  </si>
  <si>
    <t>台数</t>
    <rPh sb="0" eb="1">
      <t>ダイ</t>
    </rPh>
    <phoneticPr fontId="28"/>
  </si>
  <si>
    <t>台</t>
    <rPh sb="0" eb="1">
      <t>ダイ</t>
    </rPh>
    <phoneticPr fontId="28"/>
  </si>
  <si>
    <t>＊導入後の燃料使用量は、必要事項を記入すると自動計算されます。</t>
    <rPh sb="1" eb="3">
      <t>ドウニュウ</t>
    </rPh>
    <rPh sb="3" eb="4">
      <t>ゴ</t>
    </rPh>
    <rPh sb="5" eb="7">
      <t>ネンリョウ</t>
    </rPh>
    <rPh sb="7" eb="10">
      <t>シヨウリョウ</t>
    </rPh>
    <rPh sb="12" eb="14">
      <t>ヒツヨウ</t>
    </rPh>
    <rPh sb="14" eb="16">
      <t>ジコウ</t>
    </rPh>
    <rPh sb="17" eb="19">
      <t>キニュウ</t>
    </rPh>
    <rPh sb="22" eb="24">
      <t>ジドウ</t>
    </rPh>
    <rPh sb="24" eb="26">
      <t>ケイサン</t>
    </rPh>
    <phoneticPr fontId="1"/>
  </si>
  <si>
    <t>店舗</t>
    <rPh sb="0" eb="2">
      <t>テンポ</t>
    </rPh>
    <phoneticPr fontId="34"/>
  </si>
  <si>
    <t>事務所</t>
    <rPh sb="0" eb="2">
      <t>ジム</t>
    </rPh>
    <rPh sb="2" eb="3">
      <t>ショ</t>
    </rPh>
    <phoneticPr fontId="34"/>
  </si>
  <si>
    <t>冷房</t>
    <rPh sb="0" eb="2">
      <t>レイボウ</t>
    </rPh>
    <phoneticPr fontId="1"/>
  </si>
  <si>
    <t>冷房</t>
    <rPh sb="0" eb="2">
      <t>レイボウ</t>
    </rPh>
    <phoneticPr fontId="34"/>
  </si>
  <si>
    <t>暖房</t>
    <rPh sb="0" eb="2">
      <t>ダンボウ</t>
    </rPh>
    <phoneticPr fontId="1"/>
  </si>
  <si>
    <t>暖房</t>
    <rPh sb="0" eb="2">
      <t>ダンボウ</t>
    </rPh>
    <phoneticPr fontId="34"/>
  </si>
  <si>
    <t>県北</t>
    <rPh sb="0" eb="2">
      <t>ケンホク</t>
    </rPh>
    <phoneticPr fontId="34"/>
  </si>
  <si>
    <t>県南</t>
    <rPh sb="0" eb="1">
      <t>ケン</t>
    </rPh>
    <rPh sb="1" eb="2">
      <t>ナン</t>
    </rPh>
    <phoneticPr fontId="34"/>
  </si>
  <si>
    <t>4月</t>
    <rPh sb="1" eb="2">
      <t>ガツ</t>
    </rPh>
    <phoneticPr fontId="34"/>
  </si>
  <si>
    <t>5月</t>
  </si>
  <si>
    <t>6月</t>
  </si>
  <si>
    <t>7月</t>
  </si>
  <si>
    <t>8月</t>
  </si>
  <si>
    <t>9月</t>
  </si>
  <si>
    <t>10月</t>
  </si>
  <si>
    <t>11月</t>
  </si>
  <si>
    <t>12月</t>
  </si>
  <si>
    <t>1月</t>
  </si>
  <si>
    <t>2月</t>
  </si>
  <si>
    <t>3月</t>
  </si>
  <si>
    <t>負荷発生</t>
    <rPh sb="0" eb="2">
      <t>フカ</t>
    </rPh>
    <rPh sb="2" eb="4">
      <t>ハッセイ</t>
    </rPh>
    <phoneticPr fontId="34"/>
  </si>
  <si>
    <t>ＪＩＳＢ8616</t>
    <phoneticPr fontId="34"/>
  </si>
  <si>
    <t>稼働割合</t>
    <rPh sb="0" eb="2">
      <t>カドウ</t>
    </rPh>
    <rPh sb="2" eb="4">
      <t>ワリアイ</t>
    </rPh>
    <phoneticPr fontId="34"/>
  </si>
  <si>
    <t>県南・県北負荷率平均</t>
    <rPh sb="0" eb="2">
      <t>ケンナン</t>
    </rPh>
    <rPh sb="3" eb="5">
      <t>ケンホク</t>
    </rPh>
    <rPh sb="5" eb="7">
      <t>フカ</t>
    </rPh>
    <rPh sb="7" eb="8">
      <t>リツ</t>
    </rPh>
    <rPh sb="8" eb="10">
      <t>ヘイキン</t>
    </rPh>
    <phoneticPr fontId="28"/>
  </si>
  <si>
    <t>県南・県北稼働割合平均</t>
    <rPh sb="0" eb="2">
      <t>ケンナン</t>
    </rPh>
    <rPh sb="3" eb="5">
      <t>ケンホク</t>
    </rPh>
    <rPh sb="5" eb="7">
      <t>カドウ</t>
    </rPh>
    <rPh sb="7" eb="9">
      <t>ワリアイ</t>
    </rPh>
    <rPh sb="9" eb="11">
      <t>ヘイキン</t>
    </rPh>
    <phoneticPr fontId="28"/>
  </si>
  <si>
    <t>負荷率×稼働率</t>
    <rPh sb="0" eb="2">
      <t>フカ</t>
    </rPh>
    <rPh sb="2" eb="3">
      <t>リツ</t>
    </rPh>
    <rPh sb="4" eb="6">
      <t>カドウ</t>
    </rPh>
    <rPh sb="6" eb="7">
      <t>リツ</t>
    </rPh>
    <phoneticPr fontId="28"/>
  </si>
  <si>
    <t>店舗・事務所負荷平均</t>
    <rPh sb="0" eb="2">
      <t>テンポ</t>
    </rPh>
    <rPh sb="3" eb="5">
      <t>ジム</t>
    </rPh>
    <rPh sb="5" eb="6">
      <t>ショ</t>
    </rPh>
    <rPh sb="6" eb="8">
      <t>フカ</t>
    </rPh>
    <rPh sb="8" eb="10">
      <t>ヘイキン</t>
    </rPh>
    <phoneticPr fontId="28"/>
  </si>
  <si>
    <t>年平均</t>
    <rPh sb="0" eb="3">
      <t>ネンヘイキン</t>
    </rPh>
    <phoneticPr fontId="28"/>
  </si>
  <si>
    <t>年平均</t>
    <rPh sb="0" eb="1">
      <t>ネン</t>
    </rPh>
    <rPh sb="1" eb="3">
      <t>ヘイキン</t>
    </rPh>
    <phoneticPr fontId="28"/>
  </si>
  <si>
    <t>最大値</t>
    <rPh sb="0" eb="2">
      <t>サイダイ</t>
    </rPh>
    <rPh sb="2" eb="3">
      <t>チ</t>
    </rPh>
    <phoneticPr fontId="28"/>
  </si>
  <si>
    <t>店舗・事務所負荷率平均</t>
    <rPh sb="0" eb="2">
      <t>テンポ</t>
    </rPh>
    <rPh sb="3" eb="5">
      <t>ジム</t>
    </rPh>
    <rPh sb="5" eb="6">
      <t>ショ</t>
    </rPh>
    <rPh sb="6" eb="8">
      <t>フカ</t>
    </rPh>
    <rPh sb="8" eb="9">
      <t>リツ</t>
    </rPh>
    <rPh sb="9" eb="11">
      <t>ヘイキン</t>
    </rPh>
    <phoneticPr fontId="28"/>
  </si>
  <si>
    <t>平均</t>
    <rPh sb="0" eb="2">
      <t>ヘイキン</t>
    </rPh>
    <phoneticPr fontId="28"/>
  </si>
  <si>
    <t>引用値</t>
    <rPh sb="0" eb="2">
      <t>インヨウ</t>
    </rPh>
    <rPh sb="2" eb="3">
      <t>チ</t>
    </rPh>
    <phoneticPr fontId="28"/>
  </si>
  <si>
    <t>4月</t>
    <rPh sb="1" eb="2">
      <t>ガツ</t>
    </rPh>
    <phoneticPr fontId="28"/>
  </si>
  <si>
    <t>負荷×稼働率</t>
    <rPh sb="0" eb="2">
      <t>フカ</t>
    </rPh>
    <rPh sb="3" eb="5">
      <t>カドウ</t>
    </rPh>
    <rPh sb="5" eb="6">
      <t>リツ</t>
    </rPh>
    <phoneticPr fontId="28"/>
  </si>
  <si>
    <t>採用値１</t>
    <rPh sb="0" eb="2">
      <t>サイヨウ</t>
    </rPh>
    <rPh sb="2" eb="3">
      <t>チ</t>
    </rPh>
    <phoneticPr fontId="28"/>
  </si>
  <si>
    <t>採用値２</t>
    <rPh sb="0" eb="2">
      <t>サイヨウ</t>
    </rPh>
    <rPh sb="2" eb="3">
      <t>チ</t>
    </rPh>
    <phoneticPr fontId="28"/>
  </si>
  <si>
    <t>ＪＩＳＢ8616より</t>
    <phoneticPr fontId="28"/>
  </si>
  <si>
    <t>年式</t>
    <rPh sb="0" eb="2">
      <t>ネンシキ</t>
    </rPh>
    <phoneticPr fontId="1"/>
  </si>
  <si>
    <t>種別</t>
    <rPh sb="0" eb="2">
      <t>シュベツ</t>
    </rPh>
    <phoneticPr fontId="1"/>
  </si>
  <si>
    <t>選択対象地域</t>
    <rPh sb="0" eb="2">
      <t>センタク</t>
    </rPh>
    <rPh sb="2" eb="4">
      <t>タイショウ</t>
    </rPh>
    <rPh sb="4" eb="6">
      <t>チイキ</t>
    </rPh>
    <phoneticPr fontId="1"/>
  </si>
  <si>
    <t>列数</t>
    <rPh sb="0" eb="2">
      <t>レツスウ</t>
    </rPh>
    <phoneticPr fontId="1"/>
  </si>
  <si>
    <t>対象負荷列</t>
    <rPh sb="0" eb="2">
      <t>タイショウ</t>
    </rPh>
    <rPh sb="2" eb="4">
      <t>フカ</t>
    </rPh>
    <rPh sb="4" eb="5">
      <t>レツ</t>
    </rPh>
    <phoneticPr fontId="1"/>
  </si>
  <si>
    <t>平均COP計数表ａ</t>
    <rPh sb="0" eb="2">
      <t>ヘイキン</t>
    </rPh>
    <rPh sb="5" eb="7">
      <t>ケイスウ</t>
    </rPh>
    <rPh sb="7" eb="8">
      <t>ピョウ</t>
    </rPh>
    <phoneticPr fontId="34"/>
  </si>
  <si>
    <t>平均COP計数表ｂ</t>
    <rPh sb="0" eb="2">
      <t>ヘイキン</t>
    </rPh>
    <rPh sb="5" eb="7">
      <t>ケイスウ</t>
    </rPh>
    <rPh sb="7" eb="8">
      <t>ピョウ</t>
    </rPh>
    <phoneticPr fontId="34"/>
  </si>
  <si>
    <t>ＩＮＶ</t>
    <phoneticPr fontId="34"/>
  </si>
  <si>
    <t>一定速</t>
    <rPh sb="0" eb="2">
      <t>イッテイ</t>
    </rPh>
    <rPh sb="2" eb="3">
      <t>ソク</t>
    </rPh>
    <phoneticPr fontId="34"/>
  </si>
  <si>
    <t>店舗用</t>
    <rPh sb="0" eb="2">
      <t>テンポ</t>
    </rPh>
    <rPh sb="2" eb="3">
      <t>ヨウ</t>
    </rPh>
    <phoneticPr fontId="34"/>
  </si>
  <si>
    <t>設備用</t>
    <rPh sb="0" eb="2">
      <t>セツビ</t>
    </rPh>
    <rPh sb="2" eb="3">
      <t>ヨウ</t>
    </rPh>
    <phoneticPr fontId="34"/>
  </si>
  <si>
    <t>25%未満</t>
    <rPh sb="3" eb="5">
      <t>ミマン</t>
    </rPh>
    <phoneticPr fontId="34"/>
  </si>
  <si>
    <t>25%以上</t>
    <rPh sb="3" eb="5">
      <t>イジョウ</t>
    </rPh>
    <phoneticPr fontId="34"/>
  </si>
  <si>
    <t>a 冷房</t>
    <rPh sb="2" eb="4">
      <t>レイボウ</t>
    </rPh>
    <phoneticPr fontId="34"/>
  </si>
  <si>
    <t>a 暖房</t>
    <rPh sb="2" eb="3">
      <t>ダン</t>
    </rPh>
    <phoneticPr fontId="34"/>
  </si>
  <si>
    <t>b　冷房</t>
    <rPh sb="2" eb="4">
      <t>レイボウ</t>
    </rPh>
    <phoneticPr fontId="34"/>
  </si>
  <si>
    <t>ｂ　暖房</t>
    <rPh sb="2" eb="4">
      <t>ダンボウ</t>
    </rPh>
    <phoneticPr fontId="34"/>
  </si>
  <si>
    <t>y = a x + b</t>
    <phoneticPr fontId="28"/>
  </si>
  <si>
    <t>INV</t>
  </si>
  <si>
    <t>INV</t>
    <phoneticPr fontId="28"/>
  </si>
  <si>
    <t>一定速</t>
    <rPh sb="0" eb="2">
      <t>イッテイ</t>
    </rPh>
    <rPh sb="2" eb="3">
      <t>ソク</t>
    </rPh>
    <phoneticPr fontId="28"/>
  </si>
  <si>
    <t>y = a x + b　店舗・事務所平均</t>
    <rPh sb="12" eb="14">
      <t>テンポ</t>
    </rPh>
    <rPh sb="15" eb="17">
      <t>ジム</t>
    </rPh>
    <rPh sb="17" eb="18">
      <t>ショ</t>
    </rPh>
    <rPh sb="18" eb="20">
      <t>ヘイキン</t>
    </rPh>
    <phoneticPr fontId="28"/>
  </si>
  <si>
    <t>平均COP計数表b</t>
    <rPh sb="0" eb="2">
      <t>ヘイキン</t>
    </rPh>
    <rPh sb="5" eb="7">
      <t>ケイスウ</t>
    </rPh>
    <rPh sb="7" eb="8">
      <t>ピョウ</t>
    </rPh>
    <phoneticPr fontId="34"/>
  </si>
  <si>
    <t>COP補正</t>
    <rPh sb="3" eb="5">
      <t>ホセイ</t>
    </rPh>
    <phoneticPr fontId="28"/>
  </si>
  <si>
    <t>1995年以前</t>
    <rPh sb="4" eb="5">
      <t>ネン</t>
    </rPh>
    <rPh sb="5" eb="7">
      <t>イゼン</t>
    </rPh>
    <phoneticPr fontId="28"/>
  </si>
  <si>
    <t>2015年以降</t>
    <rPh sb="4" eb="5">
      <t>ネン</t>
    </rPh>
    <rPh sb="5" eb="7">
      <t>イコウ</t>
    </rPh>
    <phoneticPr fontId="28"/>
  </si>
  <si>
    <t>負荷率</t>
    <rPh sb="0" eb="2">
      <t>フカ</t>
    </rPh>
    <rPh sb="2" eb="3">
      <t>リツ</t>
    </rPh>
    <phoneticPr fontId="28"/>
  </si>
  <si>
    <t>不明</t>
    <rPh sb="0" eb="2">
      <t>フメイ</t>
    </rPh>
    <phoneticPr fontId="28"/>
  </si>
  <si>
    <t>取得値</t>
    <rPh sb="0" eb="2">
      <t>シュトク</t>
    </rPh>
    <rPh sb="2" eb="3">
      <t>トクネ</t>
    </rPh>
    <phoneticPr fontId="28"/>
  </si>
  <si>
    <t>冷房</t>
    <rPh sb="0" eb="2">
      <t>レイボウ</t>
    </rPh>
    <phoneticPr fontId="28"/>
  </si>
  <si>
    <t>暖房</t>
    <rPh sb="0" eb="2">
      <t>ダンボウ</t>
    </rPh>
    <phoneticPr fontId="28"/>
  </si>
  <si>
    <r>
      <t xml:space="preserve">《負荷率の選択》
</t>
    </r>
    <r>
      <rPr>
        <sz val="9"/>
        <color theme="1"/>
        <rFont val="ＭＳ Ｐゴシック"/>
        <family val="3"/>
        <charset val="128"/>
        <scheme val="minor"/>
      </rPr>
      <t>（右のどちらかを選択する）</t>
    </r>
    <rPh sb="1" eb="3">
      <t>フカ</t>
    </rPh>
    <rPh sb="3" eb="4">
      <t>リツ</t>
    </rPh>
    <rPh sb="5" eb="7">
      <t>センタク</t>
    </rPh>
    <rPh sb="10" eb="11">
      <t>ミギ</t>
    </rPh>
    <rPh sb="17" eb="19">
      <t>センタク</t>
    </rPh>
    <phoneticPr fontId="1"/>
  </si>
  <si>
    <t>冷暖房平均</t>
    <rPh sb="0" eb="3">
      <t>レイダンボウ</t>
    </rPh>
    <rPh sb="3" eb="5">
      <t>ヘイキン</t>
    </rPh>
    <phoneticPr fontId="28"/>
  </si>
  <si>
    <t>負荷率の可否</t>
    <rPh sb="0" eb="2">
      <t>フカ</t>
    </rPh>
    <rPh sb="2" eb="3">
      <t>リツ</t>
    </rPh>
    <rPh sb="4" eb="6">
      <t>カヒ</t>
    </rPh>
    <phoneticPr fontId="28"/>
  </si>
  <si>
    <t xml:space="preserve"> (下表の負荷率欄に数値を選択します。）</t>
    <rPh sb="2" eb="3">
      <t>シタ</t>
    </rPh>
    <rPh sb="3" eb="4">
      <t>ヒョウ</t>
    </rPh>
    <rPh sb="5" eb="7">
      <t>フカ</t>
    </rPh>
    <rPh sb="7" eb="8">
      <t>リツ</t>
    </rPh>
    <rPh sb="8" eb="9">
      <t>ラン</t>
    </rPh>
    <rPh sb="10" eb="12">
      <t>スウチ</t>
    </rPh>
    <rPh sb="13" eb="15">
      <t>センタク</t>
    </rPh>
    <phoneticPr fontId="28"/>
  </si>
  <si>
    <t xml:space="preserve"> (下表の負荷率欄に数値を選択します。設備の劣化は計算に反映されません。）</t>
    <rPh sb="2" eb="3">
      <t>シタ</t>
    </rPh>
    <rPh sb="3" eb="4">
      <t>ヒョウ</t>
    </rPh>
    <rPh sb="5" eb="7">
      <t>フカ</t>
    </rPh>
    <rPh sb="7" eb="8">
      <t>リツ</t>
    </rPh>
    <rPh sb="8" eb="9">
      <t>ラン</t>
    </rPh>
    <rPh sb="10" eb="12">
      <t>スウチ</t>
    </rPh>
    <rPh sb="13" eb="15">
      <t>センタク</t>
    </rPh>
    <rPh sb="19" eb="21">
      <t>セツビ</t>
    </rPh>
    <rPh sb="22" eb="24">
      <t>レッカ</t>
    </rPh>
    <rPh sb="25" eb="27">
      <t>ケイサン</t>
    </rPh>
    <rPh sb="28" eb="30">
      <t>ハンエイ</t>
    </rPh>
    <phoneticPr fontId="28"/>
  </si>
  <si>
    <t xml:space="preserve">導入後（空調用） </t>
    <rPh sb="0" eb="2">
      <t>ドウニュウ</t>
    </rPh>
    <rPh sb="2" eb="3">
      <t>ゴ</t>
    </rPh>
    <rPh sb="4" eb="6">
      <t>クウチョウ</t>
    </rPh>
    <rPh sb="6" eb="7">
      <t>ヨウ</t>
    </rPh>
    <phoneticPr fontId="28"/>
  </si>
  <si>
    <t xml:space="preserve">導入前（空調用） </t>
    <rPh sb="0" eb="2">
      <t>ドウニュウ</t>
    </rPh>
    <rPh sb="2" eb="3">
      <t>マエ</t>
    </rPh>
    <rPh sb="4" eb="6">
      <t>クウチョウ</t>
    </rPh>
    <rPh sb="6" eb="7">
      <t>ヨウ</t>
    </rPh>
    <phoneticPr fontId="28"/>
  </si>
  <si>
    <t>《負荷率の選択》</t>
    <rPh sb="1" eb="3">
      <t>フカ</t>
    </rPh>
    <rPh sb="3" eb="4">
      <t>リツ</t>
    </rPh>
    <rPh sb="5" eb="7">
      <t>センタク</t>
    </rPh>
    <phoneticPr fontId="1"/>
  </si>
  <si>
    <t>下の欄に他様式で計算したCO₂排出量を記入する。↓</t>
  </si>
  <si>
    <t xml:space="preserve">ＣＯ₂排出量算定（太陽光発電用） </t>
    <rPh sb="3" eb="5">
      <t>ハイシュツ</t>
    </rPh>
    <rPh sb="5" eb="6">
      <t>リョウ</t>
    </rPh>
    <rPh sb="6" eb="8">
      <t>サンテイ</t>
    </rPh>
    <rPh sb="9" eb="12">
      <t>タイヨウコウ</t>
    </rPh>
    <rPh sb="12" eb="14">
      <t>ハツデン</t>
    </rPh>
    <rPh sb="14" eb="15">
      <t>ヨウ</t>
    </rPh>
    <phoneticPr fontId="28"/>
  </si>
  <si>
    <t xml:space="preserve">ＣＯ₂排出量算定（コンプレッサー用） </t>
    <rPh sb="3" eb="5">
      <t>ハイシュツ</t>
    </rPh>
    <rPh sb="5" eb="6">
      <t>リョウ</t>
    </rPh>
    <rPh sb="6" eb="8">
      <t>サンテイ</t>
    </rPh>
    <rPh sb="16" eb="17">
      <t>ヨウ</t>
    </rPh>
    <phoneticPr fontId="28"/>
  </si>
  <si>
    <t xml:space="preserve">ＣＯ₂排出量算定（任意用） </t>
    <rPh sb="3" eb="5">
      <t>ハイシュツ</t>
    </rPh>
    <rPh sb="5" eb="6">
      <t>リョウ</t>
    </rPh>
    <rPh sb="6" eb="8">
      <t>サンテイ</t>
    </rPh>
    <rPh sb="9" eb="11">
      <t>ニンイ</t>
    </rPh>
    <rPh sb="11" eb="12">
      <t>ヨウ</t>
    </rPh>
    <phoneticPr fontId="28"/>
  </si>
  <si>
    <t>Ｈ３０</t>
    <phoneticPr fontId="28"/>
  </si>
  <si>
    <t>Ｒ１年</t>
    <rPh sb="2" eb="3">
      <t>ネン</t>
    </rPh>
    <phoneticPr fontId="28"/>
  </si>
  <si>
    <t>エネルギー使用量換算</t>
    <rPh sb="5" eb="8">
      <t>シヨウリョウ</t>
    </rPh>
    <rPh sb="8" eb="10">
      <t>カンサン</t>
    </rPh>
    <phoneticPr fontId="34"/>
  </si>
  <si>
    <t>年間エネルギー使用量</t>
    <rPh sb="0" eb="2">
      <t>ネンカン</t>
    </rPh>
    <rPh sb="7" eb="10">
      <t>シヨウリョウ</t>
    </rPh>
    <phoneticPr fontId="1"/>
  </si>
  <si>
    <t>　　</t>
  </si>
  <si>
    <t>計算に使用した書類の添付が必要です。</t>
    <rPh sb="0" eb="2">
      <t>ケイサン</t>
    </rPh>
    <rPh sb="3" eb="5">
      <t>シヨウ</t>
    </rPh>
    <rPh sb="7" eb="9">
      <t>ショルイ</t>
    </rPh>
    <rPh sb="10" eb="12">
      <t>テンプ</t>
    </rPh>
    <rPh sb="13" eb="15">
      <t>ヒツヨウ</t>
    </rPh>
    <phoneticPr fontId="28"/>
  </si>
  <si>
    <t>名称（型番、型式）</t>
    <rPh sb="0" eb="2">
      <t>メイショウ</t>
    </rPh>
    <rPh sb="3" eb="5">
      <t>カタバン</t>
    </rPh>
    <rPh sb="6" eb="8">
      <t>カタシキ</t>
    </rPh>
    <phoneticPr fontId="28"/>
  </si>
  <si>
    <t>名称（型番）</t>
    <rPh sb="0" eb="2">
      <t>メイショウ</t>
    </rPh>
    <rPh sb="3" eb="5">
      <t>カタバン</t>
    </rPh>
    <phoneticPr fontId="28"/>
  </si>
  <si>
    <t>導入後CO₂排出量</t>
    <rPh sb="0" eb="2">
      <t>ドウニュウ</t>
    </rPh>
    <rPh sb="2" eb="3">
      <t>アト</t>
    </rPh>
    <rPh sb="6" eb="8">
      <t>ハイシュツ</t>
    </rPh>
    <rPh sb="8" eb="9">
      <t>リョウ</t>
    </rPh>
    <phoneticPr fontId="28"/>
  </si>
  <si>
    <t>必燃料量</t>
    <rPh sb="0" eb="1">
      <t>ヒツ</t>
    </rPh>
    <rPh sb="1" eb="3">
      <t>ネンリョウ</t>
    </rPh>
    <rPh sb="3" eb="4">
      <t>リョウ</t>
    </rPh>
    <phoneticPr fontId="28"/>
  </si>
  <si>
    <t>※年間稼働日数から期間の適切な負荷率を設定する。</t>
    <rPh sb="1" eb="3">
      <t>ネンカン</t>
    </rPh>
    <rPh sb="3" eb="5">
      <t>カドウ</t>
    </rPh>
    <rPh sb="5" eb="7">
      <t>ニッスウ</t>
    </rPh>
    <rPh sb="9" eb="11">
      <t>キカン</t>
    </rPh>
    <rPh sb="12" eb="14">
      <t>テキセツ</t>
    </rPh>
    <rPh sb="15" eb="17">
      <t>フカ</t>
    </rPh>
    <rPh sb="17" eb="18">
      <t>リツ</t>
    </rPh>
    <rPh sb="19" eb="21">
      <t>セッテイ</t>
    </rPh>
    <phoneticPr fontId="28"/>
  </si>
  <si>
    <t>稼働日数</t>
    <rPh sb="0" eb="2">
      <t>カドウ</t>
    </rPh>
    <rPh sb="2" eb="4">
      <t>ニッスウ</t>
    </rPh>
    <phoneticPr fontId="28"/>
  </si>
  <si>
    <t>積算日数</t>
    <rPh sb="0" eb="2">
      <t>セキサン</t>
    </rPh>
    <rPh sb="2" eb="4">
      <t>ニッスウ</t>
    </rPh>
    <phoneticPr fontId="28"/>
  </si>
  <si>
    <t>店舗・事務所負荷平均（県北・県南）</t>
    <rPh sb="0" eb="2">
      <t>テンポ</t>
    </rPh>
    <rPh sb="3" eb="5">
      <t>ジム</t>
    </rPh>
    <rPh sb="5" eb="6">
      <t>ショ</t>
    </rPh>
    <rPh sb="6" eb="8">
      <t>フカ</t>
    </rPh>
    <rPh sb="8" eb="10">
      <t>ヘイキン</t>
    </rPh>
    <rPh sb="11" eb="13">
      <t>ケンホク</t>
    </rPh>
    <rPh sb="14" eb="16">
      <t>ケンナン</t>
    </rPh>
    <phoneticPr fontId="28"/>
  </si>
  <si>
    <t>負荷（左表）×稼働率（店舗・事務所/県北・県南）</t>
    <rPh sb="0" eb="2">
      <t>フカ</t>
    </rPh>
    <rPh sb="3" eb="4">
      <t>サ</t>
    </rPh>
    <rPh sb="4" eb="5">
      <t>ヒョウ</t>
    </rPh>
    <rPh sb="7" eb="9">
      <t>カドウ</t>
    </rPh>
    <rPh sb="9" eb="10">
      <t>リツ</t>
    </rPh>
    <rPh sb="11" eb="13">
      <t>テンポ</t>
    </rPh>
    <rPh sb="14" eb="16">
      <t>ジム</t>
    </rPh>
    <rPh sb="16" eb="17">
      <t>ショ</t>
    </rPh>
    <rPh sb="18" eb="20">
      <t>ケンホク</t>
    </rPh>
    <rPh sb="21" eb="23">
      <t>ケンナン</t>
    </rPh>
    <phoneticPr fontId="28"/>
  </si>
  <si>
    <t>※年間使用時間による平均負荷率を設定、取得する。</t>
    <rPh sb="1" eb="3">
      <t>ネンカン</t>
    </rPh>
    <rPh sb="3" eb="5">
      <t>シヨウ</t>
    </rPh>
    <rPh sb="5" eb="7">
      <t>ジカン</t>
    </rPh>
    <rPh sb="10" eb="12">
      <t>ヘイキン</t>
    </rPh>
    <rPh sb="12" eb="14">
      <t>フカ</t>
    </rPh>
    <rPh sb="14" eb="15">
      <t>リツ</t>
    </rPh>
    <rPh sb="16" eb="18">
      <t>セッテイ</t>
    </rPh>
    <rPh sb="19" eb="21">
      <t>シュトク</t>
    </rPh>
    <phoneticPr fontId="28"/>
  </si>
  <si>
    <t>※平均ＣＯＰ補正＝ａ×負荷率 ＋ ｂ</t>
    <rPh sb="1" eb="3">
      <t>ヘイキン</t>
    </rPh>
    <rPh sb="6" eb="8">
      <t>ホセイ</t>
    </rPh>
    <rPh sb="11" eb="13">
      <t>フカ</t>
    </rPh>
    <rPh sb="13" eb="14">
      <t>リツ</t>
    </rPh>
    <phoneticPr fontId="28"/>
  </si>
  <si>
    <t>（単位　円）</t>
    <rPh sb="1" eb="3">
      <t>タンイ</t>
    </rPh>
    <rPh sb="4" eb="5">
      <t>エン</t>
    </rPh>
    <phoneticPr fontId="1"/>
  </si>
  <si>
    <t>機器費</t>
    <rPh sb="0" eb="2">
      <t>キキ</t>
    </rPh>
    <rPh sb="2" eb="3">
      <t>ヒ</t>
    </rPh>
    <phoneticPr fontId="1"/>
  </si>
  <si>
    <t>工事費</t>
    <rPh sb="0" eb="3">
      <t>コウジヒ</t>
    </rPh>
    <phoneticPr fontId="1"/>
  </si>
  <si>
    <t>単価</t>
    <rPh sb="0" eb="2">
      <t>タンカ</t>
    </rPh>
    <phoneticPr fontId="1"/>
  </si>
  <si>
    <t>数量</t>
    <rPh sb="0" eb="2">
      <t>スウリョウ</t>
    </rPh>
    <phoneticPr fontId="1"/>
  </si>
  <si>
    <t>既存設備撤去費</t>
    <rPh sb="0" eb="2">
      <t>キソン</t>
    </rPh>
    <rPh sb="2" eb="4">
      <t>セツビ</t>
    </rPh>
    <rPh sb="4" eb="6">
      <t>テッキョ</t>
    </rPh>
    <rPh sb="6" eb="7">
      <t>ヒ</t>
    </rPh>
    <phoneticPr fontId="1"/>
  </si>
  <si>
    <t>既存設備移設費</t>
    <rPh sb="0" eb="2">
      <t>キソン</t>
    </rPh>
    <rPh sb="2" eb="4">
      <t>セツビ</t>
    </rPh>
    <rPh sb="4" eb="6">
      <t>イセツ</t>
    </rPh>
    <rPh sb="6" eb="7">
      <t>ヒ</t>
    </rPh>
    <phoneticPr fontId="1"/>
  </si>
  <si>
    <t>既存設備にかかる処分費</t>
    <rPh sb="0" eb="2">
      <t>キソン</t>
    </rPh>
    <rPh sb="2" eb="4">
      <t>セツビ</t>
    </rPh>
    <rPh sb="8" eb="10">
      <t>ショブン</t>
    </rPh>
    <rPh sb="10" eb="11">
      <t>ヒ</t>
    </rPh>
    <phoneticPr fontId="1"/>
  </si>
  <si>
    <t>諸経費（共通仮設費、一般管理費等）</t>
    <rPh sb="0" eb="1">
      <t>ショ</t>
    </rPh>
    <rPh sb="1" eb="3">
      <t>ケイヒ</t>
    </rPh>
    <rPh sb="4" eb="6">
      <t>キョウツウ</t>
    </rPh>
    <rPh sb="6" eb="8">
      <t>カセツ</t>
    </rPh>
    <rPh sb="8" eb="9">
      <t>ヒ</t>
    </rPh>
    <rPh sb="10" eb="12">
      <t>イッパン</t>
    </rPh>
    <rPh sb="12" eb="15">
      <t>カンリヒ</t>
    </rPh>
    <rPh sb="15" eb="16">
      <t>トウ</t>
    </rPh>
    <phoneticPr fontId="1"/>
  </si>
  <si>
    <t>見積書の合計額（税抜額）と一致すること。</t>
    <rPh sb="0" eb="3">
      <t>ミツモリショ</t>
    </rPh>
    <rPh sb="4" eb="6">
      <t>ゴウケイ</t>
    </rPh>
    <rPh sb="6" eb="7">
      <t>ガク</t>
    </rPh>
    <rPh sb="8" eb="9">
      <t>ゼイ</t>
    </rPh>
    <rPh sb="9" eb="10">
      <t>ヌ</t>
    </rPh>
    <rPh sb="10" eb="11">
      <t>ガク</t>
    </rPh>
    <rPh sb="13" eb="15">
      <t>イッチ</t>
    </rPh>
    <phoneticPr fontId="1"/>
  </si>
  <si>
    <t>見積書の合計額（税込額）と一致すること。</t>
    <rPh sb="0" eb="3">
      <t>ミツモリショ</t>
    </rPh>
    <rPh sb="4" eb="6">
      <t>ゴウケイ</t>
    </rPh>
    <rPh sb="6" eb="7">
      <t>ガク</t>
    </rPh>
    <rPh sb="8" eb="10">
      <t>ゼイコミ</t>
    </rPh>
    <rPh sb="10" eb="11">
      <t>ガク</t>
    </rPh>
    <rPh sb="13" eb="15">
      <t>イッチ</t>
    </rPh>
    <phoneticPr fontId="1"/>
  </si>
  <si>
    <t>（注）</t>
    <rPh sb="1" eb="2">
      <t>チュウ</t>
    </rPh>
    <phoneticPr fontId="1"/>
  </si>
  <si>
    <t>（2）補助対象外経費のその他欄は、例えば照明設備で球替えのみの分など補助対象とならない経費を記載すること。</t>
    <rPh sb="3" eb="5">
      <t>ホジョ</t>
    </rPh>
    <rPh sb="5" eb="8">
      <t>タイショウガイ</t>
    </rPh>
    <rPh sb="8" eb="10">
      <t>ケイヒ</t>
    </rPh>
    <rPh sb="13" eb="14">
      <t>タ</t>
    </rPh>
    <rPh sb="14" eb="15">
      <t>ラン</t>
    </rPh>
    <rPh sb="17" eb="18">
      <t>タト</t>
    </rPh>
    <rPh sb="20" eb="22">
      <t>ショウメイ</t>
    </rPh>
    <rPh sb="22" eb="24">
      <t>セツビ</t>
    </rPh>
    <rPh sb="25" eb="26">
      <t>タマ</t>
    </rPh>
    <rPh sb="26" eb="27">
      <t>カ</t>
    </rPh>
    <rPh sb="31" eb="32">
      <t>ブン</t>
    </rPh>
    <rPh sb="34" eb="36">
      <t>ホジョ</t>
    </rPh>
    <rPh sb="36" eb="38">
      <t>タイショウ</t>
    </rPh>
    <rPh sb="43" eb="45">
      <t>ケイヒ</t>
    </rPh>
    <rPh sb="46" eb="48">
      <t>キサイ</t>
    </rPh>
    <phoneticPr fontId="1"/>
  </si>
  <si>
    <t>Ａ１</t>
    <phoneticPr fontId="1"/>
  </si>
  <si>
    <t>Ａ２</t>
    <phoneticPr fontId="1"/>
  </si>
  <si>
    <t>(補助対象経費)</t>
    <rPh sb="1" eb="3">
      <t>ホジョ</t>
    </rPh>
    <rPh sb="3" eb="5">
      <t>タイショウ</t>
    </rPh>
    <rPh sb="5" eb="7">
      <t>ケイヒ</t>
    </rPh>
    <phoneticPr fontId="1"/>
  </si>
  <si>
    <t>補助率</t>
    <rPh sb="0" eb="3">
      <t>ホジョリツ</t>
    </rPh>
    <phoneticPr fontId="1"/>
  </si>
  <si>
    <t>算出結果</t>
    <rPh sb="0" eb="2">
      <t>サンシュツ</t>
    </rPh>
    <rPh sb="2" eb="4">
      <t>ケッカ</t>
    </rPh>
    <phoneticPr fontId="1"/>
  </si>
  <si>
    <t>いずれか
低い額</t>
    <rPh sb="5" eb="6">
      <t>ヒク</t>
    </rPh>
    <rPh sb="7" eb="8">
      <t>ガク</t>
    </rPh>
    <phoneticPr fontId="1"/>
  </si>
  <si>
    <t>上限額</t>
    <rPh sb="0" eb="3">
      <t>ジョウゲンガク</t>
    </rPh>
    <phoneticPr fontId="1"/>
  </si>
  <si>
    <t>×</t>
    <phoneticPr fontId="1"/>
  </si>
  <si>
    <t>※１万円未満切り捨て</t>
    <phoneticPr fontId="1"/>
  </si>
  <si>
    <t>Ｂ１</t>
    <phoneticPr fontId="1"/>
  </si>
  <si>
    <t>Ｂ２</t>
    <phoneticPr fontId="1"/>
  </si>
  <si>
    <t>Ｃ１</t>
    <phoneticPr fontId="1"/>
  </si>
  <si>
    <t>Ｃ２</t>
    <phoneticPr fontId="1"/>
  </si>
  <si>
    <t>＋</t>
    <phoneticPr fontId="1"/>
  </si>
  <si>
    <t>（４）補助金申請予定額</t>
    <rPh sb="3" eb="6">
      <t>ホジョキン</t>
    </rPh>
    <rPh sb="6" eb="8">
      <t>シンセイ</t>
    </rPh>
    <rPh sb="8" eb="10">
      <t>ヨテイ</t>
    </rPh>
    <rPh sb="10" eb="11">
      <t>ガク</t>
    </rPh>
    <phoneticPr fontId="1"/>
  </si>
  <si>
    <t>補助申請予定額</t>
    <rPh sb="0" eb="2">
      <t>ホジョ</t>
    </rPh>
    <rPh sb="2" eb="4">
      <t>シンセイ</t>
    </rPh>
    <rPh sb="4" eb="6">
      <t>ヨテイ</t>
    </rPh>
    <rPh sb="6" eb="7">
      <t>ガク</t>
    </rPh>
    <phoneticPr fontId="1"/>
  </si>
  <si>
    <t>総量削減効果</t>
    <rPh sb="0" eb="2">
      <t>ソウリョウ</t>
    </rPh>
    <rPh sb="2" eb="4">
      <t>サクゲン</t>
    </rPh>
    <rPh sb="4" eb="6">
      <t>コウカ</t>
    </rPh>
    <phoneticPr fontId="1"/>
  </si>
  <si>
    <t>年間CO2排出削減予測量</t>
    <rPh sb="0" eb="2">
      <t>ネンカン</t>
    </rPh>
    <rPh sb="5" eb="7">
      <t>ハイシュツ</t>
    </rPh>
    <rPh sb="7" eb="9">
      <t>サクゲン</t>
    </rPh>
    <rPh sb="9" eb="11">
      <t>ヨソク</t>
    </rPh>
    <rPh sb="11" eb="12">
      <t>リョウ</t>
    </rPh>
    <phoneticPr fontId="1"/>
  </si>
  <si>
    <t>対象設備の財産処分制限期間</t>
    <rPh sb="0" eb="2">
      <t>タイショウ</t>
    </rPh>
    <rPh sb="2" eb="4">
      <t>セツビ</t>
    </rPh>
    <rPh sb="5" eb="7">
      <t>ザイサン</t>
    </rPh>
    <rPh sb="7" eb="9">
      <t>ショブン</t>
    </rPh>
    <rPh sb="9" eb="11">
      <t>セイゲン</t>
    </rPh>
    <rPh sb="11" eb="13">
      <t>キカン</t>
    </rPh>
    <phoneticPr fontId="1"/>
  </si>
  <si>
    <t>財産処分制限期間分のCO2排出削減予測量</t>
    <rPh sb="0" eb="2">
      <t>ザイサン</t>
    </rPh>
    <rPh sb="2" eb="4">
      <t>ショブン</t>
    </rPh>
    <rPh sb="4" eb="6">
      <t>セイゲン</t>
    </rPh>
    <rPh sb="6" eb="8">
      <t>キカン</t>
    </rPh>
    <rPh sb="8" eb="9">
      <t>ブン</t>
    </rPh>
    <rPh sb="9" eb="10">
      <t>ネンブン</t>
    </rPh>
    <rPh sb="13" eb="15">
      <t>ハイシュツ</t>
    </rPh>
    <rPh sb="15" eb="17">
      <t>サクゲン</t>
    </rPh>
    <rPh sb="17" eb="19">
      <t>ヨソク</t>
    </rPh>
    <rPh sb="19" eb="20">
      <t>リョウ</t>
    </rPh>
    <phoneticPr fontId="1"/>
  </si>
  <si>
    <r>
      <t>t-CO2/</t>
    </r>
    <r>
      <rPr>
        <sz val="8"/>
        <color indexed="8"/>
        <rFont val="ＭＳ Ｐゴシック"/>
        <family val="3"/>
        <charset val="128"/>
      </rPr>
      <t>財産処分制限期間</t>
    </r>
    <rPh sb="6" eb="8">
      <t>ザイサン</t>
    </rPh>
    <rPh sb="8" eb="10">
      <t>ショブン</t>
    </rPh>
    <rPh sb="10" eb="12">
      <t>セイゲン</t>
    </rPh>
    <rPh sb="12" eb="14">
      <t>キカン</t>
    </rPh>
    <phoneticPr fontId="1"/>
  </si>
  <si>
    <t>補助金申請予定額</t>
    <rPh sb="0" eb="3">
      <t>ホジョキン</t>
    </rPh>
    <rPh sb="3" eb="5">
      <t>シンセイ</t>
    </rPh>
    <rPh sb="5" eb="7">
      <t>ヨテイ</t>
    </rPh>
    <rPh sb="7" eb="8">
      <t>ガク</t>
    </rPh>
    <phoneticPr fontId="1"/>
  </si>
  <si>
    <t>1t-CO2削減当たりの補助金申請予定額</t>
    <rPh sb="6" eb="8">
      <t>サクゲン</t>
    </rPh>
    <rPh sb="8" eb="9">
      <t>ア</t>
    </rPh>
    <rPh sb="12" eb="15">
      <t>ホジョキン</t>
    </rPh>
    <rPh sb="15" eb="17">
      <t>シンセイ</t>
    </rPh>
    <rPh sb="17" eb="19">
      <t>ヨテイ</t>
    </rPh>
    <rPh sb="19" eb="20">
      <t>ガク</t>
    </rPh>
    <phoneticPr fontId="1"/>
  </si>
  <si>
    <t>円/t-CO2</t>
    <rPh sb="0" eb="1">
      <t>エン</t>
    </rPh>
    <phoneticPr fontId="1"/>
  </si>
  <si>
    <t>照明設備以外　計</t>
    <rPh sb="0" eb="2">
      <t>ショウメイ</t>
    </rPh>
    <rPh sb="2" eb="4">
      <t>セツビ</t>
    </rPh>
    <rPh sb="4" eb="6">
      <t>イガイ</t>
    </rPh>
    <rPh sb="7" eb="8">
      <t>ケイ</t>
    </rPh>
    <phoneticPr fontId="1"/>
  </si>
  <si>
    <t>照明設備　計</t>
    <rPh sb="0" eb="2">
      <t>ショウメイ</t>
    </rPh>
    <rPh sb="2" eb="4">
      <t>セツビ</t>
    </rPh>
    <rPh sb="5" eb="6">
      <t>ケイ</t>
    </rPh>
    <phoneticPr fontId="1"/>
  </si>
  <si>
    <r>
      <t>３　事業費内訳　</t>
    </r>
    <r>
      <rPr>
        <sz val="11"/>
        <color rgb="FFFF0000"/>
        <rFont val="ＭＳ Ｐゴシック"/>
        <family val="3"/>
        <charset val="128"/>
        <scheme val="minor"/>
      </rPr>
      <t>※照明設備と照明設備以外は、対象経費を明確に分けること。</t>
    </r>
    <rPh sb="2" eb="5">
      <t>ジギョウヒ</t>
    </rPh>
    <rPh sb="5" eb="7">
      <t>ウチワケ</t>
    </rPh>
    <rPh sb="9" eb="11">
      <t>ショウメイ</t>
    </rPh>
    <rPh sb="11" eb="13">
      <t>セツビ</t>
    </rPh>
    <rPh sb="14" eb="16">
      <t>ショウメイ</t>
    </rPh>
    <rPh sb="16" eb="18">
      <t>セツビ</t>
    </rPh>
    <rPh sb="18" eb="20">
      <t>イガイ</t>
    </rPh>
    <rPh sb="22" eb="24">
      <t>タイショウ</t>
    </rPh>
    <rPh sb="24" eb="26">
      <t>ケイヒ</t>
    </rPh>
    <rPh sb="27" eb="29">
      <t>メイカク</t>
    </rPh>
    <rPh sb="30" eb="31">
      <t>ワ</t>
    </rPh>
    <phoneticPr fontId="1"/>
  </si>
  <si>
    <t>（1）補助対象経費の区分欄は、導入設備ごとに記載すること。</t>
    <rPh sb="3" eb="5">
      <t>ホジョ</t>
    </rPh>
    <rPh sb="5" eb="7">
      <t>タイショウ</t>
    </rPh>
    <rPh sb="7" eb="9">
      <t>ケイヒ</t>
    </rPh>
    <rPh sb="10" eb="12">
      <t>クブン</t>
    </rPh>
    <rPh sb="12" eb="13">
      <t>ラン</t>
    </rPh>
    <rPh sb="15" eb="17">
      <t>ドウニュウ</t>
    </rPh>
    <rPh sb="17" eb="19">
      <t>セツビ</t>
    </rPh>
    <rPh sb="22" eb="24">
      <t>キサイ</t>
    </rPh>
    <phoneticPr fontId="1"/>
  </si>
  <si>
    <r>
      <t>t-CO2
/</t>
    </r>
    <r>
      <rPr>
        <sz val="6"/>
        <color theme="1"/>
        <rFont val="ＭＳ Ｐゴシック"/>
        <family val="3"/>
        <charset val="128"/>
        <scheme val="minor"/>
      </rPr>
      <t>財産処分制限期間</t>
    </r>
    <rPh sb="7" eb="9">
      <t>ザイサン</t>
    </rPh>
    <rPh sb="9" eb="11">
      <t>ショブン</t>
    </rPh>
    <rPh sb="11" eb="13">
      <t>セイゲン</t>
    </rPh>
    <rPh sb="13" eb="15">
      <t>キカン</t>
    </rPh>
    <phoneticPr fontId="1"/>
  </si>
  <si>
    <t>処分年数分</t>
    <rPh sb="0" eb="2">
      <t>ショブン</t>
    </rPh>
    <rPh sb="2" eb="4">
      <t>ネンスウ</t>
    </rPh>
    <rPh sb="4" eb="5">
      <t>ブン</t>
    </rPh>
    <phoneticPr fontId="28"/>
  </si>
  <si>
    <t>定格消費電力</t>
    <rPh sb="0" eb="2">
      <t>テイカク</t>
    </rPh>
    <rPh sb="2" eb="4">
      <t>ショウヒ</t>
    </rPh>
    <rPh sb="4" eb="6">
      <t>デンリョク</t>
    </rPh>
    <phoneticPr fontId="28"/>
  </si>
  <si>
    <t>機種名・馬力（能力）など</t>
    <rPh sb="0" eb="2">
      <t>キシュ</t>
    </rPh>
    <rPh sb="2" eb="3">
      <t>メイ</t>
    </rPh>
    <rPh sb="4" eb="6">
      <t>バリキ</t>
    </rPh>
    <rPh sb="7" eb="9">
      <t>ノウリョク</t>
    </rPh>
    <phoneticPr fontId="28"/>
  </si>
  <si>
    <r>
      <t>t-CO2
/</t>
    </r>
    <r>
      <rPr>
        <sz val="8"/>
        <color theme="1"/>
        <rFont val="ＭＳ Ｐゴシック"/>
        <family val="3"/>
        <charset val="128"/>
        <scheme val="minor"/>
      </rPr>
      <t>財産処分制限期間</t>
    </r>
    <rPh sb="7" eb="9">
      <t>ザイサン</t>
    </rPh>
    <rPh sb="9" eb="11">
      <t>ショブン</t>
    </rPh>
    <rPh sb="11" eb="13">
      <t>セイゲン</t>
    </rPh>
    <rPh sb="13" eb="15">
      <t>キカン</t>
    </rPh>
    <phoneticPr fontId="1"/>
  </si>
  <si>
    <t>対象設備の財産処分制限期間</t>
    <rPh sb="0" eb="2">
      <t>タイショウ</t>
    </rPh>
    <rPh sb="2" eb="4">
      <t>セツビ</t>
    </rPh>
    <rPh sb="5" eb="7">
      <t>ザイサン</t>
    </rPh>
    <rPh sb="7" eb="9">
      <t>ショブン</t>
    </rPh>
    <rPh sb="9" eb="11">
      <t>セイゲン</t>
    </rPh>
    <rPh sb="11" eb="13">
      <t>キカン</t>
    </rPh>
    <phoneticPr fontId="5"/>
  </si>
  <si>
    <r>
      <t xml:space="preserve">直近１か年の原油換算エネルギー使用量
</t>
    </r>
    <r>
      <rPr>
        <sz val="9"/>
        <color indexed="8"/>
        <rFont val="ＭＳ Ｐゴシック"/>
        <family val="3"/>
        <charset val="128"/>
      </rPr>
      <t>（単位キロリットル）</t>
    </r>
    <rPh sb="0" eb="2">
      <t>チョッキン</t>
    </rPh>
    <rPh sb="4" eb="5">
      <t>ネン</t>
    </rPh>
    <rPh sb="6" eb="8">
      <t>ゲンユ</t>
    </rPh>
    <rPh sb="8" eb="10">
      <t>カンサン</t>
    </rPh>
    <rPh sb="15" eb="17">
      <t>シヨウ</t>
    </rPh>
    <rPh sb="17" eb="18">
      <t>リョウ</t>
    </rPh>
    <rPh sb="20" eb="22">
      <t>タンイ</t>
    </rPh>
    <phoneticPr fontId="1"/>
  </si>
  <si>
    <t>令和２年度
（もしくは直近１年間）</t>
    <rPh sb="0" eb="2">
      <t>レイワ</t>
    </rPh>
    <rPh sb="3" eb="5">
      <t>ネンド</t>
    </rPh>
    <rPh sb="11" eb="13">
      <t>チョッキン</t>
    </rPh>
    <rPh sb="14" eb="16">
      <t>ネンカン</t>
    </rPh>
    <phoneticPr fontId="1"/>
  </si>
  <si>
    <t>使用量数値を記入する。
(単位に注意）</t>
    <rPh sb="0" eb="3">
      <t>シヨウリョウ</t>
    </rPh>
    <rPh sb="3" eb="5">
      <t>スウチ</t>
    </rPh>
    <rPh sb="6" eb="8">
      <t>キニュウ</t>
    </rPh>
    <rPh sb="13" eb="15">
      <t>タンイ</t>
    </rPh>
    <rPh sb="16" eb="18">
      <t>チュウイ</t>
    </rPh>
    <phoneticPr fontId="1"/>
  </si>
  <si>
    <t>Ｒ２年</t>
    <rPh sb="2" eb="3">
      <t>ネン</t>
    </rPh>
    <phoneticPr fontId="28"/>
  </si>
  <si>
    <r>
      <t>財産処分制限期間</t>
    </r>
    <r>
      <rPr>
        <b/>
        <sz val="6"/>
        <color theme="1"/>
        <rFont val="ＭＳ Ｐゴシック"/>
        <family val="3"/>
        <charset val="128"/>
        <scheme val="minor"/>
      </rPr>
      <t>※</t>
    </r>
    <rPh sb="0" eb="2">
      <t>ザイサン</t>
    </rPh>
    <rPh sb="2" eb="4">
      <t>ショブン</t>
    </rPh>
    <rPh sb="4" eb="6">
      <t>セイゲン</t>
    </rPh>
    <rPh sb="6" eb="8">
      <t>キカン</t>
    </rPh>
    <phoneticPr fontId="28"/>
  </si>
  <si>
    <t>※</t>
    <phoneticPr fontId="28"/>
  </si>
  <si>
    <t>財産処分制限期間＝10年（法定耐用年数が10年未満の場合はその法定耐用年数）</t>
  </si>
  <si>
    <t>対象設備の財産処分制限期間は、１０年。法定耐用年数（財務省令「減価償却資産の耐用年数等に関する省令」参照）が１０年未満のものにあっては、その法定耐用年数とする。</t>
    <rPh sb="0" eb="2">
      <t>タイショウ</t>
    </rPh>
    <rPh sb="2" eb="4">
      <t>セツビ</t>
    </rPh>
    <rPh sb="5" eb="7">
      <t>ザイサン</t>
    </rPh>
    <rPh sb="7" eb="9">
      <t>ショブン</t>
    </rPh>
    <rPh sb="9" eb="11">
      <t>セイゲン</t>
    </rPh>
    <rPh sb="11" eb="13">
      <t>キカン</t>
    </rPh>
    <rPh sb="17" eb="18">
      <t>ネン</t>
    </rPh>
    <rPh sb="19" eb="21">
      <t>ホウテイ</t>
    </rPh>
    <rPh sb="21" eb="23">
      <t>タイヨウ</t>
    </rPh>
    <rPh sb="23" eb="25">
      <t>ネンスウ</t>
    </rPh>
    <rPh sb="26" eb="29">
      <t>ザイムショウ</t>
    </rPh>
    <rPh sb="29" eb="30">
      <t>レイ</t>
    </rPh>
    <rPh sb="31" eb="33">
      <t>ゲンカ</t>
    </rPh>
    <rPh sb="33" eb="35">
      <t>ショウキャク</t>
    </rPh>
    <rPh sb="35" eb="37">
      <t>シサン</t>
    </rPh>
    <rPh sb="38" eb="40">
      <t>タイヨウ</t>
    </rPh>
    <rPh sb="40" eb="43">
      <t>ネンスウトウ</t>
    </rPh>
    <rPh sb="44" eb="45">
      <t>カン</t>
    </rPh>
    <rPh sb="47" eb="49">
      <t>ショウレイ</t>
    </rPh>
    <rPh sb="50" eb="52">
      <t>サンショウ</t>
    </rPh>
    <rPh sb="56" eb="57">
      <t>ネン</t>
    </rPh>
    <rPh sb="57" eb="59">
      <t>ミマン</t>
    </rPh>
    <rPh sb="70" eb="72">
      <t>ホウテイ</t>
    </rPh>
    <rPh sb="72" eb="74">
      <t>タイヨウ</t>
    </rPh>
    <rPh sb="74" eb="76">
      <t>ネンスウ</t>
    </rPh>
    <phoneticPr fontId="1"/>
  </si>
  <si>
    <t>財産処分制限期間＝10年（法定耐用年数が10年未満の場合はその法定耐用年数）</t>
    <phoneticPr fontId="28"/>
  </si>
  <si>
    <t>※</t>
    <phoneticPr fontId="5"/>
  </si>
  <si>
    <t>法定耐用年数</t>
    <rPh sb="0" eb="2">
      <t>ホウテイ</t>
    </rPh>
    <rPh sb="2" eb="4">
      <t>タイヨウ</t>
    </rPh>
    <rPh sb="4" eb="6">
      <t>ネンスウ</t>
    </rPh>
    <phoneticPr fontId="4"/>
  </si>
  <si>
    <t>法定耐用年数と財産処分制限期間は、異なる年数となる場合があります。</t>
    <rPh sb="0" eb="2">
      <t>ホウテイ</t>
    </rPh>
    <rPh sb="2" eb="4">
      <t>タイヨウ</t>
    </rPh>
    <rPh sb="4" eb="6">
      <t>ネンスウ</t>
    </rPh>
    <rPh sb="7" eb="9">
      <t>ザイサン</t>
    </rPh>
    <rPh sb="9" eb="11">
      <t>ショブン</t>
    </rPh>
    <rPh sb="11" eb="13">
      <t>セイゲン</t>
    </rPh>
    <rPh sb="13" eb="15">
      <t>キカン</t>
    </rPh>
    <rPh sb="17" eb="18">
      <t>コト</t>
    </rPh>
    <rPh sb="20" eb="22">
      <t>ネンスウ</t>
    </rPh>
    <rPh sb="25" eb="27">
      <t>バアイ</t>
    </rPh>
    <phoneticPr fontId="4"/>
  </si>
  <si>
    <t>効果算定年数</t>
    <rPh sb="0" eb="2">
      <t>コウカ</t>
    </rPh>
    <rPh sb="2" eb="4">
      <t>サンテイ</t>
    </rPh>
    <rPh sb="4" eb="6">
      <t>ネンスウ</t>
    </rPh>
    <phoneticPr fontId="28"/>
  </si>
  <si>
    <t>稼働時間</t>
    <rPh sb="0" eb="2">
      <t>カドウ</t>
    </rPh>
    <rPh sb="2" eb="4">
      <t>ジカン</t>
    </rPh>
    <phoneticPr fontId="28"/>
  </si>
  <si>
    <t>CO2排出量算定総括表</t>
    <rPh sb="3" eb="5">
      <t>ハイシュツ</t>
    </rPh>
    <rPh sb="5" eb="6">
      <t>リョウ</t>
    </rPh>
    <rPh sb="6" eb="8">
      <t>サンテイ</t>
    </rPh>
    <rPh sb="8" eb="11">
      <t>ソウカツヒョウ</t>
    </rPh>
    <phoneticPr fontId="3"/>
  </si>
  <si>
    <t>設備</t>
    <rPh sb="0" eb="2">
      <t>セツビ</t>
    </rPh>
    <phoneticPr fontId="3"/>
  </si>
  <si>
    <t>導入前</t>
    <rPh sb="0" eb="2">
      <t>ドウニュウ</t>
    </rPh>
    <rPh sb="2" eb="3">
      <t>マエ</t>
    </rPh>
    <phoneticPr fontId="3"/>
  </si>
  <si>
    <t>導入後</t>
    <rPh sb="0" eb="2">
      <t>ドウニュウ</t>
    </rPh>
    <rPh sb="2" eb="3">
      <t>ゴ</t>
    </rPh>
    <phoneticPr fontId="3"/>
  </si>
  <si>
    <t>削減予測量</t>
    <rPh sb="0" eb="2">
      <t>サクゲン</t>
    </rPh>
    <rPh sb="2" eb="4">
      <t>ヨソク</t>
    </rPh>
    <rPh sb="4" eb="5">
      <t>リョウ</t>
    </rPh>
    <phoneticPr fontId="3"/>
  </si>
  <si>
    <t>CO2排出量（t-CO2）</t>
    <rPh sb="3" eb="5">
      <t>ハイシュツ</t>
    </rPh>
    <rPh sb="5" eb="6">
      <t>リョウ</t>
    </rPh>
    <phoneticPr fontId="3"/>
  </si>
  <si>
    <t>説明（設置場所）</t>
    <rPh sb="0" eb="2">
      <t>セツメイ</t>
    </rPh>
    <rPh sb="3" eb="5">
      <t>セッチ</t>
    </rPh>
    <rPh sb="5" eb="7">
      <t>バショ</t>
    </rPh>
    <phoneticPr fontId="28"/>
  </si>
  <si>
    <t>導入後の記載と同じ設置場所ごとに必ず入力して下さい。
導入前後で行がずれてしまうと正しく計算されませんので、ご注意ください！</t>
    <rPh sb="0" eb="2">
      <t>ドウニュウ</t>
    </rPh>
    <rPh sb="2" eb="3">
      <t>ゴ</t>
    </rPh>
    <rPh sb="4" eb="6">
      <t>キサイ</t>
    </rPh>
    <rPh sb="7" eb="8">
      <t>オナ</t>
    </rPh>
    <rPh sb="9" eb="11">
      <t>セッチ</t>
    </rPh>
    <rPh sb="11" eb="13">
      <t>バショ</t>
    </rPh>
    <rPh sb="16" eb="17">
      <t>カナラ</t>
    </rPh>
    <rPh sb="18" eb="20">
      <t>ニュウリョク</t>
    </rPh>
    <rPh sb="22" eb="23">
      <t>クダ</t>
    </rPh>
    <rPh sb="27" eb="29">
      <t>ドウニュウ</t>
    </rPh>
    <rPh sb="29" eb="31">
      <t>ゼンゴ</t>
    </rPh>
    <rPh sb="32" eb="33">
      <t>ギョウ</t>
    </rPh>
    <rPh sb="41" eb="42">
      <t>タダ</t>
    </rPh>
    <rPh sb="44" eb="46">
      <t>ケイサン</t>
    </rPh>
    <rPh sb="55" eb="57">
      <t>チュウイ</t>
    </rPh>
    <phoneticPr fontId="28"/>
  </si>
  <si>
    <t>効果算定
消費電力量</t>
    <rPh sb="0" eb="2">
      <t>コウカ</t>
    </rPh>
    <rPh sb="2" eb="4">
      <t>サンテイ</t>
    </rPh>
    <rPh sb="5" eb="7">
      <t>ショウヒ</t>
    </rPh>
    <rPh sb="7" eb="9">
      <t>デンリョク</t>
    </rPh>
    <rPh sb="9" eb="10">
      <t>リョウ</t>
    </rPh>
    <phoneticPr fontId="28"/>
  </si>
  <si>
    <t>CO2排出量</t>
    <rPh sb="3" eb="5">
      <t>ハイシュツ</t>
    </rPh>
    <rPh sb="5" eb="6">
      <t>リョウ</t>
    </rPh>
    <phoneticPr fontId="28"/>
  </si>
  <si>
    <t>計</t>
    <rPh sb="0" eb="1">
      <t>ケイ</t>
    </rPh>
    <phoneticPr fontId="28"/>
  </si>
  <si>
    <t>照明設備</t>
    <rPh sb="0" eb="2">
      <t>ショウメイ</t>
    </rPh>
    <rPh sb="2" eb="4">
      <t>セツビ</t>
    </rPh>
    <phoneticPr fontId="4"/>
  </si>
  <si>
    <t>ボイラー</t>
    <phoneticPr fontId="4"/>
  </si>
  <si>
    <t>空調設備</t>
    <rPh sb="0" eb="2">
      <t>クウチョウ</t>
    </rPh>
    <rPh sb="2" eb="4">
      <t>セツビ</t>
    </rPh>
    <phoneticPr fontId="4"/>
  </si>
  <si>
    <t>コンプレッサー</t>
    <phoneticPr fontId="4"/>
  </si>
  <si>
    <t>（該当する設備の欄のみ記入して下さい。）</t>
    <rPh sb="1" eb="3">
      <t>ガイトウ</t>
    </rPh>
    <rPh sb="5" eb="7">
      <t>セツビ</t>
    </rPh>
    <rPh sb="8" eb="9">
      <t>ラン</t>
    </rPh>
    <rPh sb="11" eb="13">
      <t>キニュウ</t>
    </rPh>
    <rPh sb="15" eb="16">
      <t>クダ</t>
    </rPh>
    <phoneticPr fontId="4"/>
  </si>
  <si>
    <t>太陽光発電設備</t>
    <rPh sb="0" eb="7">
      <t>タイヨウコウハツデンセツビ</t>
    </rPh>
    <phoneticPr fontId="4"/>
  </si>
  <si>
    <t>財産処分制限期間相当</t>
    <rPh sb="0" eb="2">
      <t>ザイサン</t>
    </rPh>
    <rPh sb="2" eb="4">
      <t>ショブン</t>
    </rPh>
    <rPh sb="4" eb="6">
      <t>セイゲン</t>
    </rPh>
    <rPh sb="6" eb="8">
      <t>キカン</t>
    </rPh>
    <rPh sb="8" eb="10">
      <t>ソウトウ</t>
    </rPh>
    <phoneticPr fontId="1"/>
  </si>
  <si>
    <t>合計</t>
    <rPh sb="0" eb="2">
      <t>ゴウケイ</t>
    </rPh>
    <phoneticPr fontId="3"/>
  </si>
  <si>
    <t>処分制限期間相当</t>
    <rPh sb="0" eb="2">
      <t>ショブン</t>
    </rPh>
    <rPh sb="2" eb="4">
      <t>セイゲン</t>
    </rPh>
    <rPh sb="4" eb="6">
      <t>キカン</t>
    </rPh>
    <rPh sb="6" eb="8">
      <t>ソウトウ</t>
    </rPh>
    <phoneticPr fontId="3"/>
  </si>
  <si>
    <t>費用対効果
（財産処分制限期間)</t>
    <rPh sb="0" eb="5">
      <t>ヒヨウタイコウカ</t>
    </rPh>
    <rPh sb="7" eb="13">
      <t>ザイサンショブンセイゲン</t>
    </rPh>
    <rPh sb="13" eb="15">
      <t>キカン</t>
    </rPh>
    <phoneticPr fontId="1"/>
  </si>
  <si>
    <r>
      <t>※原則、自動入力（</t>
    </r>
    <r>
      <rPr>
        <u/>
        <sz val="10"/>
        <color theme="1"/>
        <rFont val="ＭＳ Ｐゴシック"/>
        <family val="3"/>
        <charset val="128"/>
        <scheme val="minor"/>
      </rPr>
      <t>ただし、その他の設備がある場合のみ、色付きセルに入力</t>
    </r>
    <r>
      <rPr>
        <sz val="10"/>
        <color theme="1"/>
        <rFont val="ＭＳ Ｐゴシック"/>
        <family val="3"/>
        <charset val="128"/>
        <scheme val="minor"/>
      </rPr>
      <t>）</t>
    </r>
    <rPh sb="1" eb="3">
      <t>ゲンソク</t>
    </rPh>
    <rPh sb="4" eb="6">
      <t>ジドウ</t>
    </rPh>
    <rPh sb="6" eb="8">
      <t>ニュウリョク</t>
    </rPh>
    <rPh sb="15" eb="16">
      <t>タ</t>
    </rPh>
    <rPh sb="17" eb="19">
      <t>セツビ</t>
    </rPh>
    <rPh sb="22" eb="24">
      <t>バアイ</t>
    </rPh>
    <rPh sb="27" eb="29">
      <t>イロツ</t>
    </rPh>
    <rPh sb="33" eb="35">
      <t>ニュウリョク</t>
    </rPh>
    <phoneticPr fontId="3"/>
  </si>
  <si>
    <t>（Ａ）</t>
    <phoneticPr fontId="3"/>
  </si>
  <si>
    <t>（Ｂ）</t>
    <phoneticPr fontId="3"/>
  </si>
  <si>
    <t>（Ａ + Ｂ）</t>
    <phoneticPr fontId="3"/>
  </si>
  <si>
    <t>（１）照明以外（Ａ）</t>
    <rPh sb="3" eb="5">
      <t>ショウメイ</t>
    </rPh>
    <rPh sb="5" eb="7">
      <t>イガイ</t>
    </rPh>
    <phoneticPr fontId="1"/>
  </si>
  <si>
    <t>（２）照明（Ｂ）</t>
    <rPh sb="3" eb="5">
      <t>ショウメイ</t>
    </rPh>
    <phoneticPr fontId="1"/>
  </si>
  <si>
    <t>（３）照明以外（Ａ）+照明（Ｂ）</t>
    <rPh sb="3" eb="5">
      <t>ショウメイ</t>
    </rPh>
    <rPh sb="5" eb="7">
      <t>イガイ</t>
    </rPh>
    <rPh sb="11" eb="13">
      <t>ショウメイ</t>
    </rPh>
    <phoneticPr fontId="1"/>
  </si>
  <si>
    <t>照明</t>
    <rPh sb="0" eb="2">
      <t>ショウメイ</t>
    </rPh>
    <phoneticPr fontId="1"/>
  </si>
  <si>
    <t>照明以外</t>
    <rPh sb="0" eb="2">
      <t>ショウメイ</t>
    </rPh>
    <rPh sb="2" eb="4">
      <t>イガイ</t>
    </rPh>
    <phoneticPr fontId="1"/>
  </si>
  <si>
    <t>　Ｃ１及びＣ２のうち、いずれか低い額</t>
    <rPh sb="3" eb="4">
      <t>オヨ</t>
    </rPh>
    <rPh sb="15" eb="16">
      <t>ヒク</t>
    </rPh>
    <rPh sb="17" eb="18">
      <t>ガク</t>
    </rPh>
    <phoneticPr fontId="1"/>
  </si>
  <si>
    <t>一般財団法人省エネルギーセンター（省エネ最適化診断）</t>
    <rPh sb="0" eb="2">
      <t>イッパン</t>
    </rPh>
    <rPh sb="2" eb="4">
      <t>ザイダン</t>
    </rPh>
    <rPh sb="4" eb="6">
      <t>ホウジン</t>
    </rPh>
    <rPh sb="6" eb="7">
      <t>ショウ</t>
    </rPh>
    <rPh sb="17" eb="18">
      <t>ショウ</t>
    </rPh>
    <rPh sb="20" eb="23">
      <t>サイテキカ</t>
    </rPh>
    <rPh sb="23" eb="25">
      <t>シンダン</t>
    </rPh>
    <phoneticPr fontId="1"/>
  </si>
  <si>
    <t>埼玉県（省エネナビ診断：年間エネルギー使用量15KL～300KL未満）</t>
    <rPh sb="0" eb="3">
      <t>サイタマケン</t>
    </rPh>
    <rPh sb="4" eb="5">
      <t>ショウ</t>
    </rPh>
    <rPh sb="9" eb="11">
      <t>シンダン</t>
    </rPh>
    <rPh sb="12" eb="14">
      <t>ネンカン</t>
    </rPh>
    <rPh sb="19" eb="22">
      <t>シヨウリョウ</t>
    </rPh>
    <rPh sb="32" eb="34">
      <t>ミマン</t>
    </rPh>
    <phoneticPr fontId="1"/>
  </si>
  <si>
    <t>埼玉県（省エネ専門診断：年間エネルギー使用量300KL以上）</t>
    <rPh sb="0" eb="3">
      <t>サイタマケン</t>
    </rPh>
    <rPh sb="4" eb="5">
      <t>ショウ</t>
    </rPh>
    <rPh sb="7" eb="9">
      <t>センモン</t>
    </rPh>
    <rPh sb="9" eb="11">
      <t>シンダン</t>
    </rPh>
    <rPh sb="27" eb="29">
      <t>イジョウ</t>
    </rPh>
    <phoneticPr fontId="1"/>
  </si>
  <si>
    <t>法定耐用年数</t>
    <rPh sb="0" eb="2">
      <t>ホウテイ</t>
    </rPh>
    <rPh sb="2" eb="4">
      <t>タイヨウ</t>
    </rPh>
    <rPh sb="4" eb="6">
      <t>ネンスウ</t>
    </rPh>
    <phoneticPr fontId="3"/>
  </si>
  <si>
    <t>導入前（既存照明用） 　１</t>
    <rPh sb="0" eb="2">
      <t>ドウニュウ</t>
    </rPh>
    <rPh sb="2" eb="3">
      <t>マエ</t>
    </rPh>
    <phoneticPr fontId="28"/>
  </si>
  <si>
    <t>導入前後で設置場所ごとの入力がずれないようにご注意ください！</t>
    <rPh sb="0" eb="2">
      <t>ドウニュウ</t>
    </rPh>
    <rPh sb="2" eb="4">
      <t>ゼンゴ</t>
    </rPh>
    <rPh sb="5" eb="7">
      <t>セッチ</t>
    </rPh>
    <rPh sb="7" eb="9">
      <t>バショ</t>
    </rPh>
    <rPh sb="12" eb="14">
      <t>ニュウリョク</t>
    </rPh>
    <rPh sb="23" eb="25">
      <t>チュウイ</t>
    </rPh>
    <phoneticPr fontId="28"/>
  </si>
  <si>
    <t>導入後（新規照明用） 　１</t>
    <rPh sb="0" eb="2">
      <t>ドウニュウ</t>
    </rPh>
    <rPh sb="2" eb="3">
      <t>ゴ</t>
    </rPh>
    <rPh sb="4" eb="6">
      <t>シンキ</t>
    </rPh>
    <phoneticPr fontId="28"/>
  </si>
  <si>
    <t>なお、財産処分制限期間＝10年（法定耐用年数が10年未満の場合はその法定耐用年数）。</t>
    <rPh sb="3" eb="5">
      <t>ザイサン</t>
    </rPh>
    <rPh sb="5" eb="7">
      <t>ショブン</t>
    </rPh>
    <rPh sb="7" eb="9">
      <t>セイゲン</t>
    </rPh>
    <rPh sb="9" eb="11">
      <t>キカン</t>
    </rPh>
    <rPh sb="14" eb="15">
      <t>ネン</t>
    </rPh>
    <rPh sb="16" eb="18">
      <t>ホウテイ</t>
    </rPh>
    <rPh sb="18" eb="20">
      <t>タイヨウ</t>
    </rPh>
    <rPh sb="20" eb="22">
      <t>ネンスウ</t>
    </rPh>
    <rPh sb="25" eb="26">
      <t>ネン</t>
    </rPh>
    <rPh sb="26" eb="28">
      <t>ミマン</t>
    </rPh>
    <rPh sb="29" eb="31">
      <t>バアイ</t>
    </rPh>
    <rPh sb="34" eb="36">
      <t>ホウテイ</t>
    </rPh>
    <rPh sb="36" eb="38">
      <t>タイヨウ</t>
    </rPh>
    <rPh sb="38" eb="40">
      <t>ネンスウ</t>
    </rPh>
    <phoneticPr fontId="4"/>
  </si>
  <si>
    <t>１０　予定している導入設備に関する資産登録（法定耐用年数の確認）</t>
    <rPh sb="3" eb="5">
      <t>ヨテイ</t>
    </rPh>
    <rPh sb="9" eb="11">
      <t>ドウニュウ</t>
    </rPh>
    <rPh sb="11" eb="13">
      <t>セツビ</t>
    </rPh>
    <rPh sb="14" eb="15">
      <t>カン</t>
    </rPh>
    <rPh sb="17" eb="19">
      <t>シサン</t>
    </rPh>
    <rPh sb="19" eb="21">
      <t>トウロク</t>
    </rPh>
    <rPh sb="22" eb="24">
      <t>ホウテイ</t>
    </rPh>
    <rPh sb="24" eb="26">
      <t>タイヨウ</t>
    </rPh>
    <rPh sb="26" eb="28">
      <t>ネンスウ</t>
    </rPh>
    <rPh sb="29" eb="31">
      <t>カクニン</t>
    </rPh>
    <phoneticPr fontId="1"/>
  </si>
  <si>
    <t>※50以上は「導入前2」のシートをご利用ください。</t>
    <rPh sb="3" eb="5">
      <t>イジョウ</t>
    </rPh>
    <rPh sb="7" eb="9">
      <t>ドウニュウ</t>
    </rPh>
    <rPh sb="9" eb="10">
      <t>マエ</t>
    </rPh>
    <rPh sb="18" eb="20">
      <t>リヨウ</t>
    </rPh>
    <phoneticPr fontId="28"/>
  </si>
  <si>
    <t>※100以上は「導入前3」のシートをご利用ください。</t>
    <rPh sb="4" eb="6">
      <t>イジョウ</t>
    </rPh>
    <rPh sb="8" eb="10">
      <t>ドウニュウ</t>
    </rPh>
    <rPh sb="10" eb="11">
      <t>マエ</t>
    </rPh>
    <rPh sb="19" eb="21">
      <t>リヨウ</t>
    </rPh>
    <phoneticPr fontId="28"/>
  </si>
  <si>
    <t>※50以上は「導入後2」のシートをご利用ください。</t>
    <rPh sb="3" eb="5">
      <t>イジョウ</t>
    </rPh>
    <rPh sb="7" eb="9">
      <t>ドウニュウ</t>
    </rPh>
    <rPh sb="9" eb="10">
      <t>ゴ</t>
    </rPh>
    <rPh sb="18" eb="20">
      <t>リヨウ</t>
    </rPh>
    <phoneticPr fontId="28"/>
  </si>
  <si>
    <t>※50以上は「導入後3」のシートをご利用ください。</t>
    <rPh sb="3" eb="5">
      <t>イジョウ</t>
    </rPh>
    <rPh sb="7" eb="9">
      <t>ドウニュウ</t>
    </rPh>
    <rPh sb="9" eb="10">
      <t>ゴ</t>
    </rPh>
    <rPh sb="18" eb="20">
      <t>リヨウ</t>
    </rPh>
    <phoneticPr fontId="28"/>
  </si>
  <si>
    <t>導入後（新規照明用） 　3</t>
    <rPh sb="0" eb="2">
      <t>ドウニュウ</t>
    </rPh>
    <rPh sb="2" eb="3">
      <t>ゴ</t>
    </rPh>
    <rPh sb="4" eb="6">
      <t>シンキ</t>
    </rPh>
    <phoneticPr fontId="28"/>
  </si>
  <si>
    <t>導入前（既存照明用） 　2</t>
    <rPh sb="0" eb="2">
      <t>ドウニュウ</t>
    </rPh>
    <rPh sb="2" eb="3">
      <t>マエ</t>
    </rPh>
    <phoneticPr fontId="28"/>
  </si>
  <si>
    <t>導入前（既存照明用） 　3</t>
    <rPh sb="0" eb="2">
      <t>ドウニュウ</t>
    </rPh>
    <rPh sb="2" eb="3">
      <t>マエ</t>
    </rPh>
    <phoneticPr fontId="28"/>
  </si>
  <si>
    <t>導入後（新規照明用） 　2</t>
    <rPh sb="0" eb="2">
      <t>ドウニュウ</t>
    </rPh>
    <rPh sb="2" eb="3">
      <t>ゴ</t>
    </rPh>
    <rPh sb="4" eb="6">
      <t>シンキ</t>
    </rPh>
    <phoneticPr fontId="28"/>
  </si>
  <si>
    <t>効果算定年数分</t>
    <rPh sb="0" eb="2">
      <t>コウカ</t>
    </rPh>
    <rPh sb="2" eb="4">
      <t>サンテイ</t>
    </rPh>
    <rPh sb="4" eb="6">
      <t>ネンスウ</t>
    </rPh>
    <rPh sb="6" eb="7">
      <t>ブン</t>
    </rPh>
    <phoneticPr fontId="28"/>
  </si>
  <si>
    <t>インバータの有無</t>
    <rPh sb="6" eb="8">
      <t>ウム</t>
    </rPh>
    <phoneticPr fontId="28"/>
  </si>
  <si>
    <t>事業所全体の排出量</t>
    <rPh sb="0" eb="3">
      <t>ジギョウショ</t>
    </rPh>
    <rPh sb="3" eb="5">
      <t>ゼンタイ</t>
    </rPh>
    <rPh sb="6" eb="8">
      <t>ハイシュツ</t>
    </rPh>
    <rPh sb="8" eb="9">
      <t>リョウ</t>
    </rPh>
    <phoneticPr fontId="1"/>
  </si>
  <si>
    <t>CO2の削減量</t>
    <rPh sb="4" eb="6">
      <t>サクゲン</t>
    </rPh>
    <rPh sb="6" eb="7">
      <t>リョウ</t>
    </rPh>
    <phoneticPr fontId="1"/>
  </si>
  <si>
    <t>※自家消費の割合算出等に使用します。</t>
    <rPh sb="10" eb="11">
      <t>トウ</t>
    </rPh>
    <phoneticPr fontId="5"/>
  </si>
  <si>
    <t>※任意の計算を行ってください。</t>
    <rPh sb="1" eb="3">
      <t>ニンイ</t>
    </rPh>
    <rPh sb="4" eb="6">
      <t>ケイサン</t>
    </rPh>
    <rPh sb="7" eb="8">
      <t>オコナ</t>
    </rPh>
    <phoneticPr fontId="28"/>
  </si>
  <si>
    <t>※その他、様式にない設備の場合に使用</t>
    <rPh sb="3" eb="4">
      <t>タ</t>
    </rPh>
    <rPh sb="5" eb="7">
      <t>ヨウシキ</t>
    </rPh>
    <rPh sb="10" eb="12">
      <t>セツビ</t>
    </rPh>
    <rPh sb="13" eb="15">
      <t>バアイ</t>
    </rPh>
    <rPh sb="16" eb="18">
      <t>シヨウ</t>
    </rPh>
    <phoneticPr fontId="28"/>
  </si>
  <si>
    <r>
      <t>事業所で直近１年間に使用した全てのエネルギー(電気、ガス、重油、灯油等）の合計を原油換算した
結果を記載してください。</t>
    </r>
    <r>
      <rPr>
        <b/>
        <sz val="11"/>
        <color indexed="8"/>
        <rFont val="ＭＳ Ｐゴシック"/>
        <family val="3"/>
        <charset val="128"/>
      </rPr>
      <t>各年度ごとに換算シートに入力した結果が下記に自動入力されます。</t>
    </r>
    <rPh sb="0" eb="3">
      <t>ジギョウショ</t>
    </rPh>
    <rPh sb="4" eb="6">
      <t>チョッキン</t>
    </rPh>
    <rPh sb="7" eb="8">
      <t>ネン</t>
    </rPh>
    <rPh sb="8" eb="9">
      <t>カン</t>
    </rPh>
    <rPh sb="10" eb="12">
      <t>シヨウ</t>
    </rPh>
    <rPh sb="14" eb="15">
      <t>スベ</t>
    </rPh>
    <rPh sb="23" eb="25">
      <t>デンキ</t>
    </rPh>
    <rPh sb="29" eb="31">
      <t>ジュウユ</t>
    </rPh>
    <rPh sb="32" eb="34">
      <t>トウユ</t>
    </rPh>
    <rPh sb="34" eb="35">
      <t>トウ</t>
    </rPh>
    <rPh sb="37" eb="39">
      <t>ゴウケイ</t>
    </rPh>
    <rPh sb="59" eb="62">
      <t>カクネンド</t>
    </rPh>
    <rPh sb="65" eb="67">
      <t>カンサン</t>
    </rPh>
    <rPh sb="71" eb="73">
      <t>ニュウリョク</t>
    </rPh>
    <rPh sb="75" eb="77">
      <t>ケッカ</t>
    </rPh>
    <rPh sb="78" eb="80">
      <t>カキ</t>
    </rPh>
    <rPh sb="81" eb="85">
      <t>ジドウニュウリョク</t>
    </rPh>
    <phoneticPr fontId="5"/>
  </si>
  <si>
    <t>８　事業所の直近１年間の原油換算エネルギー使用量</t>
    <rPh sb="2" eb="4">
      <t>ジギョウ</t>
    </rPh>
    <rPh sb="4" eb="5">
      <t>ショ</t>
    </rPh>
    <rPh sb="6" eb="8">
      <t>チョッキン</t>
    </rPh>
    <rPh sb="9" eb="10">
      <t>ネン</t>
    </rPh>
    <rPh sb="10" eb="11">
      <t>カン</t>
    </rPh>
    <rPh sb="12" eb="14">
      <t>ゲンユ</t>
    </rPh>
    <rPh sb="14" eb="16">
      <t>カンサン</t>
    </rPh>
    <rPh sb="21" eb="24">
      <t>シヨウリョウ</t>
    </rPh>
    <phoneticPr fontId="5"/>
  </si>
  <si>
    <t>一般財団法人省エネルギーセンター</t>
    <rPh sb="0" eb="2">
      <t>イッパン</t>
    </rPh>
    <rPh sb="2" eb="4">
      <t>ザイダン</t>
    </rPh>
    <rPh sb="4" eb="6">
      <t>ホウジン</t>
    </rPh>
    <rPh sb="6" eb="7">
      <t>ショウ</t>
    </rPh>
    <phoneticPr fontId="1"/>
  </si>
  <si>
    <t>-</t>
    <phoneticPr fontId="3"/>
  </si>
  <si>
    <t>導入後のCO2排出量</t>
    <phoneticPr fontId="28"/>
  </si>
  <si>
    <t>５-(1)　導入効果算定</t>
    <rPh sb="6" eb="8">
      <t>ドウニュウ</t>
    </rPh>
    <rPh sb="8" eb="10">
      <t>コウカ</t>
    </rPh>
    <rPh sb="10" eb="12">
      <t>サンテイ</t>
    </rPh>
    <phoneticPr fontId="3"/>
  </si>
  <si>
    <t>5-(2)　費用対効果</t>
    <rPh sb="6" eb="11">
      <t>ヒヨウタイコウカ</t>
    </rPh>
    <phoneticPr fontId="1"/>
  </si>
  <si>
    <r>
      <t>（3）「出精値引き」「端数値引き」など、内訳が明確でない値引きについては、</t>
    </r>
    <r>
      <rPr>
        <b/>
        <u/>
        <sz val="10"/>
        <color theme="1"/>
        <rFont val="ＭＳ Ｐゴシック"/>
        <family val="3"/>
        <charset val="128"/>
        <scheme val="minor"/>
      </rPr>
      <t>すべて対象経費から差し引く</t>
    </r>
    <r>
      <rPr>
        <u/>
        <sz val="10"/>
        <color theme="1"/>
        <rFont val="ＭＳ Ｐゴシック"/>
        <family val="3"/>
        <charset val="128"/>
        <scheme val="minor"/>
      </rPr>
      <t>こと。</t>
    </r>
    <rPh sb="4" eb="8">
      <t>シュッセイネビ</t>
    </rPh>
    <rPh sb="11" eb="13">
      <t>ハスウ</t>
    </rPh>
    <rPh sb="13" eb="15">
      <t>ネビ</t>
    </rPh>
    <rPh sb="20" eb="22">
      <t>ウチワケ</t>
    </rPh>
    <rPh sb="23" eb="25">
      <t>メイカク</t>
    </rPh>
    <rPh sb="28" eb="30">
      <t>ネビ</t>
    </rPh>
    <rPh sb="40" eb="42">
      <t>タイショウ</t>
    </rPh>
    <rPh sb="42" eb="44">
      <t>ケイヒ</t>
    </rPh>
    <rPh sb="46" eb="47">
      <t>サ</t>
    </rPh>
    <rPh sb="48" eb="49">
      <t>ヒ</t>
    </rPh>
    <phoneticPr fontId="3"/>
  </si>
  <si>
    <t>法定耐用年数は、「償却資産台帳（固定資産台帳）」と一致させてください。</t>
    <rPh sb="0" eb="2">
      <t>ホウテイ</t>
    </rPh>
    <rPh sb="2" eb="4">
      <t>タイヨウ</t>
    </rPh>
    <rPh sb="4" eb="6">
      <t>ネンスウ</t>
    </rPh>
    <rPh sb="9" eb="11">
      <t>ショウキャク</t>
    </rPh>
    <rPh sb="11" eb="13">
      <t>シサン</t>
    </rPh>
    <rPh sb="13" eb="15">
      <t>ダイチョウ</t>
    </rPh>
    <rPh sb="16" eb="18">
      <t>コテイ</t>
    </rPh>
    <rPh sb="18" eb="20">
      <t>シサン</t>
    </rPh>
    <rPh sb="20" eb="22">
      <t>ダイチョウ</t>
    </rPh>
    <rPh sb="25" eb="27">
      <t>イッチ</t>
    </rPh>
    <phoneticPr fontId="4"/>
  </si>
  <si>
    <t>令和</t>
  </si>
  <si>
    <t>様式第２－２号（第８条関係）</t>
    <rPh sb="0" eb="2">
      <t>ヨウシキ</t>
    </rPh>
    <rPh sb="2" eb="3">
      <t>ダイ</t>
    </rPh>
    <rPh sb="6" eb="7">
      <t>ゴウ</t>
    </rPh>
    <rPh sb="8" eb="9">
      <t>ダイ</t>
    </rPh>
    <rPh sb="10" eb="11">
      <t>ジョウ</t>
    </rPh>
    <rPh sb="11" eb="13">
      <t>カンケイ</t>
    </rPh>
    <phoneticPr fontId="1"/>
  </si>
  <si>
    <r>
      <t>埼玉県民間事業者CO</t>
    </r>
    <r>
      <rPr>
        <vertAlign val="subscript"/>
        <sz val="14"/>
        <color indexed="8"/>
        <rFont val="ＭＳ Ｐゴシック"/>
        <family val="3"/>
        <charset val="128"/>
      </rPr>
      <t>2</t>
    </r>
    <r>
      <rPr>
        <sz val="14"/>
        <color indexed="8"/>
        <rFont val="ＭＳ Ｐゴシック"/>
        <family val="3"/>
        <charset val="128"/>
      </rPr>
      <t>排出削減設備導入補助金　事業計画書
【ＥＳＣＯ事業】（中小規模事業所）</t>
    </r>
    <rPh sb="0" eb="2">
      <t>サイタマ</t>
    </rPh>
    <rPh sb="2" eb="3">
      <t>ケン</t>
    </rPh>
    <rPh sb="3" eb="5">
      <t>ミンカン</t>
    </rPh>
    <rPh sb="5" eb="7">
      <t>ジギョウ</t>
    </rPh>
    <rPh sb="7" eb="8">
      <t>シャ</t>
    </rPh>
    <rPh sb="11" eb="13">
      <t>ハイシュツ</t>
    </rPh>
    <rPh sb="13" eb="15">
      <t>サクゲン</t>
    </rPh>
    <rPh sb="15" eb="17">
      <t>セツビ</t>
    </rPh>
    <rPh sb="17" eb="19">
      <t>ドウニュウ</t>
    </rPh>
    <rPh sb="19" eb="21">
      <t>ホジョ</t>
    </rPh>
    <rPh sb="21" eb="22">
      <t>キン</t>
    </rPh>
    <rPh sb="23" eb="25">
      <t>ジギョウ</t>
    </rPh>
    <rPh sb="25" eb="28">
      <t>ケイカクショ</t>
    </rPh>
    <rPh sb="34" eb="36">
      <t>ジギョウ</t>
    </rPh>
    <phoneticPr fontId="1"/>
  </si>
  <si>
    <t>代表者役職名</t>
    <rPh sb="0" eb="3">
      <t>ダイヒョウシャ</t>
    </rPh>
    <rPh sb="3" eb="5">
      <t>ヤクショク</t>
    </rPh>
    <rPh sb="5" eb="6">
      <t>メイ</t>
    </rPh>
    <phoneticPr fontId="1"/>
  </si>
  <si>
    <t>（役職名）</t>
    <rPh sb="1" eb="4">
      <t>ヤクショクメイ</t>
    </rPh>
    <phoneticPr fontId="1"/>
  </si>
  <si>
    <t>（代表者名）</t>
    <rPh sb="1" eb="4">
      <t>ダイヒョウシャ</t>
    </rPh>
    <rPh sb="4" eb="5">
      <t>メイ</t>
    </rPh>
    <phoneticPr fontId="1"/>
  </si>
  <si>
    <t xml:space="preserve">
</t>
    <phoneticPr fontId="1"/>
  </si>
  <si>
    <t>産業分類上
の大分類</t>
    <rPh sb="0" eb="2">
      <t>サンギョウ</t>
    </rPh>
    <rPh sb="2" eb="4">
      <t>ブンルイ</t>
    </rPh>
    <rPh sb="4" eb="5">
      <t>ジョウ</t>
    </rPh>
    <rPh sb="7" eb="10">
      <t>ダイブンルイ</t>
    </rPh>
    <phoneticPr fontId="1"/>
  </si>
  <si>
    <t>資本金又は出資金の額</t>
    <rPh sb="0" eb="3">
      <t>シホンキン</t>
    </rPh>
    <rPh sb="3" eb="4">
      <t>マタ</t>
    </rPh>
    <rPh sb="5" eb="8">
      <t>シュッシキン</t>
    </rPh>
    <rPh sb="9" eb="10">
      <t>ガク</t>
    </rPh>
    <phoneticPr fontId="1"/>
  </si>
  <si>
    <t>常時使用する従業員数</t>
    <rPh sb="0" eb="2">
      <t>ジョウジ</t>
    </rPh>
    <rPh sb="2" eb="4">
      <t>シヨウ</t>
    </rPh>
    <rPh sb="6" eb="9">
      <t>ジュウギョウイン</t>
    </rPh>
    <rPh sb="9" eb="10">
      <t>スウ</t>
    </rPh>
    <phoneticPr fontId="1"/>
  </si>
  <si>
    <r>
      <t xml:space="preserve">直近３か年の原油換算
エネルギー使用量
</t>
    </r>
    <r>
      <rPr>
        <sz val="9"/>
        <color indexed="8"/>
        <rFont val="ＭＳ Ｐゴシック"/>
        <family val="3"/>
        <charset val="128"/>
      </rPr>
      <t>（単位：キロリットル）</t>
    </r>
    <rPh sb="0" eb="2">
      <t>チョッキン</t>
    </rPh>
    <rPh sb="4" eb="5">
      <t>ネン</t>
    </rPh>
    <rPh sb="6" eb="8">
      <t>ゲンユ</t>
    </rPh>
    <rPh sb="8" eb="10">
      <t>カンサン</t>
    </rPh>
    <rPh sb="16" eb="18">
      <t>シヨウ</t>
    </rPh>
    <rPh sb="18" eb="19">
      <t>リョウ</t>
    </rPh>
    <rPh sb="21" eb="23">
      <t>タンイ</t>
    </rPh>
    <phoneticPr fontId="1"/>
  </si>
  <si>
    <t>平成２９年度</t>
    <rPh sb="0" eb="2">
      <t>ヘイセイ</t>
    </rPh>
    <rPh sb="4" eb="6">
      <t>ネンド</t>
    </rPh>
    <phoneticPr fontId="1"/>
  </si>
  <si>
    <t>平成３０年度</t>
    <rPh sb="0" eb="2">
      <t>ヘイセイ</t>
    </rPh>
    <rPh sb="4" eb="6">
      <t>ネンド</t>
    </rPh>
    <phoneticPr fontId="1"/>
  </si>
  <si>
    <t>令和元年度</t>
    <rPh sb="0" eb="2">
      <t>レイワ</t>
    </rPh>
    <rPh sb="2" eb="4">
      <t>ガンネン</t>
    </rPh>
    <rPh sb="4" eb="5">
      <t>ド</t>
    </rPh>
    <phoneticPr fontId="1"/>
  </si>
  <si>
    <t>平均</t>
    <rPh sb="0" eb="2">
      <t>ヘイキン</t>
    </rPh>
    <phoneticPr fontId="1"/>
  </si>
  <si>
    <t>連絡先</t>
    <rPh sb="0" eb="3">
      <t>レンラクサキ</t>
    </rPh>
    <phoneticPr fontId="1"/>
  </si>
  <si>
    <t xml:space="preserve">〒
</t>
    <phoneticPr fontId="1"/>
  </si>
  <si>
    <t>ＥＳＣＯ
事業者</t>
    <rPh sb="5" eb="8">
      <t>ジギョウシャ</t>
    </rPh>
    <phoneticPr fontId="1"/>
  </si>
  <si>
    <t>業種
（主な業務内容）</t>
    <rPh sb="0" eb="2">
      <t>ギョウシュ</t>
    </rPh>
    <rPh sb="4" eb="5">
      <t>オモ</t>
    </rPh>
    <rPh sb="6" eb="8">
      <t>ギョウム</t>
    </rPh>
    <rPh sb="8" eb="10">
      <t>ナイヨウ</t>
    </rPh>
    <phoneticPr fontId="1"/>
  </si>
  <si>
    <t>※導入設備をリースで調達する場合のみ記載してください。</t>
    <rPh sb="1" eb="3">
      <t>ドウニュウ</t>
    </rPh>
    <rPh sb="3" eb="5">
      <t>セツビ</t>
    </rPh>
    <rPh sb="10" eb="12">
      <t>チョウタツ</t>
    </rPh>
    <rPh sb="14" eb="16">
      <t>バアイ</t>
    </rPh>
    <rPh sb="18" eb="20">
      <t>キサイ</t>
    </rPh>
    <phoneticPr fontId="1"/>
  </si>
  <si>
    <t>リース
事業者</t>
    <rPh sb="4" eb="7">
      <t>ジギョウシャ</t>
    </rPh>
    <phoneticPr fontId="1"/>
  </si>
  <si>
    <t>２　補助対象事業のうち設備改修に関する契約形態</t>
    <rPh sb="2" eb="4">
      <t>ホジョ</t>
    </rPh>
    <rPh sb="4" eb="6">
      <t>タイショウ</t>
    </rPh>
    <rPh sb="6" eb="8">
      <t>ジギョウ</t>
    </rPh>
    <rPh sb="11" eb="13">
      <t>セツビ</t>
    </rPh>
    <rPh sb="13" eb="15">
      <t>カイシュウ</t>
    </rPh>
    <rPh sb="16" eb="17">
      <t>カン</t>
    </rPh>
    <rPh sb="19" eb="21">
      <t>ケイヤク</t>
    </rPh>
    <rPh sb="21" eb="23">
      <t>ケイタイ</t>
    </rPh>
    <phoneticPr fontId="1"/>
  </si>
  <si>
    <t>契約形態</t>
    <rPh sb="0" eb="2">
      <t>ケイヤク</t>
    </rPh>
    <rPh sb="2" eb="4">
      <t>ケイタイ</t>
    </rPh>
    <phoneticPr fontId="1"/>
  </si>
  <si>
    <t xml:space="preserve">　 </t>
  </si>
  <si>
    <t>ギャランティード・セイビングス契約</t>
    <rPh sb="15" eb="17">
      <t>ケイヤク</t>
    </rPh>
    <phoneticPr fontId="1"/>
  </si>
  <si>
    <t>シェアード・セイビングス契約</t>
    <rPh sb="12" eb="14">
      <t>ケイヤク</t>
    </rPh>
    <phoneticPr fontId="1"/>
  </si>
  <si>
    <t>※いずれかに○をつけること。</t>
    <phoneticPr fontId="1"/>
  </si>
  <si>
    <t>３　事業内容</t>
    <rPh sb="2" eb="4">
      <t>ジギョウ</t>
    </rPh>
    <rPh sb="4" eb="6">
      <t>ナイヨウ</t>
    </rPh>
    <phoneticPr fontId="1"/>
  </si>
  <si>
    <t>事業名</t>
    <rPh sb="0" eb="2">
      <t>ジギョウ</t>
    </rPh>
    <rPh sb="2" eb="3">
      <t>メイ</t>
    </rPh>
    <phoneticPr fontId="1"/>
  </si>
  <si>
    <t>事業概要</t>
    <rPh sb="0" eb="2">
      <t>ジギョウ</t>
    </rPh>
    <rPh sb="2" eb="4">
      <t>ガイヨウ</t>
    </rPh>
    <phoneticPr fontId="1"/>
  </si>
  <si>
    <t>（設備改修の概要などをご記入ください。）</t>
    <rPh sb="1" eb="3">
      <t>セツビ</t>
    </rPh>
    <rPh sb="3" eb="5">
      <t>カイシュウ</t>
    </rPh>
    <rPh sb="6" eb="8">
      <t>ガイヨウ</t>
    </rPh>
    <rPh sb="12" eb="14">
      <t>キニュウ</t>
    </rPh>
    <phoneticPr fontId="1"/>
  </si>
  <si>
    <t>導入前設備（更新対象設備）</t>
    <rPh sb="0" eb="2">
      <t>ドウニュウ</t>
    </rPh>
    <rPh sb="2" eb="3">
      <t>マエ</t>
    </rPh>
    <rPh sb="3" eb="5">
      <t>セツビ</t>
    </rPh>
    <rPh sb="6" eb="8">
      <t>コウシン</t>
    </rPh>
    <rPh sb="8" eb="10">
      <t>タイショウ</t>
    </rPh>
    <rPh sb="10" eb="12">
      <t>セツビ</t>
    </rPh>
    <phoneticPr fontId="1"/>
  </si>
  <si>
    <t>導入後設備（省エネルギー化設備）</t>
    <rPh sb="0" eb="2">
      <t>ドウニュウ</t>
    </rPh>
    <rPh sb="2" eb="3">
      <t>ゴ</t>
    </rPh>
    <rPh sb="3" eb="5">
      <t>セツビ</t>
    </rPh>
    <rPh sb="6" eb="7">
      <t>ショウ</t>
    </rPh>
    <rPh sb="12" eb="13">
      <t>カ</t>
    </rPh>
    <rPh sb="13" eb="15">
      <t>セツビ</t>
    </rPh>
    <phoneticPr fontId="1"/>
  </si>
  <si>
    <t>４　ＥＳＣＯ内容（予定）</t>
    <rPh sb="6" eb="8">
      <t>ナイヨウ</t>
    </rPh>
    <rPh sb="9" eb="11">
      <t>ヨテイ</t>
    </rPh>
    <phoneticPr fontId="1"/>
  </si>
  <si>
    <t>パフォーマンス契約期間</t>
    <rPh sb="7" eb="9">
      <t>ケイヤク</t>
    </rPh>
    <rPh sb="9" eb="11">
      <t>キカン</t>
    </rPh>
    <phoneticPr fontId="1"/>
  </si>
  <si>
    <t>年間（予定）</t>
    <rPh sb="0" eb="2">
      <t>ネンカン</t>
    </rPh>
    <rPh sb="3" eb="5">
      <t>ヨテイ</t>
    </rPh>
    <phoneticPr fontId="1"/>
  </si>
  <si>
    <t>令和</t>
    <rPh sb="0" eb="2">
      <t>レイワ</t>
    </rPh>
    <phoneticPr fontId="1"/>
  </si>
  <si>
    <t>～</t>
    <phoneticPr fontId="1"/>
  </si>
  <si>
    <t>エネルギー使用量の
削減量（予測）</t>
    <rPh sb="5" eb="7">
      <t>シヨウ</t>
    </rPh>
    <rPh sb="7" eb="8">
      <t>リョウ</t>
    </rPh>
    <rPh sb="10" eb="12">
      <t>サクゲン</t>
    </rPh>
    <rPh sb="12" eb="13">
      <t>リョウ</t>
    </rPh>
    <rPh sb="14" eb="16">
      <t>ヨソク</t>
    </rPh>
    <phoneticPr fontId="1"/>
  </si>
  <si>
    <t>ｋＬ（原油換算値）</t>
    <rPh sb="3" eb="5">
      <t>ゲンユ</t>
    </rPh>
    <rPh sb="5" eb="7">
      <t>カンサン</t>
    </rPh>
    <rPh sb="7" eb="8">
      <t>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</si>
</sst>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176" formatCode="#,##0_ "/>
    <numFmt numFmtId="177" formatCode="#,##0.0_ "/>
    <numFmt numFmtId="178" formatCode="0.0_ "/>
    <numFmt numFmtId="179" formatCode="#"/>
    <numFmt numFmtId="180" formatCode="#,##0;\-#,##0;#"/>
    <numFmt numFmtId="181" formatCode="#,##0.00_ "/>
    <numFmt numFmtId="182" formatCode="0.0000_ "/>
    <numFmt numFmtId="183" formatCode="#,##0.00_);[Red]\(#,##0.00\)"/>
    <numFmt numFmtId="184" formatCode="0.0"/>
    <numFmt numFmtId="185" formatCode="0.0_);[Red]\(0.0\)"/>
    <numFmt numFmtId="186" formatCode="#,##0.0;&quot;▲ &quot;#,##0.0"/>
    <numFmt numFmtId="187" formatCode="0.0%"/>
    <numFmt numFmtId="188" formatCode="0.000000_ "/>
    <numFmt numFmtId="189" formatCode="0.00000_ "/>
    <numFmt numFmtId="190" formatCode="0.000_ "/>
    <numFmt numFmtId="191" formatCode="#,##0&quot; kL&quot;;\-#,##0;#"/>
    <numFmt numFmtId="192" formatCode="0_ "/>
    <numFmt numFmtId="193" formatCode="#,##0;\-#,##0&quot;kWh&quot;"/>
    <numFmt numFmtId="194" formatCode="0.000"/>
    <numFmt numFmtId="195" formatCode="0.0000"/>
    <numFmt numFmtId="196" formatCode="#,##0.000;[Red]\-#,##0.000"/>
    <numFmt numFmtId="197" formatCode="#,##0_);[Red]\(#,##0\)"/>
    <numFmt numFmtId="198" formatCode="#,##0.0;[Red]\-#,##0.0"/>
    <numFmt numFmtId="199" formatCode="#,##0.0_);[Red]\(#,##0.0\)"/>
    <numFmt numFmtId="200" formatCode="#,##0.0_ ;[Red]\-#,##0.0\ "/>
    <numFmt numFmtId="201" formatCode="0_ ;[Red]\-0\ "/>
  </numFmts>
  <fonts count="60">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b/>
      <sz val="9"/>
      <color indexed="81"/>
      <name val="ＭＳ Ｐゴシック"/>
      <family val="3"/>
      <charset val="128"/>
    </font>
    <font>
      <b/>
      <sz val="12"/>
      <color indexed="81"/>
      <name val="ＭＳ Ｐゴシック"/>
      <family val="3"/>
      <charset val="128"/>
    </font>
    <font>
      <sz val="10"/>
      <color indexed="8"/>
      <name val="ＭＳ Ｐゴシック"/>
      <family val="3"/>
      <charset val="128"/>
    </font>
    <font>
      <sz val="14"/>
      <color indexed="8"/>
      <name val="ＭＳ Ｐゴシック"/>
      <family val="3"/>
      <charset val="128"/>
    </font>
    <font>
      <vertAlign val="subscript"/>
      <sz val="10"/>
      <color indexed="8"/>
      <name val="ＭＳ Ｐゴシック"/>
      <family val="3"/>
      <charset val="128"/>
    </font>
    <font>
      <vertAlign val="subscript"/>
      <sz val="14"/>
      <color indexed="8"/>
      <name val="ＭＳ Ｐゴシック"/>
      <family val="3"/>
      <charset val="128"/>
    </font>
    <font>
      <b/>
      <sz val="11"/>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20"/>
      <color theme="1"/>
      <name val="ＭＳ Ｐゴシック"/>
      <family val="3"/>
      <charset val="128"/>
      <scheme val="minor"/>
    </font>
    <font>
      <sz val="6"/>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font>
    <font>
      <sz val="11"/>
      <color theme="1"/>
      <name val="ＭＳ Ｐゴシック"/>
      <family val="3"/>
      <charset val="128"/>
    </font>
    <font>
      <sz val="18"/>
      <color theme="1"/>
      <name val="ＭＳ Ｐゴシック"/>
      <family val="3"/>
      <charset val="128"/>
      <scheme val="minor"/>
    </font>
    <font>
      <b/>
      <sz val="10"/>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4"/>
      <color indexed="8"/>
      <name val="ＭＳ 明朝"/>
      <family val="1"/>
      <charset val="128"/>
    </font>
    <font>
      <sz val="11"/>
      <color indexed="8"/>
      <name val="ＭＳ 明朝"/>
      <family val="1"/>
      <charset val="128"/>
    </font>
    <font>
      <sz val="8"/>
      <color indexed="8"/>
      <name val="ＭＳ 明朝"/>
      <family val="1"/>
      <charset val="128"/>
    </font>
    <font>
      <sz val="11"/>
      <name val="ＭＳ 明朝"/>
      <family val="1"/>
      <charset val="128"/>
    </font>
    <font>
      <sz val="6"/>
      <name val="ＭＳ Ｐゴシック"/>
      <family val="2"/>
      <charset val="128"/>
      <scheme val="minor"/>
    </font>
    <font>
      <sz val="8"/>
      <name val="ＭＳ 明朝"/>
      <family val="1"/>
      <charset val="128"/>
    </font>
    <font>
      <vertAlign val="superscript"/>
      <sz val="8"/>
      <name val="ＭＳ 明朝"/>
      <family val="1"/>
      <charset val="128"/>
    </font>
    <font>
      <sz val="9"/>
      <color indexed="81"/>
      <name val="MS P ゴシック"/>
      <family val="3"/>
      <charset val="128"/>
    </font>
    <font>
      <b/>
      <sz val="9"/>
      <color indexed="81"/>
      <name val="MS P ゴシック"/>
      <family val="3"/>
      <charset val="128"/>
    </font>
    <font>
      <sz val="11"/>
      <color theme="0"/>
      <name val="ＭＳ Ｐゴシック"/>
      <family val="3"/>
      <charset val="128"/>
      <scheme val="minor"/>
    </font>
    <font>
      <b/>
      <sz val="10"/>
      <color rgb="FFFF0000"/>
      <name val="ＭＳ Ｐゴシック"/>
      <family val="3"/>
      <charset val="128"/>
      <scheme val="minor"/>
    </font>
    <font>
      <b/>
      <sz val="8"/>
      <color rgb="FFFF0000"/>
      <name val="ＭＳ Ｐゴシック"/>
      <family val="3"/>
      <charset val="128"/>
      <scheme val="minor"/>
    </font>
    <font>
      <sz val="10"/>
      <color rgb="FFFF0000"/>
      <name val="ＭＳ Ｐゴシック"/>
      <family val="3"/>
      <charset val="128"/>
      <scheme val="minor"/>
    </font>
    <font>
      <sz val="14"/>
      <name val="ＭＳ 明朝"/>
      <family val="1"/>
      <charset val="128"/>
    </font>
    <font>
      <sz val="8"/>
      <color indexed="8"/>
      <name val="ＭＳ Ｐゴシック"/>
      <family val="3"/>
      <charset val="128"/>
    </font>
    <font>
      <sz val="11"/>
      <color rgb="FFFF0000"/>
      <name val="ＭＳ Ｐゴシック"/>
      <family val="3"/>
      <charset val="128"/>
      <scheme val="minor"/>
    </font>
    <font>
      <u/>
      <sz val="10"/>
      <color theme="1"/>
      <name val="ＭＳ Ｐゴシック"/>
      <family val="3"/>
      <charset val="128"/>
      <scheme val="minor"/>
    </font>
    <font>
      <b/>
      <u/>
      <sz val="10"/>
      <color theme="1"/>
      <name val="ＭＳ Ｐゴシック"/>
      <family val="3"/>
      <charset val="128"/>
      <scheme val="minor"/>
    </font>
    <font>
      <sz val="9"/>
      <name val="ＭＳ 明朝"/>
      <family val="1"/>
      <charset val="128"/>
    </font>
    <font>
      <b/>
      <sz val="6"/>
      <color theme="1"/>
      <name val="ＭＳ Ｐゴシック"/>
      <family val="3"/>
      <charset val="128"/>
      <scheme val="minor"/>
    </font>
    <font>
      <b/>
      <sz val="12"/>
      <color indexed="81"/>
      <name val="MS P ゴシック"/>
      <family val="3"/>
      <charset val="128"/>
    </font>
    <font>
      <b/>
      <u val="double"/>
      <sz val="12"/>
      <color indexed="10"/>
      <name val="MS P ゴシック"/>
      <family val="3"/>
      <charset val="128"/>
    </font>
    <font>
      <b/>
      <sz val="11"/>
      <color indexed="10"/>
      <name val="MS P ゴシック"/>
      <family val="3"/>
      <charset val="128"/>
    </font>
    <font>
      <sz val="11"/>
      <color indexed="81"/>
      <name val="MS P ゴシック"/>
      <family val="3"/>
      <charset val="128"/>
    </font>
    <font>
      <b/>
      <sz val="11"/>
      <color indexed="81"/>
      <name val="MS P ゴシック"/>
      <family val="3"/>
      <charset val="128"/>
    </font>
    <font>
      <sz val="12"/>
      <color indexed="81"/>
      <name val="MS P ゴシック"/>
      <family val="3"/>
      <charset val="128"/>
    </font>
    <font>
      <b/>
      <sz val="12"/>
      <color indexed="10"/>
      <name val="MS P ゴシック"/>
      <family val="3"/>
      <charset val="128"/>
    </font>
    <font>
      <b/>
      <sz val="12"/>
      <color theme="1"/>
      <name val="ＭＳ Ｐゴシック"/>
      <family val="3"/>
      <charset val="128"/>
      <scheme val="minor"/>
    </font>
    <font>
      <sz val="7"/>
      <color theme="1"/>
      <name val="ＭＳ Ｐゴシック"/>
      <family val="3"/>
      <charset val="128"/>
      <scheme val="minor"/>
    </font>
    <font>
      <sz val="10"/>
      <name val="ＭＳ Ｐゴシック"/>
      <family val="3"/>
      <charset val="128"/>
      <scheme val="minor"/>
    </font>
  </fonts>
  <fills count="18">
    <fill>
      <patternFill patternType="none"/>
    </fill>
    <fill>
      <patternFill patternType="gray125"/>
    </fill>
    <fill>
      <patternFill patternType="solid">
        <fgColor indexed="9"/>
        <bgColor indexed="64"/>
      </patternFill>
    </fill>
    <fill>
      <patternFill patternType="solid">
        <fgColor theme="0" tint="-0.14996795556505021"/>
        <bgColor indexed="64"/>
      </patternFill>
    </fill>
    <fill>
      <patternFill patternType="solid">
        <fgColor rgb="FF92D050"/>
        <bgColor indexed="64"/>
      </patternFill>
    </fill>
    <fill>
      <patternFill patternType="solid">
        <fgColor rgb="FFFFFF00"/>
        <bgColor indexed="64"/>
      </patternFill>
    </fill>
    <fill>
      <patternFill patternType="solid">
        <fgColor indexed="13"/>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s>
  <borders count="224">
    <border>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style="double">
        <color indexed="64"/>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style="thin">
        <color indexed="64"/>
      </right>
      <top/>
      <bottom style="medium">
        <color indexed="64"/>
      </bottom>
      <diagonal/>
    </border>
    <border>
      <left style="medium">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medium">
        <color indexed="64"/>
      </bottom>
      <diagonal/>
    </border>
    <border>
      <left style="medium">
        <color indexed="64"/>
      </left>
      <right/>
      <top style="medium">
        <color indexed="64"/>
      </top>
      <bottom style="medium">
        <color indexed="64"/>
      </bottom>
      <diagonal/>
    </border>
    <border>
      <left style="double">
        <color indexed="64"/>
      </left>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style="thin">
        <color indexed="64"/>
      </top>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Up="1">
      <left style="thin">
        <color indexed="64"/>
      </left>
      <right style="thin">
        <color indexed="64"/>
      </right>
      <top/>
      <bottom style="medium">
        <color indexed="64"/>
      </bottom>
      <diagonal style="thin">
        <color indexed="64"/>
      </diagonal>
    </border>
    <border>
      <left style="thin">
        <color indexed="64"/>
      </left>
      <right style="medium">
        <color indexed="64"/>
      </right>
      <top/>
      <bottom style="medium">
        <color indexed="64"/>
      </bottom>
      <diagonal/>
    </border>
    <border>
      <left style="thin">
        <color indexed="64"/>
      </left>
      <right style="medium">
        <color indexed="64"/>
      </right>
      <top/>
      <bottom/>
      <diagonal/>
    </border>
    <border diagonalUp="1">
      <left style="thin">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right style="medium">
        <color indexed="64"/>
      </right>
      <top style="medium">
        <color indexed="64"/>
      </top>
      <bottom style="medium">
        <color indexed="64"/>
      </bottom>
      <diagonal/>
    </border>
    <border>
      <left style="thin">
        <color auto="1"/>
      </left>
      <right style="hair">
        <color auto="1"/>
      </right>
      <top style="thin">
        <color auto="1"/>
      </top>
      <bottom style="dashed">
        <color auto="1"/>
      </bottom>
      <diagonal/>
    </border>
    <border>
      <left style="hair">
        <color auto="1"/>
      </left>
      <right style="hair">
        <color auto="1"/>
      </right>
      <top style="thin">
        <color auto="1"/>
      </top>
      <bottom style="dashed">
        <color auto="1"/>
      </bottom>
      <diagonal/>
    </border>
    <border>
      <left style="hair">
        <color auto="1"/>
      </left>
      <right/>
      <top style="thin">
        <color auto="1"/>
      </top>
      <bottom style="dashed">
        <color auto="1"/>
      </bottom>
      <diagonal/>
    </border>
    <border>
      <left/>
      <right/>
      <top style="thin">
        <color auto="1"/>
      </top>
      <bottom style="dashed">
        <color auto="1"/>
      </bottom>
      <diagonal/>
    </border>
    <border>
      <left/>
      <right style="hair">
        <color auto="1"/>
      </right>
      <top style="thin">
        <color auto="1"/>
      </top>
      <bottom style="dashed">
        <color auto="1"/>
      </bottom>
      <diagonal/>
    </border>
    <border>
      <left style="hair">
        <color auto="1"/>
      </left>
      <right style="thin">
        <color auto="1"/>
      </right>
      <top style="thin">
        <color auto="1"/>
      </top>
      <bottom style="dashed">
        <color auto="1"/>
      </bottom>
      <diagonal/>
    </border>
    <border>
      <left style="thin">
        <color auto="1"/>
      </left>
      <right style="hair">
        <color auto="1"/>
      </right>
      <top style="dashed">
        <color auto="1"/>
      </top>
      <bottom style="thin">
        <color auto="1"/>
      </bottom>
      <diagonal/>
    </border>
    <border>
      <left style="hair">
        <color auto="1"/>
      </left>
      <right style="hair">
        <color auto="1"/>
      </right>
      <top style="dashed">
        <color auto="1"/>
      </top>
      <bottom style="thin">
        <color auto="1"/>
      </bottom>
      <diagonal/>
    </border>
    <border>
      <left style="hair">
        <color auto="1"/>
      </left>
      <right style="thin">
        <color auto="1"/>
      </right>
      <top style="dashed">
        <color auto="1"/>
      </top>
      <bottom style="thin">
        <color auto="1"/>
      </bottom>
      <diagonal/>
    </border>
    <border>
      <left style="thin">
        <color auto="1"/>
      </left>
      <right style="hair">
        <color auto="1"/>
      </right>
      <top/>
      <bottom style="dashed">
        <color auto="1"/>
      </bottom>
      <diagonal/>
    </border>
    <border>
      <left style="hair">
        <color auto="1"/>
      </left>
      <right style="hair">
        <color auto="1"/>
      </right>
      <top/>
      <bottom style="dashed">
        <color auto="1"/>
      </bottom>
      <diagonal/>
    </border>
    <border>
      <left style="hair">
        <color auto="1"/>
      </left>
      <right style="thin">
        <color auto="1"/>
      </right>
      <top/>
      <bottom style="dashed">
        <color auto="1"/>
      </bottom>
      <diagonal/>
    </border>
    <border>
      <left style="thin">
        <color auto="1"/>
      </left>
      <right style="hair">
        <color auto="1"/>
      </right>
      <top style="dashed">
        <color auto="1"/>
      </top>
      <bottom style="dashed">
        <color auto="1"/>
      </bottom>
      <diagonal/>
    </border>
    <border>
      <left style="hair">
        <color auto="1"/>
      </left>
      <right style="hair">
        <color auto="1"/>
      </right>
      <top style="dashed">
        <color auto="1"/>
      </top>
      <bottom style="dashed">
        <color auto="1"/>
      </bottom>
      <diagonal/>
    </border>
    <border>
      <left style="hair">
        <color auto="1"/>
      </left>
      <right style="hair">
        <color auto="1"/>
      </right>
      <top style="dashed">
        <color auto="1"/>
      </top>
      <bottom/>
      <diagonal/>
    </border>
    <border>
      <left style="hair">
        <color auto="1"/>
      </left>
      <right style="thin">
        <color auto="1"/>
      </right>
      <top style="dashed">
        <color auto="1"/>
      </top>
      <bottom/>
      <diagonal/>
    </border>
    <border>
      <left/>
      <right style="medium">
        <color indexed="64"/>
      </right>
      <top style="thin">
        <color indexed="64"/>
      </top>
      <bottom style="thin">
        <color indexed="64"/>
      </bottom>
      <diagonal/>
    </border>
    <border>
      <left style="hair">
        <color auto="1"/>
      </left>
      <right/>
      <top style="dashed">
        <color auto="1"/>
      </top>
      <bottom style="thin">
        <color indexed="64"/>
      </bottom>
      <diagonal/>
    </border>
    <border>
      <left/>
      <right style="hair">
        <color auto="1"/>
      </right>
      <top style="dashed">
        <color auto="1"/>
      </top>
      <bottom style="thin">
        <color indexed="64"/>
      </bottom>
      <diagonal/>
    </border>
    <border>
      <left style="hair">
        <color auto="1"/>
      </left>
      <right/>
      <top style="thin">
        <color auto="1"/>
      </top>
      <bottom/>
      <diagonal/>
    </border>
    <border>
      <left/>
      <right style="hair">
        <color auto="1"/>
      </right>
      <top style="thin">
        <color auto="1"/>
      </top>
      <bottom/>
      <diagonal/>
    </border>
    <border>
      <left style="hair">
        <color auto="1"/>
      </left>
      <right/>
      <top style="dashed">
        <color auto="1"/>
      </top>
      <bottom style="dashed">
        <color auto="1"/>
      </bottom>
      <diagonal/>
    </border>
    <border>
      <left/>
      <right style="hair">
        <color auto="1"/>
      </right>
      <top style="dashed">
        <color auto="1"/>
      </top>
      <bottom style="dashed">
        <color auto="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auto="1"/>
      </left>
      <right/>
      <top/>
      <bottom style="thin">
        <color auto="1"/>
      </bottom>
      <diagonal/>
    </border>
    <border>
      <left/>
      <right style="hair">
        <color auto="1"/>
      </right>
      <top/>
      <bottom style="thin">
        <color auto="1"/>
      </bottom>
      <diagonal/>
    </border>
    <border>
      <left style="hair">
        <color auto="1"/>
      </left>
      <right/>
      <top style="dashed">
        <color auto="1"/>
      </top>
      <bottom style="medium">
        <color indexed="64"/>
      </bottom>
      <diagonal/>
    </border>
    <border>
      <left/>
      <right style="hair">
        <color auto="1"/>
      </right>
      <top style="dashed">
        <color auto="1"/>
      </top>
      <bottom style="medium">
        <color indexed="64"/>
      </bottom>
      <diagonal/>
    </border>
    <border diagonalDown="1">
      <left style="thin">
        <color indexed="64"/>
      </left>
      <right style="thin">
        <color indexed="64"/>
      </right>
      <top/>
      <bottom/>
      <diagonal style="thin">
        <color indexed="64"/>
      </diagonal>
    </border>
    <border>
      <left/>
      <right/>
      <top style="dashed">
        <color auto="1"/>
      </top>
      <bottom style="dashed">
        <color auto="1"/>
      </bottom>
      <diagonal/>
    </border>
    <border>
      <left/>
      <right style="hair">
        <color auto="1"/>
      </right>
      <top style="dashed">
        <color auto="1"/>
      </top>
      <bottom/>
      <diagonal/>
    </border>
    <border>
      <left/>
      <right style="thin">
        <color auto="1"/>
      </right>
      <top style="thin">
        <color auto="1"/>
      </top>
      <bottom style="dashed">
        <color auto="1"/>
      </bottom>
      <diagonal/>
    </border>
    <border>
      <left/>
      <right style="thin">
        <color auto="1"/>
      </right>
      <top style="dashed">
        <color auto="1"/>
      </top>
      <bottom style="dashed">
        <color auto="1"/>
      </bottom>
      <diagonal/>
    </border>
    <border>
      <left/>
      <right/>
      <top style="dashed">
        <color auto="1"/>
      </top>
      <bottom style="thin">
        <color indexed="64"/>
      </bottom>
      <diagonal/>
    </border>
    <border>
      <left/>
      <right style="thin">
        <color auto="1"/>
      </right>
      <top style="dashed">
        <color auto="1"/>
      </top>
      <bottom style="thin">
        <color indexed="64"/>
      </bottom>
      <diagonal/>
    </border>
    <border>
      <left style="thin">
        <color auto="1"/>
      </left>
      <right style="thin">
        <color indexed="64"/>
      </right>
      <top style="thin">
        <color indexed="64"/>
      </top>
      <bottom style="dashed">
        <color auto="1"/>
      </bottom>
      <diagonal/>
    </border>
    <border>
      <left style="thin">
        <color auto="1"/>
      </left>
      <right style="thin">
        <color indexed="64"/>
      </right>
      <top style="dashed">
        <color auto="1"/>
      </top>
      <bottom style="dashed">
        <color auto="1"/>
      </bottom>
      <diagonal/>
    </border>
    <border>
      <left style="thin">
        <color auto="1"/>
      </left>
      <right style="thin">
        <color indexed="64"/>
      </right>
      <top style="dashed">
        <color auto="1"/>
      </top>
      <bottom style="thin">
        <color auto="1"/>
      </bottom>
      <diagonal/>
    </border>
    <border>
      <left style="hair">
        <color auto="1"/>
      </left>
      <right/>
      <top style="dashed">
        <color auto="1"/>
      </top>
      <bottom/>
      <diagonal/>
    </border>
    <border>
      <left style="medium">
        <color indexed="64"/>
      </left>
      <right/>
      <top style="thin">
        <color indexed="64"/>
      </top>
      <bottom/>
      <diagonal/>
    </border>
    <border>
      <left/>
      <right style="medium">
        <color indexed="64"/>
      </right>
      <top style="thin">
        <color auto="1"/>
      </top>
      <bottom/>
      <diagonal/>
    </border>
    <border>
      <left style="hair">
        <color auto="1"/>
      </left>
      <right/>
      <top/>
      <bottom style="dashed">
        <color auto="1"/>
      </bottom>
      <diagonal/>
    </border>
    <border>
      <left/>
      <right style="hair">
        <color auto="1"/>
      </right>
      <top/>
      <bottom style="dashed">
        <color auto="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bottom style="medium">
        <color indexed="64"/>
      </bottom>
      <diagonal style="thin">
        <color indexed="64"/>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diagonalUp="1">
      <left/>
      <right/>
      <top/>
      <bottom style="medium">
        <color indexed="64"/>
      </bottom>
      <diagonal style="thin">
        <color indexed="64"/>
      </diagonal>
    </border>
    <border>
      <left style="medium">
        <color rgb="FFFF0000"/>
      </left>
      <right/>
      <top/>
      <bottom/>
      <diagonal/>
    </border>
    <border>
      <left/>
      <right style="medium">
        <color rgb="FFFF0000"/>
      </right>
      <top/>
      <bottom/>
      <diagonal/>
    </border>
    <border>
      <left style="medium">
        <color rgb="FFFF0000"/>
      </left>
      <right style="thin">
        <color theme="1"/>
      </right>
      <top style="medium">
        <color rgb="FFFF0000"/>
      </top>
      <bottom style="thin">
        <color theme="1"/>
      </bottom>
      <diagonal/>
    </border>
    <border>
      <left style="thin">
        <color theme="1"/>
      </left>
      <right style="thin">
        <color theme="1"/>
      </right>
      <top style="medium">
        <color rgb="FFFF0000"/>
      </top>
      <bottom style="thin">
        <color theme="1"/>
      </bottom>
      <diagonal/>
    </border>
    <border>
      <left style="thin">
        <color theme="1"/>
      </left>
      <right style="medium">
        <color rgb="FFFF0000"/>
      </right>
      <top style="medium">
        <color rgb="FFFF0000"/>
      </top>
      <bottom style="thin">
        <color theme="1"/>
      </bottom>
      <diagonal/>
    </border>
    <border>
      <left style="medium">
        <color rgb="FFFF0000"/>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rgb="FFFF0000"/>
      </right>
      <top style="thin">
        <color theme="1"/>
      </top>
      <bottom style="thin">
        <color theme="1"/>
      </bottom>
      <diagonal/>
    </border>
    <border>
      <left style="medium">
        <color rgb="FFFF0000"/>
      </left>
      <right style="thin">
        <color theme="1"/>
      </right>
      <top style="thin">
        <color theme="1"/>
      </top>
      <bottom style="medium">
        <color rgb="FFFF0000"/>
      </bottom>
      <diagonal/>
    </border>
    <border>
      <left style="thin">
        <color theme="1"/>
      </left>
      <right style="thin">
        <color theme="1"/>
      </right>
      <top style="thin">
        <color theme="1"/>
      </top>
      <bottom style="medium">
        <color rgb="FFFF0000"/>
      </bottom>
      <diagonal/>
    </border>
    <border>
      <left style="thin">
        <color theme="1"/>
      </left>
      <right style="medium">
        <color rgb="FFFF0000"/>
      </right>
      <top style="thin">
        <color theme="1"/>
      </top>
      <bottom style="medium">
        <color rgb="FFFF0000"/>
      </bottom>
      <diagonal/>
    </border>
    <border>
      <left style="medium">
        <color indexed="64"/>
      </left>
      <right style="medium">
        <color indexed="64"/>
      </right>
      <top style="thin">
        <color indexed="64"/>
      </top>
      <bottom style="double">
        <color indexed="64"/>
      </bottom>
      <diagonal/>
    </border>
    <border diagonalUp="1">
      <left/>
      <right style="thin">
        <color indexed="64"/>
      </right>
      <top/>
      <bottom style="medium">
        <color indexed="64"/>
      </bottom>
      <diagonal style="thin">
        <color indexed="64"/>
      </diagonal>
    </border>
    <border>
      <left style="medium">
        <color rgb="FFFF0000"/>
      </left>
      <right style="thin">
        <color theme="1"/>
      </right>
      <top style="thin">
        <color theme="1"/>
      </top>
      <bottom style="double">
        <color indexed="64"/>
      </bottom>
      <diagonal/>
    </border>
    <border>
      <left style="thin">
        <color theme="1"/>
      </left>
      <right style="thin">
        <color theme="1"/>
      </right>
      <top style="thin">
        <color theme="1"/>
      </top>
      <bottom style="double">
        <color indexed="64"/>
      </bottom>
      <diagonal/>
    </border>
    <border>
      <left style="thin">
        <color theme="1"/>
      </left>
      <right style="medium">
        <color rgb="FFFF0000"/>
      </right>
      <top style="thin">
        <color theme="1"/>
      </top>
      <bottom style="double">
        <color indexed="64"/>
      </bottom>
      <diagonal/>
    </border>
    <border>
      <left/>
      <right style="thin">
        <color indexed="64"/>
      </right>
      <top style="thin">
        <color indexed="64"/>
      </top>
      <bottom style="double">
        <color indexed="64"/>
      </bottom>
      <diagonal/>
    </border>
    <border diagonalUp="1">
      <left style="medium">
        <color rgb="FFFF0000"/>
      </left>
      <right/>
      <top style="double">
        <color indexed="64"/>
      </top>
      <bottom style="thin">
        <color theme="1"/>
      </bottom>
      <diagonal style="thin">
        <color theme="1"/>
      </diagonal>
    </border>
    <border diagonalUp="1">
      <left/>
      <right/>
      <top style="double">
        <color indexed="64"/>
      </top>
      <bottom style="thin">
        <color theme="1"/>
      </bottom>
      <diagonal style="thin">
        <color theme="1"/>
      </diagonal>
    </border>
    <border diagonalUp="1">
      <left/>
      <right style="medium">
        <color rgb="FFFF0000"/>
      </right>
      <top style="double">
        <color indexed="64"/>
      </top>
      <bottom style="thin">
        <color theme="1"/>
      </bottom>
      <diagonal style="thin">
        <color theme="1"/>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hair">
        <color auto="1"/>
      </right>
      <top style="medium">
        <color auto="1"/>
      </top>
      <bottom style="dashed">
        <color auto="1"/>
      </bottom>
      <diagonal/>
    </border>
    <border>
      <left style="hair">
        <color auto="1"/>
      </left>
      <right style="hair">
        <color auto="1"/>
      </right>
      <top style="medium">
        <color auto="1"/>
      </top>
      <bottom style="dashed">
        <color auto="1"/>
      </bottom>
      <diagonal/>
    </border>
    <border>
      <left style="hair">
        <color auto="1"/>
      </left>
      <right style="medium">
        <color auto="1"/>
      </right>
      <top style="medium">
        <color auto="1"/>
      </top>
      <bottom style="dashed">
        <color auto="1"/>
      </bottom>
      <diagonal/>
    </border>
    <border>
      <left style="medium">
        <color auto="1"/>
      </left>
      <right style="hair">
        <color auto="1"/>
      </right>
      <top style="dashed">
        <color auto="1"/>
      </top>
      <bottom style="dashed">
        <color auto="1"/>
      </bottom>
      <diagonal/>
    </border>
    <border>
      <left style="hair">
        <color auto="1"/>
      </left>
      <right style="medium">
        <color auto="1"/>
      </right>
      <top style="dashed">
        <color auto="1"/>
      </top>
      <bottom style="dashed">
        <color auto="1"/>
      </bottom>
      <diagonal/>
    </border>
    <border>
      <left style="medium">
        <color auto="1"/>
      </left>
      <right style="hair">
        <color auto="1"/>
      </right>
      <top style="dashed">
        <color auto="1"/>
      </top>
      <bottom style="medium">
        <color auto="1"/>
      </bottom>
      <diagonal/>
    </border>
    <border>
      <left style="hair">
        <color auto="1"/>
      </left>
      <right style="hair">
        <color auto="1"/>
      </right>
      <top style="dashed">
        <color auto="1"/>
      </top>
      <bottom style="medium">
        <color auto="1"/>
      </bottom>
      <diagonal/>
    </border>
    <border>
      <left style="hair">
        <color auto="1"/>
      </left>
      <right style="medium">
        <color auto="1"/>
      </right>
      <top style="dashed">
        <color auto="1"/>
      </top>
      <bottom style="medium">
        <color auto="1"/>
      </bottom>
      <diagonal/>
    </border>
    <border>
      <left/>
      <right style="hair">
        <color auto="1"/>
      </right>
      <top style="medium">
        <color auto="1"/>
      </top>
      <bottom/>
      <diagonal/>
    </border>
    <border>
      <left style="medium">
        <color auto="1"/>
      </left>
      <right/>
      <top style="dashed">
        <color auto="1"/>
      </top>
      <bottom style="dashed">
        <color auto="1"/>
      </bottom>
      <diagonal/>
    </border>
    <border>
      <left style="medium">
        <color auto="1"/>
      </left>
      <right/>
      <top style="dashed">
        <color auto="1"/>
      </top>
      <bottom style="medium">
        <color auto="1"/>
      </bottom>
      <diagonal/>
    </border>
    <border>
      <left style="medium">
        <color auto="1"/>
      </left>
      <right style="hair">
        <color auto="1"/>
      </right>
      <top style="dashed">
        <color auto="1"/>
      </top>
      <bottom style="thin">
        <color auto="1"/>
      </bottom>
      <diagonal/>
    </border>
    <border>
      <left style="hair">
        <color auto="1"/>
      </left>
      <right style="medium">
        <color auto="1"/>
      </right>
      <top style="dashed">
        <color auto="1"/>
      </top>
      <bottom style="thin">
        <color auto="1"/>
      </bottom>
      <diagonal/>
    </border>
    <border>
      <left style="medium">
        <color auto="1"/>
      </left>
      <right/>
      <top style="dashed">
        <color auto="1"/>
      </top>
      <bottom style="thin">
        <color auto="1"/>
      </bottom>
      <diagonal/>
    </border>
    <border>
      <left/>
      <right style="medium">
        <color indexed="64"/>
      </right>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thin">
        <color indexed="64"/>
      </top>
      <bottom style="dotted">
        <color indexed="64"/>
      </bottom>
      <diagonal/>
    </border>
    <border>
      <left/>
      <right/>
      <top style="double">
        <color indexed="64"/>
      </top>
      <bottom/>
      <diagonal/>
    </border>
    <border>
      <left style="thin">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hair">
        <color indexed="64"/>
      </left>
      <right style="double">
        <color indexed="64"/>
      </right>
      <top style="thin">
        <color indexed="64"/>
      </top>
      <bottom style="thin">
        <color indexed="64"/>
      </bottom>
      <diagonal/>
    </border>
    <border>
      <left style="hair">
        <color indexed="64"/>
      </left>
      <right style="double">
        <color indexed="64"/>
      </right>
      <top style="thin">
        <color indexed="64"/>
      </top>
      <bottom style="double">
        <color indexed="64"/>
      </bottom>
      <diagonal/>
    </border>
    <border>
      <left style="hair">
        <color indexed="64"/>
      </left>
      <right style="double">
        <color indexed="64"/>
      </right>
      <top/>
      <bottom style="thin">
        <color indexed="64"/>
      </bottom>
      <diagonal/>
    </border>
    <border>
      <left style="thin">
        <color indexed="64"/>
      </left>
      <right style="hair">
        <color indexed="64"/>
      </right>
      <top style="dotted">
        <color indexed="64"/>
      </top>
      <bottom style="medium">
        <color indexed="64"/>
      </bottom>
      <diagonal/>
    </border>
    <border>
      <left style="hair">
        <color indexed="64"/>
      </left>
      <right style="hair">
        <color indexed="64"/>
      </right>
      <top style="dotted">
        <color indexed="64"/>
      </top>
      <bottom style="medium">
        <color indexed="64"/>
      </bottom>
      <diagonal/>
    </border>
    <border>
      <left style="hair">
        <color indexed="64"/>
      </left>
      <right style="double">
        <color indexed="64"/>
      </right>
      <top style="dotted">
        <color indexed="64"/>
      </top>
      <bottom style="medium">
        <color indexed="64"/>
      </bottom>
      <diagonal/>
    </border>
    <border>
      <left/>
      <right style="hair">
        <color indexed="64"/>
      </right>
      <top style="dotted">
        <color indexed="64"/>
      </top>
      <bottom style="medium">
        <color indexed="64"/>
      </bottom>
      <diagonal/>
    </border>
    <border>
      <left style="hair">
        <color indexed="64"/>
      </left>
      <right style="thin">
        <color indexed="64"/>
      </right>
      <top style="dotted">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bottom style="double">
        <color indexed="64"/>
      </bottom>
      <diagonal/>
    </border>
    <border>
      <left/>
      <right style="double">
        <color indexed="64"/>
      </right>
      <top/>
      <bottom/>
      <diagonal/>
    </border>
  </borders>
  <cellStyleXfs count="6">
    <xf numFmtId="0" fontId="0" fillId="0" borderId="0">
      <alignment vertical="center"/>
    </xf>
    <xf numFmtId="9" fontId="15" fillId="0" borderId="0" applyFont="0" applyFill="0" applyBorder="0" applyAlignment="0" applyProtection="0">
      <alignment vertical="center"/>
    </xf>
    <xf numFmtId="38" fontId="15" fillId="0" borderId="0" applyFont="0" applyFill="0" applyBorder="0" applyAlignment="0" applyProtection="0">
      <alignment vertical="center"/>
    </xf>
    <xf numFmtId="0" fontId="6" fillId="0" borderId="0">
      <alignment vertical="center"/>
    </xf>
    <xf numFmtId="0" fontId="29" fillId="0" borderId="0">
      <alignment vertical="center"/>
    </xf>
    <xf numFmtId="38" fontId="29" fillId="0" borderId="0" applyFont="0" applyFill="0" applyBorder="0" applyAlignment="0" applyProtection="0">
      <alignment vertical="center"/>
    </xf>
  </cellStyleXfs>
  <cellXfs count="1354">
    <xf numFmtId="0" fontId="0" fillId="0" borderId="0" xfId="0">
      <alignment vertical="center"/>
    </xf>
    <xf numFmtId="0" fontId="17" fillId="0" borderId="0" xfId="0" applyFont="1">
      <alignment vertical="center"/>
    </xf>
    <xf numFmtId="0" fontId="0" fillId="0" borderId="0" xfId="0" applyBorder="1">
      <alignment vertical="center"/>
    </xf>
    <xf numFmtId="0" fontId="0" fillId="0" borderId="3" xfId="0" applyBorder="1">
      <alignment vertical="center"/>
    </xf>
    <xf numFmtId="0" fontId="0" fillId="0" borderId="7" xfId="0" applyBorder="1">
      <alignment vertical="center"/>
    </xf>
    <xf numFmtId="0" fontId="17" fillId="0" borderId="8" xfId="0" applyFont="1" applyBorder="1" applyAlignment="1" applyProtection="1">
      <alignment horizontal="left" vertical="center"/>
      <protection locked="0"/>
    </xf>
    <xf numFmtId="0" fontId="17" fillId="0" borderId="9"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17" fillId="0" borderId="2" xfId="0" applyFont="1" applyBorder="1" applyAlignment="1" applyProtection="1">
      <alignment horizontal="left" vertical="center"/>
      <protection locked="0"/>
    </xf>
    <xf numFmtId="0" fontId="17" fillId="0" borderId="6" xfId="0" applyFont="1" applyBorder="1" applyAlignment="1" applyProtection="1">
      <alignment horizontal="left" vertical="center"/>
      <protection locked="0"/>
    </xf>
    <xf numFmtId="0" fontId="17" fillId="0" borderId="4" xfId="0" applyFont="1"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8" xfId="0" applyBorder="1" applyAlignment="1" applyProtection="1">
      <alignment vertical="center"/>
      <protection locked="0"/>
    </xf>
    <xf numFmtId="0" fontId="0" fillId="0" borderId="1" xfId="0" applyBorder="1" applyAlignment="1" applyProtection="1">
      <alignment vertical="center"/>
      <protection locked="0"/>
    </xf>
    <xf numFmtId="0" fontId="0" fillId="0" borderId="9" xfId="0" applyBorder="1" applyAlignment="1" applyProtection="1">
      <alignment vertical="center"/>
      <protection locked="0"/>
    </xf>
    <xf numFmtId="0" fontId="0" fillId="0" borderId="5" xfId="0" applyBorder="1" applyAlignment="1" applyProtection="1">
      <alignment vertical="center"/>
      <protection locked="0"/>
    </xf>
    <xf numFmtId="0" fontId="0" fillId="0" borderId="0" xfId="0" applyBorder="1" applyAlignment="1" applyProtection="1">
      <alignment vertical="center"/>
      <protection locked="0"/>
    </xf>
    <xf numFmtId="0" fontId="0" fillId="0" borderId="2" xfId="0" applyBorder="1" applyAlignment="1" applyProtection="1">
      <alignment vertical="center"/>
      <protection locked="0"/>
    </xf>
    <xf numFmtId="0" fontId="0" fillId="0" borderId="6" xfId="0"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0" fillId="0" borderId="0" xfId="0" applyProtection="1">
      <alignment vertical="center"/>
    </xf>
    <xf numFmtId="0" fontId="0" fillId="0" borderId="0" xfId="0" applyProtection="1">
      <alignment vertical="center"/>
      <protection hidden="1"/>
    </xf>
    <xf numFmtId="0" fontId="17" fillId="0" borderId="0" xfId="0" applyFont="1" applyBorder="1" applyAlignment="1" applyProtection="1">
      <alignment vertical="center"/>
      <protection hidden="1"/>
    </xf>
    <xf numFmtId="0" fontId="17" fillId="0" borderId="1" xfId="0" applyFont="1" applyBorder="1" applyAlignment="1" applyProtection="1">
      <alignment horizontal="left" vertical="center"/>
      <protection hidden="1"/>
    </xf>
    <xf numFmtId="0" fontId="17" fillId="0" borderId="5" xfId="0"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0" fillId="0" borderId="0" xfId="0" applyBorder="1" applyProtection="1">
      <alignment vertical="center"/>
      <protection hidden="1"/>
    </xf>
    <xf numFmtId="0" fontId="17" fillId="0" borderId="2" xfId="0" applyFont="1" applyBorder="1" applyAlignment="1" applyProtection="1">
      <alignment horizontal="left" vertical="center"/>
      <protection hidden="1"/>
    </xf>
    <xf numFmtId="0" fontId="17" fillId="0" borderId="2" xfId="0" applyFont="1" applyBorder="1" applyAlignment="1" applyProtection="1">
      <alignment vertical="center"/>
      <protection hidden="1"/>
    </xf>
    <xf numFmtId="181" fontId="17" fillId="0" borderId="0" xfId="0" applyNumberFormat="1" applyFont="1" applyBorder="1" applyAlignment="1" applyProtection="1">
      <alignment vertical="center"/>
      <protection hidden="1"/>
    </xf>
    <xf numFmtId="38" fontId="17" fillId="0" borderId="0" xfId="2" applyFont="1" applyBorder="1" applyAlignment="1" applyProtection="1">
      <alignment horizontal="right" vertical="center"/>
      <protection hidden="1"/>
    </xf>
    <xf numFmtId="0" fontId="17" fillId="0" borderId="6" xfId="0" applyFont="1" applyBorder="1" applyAlignment="1" applyProtection="1">
      <alignment horizontal="left" vertical="center"/>
      <protection hidden="1"/>
    </xf>
    <xf numFmtId="0" fontId="17" fillId="0" borderId="3" xfId="0" applyFont="1" applyBorder="1" applyAlignment="1" applyProtection="1">
      <alignment horizontal="left" vertical="center"/>
      <protection hidden="1"/>
    </xf>
    <xf numFmtId="0" fontId="17" fillId="0" borderId="28" xfId="0" applyFont="1" applyBorder="1" applyAlignment="1" applyProtection="1">
      <alignment horizontal="left" vertical="center"/>
      <protection hidden="1"/>
    </xf>
    <xf numFmtId="0" fontId="0" fillId="0" borderId="3" xfId="0" applyBorder="1" applyProtection="1">
      <alignment vertical="center"/>
      <protection hidden="1"/>
    </xf>
    <xf numFmtId="0" fontId="17" fillId="0" borderId="3" xfId="0" applyFont="1" applyBorder="1" applyAlignment="1" applyProtection="1">
      <alignment vertical="center"/>
      <protection hidden="1"/>
    </xf>
    <xf numFmtId="38" fontId="17" fillId="0" borderId="0" xfId="2" applyFont="1" applyFill="1" applyBorder="1" applyAlignment="1" applyProtection="1">
      <alignment horizontal="right" vertical="center"/>
      <protection hidden="1"/>
    </xf>
    <xf numFmtId="38" fontId="0" fillId="0" borderId="0" xfId="2" applyFont="1" applyFill="1" applyBorder="1" applyProtection="1">
      <alignment vertical="center"/>
      <protection hidden="1"/>
    </xf>
    <xf numFmtId="192" fontId="0" fillId="0" borderId="0" xfId="0" applyNumberFormat="1" applyFont="1" applyBorder="1" applyAlignment="1" applyProtection="1">
      <alignment horizontal="right" vertical="center"/>
      <protection hidden="1"/>
    </xf>
    <xf numFmtId="192" fontId="0" fillId="0" borderId="0" xfId="0" applyNumberFormat="1" applyFont="1" applyBorder="1" applyAlignment="1" applyProtection="1">
      <alignment horizontal="right" vertical="center" shrinkToFit="1"/>
      <protection hidden="1"/>
    </xf>
    <xf numFmtId="0" fontId="0" fillId="0" borderId="0" xfId="0" applyBorder="1" applyAlignment="1" applyProtection="1">
      <alignment vertical="center"/>
      <protection hidden="1"/>
    </xf>
    <xf numFmtId="0" fontId="17" fillId="0" borderId="0" xfId="0" applyFont="1" applyProtection="1">
      <alignment vertical="center"/>
      <protection hidden="1"/>
    </xf>
    <xf numFmtId="0" fontId="19" fillId="0" borderId="0" xfId="0" applyFont="1" applyProtection="1">
      <alignment vertical="center"/>
      <protection hidden="1"/>
    </xf>
    <xf numFmtId="0" fontId="0" fillId="0" borderId="0" xfId="0" applyAlignment="1" applyProtection="1">
      <alignment vertical="center"/>
      <protection hidden="1"/>
    </xf>
    <xf numFmtId="177" fontId="20" fillId="0" borderId="0" xfId="0" applyNumberFormat="1" applyFont="1" applyBorder="1" applyAlignment="1" applyProtection="1">
      <alignment vertical="center"/>
      <protection hidden="1"/>
    </xf>
    <xf numFmtId="0" fontId="21" fillId="0" borderId="0" xfId="0" applyFont="1" applyProtection="1">
      <alignment vertical="center"/>
      <protection hidden="1"/>
    </xf>
    <xf numFmtId="0" fontId="17" fillId="0" borderId="87" xfId="0" applyFont="1" applyBorder="1" applyAlignment="1" applyProtection="1">
      <alignment horizontal="left" vertical="center"/>
      <protection hidden="1"/>
    </xf>
    <xf numFmtId="0" fontId="0" fillId="0" borderId="87" xfId="0" applyBorder="1" applyProtection="1">
      <alignment vertical="center"/>
      <protection hidden="1"/>
    </xf>
    <xf numFmtId="0" fontId="0" fillId="0" borderId="0" xfId="0" applyBorder="1" applyAlignment="1" applyProtection="1">
      <alignment horizontal="left" vertical="center"/>
      <protection hidden="1"/>
    </xf>
    <xf numFmtId="0" fontId="0" fillId="0" borderId="25" xfId="0" applyBorder="1" applyProtection="1">
      <alignment vertical="center"/>
    </xf>
    <xf numFmtId="0" fontId="0" fillId="0" borderId="9" xfId="0" applyBorder="1" applyProtection="1">
      <alignment vertical="center"/>
      <protection hidden="1"/>
    </xf>
    <xf numFmtId="0" fontId="0" fillId="0" borderId="6" xfId="0" applyBorder="1" applyProtection="1">
      <alignment vertical="center"/>
      <protection hidden="1"/>
    </xf>
    <xf numFmtId="0" fontId="0" fillId="0" borderId="4" xfId="0" applyBorder="1" applyProtection="1">
      <alignment vertical="center"/>
      <protection hidden="1"/>
    </xf>
    <xf numFmtId="0" fontId="17" fillId="0" borderId="8" xfId="0" applyFont="1" applyBorder="1" applyAlignment="1" applyProtection="1">
      <alignment vertical="center"/>
      <protection hidden="1"/>
    </xf>
    <xf numFmtId="0" fontId="0" fillId="0" borderId="0"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0" fillId="0" borderId="26" xfId="0" applyBorder="1" applyAlignment="1" applyProtection="1">
      <alignment horizontal="center" vertical="center"/>
    </xf>
    <xf numFmtId="0" fontId="0" fillId="0" borderId="25" xfId="0" applyBorder="1" applyAlignment="1" applyProtection="1">
      <alignment horizontal="center" vertical="center"/>
    </xf>
    <xf numFmtId="0" fontId="0" fillId="0" borderId="7" xfId="0" applyBorder="1" applyAlignment="1" applyProtection="1">
      <alignment horizontal="center" vertical="center"/>
    </xf>
    <xf numFmtId="0" fontId="0" fillId="0" borderId="0" xfId="0" applyAlignment="1">
      <alignment horizontal="right" vertical="center"/>
    </xf>
    <xf numFmtId="0" fontId="22" fillId="0" borderId="0" xfId="0" applyFont="1" applyProtection="1">
      <alignment vertical="center"/>
      <protection hidden="1"/>
    </xf>
    <xf numFmtId="0" fontId="17" fillId="0" borderId="8" xfId="0" applyFont="1" applyBorder="1" applyAlignment="1" applyProtection="1">
      <alignment horizontal="left" vertical="center"/>
      <protection hidden="1"/>
    </xf>
    <xf numFmtId="0" fontId="0" fillId="0" borderId="1" xfId="0" applyBorder="1" applyProtection="1">
      <alignment vertical="center"/>
      <protection hidden="1"/>
    </xf>
    <xf numFmtId="0" fontId="17" fillId="0" borderId="0" xfId="0" applyFont="1" applyBorder="1" applyProtection="1">
      <alignment vertical="center"/>
      <protection hidden="1"/>
    </xf>
    <xf numFmtId="0" fontId="22" fillId="0" borderId="5" xfId="0" applyFont="1" applyBorder="1" applyAlignment="1" applyProtection="1">
      <alignment vertical="center" wrapText="1"/>
      <protection hidden="1"/>
    </xf>
    <xf numFmtId="0" fontId="0" fillId="0" borderId="5" xfId="0" applyBorder="1" applyProtection="1">
      <alignment vertical="center"/>
      <protection hidden="1"/>
    </xf>
    <xf numFmtId="0" fontId="0" fillId="0" borderId="2" xfId="0" applyBorder="1" applyAlignment="1" applyProtection="1">
      <alignment vertical="center"/>
      <protection hidden="1"/>
    </xf>
    <xf numFmtId="182" fontId="17" fillId="0" borderId="0" xfId="0" applyNumberFormat="1" applyFont="1" applyFill="1" applyBorder="1" applyAlignment="1" applyProtection="1">
      <alignment vertical="center"/>
      <protection hidden="1"/>
    </xf>
    <xf numFmtId="0" fontId="0" fillId="0" borderId="26" xfId="0" applyBorder="1" applyAlignment="1" applyProtection="1">
      <alignment vertical="center"/>
      <protection hidden="1"/>
    </xf>
    <xf numFmtId="0" fontId="17" fillId="0" borderId="1" xfId="0" applyFont="1" applyBorder="1" applyAlignment="1" applyProtection="1">
      <alignment vertical="center"/>
      <protection hidden="1"/>
    </xf>
    <xf numFmtId="0" fontId="0" fillId="0" borderId="113" xfId="0" applyFill="1" applyBorder="1" applyAlignment="1" applyProtection="1">
      <alignment vertical="center"/>
      <protection hidden="1"/>
    </xf>
    <xf numFmtId="0" fontId="41" fillId="0" borderId="0" xfId="0" applyFont="1" applyBorder="1" applyAlignment="1" applyProtection="1">
      <alignment horizontal="right" vertical="center"/>
      <protection hidden="1"/>
    </xf>
    <xf numFmtId="0" fontId="17" fillId="0" borderId="0" xfId="0" applyFont="1" applyBorder="1" applyAlignment="1" applyProtection="1">
      <alignment horizontal="center" vertical="center" shrinkToFit="1"/>
      <protection hidden="1"/>
    </xf>
    <xf numFmtId="0" fontId="40" fillId="0" borderId="3" xfId="0" applyFont="1" applyBorder="1" applyAlignment="1" applyProtection="1">
      <alignment horizontal="right" vertical="center"/>
      <protection hidden="1"/>
    </xf>
    <xf numFmtId="0" fontId="17" fillId="0" borderId="0" xfId="0" applyFont="1" applyAlignment="1" applyProtection="1">
      <alignment vertical="center" shrinkToFit="1"/>
      <protection hidden="1"/>
    </xf>
    <xf numFmtId="0" fontId="17" fillId="0" borderId="8" xfId="0" applyFont="1" applyFill="1" applyBorder="1" applyAlignment="1" applyProtection="1">
      <alignment horizontal="left" vertical="center"/>
      <protection hidden="1"/>
    </xf>
    <xf numFmtId="0" fontId="17" fillId="0" borderId="1" xfId="0" applyFont="1" applyFill="1" applyBorder="1" applyAlignment="1" applyProtection="1">
      <alignment horizontal="left" vertical="center"/>
      <protection hidden="1"/>
    </xf>
    <xf numFmtId="0" fontId="17" fillId="0" borderId="9" xfId="0" applyFont="1" applyBorder="1" applyAlignment="1" applyProtection="1">
      <alignment horizontal="left" vertical="center"/>
      <protection hidden="1"/>
    </xf>
    <xf numFmtId="49" fontId="17" fillId="0" borderId="0" xfId="0" applyNumberFormat="1" applyFont="1" applyBorder="1" applyAlignment="1" applyProtection="1">
      <alignment horizontal="left" vertical="center"/>
      <protection hidden="1"/>
    </xf>
    <xf numFmtId="183" fontId="17" fillId="0" borderId="0" xfId="0" applyNumberFormat="1" applyFont="1" applyBorder="1" applyAlignment="1" applyProtection="1">
      <alignment horizontal="left" vertical="center"/>
      <protection hidden="1"/>
    </xf>
    <xf numFmtId="0" fontId="17" fillId="0" borderId="0" xfId="0" applyFont="1" applyFill="1" applyBorder="1" applyAlignment="1" applyProtection="1">
      <alignment horizontal="left" vertical="center"/>
      <protection hidden="1"/>
    </xf>
    <xf numFmtId="0" fontId="0" fillId="0" borderId="2" xfId="0" applyBorder="1" applyProtection="1">
      <alignment vertical="center"/>
      <protection hidden="1"/>
    </xf>
    <xf numFmtId="0" fontId="0" fillId="0" borderId="7" xfId="0" applyBorder="1" applyProtection="1">
      <alignment vertical="center"/>
      <protection hidden="1"/>
    </xf>
    <xf numFmtId="0" fontId="17" fillId="0" borderId="0" xfId="0" applyFont="1" applyBorder="1" applyAlignment="1" applyProtection="1">
      <alignment horizontal="right" vertical="center"/>
      <protection hidden="1"/>
    </xf>
    <xf numFmtId="0" fontId="40" fillId="0" borderId="0" xfId="0" applyFont="1" applyBorder="1" applyAlignment="1" applyProtection="1">
      <alignment horizontal="left" vertical="center"/>
      <protection hidden="1"/>
    </xf>
    <xf numFmtId="183" fontId="17" fillId="0" borderId="0" xfId="0" applyNumberFormat="1" applyFont="1" applyBorder="1" applyAlignment="1" applyProtection="1">
      <alignment vertical="center"/>
      <protection hidden="1"/>
    </xf>
    <xf numFmtId="0" fontId="0" fillId="0" borderId="6" xfId="0" applyBorder="1" applyAlignment="1" applyProtection="1">
      <alignment horizontal="left" vertical="center"/>
      <protection hidden="1"/>
    </xf>
    <xf numFmtId="0" fontId="0" fillId="0" borderId="3" xfId="0" applyBorder="1" applyAlignment="1" applyProtection="1">
      <alignment horizontal="left" vertical="center"/>
      <protection hidden="1"/>
    </xf>
    <xf numFmtId="0" fontId="0" fillId="4" borderId="26" xfId="0" applyFill="1" applyBorder="1" applyAlignment="1" applyProtection="1">
      <alignment horizontal="center" vertical="center" shrinkToFit="1"/>
      <protection hidden="1"/>
    </xf>
    <xf numFmtId="0" fontId="0" fillId="4" borderId="35" xfId="0" applyFill="1" applyBorder="1" applyAlignment="1" applyProtection="1">
      <alignment horizontal="center" vertical="center" shrinkToFit="1"/>
      <protection hidden="1"/>
    </xf>
    <xf numFmtId="0" fontId="0" fillId="4" borderId="25" xfId="0" applyFill="1" applyBorder="1" applyAlignment="1" applyProtection="1">
      <alignment horizontal="center" vertical="center" shrinkToFit="1"/>
      <protection hidden="1"/>
    </xf>
    <xf numFmtId="0" fontId="0" fillId="4" borderId="7" xfId="0" applyFill="1" applyBorder="1" applyAlignment="1" applyProtection="1">
      <alignment horizontal="center" vertical="center" shrinkToFit="1"/>
      <protection hidden="1"/>
    </xf>
    <xf numFmtId="0" fontId="0" fillId="0" borderId="7" xfId="0" applyBorder="1" applyAlignment="1" applyProtection="1">
      <alignment horizontal="center" vertical="center" shrinkToFit="1"/>
      <protection hidden="1"/>
    </xf>
    <xf numFmtId="0" fontId="0" fillId="0" borderId="0" xfId="0" applyAlignment="1" applyProtection="1">
      <alignment vertical="center" shrinkToFit="1"/>
      <protection hidden="1"/>
    </xf>
    <xf numFmtId="0" fontId="0" fillId="0" borderId="7" xfId="0" applyFill="1" applyBorder="1" applyAlignment="1" applyProtection="1">
      <alignment horizontal="center" vertical="center" shrinkToFit="1"/>
      <protection hidden="1"/>
    </xf>
    <xf numFmtId="0" fontId="0" fillId="0" borderId="0" xfId="0" applyProtection="1">
      <alignment vertical="center"/>
      <protection locked="0"/>
    </xf>
    <xf numFmtId="0" fontId="17" fillId="0" borderId="3" xfId="0" applyFont="1" applyBorder="1" applyAlignment="1" applyProtection="1">
      <alignment horizontal="left" vertical="center"/>
      <protection locked="0"/>
    </xf>
    <xf numFmtId="0" fontId="17" fillId="0" borderId="1" xfId="0" applyFont="1" applyBorder="1" applyAlignment="1" applyProtection="1">
      <alignment horizontal="left" vertical="center"/>
      <protection locked="0"/>
    </xf>
    <xf numFmtId="0" fontId="0" fillId="0" borderId="34" xfId="0" applyBorder="1" applyAlignment="1" applyProtection="1">
      <alignment horizontal="center" vertical="center"/>
    </xf>
    <xf numFmtId="187" fontId="0" fillId="11" borderId="7" xfId="0" applyNumberFormat="1" applyFill="1" applyBorder="1" applyProtection="1">
      <alignment vertical="center"/>
    </xf>
    <xf numFmtId="187" fontId="0" fillId="5" borderId="7" xfId="1" applyNumberFormat="1" applyFont="1" applyFill="1" applyBorder="1" applyProtection="1">
      <alignment vertical="center"/>
    </xf>
    <xf numFmtId="187" fontId="0" fillId="11" borderId="0" xfId="0" applyNumberFormat="1" applyFill="1" applyProtection="1">
      <alignment vertical="center"/>
    </xf>
    <xf numFmtId="187" fontId="0" fillId="5" borderId="0" xfId="1" applyNumberFormat="1" applyFont="1" applyFill="1" applyProtection="1">
      <alignment vertical="center"/>
    </xf>
    <xf numFmtId="187" fontId="0" fillId="12" borderId="0" xfId="0" applyNumberFormat="1" applyFill="1" applyProtection="1">
      <alignment vertical="center"/>
    </xf>
    <xf numFmtId="187" fontId="0" fillId="0" borderId="0" xfId="1" applyNumberFormat="1" applyFont="1">
      <alignment vertical="center"/>
    </xf>
    <xf numFmtId="187" fontId="0" fillId="5" borderId="0" xfId="1" applyNumberFormat="1" applyFont="1" applyFill="1">
      <alignment vertical="center"/>
    </xf>
    <xf numFmtId="187" fontId="0" fillId="11" borderId="0" xfId="1" applyNumberFormat="1" applyFont="1" applyFill="1">
      <alignment vertical="center"/>
    </xf>
    <xf numFmtId="187" fontId="0" fillId="12" borderId="0" xfId="1" applyNumberFormat="1" applyFont="1" applyFill="1">
      <alignment vertical="center"/>
    </xf>
    <xf numFmtId="187" fontId="0" fillId="0" borderId="0" xfId="0" applyNumberFormat="1">
      <alignment vertical="center"/>
    </xf>
    <xf numFmtId="9" fontId="0" fillId="0" borderId="0" xfId="1" applyFont="1" applyBorder="1" applyProtection="1">
      <alignment vertical="center"/>
      <protection hidden="1"/>
    </xf>
    <xf numFmtId="187" fontId="0" fillId="0" borderId="7" xfId="1" applyNumberFormat="1" applyFont="1" applyBorder="1" applyProtection="1">
      <alignment vertical="center"/>
      <protection hidden="1"/>
    </xf>
    <xf numFmtId="0" fontId="0" fillId="0" borderId="26" xfId="0" applyBorder="1" applyProtection="1">
      <alignment vertical="center"/>
      <protection hidden="1"/>
    </xf>
    <xf numFmtId="0" fontId="0" fillId="0" borderId="25" xfId="0" applyBorder="1" applyProtection="1">
      <alignment vertical="center"/>
      <protection hidden="1"/>
    </xf>
    <xf numFmtId="0" fontId="0" fillId="0" borderId="0" xfId="0" applyBorder="1" applyAlignment="1" applyProtection="1">
      <alignment horizontal="right" vertical="center"/>
      <protection hidden="1"/>
    </xf>
    <xf numFmtId="187" fontId="0" fillId="0" borderId="0" xfId="0" applyNumberFormat="1" applyBorder="1" applyProtection="1">
      <alignment vertical="center"/>
      <protection hidden="1"/>
    </xf>
    <xf numFmtId="0" fontId="0" fillId="0" borderId="29" xfId="0" applyBorder="1" applyProtection="1">
      <alignment vertical="center"/>
    </xf>
    <xf numFmtId="0" fontId="0" fillId="0" borderId="24" xfId="0" applyBorder="1" applyProtection="1">
      <alignment vertical="center"/>
    </xf>
    <xf numFmtId="0" fontId="0" fillId="0" borderId="26" xfId="0" applyBorder="1" applyProtection="1">
      <alignment vertical="center"/>
    </xf>
    <xf numFmtId="0" fontId="0" fillId="0" borderId="34" xfId="0" applyBorder="1" applyProtection="1">
      <alignment vertical="center"/>
    </xf>
    <xf numFmtId="0" fontId="0" fillId="0" borderId="7" xfId="0" applyBorder="1" applyProtection="1">
      <alignment vertical="center"/>
    </xf>
    <xf numFmtId="2" fontId="0" fillId="0" borderId="7" xfId="0" applyNumberFormat="1" applyBorder="1" applyProtection="1">
      <alignment vertical="center"/>
    </xf>
    <xf numFmtId="194" fontId="0" fillId="0" borderId="7" xfId="0" applyNumberFormat="1" applyBorder="1" applyProtection="1">
      <alignment vertical="center"/>
    </xf>
    <xf numFmtId="184" fontId="0" fillId="0" borderId="7" xfId="0" applyNumberFormat="1" applyBorder="1" applyProtection="1">
      <alignment vertical="center"/>
    </xf>
    <xf numFmtId="195" fontId="0" fillId="0" borderId="7" xfId="0" applyNumberFormat="1" applyBorder="1" applyProtection="1">
      <alignment vertical="center"/>
    </xf>
    <xf numFmtId="9" fontId="0" fillId="0" borderId="113" xfId="0" applyNumberFormat="1" applyBorder="1" applyProtection="1">
      <alignment vertical="center"/>
    </xf>
    <xf numFmtId="9" fontId="0" fillId="0" borderId="0" xfId="0" applyNumberFormat="1" applyBorder="1" applyProtection="1">
      <alignment vertical="center"/>
    </xf>
    <xf numFmtId="0" fontId="0" fillId="0" borderId="0" xfId="0" applyAlignment="1" applyProtection="1">
      <alignment horizontal="right" vertical="center"/>
    </xf>
    <xf numFmtId="2" fontId="0" fillId="0" borderId="7" xfId="0" applyNumberFormat="1" applyBorder="1">
      <alignment vertical="center"/>
    </xf>
    <xf numFmtId="0" fontId="0" fillId="0" borderId="26" xfId="0" applyBorder="1">
      <alignment vertical="center"/>
    </xf>
    <xf numFmtId="0" fontId="0" fillId="0" borderId="35" xfId="0" applyBorder="1">
      <alignment vertical="center"/>
    </xf>
    <xf numFmtId="0" fontId="0" fillId="0" borderId="25" xfId="0" applyBorder="1">
      <alignment vertical="center"/>
    </xf>
    <xf numFmtId="194" fontId="0" fillId="0" borderId="7" xfId="0" applyNumberFormat="1" applyBorder="1">
      <alignment vertical="center"/>
    </xf>
    <xf numFmtId="40" fontId="0" fillId="0" borderId="0" xfId="2" applyNumberFormat="1" applyFont="1" applyBorder="1" applyProtection="1">
      <alignment vertical="center"/>
      <protection hidden="1"/>
    </xf>
    <xf numFmtId="40" fontId="0" fillId="0" borderId="0" xfId="2" applyNumberFormat="1" applyFont="1" applyProtection="1">
      <alignment vertical="center"/>
      <protection hidden="1"/>
    </xf>
    <xf numFmtId="38" fontId="0" fillId="0" borderId="7" xfId="2" applyFont="1" applyBorder="1" applyProtection="1">
      <alignment vertical="center"/>
      <protection hidden="1"/>
    </xf>
    <xf numFmtId="181" fontId="0" fillId="0" borderId="0" xfId="0" applyNumberFormat="1" applyBorder="1" applyProtection="1">
      <alignment vertical="center"/>
      <protection hidden="1"/>
    </xf>
    <xf numFmtId="38" fontId="17" fillId="0" borderId="0" xfId="2" applyFont="1" applyBorder="1" applyAlignment="1" applyProtection="1">
      <alignment vertical="center"/>
      <protection hidden="1"/>
    </xf>
    <xf numFmtId="196" fontId="17" fillId="0" borderId="0" xfId="2" applyNumberFormat="1" applyFont="1" applyBorder="1" applyAlignment="1" applyProtection="1">
      <alignment horizontal="right" vertical="center"/>
      <protection hidden="1"/>
    </xf>
    <xf numFmtId="0" fontId="22" fillId="0" borderId="96" xfId="0" applyFont="1" applyBorder="1" applyAlignment="1" applyProtection="1">
      <alignment horizontal="center" vertical="center" wrapText="1" shrinkToFit="1"/>
      <protection locked="0"/>
    </xf>
    <xf numFmtId="0" fontId="16" fillId="0" borderId="0" xfId="0" applyFont="1" applyBorder="1" applyProtection="1">
      <alignment vertical="center"/>
      <protection hidden="1"/>
    </xf>
    <xf numFmtId="0" fontId="0" fillId="7" borderId="7" xfId="0" applyFill="1" applyBorder="1" applyAlignment="1">
      <alignment horizontal="center" vertical="center"/>
    </xf>
    <xf numFmtId="0" fontId="0" fillId="5" borderId="7" xfId="0" applyFill="1" applyBorder="1" applyAlignment="1">
      <alignment horizontal="center" vertical="center"/>
    </xf>
    <xf numFmtId="0" fontId="0" fillId="13" borderId="7" xfId="0" applyFill="1" applyBorder="1">
      <alignment vertical="center"/>
    </xf>
    <xf numFmtId="194" fontId="0" fillId="13" borderId="7" xfId="0" applyNumberFormat="1" applyFill="1" applyBorder="1">
      <alignment vertical="center"/>
    </xf>
    <xf numFmtId="2" fontId="0" fillId="13" borderId="7" xfId="0" applyNumberFormat="1" applyFill="1" applyBorder="1">
      <alignment vertical="center"/>
    </xf>
    <xf numFmtId="193" fontId="0" fillId="0" borderId="0" xfId="2" applyNumberFormat="1" applyFont="1" applyBorder="1" applyAlignment="1" applyProtection="1">
      <alignment vertical="center"/>
      <protection hidden="1"/>
    </xf>
    <xf numFmtId="0" fontId="17" fillId="0" borderId="1" xfId="0" applyFont="1" applyBorder="1" applyAlignment="1" applyProtection="1">
      <alignment horizontal="right" vertical="center"/>
      <protection hidden="1"/>
    </xf>
    <xf numFmtId="0" fontId="19" fillId="0" borderId="0" xfId="0" applyFont="1" applyBorder="1" applyProtection="1">
      <alignment vertical="center"/>
      <protection hidden="1"/>
    </xf>
    <xf numFmtId="38" fontId="0" fillId="0" borderId="1" xfId="2" applyFont="1" applyBorder="1" applyAlignment="1" applyProtection="1">
      <alignment vertical="center" shrinkToFit="1"/>
      <protection hidden="1"/>
    </xf>
    <xf numFmtId="0" fontId="17" fillId="0" borderId="95" xfId="0" applyFont="1" applyBorder="1" applyAlignment="1" applyProtection="1">
      <alignment horizontal="center" vertical="center"/>
      <protection hidden="1"/>
    </xf>
    <xf numFmtId="0" fontId="22" fillId="0" borderId="96" xfId="0" applyFont="1" applyBorder="1" applyAlignment="1" applyProtection="1">
      <alignment horizontal="center" vertical="center" wrapText="1" shrinkToFit="1"/>
      <protection hidden="1"/>
    </xf>
    <xf numFmtId="0" fontId="40" fillId="0" borderId="136" xfId="0" applyFont="1" applyBorder="1" applyAlignment="1" applyProtection="1">
      <alignment vertical="center" shrinkToFit="1"/>
      <protection hidden="1"/>
    </xf>
    <xf numFmtId="0" fontId="40" fillId="0" borderId="137" xfId="0" applyFont="1" applyBorder="1" applyAlignment="1" applyProtection="1">
      <alignment vertical="center" shrinkToFit="1"/>
      <protection hidden="1"/>
    </xf>
    <xf numFmtId="0" fontId="40" fillId="0" borderId="138" xfId="0" applyFont="1" applyBorder="1" applyAlignment="1" applyProtection="1">
      <alignment vertical="center" shrinkToFit="1"/>
      <protection hidden="1"/>
    </xf>
    <xf numFmtId="178" fontId="0" fillId="0" borderId="0" xfId="0" applyNumberFormat="1" applyFont="1" applyBorder="1" applyAlignment="1" applyProtection="1">
      <alignment vertical="center"/>
      <protection hidden="1"/>
    </xf>
    <xf numFmtId="0" fontId="40" fillId="0" borderId="1" xfId="0" applyFont="1" applyBorder="1" applyAlignment="1" applyProtection="1">
      <alignment horizontal="right" vertical="center"/>
      <protection hidden="1"/>
    </xf>
    <xf numFmtId="0" fontId="20" fillId="0" borderId="0" xfId="0" applyFont="1" applyBorder="1" applyAlignment="1" applyProtection="1">
      <alignment vertical="center"/>
      <protection hidden="1"/>
    </xf>
    <xf numFmtId="0" fontId="22" fillId="0" borderId="0" xfId="0" applyFont="1" applyBorder="1" applyAlignment="1" applyProtection="1">
      <alignment vertical="center" shrinkToFit="1"/>
      <protection hidden="1"/>
    </xf>
    <xf numFmtId="0" fontId="22" fillId="0" borderId="0" xfId="0" applyFont="1" applyBorder="1" applyAlignment="1" applyProtection="1">
      <alignment vertical="center" wrapText="1"/>
      <protection hidden="1"/>
    </xf>
    <xf numFmtId="0" fontId="22" fillId="0" borderId="93" xfId="0" applyFont="1" applyBorder="1" applyAlignment="1" applyProtection="1">
      <alignment horizontal="center" vertical="center" wrapText="1" shrinkToFit="1"/>
      <protection locked="0"/>
    </xf>
    <xf numFmtId="0" fontId="0" fillId="0" borderId="0" xfId="0" applyAlignment="1" applyProtection="1">
      <alignment horizontal="right" vertical="center"/>
      <protection hidden="1"/>
    </xf>
    <xf numFmtId="0" fontId="0" fillId="0" borderId="0" xfId="0" applyAlignment="1" applyProtection="1">
      <alignment vertical="center"/>
      <protection locked="0"/>
    </xf>
    <xf numFmtId="0" fontId="17" fillId="0" borderId="0" xfId="0" applyFont="1" applyProtection="1">
      <alignment vertical="center"/>
      <protection locked="0"/>
    </xf>
    <xf numFmtId="0" fontId="30" fillId="2" borderId="0" xfId="4" applyFont="1" applyFill="1" applyProtection="1">
      <alignment vertical="center"/>
      <protection hidden="1"/>
    </xf>
    <xf numFmtId="0" fontId="31" fillId="2" borderId="0" xfId="4" applyFont="1" applyFill="1" applyProtection="1">
      <alignment vertical="center"/>
      <protection hidden="1"/>
    </xf>
    <xf numFmtId="14" fontId="31" fillId="2" borderId="0" xfId="4" applyNumberFormat="1" applyFont="1" applyFill="1" applyProtection="1">
      <alignment vertical="center"/>
      <protection hidden="1"/>
    </xf>
    <xf numFmtId="179" fontId="32" fillId="2" borderId="0" xfId="4" applyNumberFormat="1" applyFont="1" applyFill="1" applyProtection="1">
      <alignment vertical="center"/>
      <protection hidden="1"/>
    </xf>
    <xf numFmtId="179" fontId="31" fillId="2" borderId="0" xfId="4" applyNumberFormat="1" applyFont="1" applyFill="1" applyProtection="1">
      <alignment vertical="center"/>
      <protection hidden="1"/>
    </xf>
    <xf numFmtId="188" fontId="31" fillId="2" borderId="0" xfId="4" applyNumberFormat="1" applyFont="1" applyFill="1" applyProtection="1">
      <alignment vertical="center"/>
      <protection hidden="1"/>
    </xf>
    <xf numFmtId="0" fontId="31" fillId="2" borderId="10" xfId="4" applyNumberFormat="1" applyFont="1" applyFill="1" applyBorder="1" applyAlignment="1" applyProtection="1">
      <alignment horizontal="right" vertical="center"/>
      <protection hidden="1"/>
    </xf>
    <xf numFmtId="0" fontId="29" fillId="0" borderId="0" xfId="4" applyProtection="1">
      <alignment vertical="center"/>
      <protection hidden="1"/>
    </xf>
    <xf numFmtId="0" fontId="31" fillId="2" borderId="11" xfId="4" applyFont="1" applyFill="1" applyBorder="1" applyProtection="1">
      <alignment vertical="center"/>
      <protection hidden="1"/>
    </xf>
    <xf numFmtId="0" fontId="31" fillId="2" borderId="14" xfId="4" applyFont="1" applyFill="1" applyBorder="1" applyProtection="1">
      <alignment vertical="center"/>
      <protection hidden="1"/>
    </xf>
    <xf numFmtId="0" fontId="33" fillId="2" borderId="178" xfId="3" applyFont="1" applyFill="1" applyBorder="1" applyAlignment="1" applyProtection="1">
      <alignment horizontal="center" vertical="center"/>
      <protection hidden="1"/>
    </xf>
    <xf numFmtId="0" fontId="33" fillId="2" borderId="177" xfId="3" applyFont="1" applyFill="1" applyBorder="1" applyAlignment="1" applyProtection="1">
      <alignment horizontal="center" vertical="center"/>
      <protection hidden="1"/>
    </xf>
    <xf numFmtId="0" fontId="33" fillId="2" borderId="15" xfId="3" applyFont="1" applyFill="1" applyBorder="1" applyAlignment="1" applyProtection="1">
      <alignment horizontal="center" vertical="center" shrinkToFit="1"/>
      <protection hidden="1"/>
    </xf>
    <xf numFmtId="0" fontId="33" fillId="2" borderId="15" xfId="3" applyFont="1" applyFill="1" applyBorder="1" applyAlignment="1" applyProtection="1">
      <alignment horizontal="center" vertical="center" wrapText="1"/>
      <protection hidden="1"/>
    </xf>
    <xf numFmtId="0" fontId="33" fillId="2" borderId="149" xfId="3" applyFont="1" applyFill="1" applyBorder="1" applyAlignment="1" applyProtection="1">
      <alignment horizontal="center" vertical="center" wrapText="1"/>
      <protection hidden="1"/>
    </xf>
    <xf numFmtId="0" fontId="33" fillId="2" borderId="153" xfId="3" applyFont="1" applyFill="1" applyBorder="1" applyAlignment="1" applyProtection="1">
      <alignment horizontal="center" vertical="center" wrapText="1"/>
      <protection hidden="1"/>
    </xf>
    <xf numFmtId="0" fontId="33" fillId="2" borderId="55" xfId="3" applyFont="1" applyFill="1" applyBorder="1" applyAlignment="1" applyProtection="1">
      <alignment horizontal="center" vertical="center" wrapText="1"/>
      <protection hidden="1"/>
    </xf>
    <xf numFmtId="0" fontId="31" fillId="2" borderId="16" xfId="4" applyFont="1" applyFill="1" applyBorder="1" applyProtection="1">
      <alignment vertical="center"/>
      <protection hidden="1"/>
    </xf>
    <xf numFmtId="0" fontId="33" fillId="2" borderId="19" xfId="3" applyFont="1" applyFill="1" applyBorder="1" applyAlignment="1" applyProtection="1">
      <alignment horizontal="center" vertical="center" wrapText="1"/>
      <protection hidden="1"/>
    </xf>
    <xf numFmtId="0" fontId="33" fillId="2" borderId="18" xfId="3" applyFont="1" applyFill="1" applyBorder="1" applyAlignment="1" applyProtection="1">
      <alignment horizontal="center" vertical="center" wrapText="1"/>
      <protection hidden="1"/>
    </xf>
    <xf numFmtId="0" fontId="33" fillId="2" borderId="20" xfId="3" applyFont="1" applyFill="1" applyBorder="1" applyAlignment="1" applyProtection="1">
      <alignment horizontal="center" vertical="center" wrapText="1"/>
      <protection hidden="1"/>
    </xf>
    <xf numFmtId="0" fontId="33" fillId="2" borderId="152" xfId="3" applyFont="1" applyFill="1" applyBorder="1" applyAlignment="1" applyProtection="1">
      <alignment horizontal="center" vertical="center" wrapText="1"/>
      <protection hidden="1"/>
    </xf>
    <xf numFmtId="0" fontId="33" fillId="2" borderId="57" xfId="3" applyFont="1" applyFill="1" applyBorder="1" applyAlignment="1" applyProtection="1">
      <alignment horizontal="center" vertical="center" wrapText="1"/>
      <protection hidden="1"/>
    </xf>
    <xf numFmtId="0" fontId="33" fillId="2" borderId="21" xfId="3" applyFont="1" applyFill="1" applyBorder="1" applyAlignment="1" applyProtection="1">
      <alignment horizontal="distributed" vertical="center" justifyLastLine="1"/>
      <protection hidden="1"/>
    </xf>
    <xf numFmtId="0" fontId="33" fillId="2" borderId="21" xfId="3" applyFont="1" applyFill="1" applyBorder="1" applyAlignment="1" applyProtection="1">
      <alignment horizontal="center" vertical="center"/>
      <protection hidden="1"/>
    </xf>
    <xf numFmtId="0" fontId="33" fillId="2" borderId="58" xfId="3" applyFont="1" applyFill="1" applyBorder="1" applyAlignment="1" applyProtection="1">
      <alignment horizontal="center" vertical="center" wrapText="1"/>
      <protection hidden="1"/>
    </xf>
    <xf numFmtId="0" fontId="33" fillId="2" borderId="22" xfId="3" applyFont="1" applyFill="1" applyBorder="1" applyAlignment="1" applyProtection="1">
      <alignment horizontal="center" vertical="center" wrapText="1"/>
      <protection hidden="1"/>
    </xf>
    <xf numFmtId="180" fontId="33" fillId="2" borderId="23" xfId="3" applyNumberFormat="1" applyFont="1" applyFill="1" applyBorder="1" applyAlignment="1" applyProtection="1">
      <alignment horizontal="center" vertical="center" wrapText="1"/>
      <protection hidden="1"/>
    </xf>
    <xf numFmtId="189" fontId="33" fillId="2" borderId="21" xfId="3" applyNumberFormat="1" applyFont="1" applyFill="1" applyBorder="1" applyAlignment="1" applyProtection="1">
      <alignment horizontal="center" vertical="center" wrapText="1"/>
      <protection hidden="1"/>
    </xf>
    <xf numFmtId="180" fontId="33" fillId="2" borderId="78" xfId="3" applyNumberFormat="1" applyFont="1" applyFill="1" applyBorder="1" applyAlignment="1" applyProtection="1">
      <alignment horizontal="center" vertical="center" shrinkToFit="1"/>
      <protection hidden="1"/>
    </xf>
    <xf numFmtId="180" fontId="33" fillId="2" borderId="56" xfId="3" applyNumberFormat="1" applyFont="1" applyFill="1" applyBorder="1" applyAlignment="1" applyProtection="1">
      <alignment horizontal="center" vertical="center" shrinkToFit="1"/>
      <protection hidden="1"/>
    </xf>
    <xf numFmtId="0" fontId="33" fillId="2" borderId="26" xfId="3" applyFont="1" applyFill="1" applyBorder="1" applyAlignment="1" applyProtection="1">
      <alignment horizontal="distributed" vertical="center" justifyLastLine="1"/>
      <protection hidden="1"/>
    </xf>
    <xf numFmtId="0" fontId="33" fillId="2" borderId="26" xfId="3" applyFont="1" applyFill="1" applyBorder="1" applyAlignment="1" applyProtection="1">
      <alignment horizontal="center" vertical="center"/>
      <protection hidden="1"/>
    </xf>
    <xf numFmtId="0" fontId="33" fillId="2" borderId="35" xfId="3" applyFont="1" applyFill="1" applyBorder="1" applyAlignment="1" applyProtection="1">
      <alignment horizontal="center" vertical="center" wrapText="1"/>
      <protection hidden="1"/>
    </xf>
    <xf numFmtId="0" fontId="33" fillId="2" borderId="25" xfId="3" applyFont="1" applyFill="1" applyBorder="1" applyAlignment="1" applyProtection="1">
      <alignment horizontal="center" vertical="center" wrapText="1"/>
      <protection hidden="1"/>
    </xf>
    <xf numFmtId="180" fontId="33" fillId="2" borderId="7" xfId="3" applyNumberFormat="1" applyFont="1" applyFill="1" applyBorder="1" applyAlignment="1" applyProtection="1">
      <alignment horizontal="center" vertical="center" wrapText="1"/>
      <protection hidden="1"/>
    </xf>
    <xf numFmtId="189" fontId="33" fillId="2" borderId="26" xfId="3" applyNumberFormat="1" applyFont="1" applyFill="1" applyBorder="1" applyAlignment="1" applyProtection="1">
      <alignment horizontal="center" vertical="center" wrapText="1"/>
      <protection hidden="1"/>
    </xf>
    <xf numFmtId="180" fontId="33" fillId="2" borderId="153" xfId="3" applyNumberFormat="1" applyFont="1" applyFill="1" applyBorder="1" applyAlignment="1" applyProtection="1">
      <alignment horizontal="center" vertical="center" shrinkToFit="1"/>
      <protection hidden="1"/>
    </xf>
    <xf numFmtId="180" fontId="33" fillId="2" borderId="55" xfId="3" applyNumberFormat="1" applyFont="1" applyFill="1" applyBorder="1" applyAlignment="1" applyProtection="1">
      <alignment horizontal="center" vertical="center" shrinkToFit="1"/>
      <protection hidden="1"/>
    </xf>
    <xf numFmtId="0" fontId="33" fillId="2" borderId="67" xfId="3" applyFont="1" applyFill="1" applyBorder="1" applyAlignment="1" applyProtection="1">
      <alignment horizontal="distributed" vertical="center" justifyLastLine="1"/>
      <protection hidden="1"/>
    </xf>
    <xf numFmtId="0" fontId="35" fillId="2" borderId="67" xfId="3" applyFont="1" applyFill="1" applyBorder="1" applyAlignment="1" applyProtection="1">
      <alignment horizontal="center" vertical="center"/>
      <protection hidden="1"/>
    </xf>
    <xf numFmtId="0" fontId="33" fillId="2" borderId="68" xfId="3" applyFont="1" applyFill="1" applyBorder="1" applyAlignment="1" applyProtection="1">
      <alignment horizontal="center" vertical="center" wrapText="1"/>
      <protection hidden="1"/>
    </xf>
    <xf numFmtId="0" fontId="35" fillId="2" borderId="173" xfId="3" applyFont="1" applyFill="1" applyBorder="1" applyAlignment="1" applyProtection="1">
      <alignment horizontal="center" vertical="center" wrapText="1"/>
      <protection hidden="1"/>
    </xf>
    <xf numFmtId="180" fontId="33" fillId="2" borderId="168" xfId="3" applyNumberFormat="1" applyFont="1" applyFill="1" applyBorder="1" applyAlignment="1" applyProtection="1">
      <alignment horizontal="center" vertical="center" shrinkToFit="1"/>
      <protection hidden="1"/>
    </xf>
    <xf numFmtId="180" fontId="33" fillId="2" borderId="48" xfId="3" applyNumberFormat="1" applyFont="1" applyFill="1" applyBorder="1" applyAlignment="1" applyProtection="1">
      <alignment horizontal="center" vertical="center" shrinkToFit="1"/>
      <protection hidden="1"/>
    </xf>
    <xf numFmtId="0" fontId="31" fillId="2" borderId="16" xfId="4" applyFont="1" applyFill="1" applyBorder="1" applyAlignment="1" applyProtection="1">
      <alignment vertical="center" wrapText="1"/>
      <protection hidden="1"/>
    </xf>
    <xf numFmtId="180" fontId="33" fillId="2" borderId="37" xfId="3" applyNumberFormat="1" applyFont="1" applyFill="1" applyBorder="1" applyAlignment="1" applyProtection="1">
      <alignment horizontal="center" vertical="center"/>
      <protection hidden="1"/>
    </xf>
    <xf numFmtId="190" fontId="33" fillId="2" borderId="151" xfId="3" applyNumberFormat="1" applyFont="1" applyFill="1" applyBorder="1" applyAlignment="1" applyProtection="1">
      <alignment horizontal="center" vertical="center" wrapText="1"/>
      <protection hidden="1"/>
    </xf>
    <xf numFmtId="180" fontId="31" fillId="2" borderId="154" xfId="4" applyNumberFormat="1" applyFont="1" applyFill="1" applyBorder="1" applyAlignment="1" applyProtection="1">
      <alignment horizontal="center" vertical="center" shrinkToFit="1"/>
      <protection hidden="1"/>
    </xf>
    <xf numFmtId="180" fontId="31" fillId="2" borderId="81" xfId="4" applyNumberFormat="1" applyFont="1" applyFill="1" applyBorder="1" applyAlignment="1" applyProtection="1">
      <alignment horizontal="center" vertical="center" shrinkToFit="1"/>
      <protection hidden="1"/>
    </xf>
    <xf numFmtId="0" fontId="33" fillId="2" borderId="24" xfId="3" applyFont="1" applyFill="1" applyBorder="1" applyAlignment="1" applyProtection="1">
      <alignment vertical="center" textRotation="255"/>
      <protection hidden="1"/>
    </xf>
    <xf numFmtId="0" fontId="33" fillId="2" borderId="5" xfId="3" applyFont="1" applyFill="1" applyBorder="1" applyAlignment="1" applyProtection="1">
      <alignment horizontal="distributed" vertical="center" indent="1"/>
      <protection hidden="1"/>
    </xf>
    <xf numFmtId="0" fontId="33" fillId="2" borderId="5" xfId="3" applyFont="1" applyFill="1" applyBorder="1" applyAlignment="1" applyProtection="1">
      <alignment horizontal="center" vertical="center"/>
      <protection hidden="1"/>
    </xf>
    <xf numFmtId="0" fontId="33" fillId="2" borderId="0" xfId="3" applyFont="1" applyFill="1" applyBorder="1" applyAlignment="1" applyProtection="1">
      <alignment horizontal="center" vertical="center"/>
      <protection hidden="1"/>
    </xf>
    <xf numFmtId="0" fontId="33" fillId="2" borderId="2" xfId="3" applyFont="1" applyFill="1" applyBorder="1" applyAlignment="1" applyProtection="1">
      <alignment horizontal="center" vertical="center"/>
      <protection hidden="1"/>
    </xf>
    <xf numFmtId="4" fontId="33" fillId="2" borderId="5" xfId="3" applyNumberFormat="1" applyFont="1" applyFill="1" applyBorder="1" applyAlignment="1" applyProtection="1">
      <alignment horizontal="center" vertical="center"/>
      <protection hidden="1"/>
    </xf>
    <xf numFmtId="190" fontId="33" fillId="2" borderId="5" xfId="3" applyNumberFormat="1" applyFont="1" applyFill="1" applyBorder="1" applyAlignment="1" applyProtection="1">
      <alignment horizontal="center" vertical="center" wrapText="1"/>
      <protection hidden="1"/>
    </xf>
    <xf numFmtId="180" fontId="31" fillId="2" borderId="155" xfId="4" applyNumberFormat="1" applyFont="1" applyFill="1" applyBorder="1" applyAlignment="1" applyProtection="1">
      <alignment horizontal="center" vertical="center"/>
      <protection hidden="1"/>
    </xf>
    <xf numFmtId="180" fontId="31" fillId="2" borderId="82" xfId="4" applyNumberFormat="1" applyFont="1" applyFill="1" applyBorder="1" applyAlignment="1" applyProtection="1">
      <alignment horizontal="center" vertical="center"/>
      <protection hidden="1"/>
    </xf>
    <xf numFmtId="0" fontId="35" fillId="2" borderId="51" xfId="3" applyFont="1" applyFill="1" applyBorder="1" applyAlignment="1" applyProtection="1">
      <alignment horizontal="center" vertical="center"/>
      <protection hidden="1"/>
    </xf>
    <xf numFmtId="0" fontId="33" fillId="2" borderId="52" xfId="3" applyFont="1" applyFill="1" applyBorder="1" applyAlignment="1" applyProtection="1">
      <alignment horizontal="center" vertical="center"/>
      <protection hidden="1"/>
    </xf>
    <xf numFmtId="0" fontId="35" fillId="2" borderId="53" xfId="3" applyFont="1" applyFill="1" applyBorder="1" applyAlignment="1" applyProtection="1">
      <alignment horizontal="center" vertical="center"/>
      <protection hidden="1"/>
    </xf>
    <xf numFmtId="180" fontId="33" fillId="2" borderId="51" xfId="3" applyNumberFormat="1" applyFont="1" applyFill="1" applyBorder="1" applyAlignment="1" applyProtection="1">
      <alignment horizontal="center" vertical="center" wrapText="1"/>
      <protection hidden="1"/>
    </xf>
    <xf numFmtId="188" fontId="33" fillId="2" borderId="51" xfId="3" applyNumberFormat="1" applyFont="1" applyFill="1" applyBorder="1" applyAlignment="1" applyProtection="1">
      <alignment horizontal="center" vertical="center" wrapText="1"/>
      <protection hidden="1"/>
    </xf>
    <xf numFmtId="180" fontId="33" fillId="2" borderId="113" xfId="3" applyNumberFormat="1" applyFont="1" applyFill="1" applyBorder="1" applyAlignment="1" applyProtection="1">
      <alignment horizontal="center" vertical="center" shrinkToFit="1"/>
      <protection hidden="1"/>
    </xf>
    <xf numFmtId="180" fontId="33" fillId="2" borderId="50" xfId="3" applyNumberFormat="1" applyFont="1" applyFill="1" applyBorder="1" applyAlignment="1" applyProtection="1">
      <alignment horizontal="center" vertical="center" shrinkToFit="1"/>
      <protection hidden="1"/>
    </xf>
    <xf numFmtId="0" fontId="31" fillId="2" borderId="36" xfId="4" applyFont="1" applyFill="1" applyBorder="1" applyAlignment="1" applyProtection="1">
      <alignment vertical="center"/>
      <protection hidden="1"/>
    </xf>
    <xf numFmtId="180" fontId="33" fillId="2" borderId="151" xfId="3" applyNumberFormat="1" applyFont="1" applyFill="1" applyBorder="1" applyAlignment="1" applyProtection="1">
      <alignment vertical="center"/>
      <protection hidden="1"/>
    </xf>
    <xf numFmtId="180" fontId="33" fillId="2" borderId="80" xfId="3" applyNumberFormat="1" applyFont="1" applyFill="1" applyBorder="1" applyAlignment="1" applyProtection="1">
      <alignment vertical="center"/>
      <protection hidden="1"/>
    </xf>
    <xf numFmtId="180" fontId="33" fillId="2" borderId="156" xfId="3" applyNumberFormat="1" applyFont="1" applyFill="1" applyBorder="1" applyAlignment="1" applyProtection="1">
      <alignment vertical="center"/>
      <protection hidden="1"/>
    </xf>
    <xf numFmtId="180" fontId="33" fillId="2" borderId="51" xfId="3" applyNumberFormat="1" applyFont="1" applyFill="1" applyBorder="1" applyAlignment="1" applyProtection="1">
      <alignment horizontal="center" vertical="center"/>
      <protection hidden="1"/>
    </xf>
    <xf numFmtId="0" fontId="29" fillId="0" borderId="49" xfId="4" applyBorder="1" applyAlignment="1" applyProtection="1">
      <alignment vertical="center"/>
      <protection hidden="1"/>
    </xf>
    <xf numFmtId="0" fontId="29" fillId="0" borderId="83" xfId="4" applyBorder="1" applyAlignment="1" applyProtection="1">
      <alignment vertical="center"/>
      <protection hidden="1"/>
    </xf>
    <xf numFmtId="0" fontId="33" fillId="2" borderId="13" xfId="3" applyFont="1" applyFill="1" applyBorder="1" applyAlignment="1" applyProtection="1">
      <alignment vertical="center" textRotation="90" wrapText="1"/>
      <protection hidden="1"/>
    </xf>
    <xf numFmtId="0" fontId="33" fillId="2" borderId="24" xfId="3" applyFont="1" applyFill="1" applyBorder="1" applyAlignment="1" applyProtection="1">
      <alignment vertical="center" textRotation="90" wrapText="1"/>
      <protection hidden="1"/>
    </xf>
    <xf numFmtId="0" fontId="33" fillId="2" borderId="54" xfId="3" applyFont="1" applyFill="1" applyBorder="1" applyAlignment="1" applyProtection="1">
      <alignment vertical="center" textRotation="90" wrapText="1"/>
      <protection hidden="1"/>
    </xf>
    <xf numFmtId="0" fontId="0" fillId="0" borderId="8"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17" fillId="0" borderId="0" xfId="0" applyFont="1" applyBorder="1" applyAlignment="1" applyProtection="1">
      <alignment horizontal="left" vertical="center"/>
      <protection locked="0"/>
    </xf>
    <xf numFmtId="0" fontId="17" fillId="0" borderId="1" xfId="2" applyNumberFormat="1" applyFont="1" applyBorder="1" applyAlignment="1" applyProtection="1">
      <alignment vertical="center"/>
      <protection hidden="1"/>
    </xf>
    <xf numFmtId="0" fontId="17" fillId="9" borderId="0" xfId="0" applyFont="1" applyFill="1" applyBorder="1" applyAlignment="1" applyProtection="1">
      <alignment horizontal="center" vertical="center"/>
      <protection hidden="1"/>
    </xf>
    <xf numFmtId="0" fontId="40" fillId="0" borderId="9" xfId="0" applyFont="1" applyBorder="1" applyAlignment="1" applyProtection="1">
      <alignment horizontal="right" vertical="center"/>
      <protection hidden="1"/>
    </xf>
    <xf numFmtId="191" fontId="31" fillId="13" borderId="113" xfId="4" applyNumberFormat="1" applyFont="1" applyFill="1" applyBorder="1" applyAlignment="1" applyProtection="1">
      <alignment horizontal="center" vertical="center" shrinkToFit="1"/>
      <protection hidden="1"/>
    </xf>
    <xf numFmtId="191" fontId="31" fillId="13" borderId="85" xfId="4" applyNumberFormat="1" applyFont="1" applyFill="1" applyBorder="1" applyAlignment="1" applyProtection="1">
      <alignment horizontal="center" vertical="center" shrinkToFit="1"/>
      <protection hidden="1"/>
    </xf>
    <xf numFmtId="0" fontId="33" fillId="13" borderId="179" xfId="3" applyFont="1" applyFill="1" applyBorder="1" applyAlignment="1" applyProtection="1">
      <alignment horizontal="center" vertical="center"/>
      <protection hidden="1"/>
    </xf>
    <xf numFmtId="0" fontId="33" fillId="13" borderId="178" xfId="3" applyFont="1" applyFill="1" applyBorder="1" applyAlignment="1" applyProtection="1">
      <alignment horizontal="center" vertical="center"/>
      <protection hidden="1"/>
    </xf>
    <xf numFmtId="0" fontId="33" fillId="13" borderId="180" xfId="3" applyFont="1" applyFill="1" applyBorder="1" applyAlignment="1" applyProtection="1">
      <alignment horizontal="center" vertical="center"/>
      <protection hidden="1"/>
    </xf>
    <xf numFmtId="197" fontId="33" fillId="0" borderId="159" xfId="5" applyNumberFormat="1" applyFont="1" applyFill="1" applyBorder="1" applyAlignment="1" applyProtection="1">
      <alignment horizontal="center" vertical="center" shrinkToFit="1"/>
      <protection locked="0"/>
    </xf>
    <xf numFmtId="197" fontId="33" fillId="0" borderId="160" xfId="3" applyNumberFormat="1" applyFont="1" applyFill="1" applyBorder="1" applyAlignment="1" applyProtection="1">
      <alignment horizontal="center" vertical="center" shrinkToFit="1"/>
      <protection locked="0"/>
    </xf>
    <xf numFmtId="197" fontId="33" fillId="0" borderId="161" xfId="3" applyNumberFormat="1" applyFont="1" applyFill="1" applyBorder="1" applyAlignment="1" applyProtection="1">
      <alignment horizontal="center" vertical="center" shrinkToFit="1"/>
      <protection locked="0"/>
    </xf>
    <xf numFmtId="197" fontId="33" fillId="0" borderId="162" xfId="5" applyNumberFormat="1" applyFont="1" applyFill="1" applyBorder="1" applyAlignment="1" applyProtection="1">
      <alignment horizontal="center" vertical="center" shrinkToFit="1"/>
      <protection locked="0"/>
    </xf>
    <xf numFmtId="197" fontId="33" fillId="0" borderId="163" xfId="3" applyNumberFormat="1" applyFont="1" applyFill="1" applyBorder="1" applyAlignment="1" applyProtection="1">
      <alignment horizontal="center" vertical="center" shrinkToFit="1"/>
      <protection locked="0"/>
    </xf>
    <xf numFmtId="197" fontId="33" fillId="0" borderId="164" xfId="3" applyNumberFormat="1" applyFont="1" applyFill="1" applyBorder="1" applyAlignment="1" applyProtection="1">
      <alignment horizontal="center" vertical="center" shrinkToFit="1"/>
      <protection locked="0"/>
    </xf>
    <xf numFmtId="197" fontId="33" fillId="0" borderId="170" xfId="5" applyNumberFormat="1" applyFont="1" applyFill="1" applyBorder="1" applyAlignment="1" applyProtection="1">
      <alignment horizontal="center" vertical="center" shrinkToFit="1"/>
      <protection locked="0"/>
    </xf>
    <xf numFmtId="197" fontId="33" fillId="0" borderId="171" xfId="3" applyNumberFormat="1" applyFont="1" applyFill="1" applyBorder="1" applyAlignment="1" applyProtection="1">
      <alignment horizontal="center" vertical="center" shrinkToFit="1"/>
      <protection locked="0"/>
    </xf>
    <xf numFmtId="197" fontId="33" fillId="0" borderId="172" xfId="3" applyNumberFormat="1" applyFont="1" applyFill="1" applyBorder="1" applyAlignment="1" applyProtection="1">
      <alignment horizontal="center" vertical="center" shrinkToFit="1"/>
      <protection locked="0"/>
    </xf>
    <xf numFmtId="197" fontId="33" fillId="2" borderId="157" xfId="5" applyNumberFormat="1" applyFont="1" applyFill="1" applyBorder="1" applyAlignment="1" applyProtection="1">
      <alignment horizontal="center" vertical="center"/>
      <protection hidden="1"/>
    </xf>
    <xf numFmtId="197" fontId="33" fillId="2" borderId="0" xfId="3" applyNumberFormat="1" applyFont="1" applyFill="1" applyBorder="1" applyAlignment="1" applyProtection="1">
      <alignment horizontal="center" vertical="center"/>
      <protection hidden="1"/>
    </xf>
    <xf numFmtId="197" fontId="33" fillId="2" borderId="158" xfId="3" applyNumberFormat="1" applyFont="1" applyFill="1" applyBorder="1" applyAlignment="1" applyProtection="1">
      <alignment horizontal="center" vertical="center"/>
      <protection hidden="1"/>
    </xf>
    <xf numFmtId="197" fontId="33" fillId="0" borderId="165" xfId="5" applyNumberFormat="1" applyFont="1" applyFill="1" applyBorder="1" applyAlignment="1" applyProtection="1">
      <alignment horizontal="center" vertical="center" shrinkToFit="1"/>
      <protection locked="0"/>
    </xf>
    <xf numFmtId="197" fontId="33" fillId="2" borderId="166" xfId="3" applyNumberFormat="1" applyFont="1" applyFill="1" applyBorder="1" applyAlignment="1" applyProtection="1">
      <alignment horizontal="center" vertical="center" shrinkToFit="1"/>
      <protection locked="0"/>
    </xf>
    <xf numFmtId="197" fontId="33" fillId="2" borderId="167" xfId="3" applyNumberFormat="1" applyFont="1" applyFill="1" applyBorder="1" applyAlignment="1" applyProtection="1">
      <alignment horizontal="center" vertical="center" shrinkToFit="1"/>
      <protection locked="0"/>
    </xf>
    <xf numFmtId="187" fontId="0" fillId="0" borderId="7" xfId="0" applyNumberFormat="1" applyBorder="1" applyProtection="1">
      <alignment vertical="center"/>
      <protection hidden="1"/>
    </xf>
    <xf numFmtId="0" fontId="0" fillId="0" borderId="29" xfId="0" applyBorder="1" applyProtection="1">
      <alignment vertical="center"/>
      <protection hidden="1"/>
    </xf>
    <xf numFmtId="0" fontId="0" fillId="0" borderId="24" xfId="0" applyBorder="1" applyProtection="1">
      <alignment vertical="center"/>
      <protection hidden="1"/>
    </xf>
    <xf numFmtId="40" fontId="0" fillId="0" borderId="24" xfId="2" applyNumberFormat="1" applyFont="1" applyBorder="1" applyProtection="1">
      <alignment vertical="center"/>
      <protection hidden="1"/>
    </xf>
    <xf numFmtId="0" fontId="0" fillId="0" borderId="34" xfId="0" applyBorder="1" applyProtection="1">
      <alignment vertical="center"/>
      <protection hidden="1"/>
    </xf>
    <xf numFmtId="0" fontId="29" fillId="0" borderId="66" xfId="4" applyBorder="1" applyProtection="1">
      <alignment vertical="center"/>
      <protection hidden="1"/>
    </xf>
    <xf numFmtId="0" fontId="22" fillId="0" borderId="1" xfId="0" applyFont="1" applyBorder="1" applyAlignment="1" applyProtection="1">
      <alignment vertical="center"/>
      <protection hidden="1"/>
    </xf>
    <xf numFmtId="0" fontId="22" fillId="0" borderId="3" xfId="0" applyFont="1" applyBorder="1" applyAlignment="1" applyProtection="1">
      <alignment vertical="center"/>
      <protection hidden="1"/>
    </xf>
    <xf numFmtId="0" fontId="17" fillId="0" borderId="28" xfId="0" applyFont="1" applyBorder="1" applyAlignment="1" applyProtection="1">
      <alignment vertical="center"/>
      <protection hidden="1"/>
    </xf>
    <xf numFmtId="38" fontId="0" fillId="0" borderId="3" xfId="2" applyFont="1" applyBorder="1" applyAlignment="1" applyProtection="1">
      <alignment vertical="center" shrinkToFit="1"/>
      <protection hidden="1"/>
    </xf>
    <xf numFmtId="198" fontId="17" fillId="0" borderId="0" xfId="2" applyNumberFormat="1" applyFont="1" applyBorder="1" applyAlignment="1" applyProtection="1">
      <alignment horizontal="center" vertical="center" shrinkToFit="1"/>
      <protection hidden="1"/>
    </xf>
    <xf numFmtId="0" fontId="42" fillId="0" borderId="0" xfId="0" applyFont="1" applyBorder="1" applyAlignment="1" applyProtection="1">
      <alignment horizontal="center" vertical="center" shrinkToFit="1"/>
      <protection hidden="1"/>
    </xf>
    <xf numFmtId="181" fontId="17" fillId="0" borderId="0" xfId="0" applyNumberFormat="1" applyFont="1" applyBorder="1" applyAlignment="1" applyProtection="1">
      <alignment horizontal="center" vertical="center"/>
      <protection hidden="1"/>
    </xf>
    <xf numFmtId="0" fontId="17" fillId="0" borderId="204" xfId="0" applyFont="1" applyBorder="1" applyAlignment="1" applyProtection="1">
      <alignment vertical="center"/>
      <protection hidden="1"/>
    </xf>
    <xf numFmtId="38" fontId="17" fillId="0" borderId="0" xfId="2" applyFont="1" applyBorder="1" applyAlignment="1" applyProtection="1">
      <alignment horizontal="left" vertical="center"/>
      <protection hidden="1"/>
    </xf>
    <xf numFmtId="198" fontId="17" fillId="0" borderId="10" xfId="2" applyNumberFormat="1" applyFont="1" applyBorder="1" applyAlignment="1" applyProtection="1">
      <alignment horizontal="center" vertical="center" shrinkToFit="1"/>
      <protection hidden="1"/>
    </xf>
    <xf numFmtId="0" fontId="23" fillId="0" borderId="0" xfId="0" applyFont="1" applyBorder="1" applyAlignment="1" applyProtection="1">
      <alignment vertical="top"/>
      <protection hidden="1"/>
    </xf>
    <xf numFmtId="0" fontId="58" fillId="0" borderId="3" xfId="0" applyFont="1" applyBorder="1" applyAlignment="1" applyProtection="1">
      <alignment horizontal="right" vertical="center"/>
      <protection hidden="1"/>
    </xf>
    <xf numFmtId="0" fontId="0" fillId="0" borderId="8"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22" fillId="0" borderId="1" xfId="0" applyFont="1" applyBorder="1" applyAlignment="1" applyProtection="1">
      <alignment horizontal="right" vertical="center"/>
      <protection hidden="1"/>
    </xf>
    <xf numFmtId="0" fontId="22" fillId="0" borderId="3" xfId="0" applyFont="1" applyBorder="1" applyAlignment="1" applyProtection="1">
      <alignment horizontal="right" vertical="center"/>
      <protection hidden="1"/>
    </xf>
    <xf numFmtId="0" fontId="0" fillId="0" borderId="1" xfId="0" applyBorder="1" applyAlignment="1" applyProtection="1">
      <alignment horizontal="center" vertical="center"/>
      <protection hidden="1"/>
    </xf>
    <xf numFmtId="0" fontId="17" fillId="0" borderId="92" xfId="0" applyFont="1" applyBorder="1" applyAlignment="1" applyProtection="1">
      <alignment horizontal="center" vertical="center"/>
      <protection hidden="1"/>
    </xf>
    <xf numFmtId="0" fontId="17" fillId="0" borderId="98" xfId="0" applyFont="1" applyBorder="1" applyAlignment="1" applyProtection="1">
      <alignment horizontal="center" vertical="center"/>
      <protection hidden="1"/>
    </xf>
    <xf numFmtId="0" fontId="17" fillId="0" borderId="0" xfId="0" applyFont="1"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Border="1" applyAlignment="1" applyProtection="1">
      <alignment horizontal="right" vertical="center"/>
      <protection hidden="1"/>
    </xf>
    <xf numFmtId="0" fontId="0" fillId="0" borderId="0" xfId="0" applyBorder="1" applyAlignment="1" applyProtection="1">
      <alignment horizontal="center" vertical="center"/>
      <protection hidden="1"/>
    </xf>
    <xf numFmtId="0" fontId="0" fillId="0" borderId="7" xfId="0" applyBorder="1" applyAlignment="1" applyProtection="1">
      <alignment horizontal="center" vertical="center" shrinkToFit="1"/>
      <protection hidden="1"/>
    </xf>
    <xf numFmtId="0" fontId="0" fillId="4" borderId="7" xfId="0" applyFill="1" applyBorder="1" applyAlignment="1" applyProtection="1">
      <alignment horizontal="center" vertical="center" shrinkToFit="1"/>
      <protection hidden="1"/>
    </xf>
    <xf numFmtId="0" fontId="0" fillId="4" borderId="26" xfId="0" applyFill="1" applyBorder="1" applyAlignment="1" applyProtection="1">
      <alignment horizontal="center" vertical="center" shrinkToFit="1"/>
      <protection hidden="1"/>
    </xf>
    <xf numFmtId="0" fontId="0" fillId="4" borderId="35" xfId="0" applyFill="1" applyBorder="1" applyAlignment="1" applyProtection="1">
      <alignment horizontal="center" vertical="center" shrinkToFit="1"/>
      <protection hidden="1"/>
    </xf>
    <xf numFmtId="0" fontId="0" fillId="4" borderId="25" xfId="0" applyFill="1" applyBorder="1" applyAlignment="1" applyProtection="1">
      <alignment horizontal="center" vertical="center" shrinkToFit="1"/>
      <protection hidden="1"/>
    </xf>
    <xf numFmtId="0" fontId="0" fillId="0" borderId="1" xfId="0" applyBorder="1" applyAlignment="1" applyProtection="1">
      <alignment horizontal="left" vertical="center"/>
      <protection hidden="1"/>
    </xf>
    <xf numFmtId="0" fontId="0" fillId="0" borderId="5" xfId="0" applyBorder="1" applyAlignment="1" applyProtection="1">
      <alignment horizontal="left" vertical="center"/>
      <protection hidden="1"/>
    </xf>
    <xf numFmtId="0" fontId="0" fillId="0" borderId="0" xfId="0" applyAlignment="1" applyProtection="1">
      <alignment horizontal="left" vertical="center"/>
      <protection hidden="1"/>
    </xf>
    <xf numFmtId="0" fontId="0" fillId="0" borderId="2" xfId="0" applyBorder="1" applyAlignment="1" applyProtection="1">
      <alignment horizontal="left" vertical="center"/>
      <protection hidden="1"/>
    </xf>
    <xf numFmtId="0" fontId="0" fillId="0" borderId="6" xfId="0" applyBorder="1" applyAlignment="1" applyProtection="1">
      <alignment horizontal="left" vertical="center"/>
      <protection hidden="1"/>
    </xf>
    <xf numFmtId="0" fontId="0" fillId="0" borderId="3" xfId="0" applyBorder="1" applyAlignment="1" applyProtection="1">
      <alignment horizontal="left" vertical="center"/>
      <protection hidden="1"/>
    </xf>
    <xf numFmtId="0" fontId="0" fillId="0" borderId="4" xfId="0" applyBorder="1" applyAlignment="1" applyProtection="1">
      <alignment horizontal="left" vertical="center"/>
      <protection hidden="1"/>
    </xf>
    <xf numFmtId="0" fontId="0" fillId="0" borderId="26" xfId="0" applyBorder="1" applyAlignment="1" applyProtection="1">
      <alignment horizontal="center" vertical="center"/>
      <protection hidden="1"/>
    </xf>
    <xf numFmtId="0" fontId="17" fillId="0" borderId="0" xfId="0" applyFon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17" fillId="0" borderId="26" xfId="0" applyFont="1" applyBorder="1" applyAlignment="1" applyProtection="1">
      <alignment horizontal="left" vertical="center"/>
      <protection locked="0"/>
    </xf>
    <xf numFmtId="0" fontId="17" fillId="0" borderId="26" xfId="0" applyFont="1" applyBorder="1" applyAlignment="1" applyProtection="1">
      <alignment horizontal="center" vertical="center"/>
      <protection locked="0"/>
    </xf>
    <xf numFmtId="0" fontId="0" fillId="0" borderId="0" xfId="0" applyBorder="1" applyAlignment="1" applyProtection="1">
      <alignment vertical="center" shrinkToFit="1"/>
      <protection hidden="1"/>
    </xf>
    <xf numFmtId="176" fontId="20" fillId="0" borderId="0" xfId="0" applyNumberFormat="1" applyFont="1" applyBorder="1" applyAlignment="1" applyProtection="1">
      <alignment horizontal="center" vertical="center"/>
      <protection hidden="1"/>
    </xf>
    <xf numFmtId="12" fontId="20" fillId="0" borderId="0" xfId="0" applyNumberFormat="1" applyFont="1" applyBorder="1" applyAlignment="1" applyProtection="1">
      <alignment horizontal="center" vertical="center"/>
      <protection hidden="1"/>
    </xf>
    <xf numFmtId="176" fontId="17"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center"/>
      <protection hidden="1"/>
    </xf>
    <xf numFmtId="0" fontId="0" fillId="0" borderId="5" xfId="0" applyBorder="1" applyAlignment="1" applyProtection="1">
      <alignment vertical="center" shrinkToFit="1"/>
      <protection hidden="1"/>
    </xf>
    <xf numFmtId="0" fontId="17" fillId="0" borderId="0" xfId="0" applyFont="1" applyAlignment="1" applyProtection="1">
      <alignment horizontal="left" vertical="center" shrinkToFit="1"/>
      <protection hidden="1"/>
    </xf>
    <xf numFmtId="0" fontId="17" fillId="0" borderId="0" xfId="0" applyFont="1" applyBorder="1" applyAlignment="1" applyProtection="1">
      <alignment horizontal="left" vertical="center" shrinkToFit="1"/>
      <protection hidden="1"/>
    </xf>
    <xf numFmtId="0" fontId="17" fillId="0" borderId="0" xfId="0" applyFont="1" applyBorder="1" applyAlignment="1" applyProtection="1">
      <alignment vertical="center" wrapText="1"/>
      <protection hidden="1"/>
    </xf>
    <xf numFmtId="0" fontId="17" fillId="0" borderId="0" xfId="0" applyFont="1" applyAlignment="1" applyProtection="1">
      <alignment vertical="center" wrapText="1"/>
      <protection hidden="1"/>
    </xf>
    <xf numFmtId="0" fontId="0" fillId="0" borderId="0" xfId="0" applyBorder="1" applyAlignment="1" applyProtection="1">
      <alignment vertical="center" wrapText="1"/>
      <protection hidden="1"/>
    </xf>
    <xf numFmtId="177" fontId="0" fillId="0" borderId="0" xfId="0" applyNumberFormat="1" applyBorder="1" applyAlignment="1" applyProtection="1">
      <alignment horizontal="center" vertical="center" wrapText="1"/>
      <protection hidden="1"/>
    </xf>
    <xf numFmtId="177" fontId="0" fillId="0" borderId="208" xfId="0" applyNumberFormat="1" applyBorder="1" applyAlignment="1" applyProtection="1">
      <alignment horizontal="center" vertical="center" wrapText="1"/>
      <protection hidden="1"/>
    </xf>
    <xf numFmtId="0" fontId="18" fillId="0" borderId="1" xfId="0" applyFont="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0" fillId="0" borderId="0" xfId="0" applyFont="1" applyProtection="1">
      <alignment vertical="center"/>
      <protection hidden="1"/>
    </xf>
    <xf numFmtId="0" fontId="0" fillId="0" borderId="3" xfId="0" applyFill="1" applyBorder="1" applyAlignment="1" applyProtection="1">
      <alignment vertical="center" wrapText="1"/>
      <protection hidden="1"/>
    </xf>
    <xf numFmtId="0" fontId="17" fillId="0" borderId="10" xfId="0" applyFont="1" applyBorder="1" applyAlignment="1" applyProtection="1">
      <alignment horizontal="center" vertical="center" shrinkToFit="1"/>
      <protection hidden="1"/>
    </xf>
    <xf numFmtId="0" fontId="0" fillId="0" borderId="8" xfId="0" applyBorder="1" applyAlignment="1" applyProtection="1">
      <alignment horizontal="left" vertical="center"/>
      <protection hidden="1"/>
    </xf>
    <xf numFmtId="0" fontId="0" fillId="0" borderId="9" xfId="0" applyBorder="1" applyAlignment="1" applyProtection="1">
      <alignment horizontal="left" vertical="center"/>
      <protection hidden="1"/>
    </xf>
    <xf numFmtId="0" fontId="0" fillId="0" borderId="5" xfId="0" applyFont="1" applyBorder="1" applyAlignment="1" applyProtection="1">
      <alignment horizontal="left" vertical="center"/>
      <protection hidden="1"/>
    </xf>
    <xf numFmtId="0" fontId="17" fillId="0" borderId="0" xfId="0" applyFont="1" applyAlignment="1" applyProtection="1">
      <alignment horizontal="left" vertical="center"/>
      <protection hidden="1"/>
    </xf>
    <xf numFmtId="0" fontId="17" fillId="0" borderId="0" xfId="0" applyFont="1" applyAlignment="1" applyProtection="1">
      <alignment vertical="center"/>
      <protection hidden="1"/>
    </xf>
    <xf numFmtId="0" fontId="17" fillId="0" borderId="39" xfId="0" applyFont="1" applyBorder="1" applyAlignment="1" applyProtection="1">
      <alignment horizontal="left" vertical="center"/>
      <protection hidden="1"/>
    </xf>
    <xf numFmtId="0" fontId="17" fillId="0" borderId="40" xfId="0" applyFont="1" applyBorder="1" applyAlignment="1" applyProtection="1">
      <alignment horizontal="left" vertical="center"/>
      <protection hidden="1"/>
    </xf>
    <xf numFmtId="0" fontId="17" fillId="0" borderId="41" xfId="0" applyFont="1" applyBorder="1" applyAlignment="1" applyProtection="1">
      <alignment horizontal="left" vertical="center"/>
      <protection hidden="1"/>
    </xf>
    <xf numFmtId="0" fontId="0" fillId="0" borderId="42" xfId="0" applyBorder="1" applyProtection="1">
      <alignment vertical="center"/>
      <protection hidden="1"/>
    </xf>
    <xf numFmtId="0" fontId="17" fillId="0" borderId="42" xfId="0" applyFont="1" applyBorder="1" applyAlignment="1" applyProtection="1">
      <alignment horizontal="left" vertical="center"/>
      <protection hidden="1"/>
    </xf>
    <xf numFmtId="0" fontId="17" fillId="0" borderId="43" xfId="0" applyFont="1" applyBorder="1" applyAlignment="1" applyProtection="1">
      <alignment horizontal="left" vertical="center"/>
      <protection hidden="1"/>
    </xf>
    <xf numFmtId="0" fontId="0" fillId="0" borderId="42" xfId="0" applyBorder="1" applyAlignment="1" applyProtection="1">
      <alignment horizontal="left" vertical="center"/>
      <protection hidden="1"/>
    </xf>
    <xf numFmtId="181" fontId="17" fillId="0" borderId="0" xfId="0" applyNumberFormat="1" applyFont="1" applyBorder="1" applyAlignment="1" applyProtection="1">
      <alignment horizontal="left" vertical="center"/>
      <protection hidden="1"/>
    </xf>
    <xf numFmtId="181" fontId="0" fillId="0" borderId="0" xfId="0" applyNumberFormat="1" applyBorder="1" applyAlignment="1" applyProtection="1">
      <alignment horizontal="left" vertical="center"/>
      <protection hidden="1"/>
    </xf>
    <xf numFmtId="0" fontId="0" fillId="0" borderId="43" xfId="0" applyBorder="1" applyAlignment="1" applyProtection="1">
      <alignment horizontal="left" vertical="center"/>
      <protection hidden="1"/>
    </xf>
    <xf numFmtId="0" fontId="17" fillId="0" borderId="44" xfId="0" applyFont="1" applyBorder="1" applyAlignment="1" applyProtection="1">
      <alignment horizontal="left" vertical="center"/>
      <protection hidden="1"/>
    </xf>
    <xf numFmtId="0" fontId="17" fillId="0" borderId="45" xfId="0" applyFont="1" applyBorder="1" applyAlignment="1" applyProtection="1">
      <alignment horizontal="left" vertical="center"/>
      <protection hidden="1"/>
    </xf>
    <xf numFmtId="0" fontId="17" fillId="0" borderId="46" xfId="0" applyFont="1" applyBorder="1" applyAlignment="1" applyProtection="1">
      <alignment horizontal="left" vertical="center"/>
      <protection hidden="1"/>
    </xf>
    <xf numFmtId="0" fontId="0" fillId="0" borderId="223" xfId="0" applyBorder="1" applyProtection="1">
      <alignment vertical="center"/>
      <protection hidden="1"/>
    </xf>
    <xf numFmtId="177" fontId="20" fillId="0" borderId="0" xfId="0" applyNumberFormat="1" applyFont="1" applyBorder="1" applyAlignment="1" applyProtection="1">
      <alignment horizontal="center" vertical="center"/>
      <protection hidden="1"/>
    </xf>
    <xf numFmtId="0" fontId="20" fillId="0" borderId="0" xfId="0" applyFont="1" applyBorder="1" applyAlignment="1" applyProtection="1">
      <alignment horizontal="center" vertical="center"/>
      <protection hidden="1"/>
    </xf>
    <xf numFmtId="0" fontId="22" fillId="0" borderId="8" xfId="0" applyFont="1" applyBorder="1" applyAlignment="1" applyProtection="1">
      <alignment horizontal="center" vertical="center" wrapText="1"/>
      <protection locked="0"/>
    </xf>
    <xf numFmtId="0" fontId="22" fillId="0" borderId="7" xfId="0" applyFont="1" applyBorder="1" applyAlignment="1" applyProtection="1">
      <alignment horizontal="center" vertical="center" wrapText="1"/>
      <protection locked="0"/>
    </xf>
    <xf numFmtId="0" fontId="17" fillId="0" borderId="0" xfId="0" applyFont="1" applyBorder="1" applyAlignment="1">
      <alignment horizontal="center" vertical="center"/>
    </xf>
    <xf numFmtId="0" fontId="17"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left" vertical="center" wrapText="1"/>
    </xf>
    <xf numFmtId="0" fontId="17" fillId="0" borderId="0" xfId="0" applyFont="1" applyBorder="1" applyAlignment="1">
      <alignment horizontal="left" vertical="center"/>
    </xf>
    <xf numFmtId="0" fontId="20" fillId="0" borderId="0" xfId="0" applyFont="1" applyProtection="1">
      <alignment vertical="center"/>
      <protection locked="0"/>
    </xf>
    <xf numFmtId="0" fontId="0" fillId="0" borderId="35" xfId="0" applyBorder="1" applyAlignment="1">
      <alignment vertical="center" shrinkToFit="1"/>
    </xf>
    <xf numFmtId="0" fontId="0" fillId="0" borderId="25" xfId="0" applyBorder="1" applyAlignment="1">
      <alignment vertical="center" shrinkToFit="1"/>
    </xf>
    <xf numFmtId="0" fontId="0" fillId="0" borderId="8" xfId="0" applyFill="1" applyBorder="1" applyAlignment="1">
      <alignment vertical="center" wrapText="1"/>
    </xf>
    <xf numFmtId="0" fontId="0" fillId="0" borderId="1" xfId="0" applyFill="1" applyBorder="1" applyAlignment="1">
      <alignment vertical="center" wrapText="1"/>
    </xf>
    <xf numFmtId="0" fontId="0" fillId="0" borderId="1" xfId="0" applyFill="1" applyBorder="1" applyAlignment="1">
      <alignment vertical="center"/>
    </xf>
    <xf numFmtId="0" fontId="0" fillId="0" borderId="5" xfId="0"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alignment vertical="center"/>
    </xf>
    <xf numFmtId="0" fontId="17" fillId="0" borderId="1" xfId="0" applyFont="1" applyBorder="1" applyAlignment="1">
      <alignment vertical="center"/>
    </xf>
    <xf numFmtId="0" fontId="17" fillId="0" borderId="0" xfId="0" applyFont="1" applyAlignment="1">
      <alignment vertical="center" shrinkToFit="1"/>
    </xf>
    <xf numFmtId="0" fontId="0" fillId="0" borderId="0" xfId="0" applyProtection="1">
      <alignment vertical="center"/>
      <protection locked="0" hidden="1"/>
    </xf>
    <xf numFmtId="0" fontId="0" fillId="0" borderId="0" xfId="0" applyBorder="1" applyProtection="1">
      <alignment vertical="center"/>
      <protection locked="0" hidden="1"/>
    </xf>
    <xf numFmtId="0" fontId="17" fillId="0" borderId="7" xfId="0" applyFont="1" applyBorder="1" applyAlignment="1">
      <alignment horizontal="left" vertical="center"/>
    </xf>
    <xf numFmtId="0" fontId="17" fillId="0" borderId="7" xfId="0" applyFont="1" applyBorder="1" applyAlignment="1">
      <alignment horizontal="center" vertical="center"/>
    </xf>
    <xf numFmtId="0" fontId="17" fillId="0" borderId="7" xfId="0" applyFont="1" applyBorder="1" applyAlignment="1">
      <alignment horizontal="center" vertical="center" shrinkToFit="1"/>
    </xf>
    <xf numFmtId="0" fontId="17" fillId="0" borderId="7" xfId="0" applyFont="1" applyBorder="1" applyAlignment="1" applyProtection="1">
      <alignment horizontal="center" vertical="center" wrapText="1"/>
      <protection locked="0"/>
    </xf>
    <xf numFmtId="0" fontId="17" fillId="0" borderId="26" xfId="0" applyFont="1" applyBorder="1" applyAlignment="1" applyProtection="1">
      <alignment horizontal="left" vertical="center" wrapText="1"/>
      <protection locked="0"/>
    </xf>
    <xf numFmtId="0" fontId="17" fillId="0" borderId="35" xfId="0" applyFont="1" applyBorder="1" applyAlignment="1" applyProtection="1">
      <alignment horizontal="left" vertical="center"/>
      <protection locked="0"/>
    </xf>
    <xf numFmtId="0" fontId="17" fillId="0" borderId="25" xfId="0" applyFont="1" applyBorder="1" applyAlignment="1" applyProtection="1">
      <alignment horizontal="left" vertical="center"/>
      <protection locked="0"/>
    </xf>
    <xf numFmtId="0" fontId="17" fillId="0" borderId="26" xfId="0" applyFont="1" applyBorder="1" applyAlignment="1" applyProtection="1">
      <alignment horizontal="center" vertical="center" wrapText="1"/>
      <protection locked="0"/>
    </xf>
    <xf numFmtId="0" fontId="17" fillId="0" borderId="35" xfId="0" applyFont="1" applyBorder="1" applyAlignment="1" applyProtection="1">
      <alignment horizontal="center" vertical="center" wrapText="1"/>
      <protection locked="0"/>
    </xf>
    <xf numFmtId="0" fontId="17" fillId="0" borderId="25" xfId="0" applyFont="1" applyBorder="1" applyAlignment="1" applyProtection="1">
      <alignment horizontal="center" vertical="center" wrapText="1"/>
      <protection locked="0"/>
    </xf>
    <xf numFmtId="0" fontId="17" fillId="0" borderId="35" xfId="0" applyFont="1" applyBorder="1" applyAlignment="1" applyProtection="1">
      <alignment horizontal="left" vertical="center" wrapText="1"/>
      <protection locked="0"/>
    </xf>
    <xf numFmtId="0" fontId="17" fillId="0" borderId="25" xfId="0" applyFont="1" applyBorder="1" applyAlignment="1" applyProtection="1">
      <alignment horizontal="left" vertical="center" wrapText="1"/>
      <protection locked="0"/>
    </xf>
    <xf numFmtId="0" fontId="17" fillId="0" borderId="7" xfId="0" applyFont="1" applyBorder="1" applyAlignment="1">
      <alignment horizontal="center" vertical="center" wrapText="1"/>
    </xf>
    <xf numFmtId="0" fontId="17" fillId="0" borderId="26" xfId="0" applyFont="1" applyBorder="1" applyAlignment="1" applyProtection="1">
      <alignment horizontal="center" vertical="center"/>
      <protection locked="0"/>
    </xf>
    <xf numFmtId="0" fontId="17" fillId="0" borderId="35" xfId="0" applyFont="1" applyBorder="1" applyAlignment="1" applyProtection="1">
      <alignment horizontal="center" vertical="center"/>
      <protection locked="0"/>
    </xf>
    <xf numFmtId="0" fontId="17" fillId="0" borderId="25" xfId="0" applyFont="1" applyBorder="1" applyAlignment="1" applyProtection="1">
      <alignment horizontal="center" vertical="center"/>
      <protection locked="0"/>
    </xf>
    <xf numFmtId="0" fontId="17" fillId="0" borderId="26"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26" xfId="0" applyFont="1" applyBorder="1" applyAlignment="1">
      <alignment horizontal="left" vertical="center"/>
    </xf>
    <xf numFmtId="0" fontId="17" fillId="0" borderId="35" xfId="0" applyFont="1" applyBorder="1" applyAlignment="1">
      <alignment horizontal="left" vertical="center"/>
    </xf>
    <xf numFmtId="0" fontId="17" fillId="0" borderId="25" xfId="0" applyFont="1" applyBorder="1" applyAlignment="1">
      <alignment horizontal="left" vertical="center"/>
    </xf>
    <xf numFmtId="176" fontId="0" fillId="0" borderId="7" xfId="0" applyNumberFormat="1" applyFont="1" applyBorder="1" applyAlignment="1">
      <alignment horizontal="center" vertical="center" wrapText="1"/>
    </xf>
    <xf numFmtId="176" fontId="0" fillId="0" borderId="7" xfId="0" applyNumberFormat="1" applyBorder="1" applyAlignment="1">
      <alignment horizontal="center" vertical="center"/>
    </xf>
    <xf numFmtId="0" fontId="23" fillId="0" borderId="8" xfId="0" applyFont="1" applyBorder="1" applyAlignment="1" applyProtection="1">
      <alignment horizontal="center" vertical="center" wrapText="1"/>
      <protection locked="0"/>
    </xf>
    <xf numFmtId="0" fontId="23" fillId="0" borderId="1"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2" fillId="0" borderId="26" xfId="0" applyFont="1" applyBorder="1" applyAlignment="1" applyProtection="1">
      <alignment horizontal="left" vertical="center" wrapText="1"/>
      <protection locked="0"/>
    </xf>
    <xf numFmtId="0" fontId="22" fillId="0" borderId="35" xfId="0" applyFont="1" applyBorder="1" applyAlignment="1" applyProtection="1">
      <alignment horizontal="left" vertical="center" wrapText="1"/>
      <protection locked="0"/>
    </xf>
    <xf numFmtId="0" fontId="22" fillId="0" borderId="25" xfId="0" applyFont="1" applyBorder="1" applyAlignment="1" applyProtection="1">
      <alignment horizontal="left" vertical="center" wrapText="1"/>
      <protection locked="0"/>
    </xf>
    <xf numFmtId="0" fontId="23" fillId="0" borderId="26"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20" fillId="0" borderId="0" xfId="0" applyFont="1" applyAlignment="1" applyProtection="1">
      <alignment horizontal="center" vertical="center" wrapText="1"/>
      <protection locked="0"/>
    </xf>
    <xf numFmtId="0" fontId="20" fillId="0" borderId="0" xfId="0" applyFont="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8"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17" fillId="0" borderId="9" xfId="0" applyFont="1" applyBorder="1" applyAlignment="1" applyProtection="1">
      <alignment horizontal="center" vertical="center" wrapText="1"/>
      <protection locked="0"/>
    </xf>
    <xf numFmtId="0" fontId="17" fillId="0" borderId="6"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0" fontId="17" fillId="0" borderId="4" xfId="0" applyFont="1" applyBorder="1" applyAlignment="1" applyProtection="1">
      <alignment horizontal="center" vertical="center" wrapText="1"/>
      <protection locked="0"/>
    </xf>
    <xf numFmtId="0" fontId="17" fillId="0" borderId="26" xfId="0" applyFont="1" applyBorder="1" applyAlignment="1" applyProtection="1">
      <alignment horizontal="left" vertical="center"/>
      <protection locked="0"/>
    </xf>
    <xf numFmtId="0" fontId="0" fillId="0" borderId="35" xfId="0" applyBorder="1" applyAlignment="1">
      <alignment horizontal="center" vertical="center" shrinkToFit="1"/>
    </xf>
    <xf numFmtId="0" fontId="0" fillId="0" borderId="29" xfId="0" applyBorder="1" applyAlignment="1">
      <alignment horizontal="center" vertical="center" wrapText="1"/>
    </xf>
    <xf numFmtId="0" fontId="0" fillId="0" borderId="34" xfId="0" applyBorder="1" applyAlignment="1">
      <alignment horizontal="center" vertical="center" wrapText="1"/>
    </xf>
    <xf numFmtId="0" fontId="0" fillId="0" borderId="29" xfId="0" applyBorder="1" applyAlignment="1">
      <alignment horizontal="center" vertical="center"/>
    </xf>
    <xf numFmtId="0" fontId="0" fillId="0" borderId="8" xfId="0" applyBorder="1" applyAlignment="1">
      <alignment horizontal="center" vertical="center"/>
    </xf>
    <xf numFmtId="0" fontId="0" fillId="0" borderId="34"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xf>
    <xf numFmtId="0" fontId="0" fillId="0" borderId="26" xfId="0" applyBorder="1" applyAlignment="1">
      <alignment horizontal="center" vertical="center"/>
    </xf>
    <xf numFmtId="0" fontId="0" fillId="0" borderId="35" xfId="0" applyBorder="1" applyAlignment="1">
      <alignment horizontal="center" vertical="center"/>
    </xf>
    <xf numFmtId="0" fontId="0" fillId="0" borderId="25" xfId="0" applyBorder="1" applyAlignment="1">
      <alignment horizontal="center" vertical="center"/>
    </xf>
    <xf numFmtId="178" fontId="20" fillId="0" borderId="35" xfId="0" applyNumberFormat="1" applyFont="1" applyBorder="1" applyAlignment="1">
      <alignment horizontal="center" vertical="center"/>
    </xf>
    <xf numFmtId="0" fontId="0" fillId="0" borderId="26" xfId="0" applyBorder="1" applyAlignment="1">
      <alignment horizontal="center" vertical="center" shrinkToFit="1"/>
    </xf>
    <xf numFmtId="0" fontId="17" fillId="0" borderId="25" xfId="0" applyFont="1" applyBorder="1" applyAlignment="1">
      <alignment horizontal="center" vertical="center"/>
    </xf>
    <xf numFmtId="0" fontId="59" fillId="0" borderId="5" xfId="0" applyFont="1" applyBorder="1" applyAlignment="1">
      <alignment horizontal="center" vertical="center"/>
    </xf>
    <xf numFmtId="0" fontId="59" fillId="0" borderId="0" xfId="0" applyFont="1" applyBorder="1" applyAlignment="1">
      <alignment horizontal="center" vertical="center"/>
    </xf>
    <xf numFmtId="0" fontId="59" fillId="0" borderId="2" xfId="0" applyFont="1" applyBorder="1" applyAlignment="1">
      <alignment horizontal="center" vertical="center"/>
    </xf>
    <xf numFmtId="0" fontId="59" fillId="0" borderId="6" xfId="0" applyFont="1" applyBorder="1" applyAlignment="1">
      <alignment horizontal="center" vertical="center"/>
    </xf>
    <xf numFmtId="0" fontId="59" fillId="0" borderId="3" xfId="0" applyFont="1" applyBorder="1" applyAlignment="1">
      <alignment horizontal="center" vertical="center"/>
    </xf>
    <xf numFmtId="0" fontId="59" fillId="0" borderId="4" xfId="0" applyFont="1" applyBorder="1" applyAlignment="1">
      <alignment horizontal="center" vertical="center"/>
    </xf>
    <xf numFmtId="0" fontId="17" fillId="0" borderId="8" xfId="0" applyFont="1" applyBorder="1" applyAlignment="1">
      <alignment horizontal="center" vertical="center" shrinkToFit="1"/>
    </xf>
    <xf numFmtId="0" fontId="17" fillId="0" borderId="1"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5" xfId="0" applyFont="1" applyBorder="1" applyAlignment="1">
      <alignment horizontal="left" vertical="center" wrapText="1"/>
    </xf>
    <xf numFmtId="0" fontId="17" fillId="0" borderId="0" xfId="0" applyFont="1" applyBorder="1" applyAlignment="1">
      <alignment horizontal="left" vertical="center" wrapText="1"/>
    </xf>
    <xf numFmtId="0" fontId="17" fillId="0" borderId="2" xfId="0" applyFont="1" applyBorder="1" applyAlignment="1">
      <alignment horizontal="left" vertical="center" wrapText="1"/>
    </xf>
    <xf numFmtId="0" fontId="17" fillId="0" borderId="6" xfId="0" applyFont="1" applyBorder="1" applyAlignment="1">
      <alignment horizontal="left" vertic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8" xfId="0" applyFont="1" applyBorder="1" applyAlignment="1">
      <alignment horizontal="left" vertical="center" wrapText="1"/>
    </xf>
    <xf numFmtId="0" fontId="17" fillId="0" borderId="1" xfId="0" applyFont="1" applyBorder="1" applyAlignment="1">
      <alignment horizontal="left" vertical="center" wrapText="1"/>
    </xf>
    <xf numFmtId="0" fontId="17" fillId="0" borderId="9" xfId="0" applyFont="1" applyBorder="1" applyAlignment="1">
      <alignment horizontal="left" vertical="center" wrapText="1"/>
    </xf>
    <xf numFmtId="177" fontId="0" fillId="0" borderId="7" xfId="0" applyNumberFormat="1" applyBorder="1" applyAlignment="1">
      <alignment horizontal="center" vertical="center" wrapText="1"/>
    </xf>
    <xf numFmtId="177" fontId="0" fillId="0" borderId="26" xfId="0" applyNumberFormat="1" applyBorder="1" applyAlignment="1">
      <alignment horizontal="center" vertical="center" wrapText="1"/>
    </xf>
    <xf numFmtId="0" fontId="21" fillId="0" borderId="7" xfId="0" applyFont="1" applyBorder="1" applyAlignment="1">
      <alignment horizontal="center" vertical="center" wrapText="1"/>
    </xf>
    <xf numFmtId="0" fontId="17" fillId="0" borderId="29" xfId="0" applyFont="1" applyBorder="1" applyAlignment="1">
      <alignment horizontal="center" vertical="center"/>
    </xf>
    <xf numFmtId="0" fontId="17" fillId="0" borderId="34" xfId="0" applyFont="1" applyBorder="1" applyAlignment="1">
      <alignment horizontal="center" vertical="center"/>
    </xf>
    <xf numFmtId="0" fontId="26" fillId="0" borderId="29" xfId="0" applyFont="1" applyBorder="1" applyAlignment="1">
      <alignment horizontal="center" vertical="center"/>
    </xf>
    <xf numFmtId="0" fontId="26" fillId="0" borderId="34" xfId="0" applyFont="1" applyBorder="1" applyAlignment="1">
      <alignment horizontal="center" vertical="center"/>
    </xf>
    <xf numFmtId="0" fontId="21" fillId="0" borderId="29" xfId="0" applyFont="1" applyBorder="1" applyAlignment="1">
      <alignment horizontal="center" vertical="center"/>
    </xf>
    <xf numFmtId="0" fontId="21" fillId="0" borderId="34" xfId="0" applyFont="1" applyBorder="1" applyAlignment="1">
      <alignment horizontal="center" vertical="center"/>
    </xf>
    <xf numFmtId="199" fontId="21" fillId="0" borderId="114" xfId="0" applyNumberFormat="1" applyFont="1" applyBorder="1" applyAlignment="1" applyProtection="1">
      <alignment horizontal="center" vertical="center" wrapText="1"/>
      <protection locked="0"/>
    </xf>
    <xf numFmtId="199" fontId="21" fillId="0" borderId="115" xfId="0" applyNumberFormat="1" applyFont="1" applyBorder="1" applyAlignment="1" applyProtection="1">
      <alignment horizontal="center" vertical="center" wrapText="1"/>
      <protection locked="0"/>
    </xf>
    <xf numFmtId="199" fontId="21" fillId="0" borderId="211" xfId="0" applyNumberFormat="1" applyFont="1" applyBorder="1" applyAlignment="1" applyProtection="1">
      <alignment horizontal="center" vertical="center"/>
      <protection locked="0"/>
    </xf>
    <xf numFmtId="199" fontId="21" fillId="0" borderId="214" xfId="0" applyNumberFormat="1" applyFont="1" applyBorder="1" applyAlignment="1" applyProtection="1">
      <alignment horizontal="center" vertical="center"/>
      <protection locked="0"/>
    </xf>
    <xf numFmtId="200" fontId="21" fillId="0" borderId="106" xfId="0" applyNumberFormat="1" applyFont="1" applyBorder="1" applyAlignment="1" applyProtection="1">
      <alignment horizontal="center" vertical="center" wrapText="1"/>
      <protection locked="0"/>
    </xf>
    <xf numFmtId="200" fontId="21" fillId="0" borderId="115" xfId="0" applyNumberFormat="1" applyFont="1" applyBorder="1" applyAlignment="1" applyProtection="1">
      <alignment horizontal="center" vertical="center" wrapText="1"/>
      <protection locked="0"/>
    </xf>
    <xf numFmtId="199" fontId="21" fillId="0" borderId="115" xfId="0" applyNumberFormat="1" applyFont="1" applyBorder="1" applyAlignment="1" applyProtection="1">
      <alignment horizontal="center" vertical="center"/>
      <protection locked="0"/>
    </xf>
    <xf numFmtId="199" fontId="21" fillId="0" borderId="116" xfId="0" applyNumberFormat="1" applyFont="1" applyBorder="1" applyAlignment="1" applyProtection="1">
      <alignment horizontal="center" vertical="center"/>
      <protection locked="0"/>
    </xf>
    <xf numFmtId="176" fontId="0" fillId="0" borderId="29" xfId="0" applyNumberFormat="1" applyBorder="1" applyAlignment="1" applyProtection="1">
      <alignment horizontal="center" vertical="center" wrapText="1"/>
      <protection hidden="1"/>
    </xf>
    <xf numFmtId="0" fontId="17" fillId="0" borderId="0" xfId="0" applyFont="1" applyBorder="1" applyAlignment="1" applyProtection="1">
      <alignment horizontal="center" vertical="center"/>
      <protection hidden="1"/>
    </xf>
    <xf numFmtId="0" fontId="17" fillId="0" borderId="33" xfId="0" applyFont="1" applyBorder="1" applyAlignment="1" applyProtection="1">
      <alignment horizontal="center" vertical="center"/>
      <protection hidden="1"/>
    </xf>
    <xf numFmtId="177" fontId="0" fillId="0" borderId="33" xfId="0" applyNumberFormat="1" applyBorder="1" applyAlignment="1" applyProtection="1">
      <alignment horizontal="center" vertical="center" wrapText="1"/>
      <protection hidden="1"/>
    </xf>
    <xf numFmtId="199" fontId="17" fillId="0" borderId="33" xfId="0" applyNumberFormat="1" applyFont="1" applyBorder="1" applyAlignment="1" applyProtection="1">
      <alignment horizontal="center" vertical="center"/>
      <protection hidden="1"/>
    </xf>
    <xf numFmtId="0" fontId="17" fillId="0" borderId="209" xfId="0" applyFont="1" applyBorder="1" applyAlignment="1" applyProtection="1">
      <alignment horizontal="center" vertical="center"/>
      <protection hidden="1"/>
    </xf>
    <xf numFmtId="177" fontId="0" fillId="0" borderId="212" xfId="0" applyNumberFormat="1" applyBorder="1" applyAlignment="1" applyProtection="1">
      <alignment horizontal="center" vertical="center" wrapText="1"/>
      <protection hidden="1"/>
    </xf>
    <xf numFmtId="177" fontId="0" fillId="0" borderId="49" xfId="0" applyNumberFormat="1" applyBorder="1" applyAlignment="1" applyProtection="1">
      <alignment horizontal="center" vertical="center" wrapText="1"/>
      <protection hidden="1"/>
    </xf>
    <xf numFmtId="177" fontId="0" fillId="0" borderId="50" xfId="0" applyNumberFormat="1" applyBorder="1" applyAlignment="1" applyProtection="1">
      <alignment horizontal="center" vertical="center" wrapText="1"/>
      <protection hidden="1"/>
    </xf>
    <xf numFmtId="199" fontId="17" fillId="0" borderId="212" xfId="0" applyNumberFormat="1" applyFont="1" applyBorder="1" applyAlignment="1" applyProtection="1">
      <alignment horizontal="center" vertical="center"/>
      <protection hidden="1"/>
    </xf>
    <xf numFmtId="0" fontId="17" fillId="0" borderId="49" xfId="0" applyFont="1" applyBorder="1" applyAlignment="1" applyProtection="1">
      <alignment horizontal="center" vertical="center"/>
      <protection hidden="1"/>
    </xf>
    <xf numFmtId="0" fontId="17" fillId="0" borderId="50" xfId="0" applyFont="1" applyBorder="1" applyAlignment="1" applyProtection="1">
      <alignment horizontal="center" vertical="center"/>
      <protection hidden="1"/>
    </xf>
    <xf numFmtId="0" fontId="17" fillId="0" borderId="0" xfId="0" applyFont="1" applyBorder="1" applyAlignment="1" applyProtection="1">
      <alignment vertical="center"/>
      <protection hidden="1"/>
    </xf>
    <xf numFmtId="199" fontId="21" fillId="0" borderId="120" xfId="0" applyNumberFormat="1" applyFont="1" applyBorder="1" applyAlignment="1" applyProtection="1">
      <alignment horizontal="center" vertical="center" wrapText="1"/>
      <protection locked="0"/>
    </xf>
    <xf numFmtId="199" fontId="21" fillId="0" borderId="121" xfId="0" applyNumberFormat="1" applyFont="1" applyBorder="1" applyAlignment="1" applyProtection="1">
      <alignment horizontal="center" vertical="center" wrapText="1"/>
      <protection locked="0"/>
    </xf>
    <xf numFmtId="199" fontId="21" fillId="0" borderId="121" xfId="0" applyNumberFormat="1" applyFont="1" applyBorder="1" applyAlignment="1" applyProtection="1">
      <alignment horizontal="center" vertical="center"/>
      <protection locked="0"/>
    </xf>
    <xf numFmtId="199" fontId="21" fillId="0" borderId="213" xfId="0" applyNumberFormat="1" applyFont="1" applyBorder="1" applyAlignment="1" applyProtection="1">
      <alignment horizontal="center" vertical="center"/>
      <protection locked="0"/>
    </xf>
    <xf numFmtId="200" fontId="21" fillId="0" borderId="210" xfId="0" applyNumberFormat="1" applyFont="1" applyBorder="1" applyAlignment="1" applyProtection="1">
      <alignment horizontal="center" vertical="center" wrapText="1"/>
      <protection locked="0"/>
    </xf>
    <xf numFmtId="200" fontId="21" fillId="0" borderId="121" xfId="0" applyNumberFormat="1" applyFont="1" applyBorder="1" applyAlignment="1" applyProtection="1">
      <alignment horizontal="center" vertical="center" wrapText="1"/>
      <protection locked="0"/>
    </xf>
    <xf numFmtId="199" fontId="21" fillId="0" borderId="122" xfId="0" applyNumberFormat="1" applyFont="1" applyBorder="1" applyAlignment="1" applyProtection="1">
      <alignment horizontal="center" vertical="center"/>
      <protection locked="0"/>
    </xf>
    <xf numFmtId="176" fontId="0" fillId="0" borderId="7" xfId="0" applyNumberFormat="1" applyBorder="1" applyAlignment="1" applyProtection="1">
      <alignment horizontal="center" vertical="center" wrapText="1"/>
      <protection hidden="1"/>
    </xf>
    <xf numFmtId="0" fontId="17" fillId="0" borderId="29" xfId="0" applyFont="1" applyBorder="1" applyAlignment="1" applyProtection="1">
      <alignment horizontal="center" vertical="center"/>
      <protection locked="0"/>
    </xf>
    <xf numFmtId="201" fontId="21" fillId="0" borderId="118" xfId="0" applyNumberFormat="1" applyFont="1" applyBorder="1" applyAlignment="1" applyProtection="1">
      <alignment horizontal="center" vertical="center"/>
      <protection hidden="1"/>
    </xf>
    <xf numFmtId="201" fontId="21" fillId="0" borderId="215" xfId="0" applyNumberFormat="1" applyFont="1" applyBorder="1" applyAlignment="1" applyProtection="1">
      <alignment horizontal="center" vertical="center"/>
      <protection hidden="1"/>
    </xf>
    <xf numFmtId="201" fontId="21" fillId="0" borderId="126" xfId="0" applyNumberFormat="1" applyFont="1" applyBorder="1" applyAlignment="1" applyProtection="1">
      <alignment horizontal="center" vertical="center" wrapText="1"/>
      <protection hidden="1"/>
    </xf>
    <xf numFmtId="201" fontId="21" fillId="0" borderId="118" xfId="0" applyNumberFormat="1" applyFont="1" applyBorder="1" applyAlignment="1" applyProtection="1">
      <alignment horizontal="center" vertical="center" wrapText="1"/>
      <protection hidden="1"/>
    </xf>
    <xf numFmtId="201" fontId="21" fillId="0" borderId="119" xfId="0" applyNumberFormat="1" applyFont="1" applyBorder="1" applyAlignment="1" applyProtection="1">
      <alignment horizontal="center" vertical="center"/>
      <protection hidden="1"/>
    </xf>
    <xf numFmtId="176" fontId="0" fillId="0" borderId="34" xfId="0" applyNumberFormat="1" applyBorder="1" applyAlignment="1" applyProtection="1">
      <alignment horizontal="center" vertical="center" wrapText="1"/>
      <protection hidden="1"/>
    </xf>
    <xf numFmtId="201" fontId="21" fillId="0" borderId="26" xfId="0" applyNumberFormat="1" applyFont="1" applyBorder="1" applyAlignment="1" applyProtection="1">
      <alignment horizontal="center" vertical="center" wrapText="1"/>
      <protection hidden="1"/>
    </xf>
    <xf numFmtId="201" fontId="21" fillId="0" borderId="35" xfId="0" applyNumberFormat="1" applyFont="1" applyBorder="1" applyAlignment="1" applyProtection="1">
      <alignment horizontal="center" vertical="center" wrapText="1"/>
      <protection hidden="1"/>
    </xf>
    <xf numFmtId="201" fontId="21" fillId="0" borderId="210" xfId="0" applyNumberFormat="1" applyFont="1" applyBorder="1" applyAlignment="1" applyProtection="1">
      <alignment horizontal="center" vertical="center" wrapText="1"/>
      <protection hidden="1"/>
    </xf>
    <xf numFmtId="201" fontId="21" fillId="0" borderId="121" xfId="0" applyNumberFormat="1" applyFont="1" applyBorder="1" applyAlignment="1" applyProtection="1">
      <alignment horizontal="center" vertical="center"/>
      <protection hidden="1"/>
    </xf>
    <xf numFmtId="201" fontId="21" fillId="0" borderId="213" xfId="0" applyNumberFormat="1" applyFont="1" applyBorder="1" applyAlignment="1" applyProtection="1">
      <alignment horizontal="center" vertical="center"/>
      <protection hidden="1"/>
    </xf>
    <xf numFmtId="201" fontId="21" fillId="0" borderId="121" xfId="0" applyNumberFormat="1" applyFont="1" applyBorder="1" applyAlignment="1" applyProtection="1">
      <alignment horizontal="center" vertical="center" wrapText="1"/>
      <protection hidden="1"/>
    </xf>
    <xf numFmtId="201" fontId="21" fillId="0" borderId="122" xfId="0" applyNumberFormat="1" applyFont="1" applyBorder="1" applyAlignment="1" applyProtection="1">
      <alignment horizontal="center" vertical="center"/>
      <protection hidden="1"/>
    </xf>
    <xf numFmtId="201" fontId="21" fillId="0" borderId="120" xfId="0" applyNumberFormat="1" applyFont="1" applyBorder="1" applyAlignment="1" applyProtection="1">
      <alignment horizontal="center" vertical="center" wrapText="1"/>
      <protection hidden="1"/>
    </xf>
    <xf numFmtId="199" fontId="21" fillId="0" borderId="120" xfId="0" applyNumberFormat="1" applyFont="1" applyBorder="1" applyAlignment="1" applyProtection="1">
      <alignment horizontal="center" vertical="center" wrapText="1"/>
      <protection hidden="1"/>
    </xf>
    <xf numFmtId="199" fontId="21" fillId="0" borderId="121" xfId="0" applyNumberFormat="1" applyFont="1" applyBorder="1" applyAlignment="1" applyProtection="1">
      <alignment horizontal="center" vertical="center" wrapText="1"/>
      <protection hidden="1"/>
    </xf>
    <xf numFmtId="199" fontId="21" fillId="0" borderId="121" xfId="0" applyNumberFormat="1" applyFont="1" applyBorder="1" applyAlignment="1" applyProtection="1">
      <alignment horizontal="center" vertical="center"/>
      <protection hidden="1"/>
    </xf>
    <xf numFmtId="199" fontId="21" fillId="0" borderId="213" xfId="0" applyNumberFormat="1" applyFont="1" applyBorder="1" applyAlignment="1" applyProtection="1">
      <alignment horizontal="center" vertical="center"/>
      <protection hidden="1"/>
    </xf>
    <xf numFmtId="200" fontId="21" fillId="0" borderId="210" xfId="0" applyNumberFormat="1" applyFont="1" applyBorder="1" applyAlignment="1" applyProtection="1">
      <alignment horizontal="center" vertical="center" wrapText="1"/>
      <protection hidden="1"/>
    </xf>
    <xf numFmtId="200" fontId="21" fillId="0" borderId="121" xfId="0" applyNumberFormat="1" applyFont="1" applyBorder="1" applyAlignment="1" applyProtection="1">
      <alignment horizontal="center" vertical="center" wrapText="1"/>
      <protection hidden="1"/>
    </xf>
    <xf numFmtId="199" fontId="21" fillId="0" borderId="122" xfId="0" applyNumberFormat="1" applyFont="1" applyBorder="1" applyAlignment="1" applyProtection="1">
      <alignment horizontal="center" vertical="center"/>
      <protection hidden="1"/>
    </xf>
    <xf numFmtId="0" fontId="17" fillId="0" borderId="34" xfId="0" applyFont="1" applyBorder="1" applyAlignment="1" applyProtection="1">
      <alignment horizontal="center" vertical="center"/>
      <protection hidden="1"/>
    </xf>
    <xf numFmtId="0" fontId="17" fillId="0" borderId="7" xfId="0" applyFont="1" applyBorder="1" applyAlignment="1" applyProtection="1">
      <alignment horizontal="center" vertical="center"/>
      <protection hidden="1"/>
    </xf>
    <xf numFmtId="201" fontId="21" fillId="0" borderId="117" xfId="0" applyNumberFormat="1" applyFont="1" applyBorder="1" applyAlignment="1" applyProtection="1">
      <alignment horizontal="center" vertical="center" wrapText="1"/>
      <protection hidden="1"/>
    </xf>
    <xf numFmtId="0" fontId="17" fillId="0" borderId="0" xfId="0" applyFont="1" applyAlignment="1" applyProtection="1">
      <alignment horizontal="center" vertical="center"/>
      <protection hidden="1"/>
    </xf>
    <xf numFmtId="0" fontId="17" fillId="0" borderId="0" xfId="0" applyFont="1" applyAlignment="1" applyProtection="1">
      <alignment horizontal="left" vertical="center" wrapText="1"/>
      <protection hidden="1"/>
    </xf>
    <xf numFmtId="176" fontId="17" fillId="0" borderId="26" xfId="0" applyNumberFormat="1" applyFont="1" applyFill="1" applyBorder="1" applyAlignment="1" applyProtection="1">
      <alignment horizontal="center" vertical="center"/>
      <protection locked="0"/>
    </xf>
    <xf numFmtId="176" fontId="17" fillId="0" borderId="35" xfId="0" applyNumberFormat="1" applyFont="1" applyFill="1" applyBorder="1" applyAlignment="1" applyProtection="1">
      <alignment horizontal="center" vertical="center"/>
      <protection locked="0"/>
    </xf>
    <xf numFmtId="176" fontId="17" fillId="0" borderId="25" xfId="0" applyNumberFormat="1" applyFont="1" applyFill="1" applyBorder="1" applyAlignment="1" applyProtection="1">
      <alignment horizontal="center" vertical="center"/>
      <protection locked="0"/>
    </xf>
    <xf numFmtId="176" fontId="17" fillId="0" borderId="7" xfId="0" applyNumberFormat="1" applyFont="1" applyFill="1" applyBorder="1" applyAlignment="1" applyProtection="1">
      <alignment horizontal="center" vertical="center"/>
      <protection locked="0"/>
    </xf>
    <xf numFmtId="176" fontId="17" fillId="0" borderId="7" xfId="0" applyNumberFormat="1" applyFont="1" applyFill="1" applyBorder="1" applyAlignment="1" applyProtection="1">
      <alignment horizontal="right" vertical="center"/>
      <protection hidden="1"/>
    </xf>
    <xf numFmtId="176" fontId="17" fillId="0" borderId="7" xfId="0" applyNumberFormat="1" applyFont="1" applyFill="1" applyBorder="1" applyAlignment="1" applyProtection="1">
      <alignment horizontal="right" vertical="center"/>
      <protection locked="0"/>
    </xf>
    <xf numFmtId="176" fontId="17" fillId="0" borderId="30" xfId="0" applyNumberFormat="1" applyFont="1" applyFill="1" applyBorder="1" applyAlignment="1" applyProtection="1">
      <alignment horizontal="right" vertical="center"/>
      <protection hidden="1"/>
    </xf>
    <xf numFmtId="0" fontId="25" fillId="0" borderId="26" xfId="0" applyFont="1" applyBorder="1" applyAlignment="1" applyProtection="1">
      <alignment horizontal="center" vertical="center"/>
      <protection locked="0"/>
    </xf>
    <xf numFmtId="0" fontId="25" fillId="0" borderId="35" xfId="0" applyFont="1" applyBorder="1" applyAlignment="1" applyProtection="1">
      <alignment horizontal="center" vertical="center"/>
      <protection locked="0"/>
    </xf>
    <xf numFmtId="0" fontId="25" fillId="0" borderId="6" xfId="0" applyFont="1" applyBorder="1" applyAlignment="1" applyProtection="1">
      <alignment horizontal="center" vertical="center"/>
      <protection locked="0"/>
    </xf>
    <xf numFmtId="0" fontId="25" fillId="0" borderId="3" xfId="0" applyFont="1" applyBorder="1" applyAlignment="1" applyProtection="1">
      <alignment horizontal="center" vertical="center"/>
      <protection locked="0"/>
    </xf>
    <xf numFmtId="176" fontId="17" fillId="0" borderId="34" xfId="0" applyNumberFormat="1" applyFont="1" applyFill="1" applyBorder="1" applyAlignment="1" applyProtection="1">
      <alignment horizontal="center" vertical="center"/>
      <protection locked="0"/>
    </xf>
    <xf numFmtId="0" fontId="17" fillId="0" borderId="7" xfId="0" applyFont="1" applyBorder="1" applyAlignment="1" applyProtection="1">
      <alignment horizontal="center" vertical="center" wrapText="1"/>
      <protection hidden="1"/>
    </xf>
    <xf numFmtId="176" fontId="20" fillId="0" borderId="7" xfId="0" applyNumberFormat="1" applyFont="1" applyBorder="1" applyAlignment="1" applyProtection="1">
      <alignment horizontal="center" vertical="center"/>
      <protection hidden="1"/>
    </xf>
    <xf numFmtId="0" fontId="20" fillId="0" borderId="7" xfId="0" applyFont="1" applyBorder="1" applyAlignment="1" applyProtection="1">
      <alignment horizontal="center" vertical="center"/>
      <protection hidden="1"/>
    </xf>
    <xf numFmtId="0" fontId="20" fillId="0" borderId="26" xfId="0" applyFont="1" applyBorder="1" applyAlignment="1" applyProtection="1">
      <alignment horizontal="center" vertical="center"/>
      <protection hidden="1"/>
    </xf>
    <xf numFmtId="0" fontId="17" fillId="0" borderId="25" xfId="0" applyFont="1" applyBorder="1" applyAlignment="1" applyProtection="1">
      <alignment horizontal="center" vertical="center"/>
      <protection hidden="1"/>
    </xf>
    <xf numFmtId="176" fontId="20" fillId="0" borderId="26" xfId="0" applyNumberFormat="1" applyFont="1"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178" fontId="20" fillId="0" borderId="7" xfId="0" applyNumberFormat="1" applyFont="1" applyBorder="1" applyAlignment="1" applyProtection="1">
      <alignment horizontal="center" vertical="center"/>
      <protection hidden="1"/>
    </xf>
    <xf numFmtId="178" fontId="20" fillId="0" borderId="26" xfId="0" applyNumberFormat="1" applyFont="1" applyBorder="1" applyAlignment="1" applyProtection="1">
      <alignment horizontal="center" vertical="center"/>
      <protection hidden="1"/>
    </xf>
    <xf numFmtId="0" fontId="22" fillId="0" borderId="7" xfId="0" applyFont="1" applyBorder="1" applyAlignment="1" applyProtection="1">
      <alignment horizontal="center" vertical="center"/>
      <protection hidden="1"/>
    </xf>
    <xf numFmtId="177" fontId="20" fillId="0" borderId="7" xfId="0" applyNumberFormat="1" applyFont="1" applyBorder="1" applyAlignment="1" applyProtection="1">
      <alignment horizontal="center" vertical="center"/>
      <protection hidden="1"/>
    </xf>
    <xf numFmtId="177" fontId="20" fillId="0" borderId="26" xfId="0" applyNumberFormat="1" applyFont="1"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0" fillId="0" borderId="35" xfId="0" applyBorder="1" applyAlignment="1" applyProtection="1">
      <alignment horizontal="center" vertical="center"/>
      <protection hidden="1"/>
    </xf>
    <xf numFmtId="176" fontId="20" fillId="0" borderId="8" xfId="0" applyNumberFormat="1" applyFont="1" applyBorder="1" applyAlignment="1" applyProtection="1">
      <alignment horizontal="center" vertical="center"/>
      <protection hidden="1"/>
    </xf>
    <xf numFmtId="176" fontId="20" fillId="0" borderId="1" xfId="0" applyNumberFormat="1" applyFont="1" applyBorder="1" applyAlignment="1" applyProtection="1">
      <alignment horizontal="center" vertical="center"/>
      <protection hidden="1"/>
    </xf>
    <xf numFmtId="176" fontId="20" fillId="0" borderId="9" xfId="0" applyNumberFormat="1" applyFont="1" applyBorder="1" applyAlignment="1" applyProtection="1">
      <alignment horizontal="center" vertical="center"/>
      <protection hidden="1"/>
    </xf>
    <xf numFmtId="176" fontId="20" fillId="0" borderId="6" xfId="0" applyNumberFormat="1" applyFont="1" applyBorder="1" applyAlignment="1" applyProtection="1">
      <alignment horizontal="center" vertical="center"/>
      <protection hidden="1"/>
    </xf>
    <xf numFmtId="176" fontId="20" fillId="0" borderId="3" xfId="0" applyNumberFormat="1" applyFont="1" applyBorder="1" applyAlignment="1" applyProtection="1">
      <alignment horizontal="center" vertical="center"/>
      <protection hidden="1"/>
    </xf>
    <xf numFmtId="176" fontId="20" fillId="0" borderId="4" xfId="0" applyNumberFormat="1" applyFont="1" applyBorder="1" applyAlignment="1" applyProtection="1">
      <alignment horizontal="center" vertical="center"/>
      <protection hidden="1"/>
    </xf>
    <xf numFmtId="0" fontId="0" fillId="0" borderId="7" xfId="0" applyBorder="1" applyAlignment="1" applyProtection="1">
      <alignment horizontal="center" vertical="center" shrinkToFit="1"/>
      <protection hidden="1"/>
    </xf>
    <xf numFmtId="0" fontId="0" fillId="0" borderId="26" xfId="0" applyBorder="1" applyAlignment="1" applyProtection="1">
      <alignment horizontal="center" vertical="center" shrinkToFit="1"/>
      <protection hidden="1"/>
    </xf>
    <xf numFmtId="0" fontId="17" fillId="0" borderId="5" xfId="0" applyFont="1" applyBorder="1" applyAlignment="1" applyProtection="1">
      <alignment horizontal="center" wrapText="1"/>
      <protection hidden="1"/>
    </xf>
    <xf numFmtId="0" fontId="17" fillId="0" borderId="0" xfId="0" applyFont="1" applyBorder="1" applyAlignment="1" applyProtection="1">
      <alignment horizontal="center"/>
      <protection hidden="1"/>
    </xf>
    <xf numFmtId="0" fontId="17" fillId="0" borderId="5" xfId="0" applyFont="1" applyBorder="1" applyAlignment="1" applyProtection="1">
      <alignment horizontal="center"/>
      <protection hidden="1"/>
    </xf>
    <xf numFmtId="38" fontId="20" fillId="0" borderId="0" xfId="2"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0" xfId="0" applyAlignment="1" applyProtection="1">
      <alignment horizontal="center" vertical="center"/>
      <protection hidden="1"/>
    </xf>
    <xf numFmtId="12" fontId="20" fillId="0" borderId="26" xfId="0" applyNumberFormat="1" applyFont="1" applyBorder="1" applyAlignment="1" applyProtection="1">
      <alignment horizontal="center" vertical="center"/>
      <protection hidden="1"/>
    </xf>
    <xf numFmtId="12" fontId="20" fillId="0" borderId="35" xfId="0" applyNumberFormat="1" applyFont="1" applyBorder="1" applyAlignment="1" applyProtection="1">
      <alignment horizontal="center" vertical="center"/>
      <protection hidden="1"/>
    </xf>
    <xf numFmtId="12" fontId="20" fillId="0" borderId="25" xfId="0" applyNumberFormat="1" applyFont="1" applyBorder="1" applyAlignment="1" applyProtection="1">
      <alignment horizontal="center" vertical="center"/>
      <protection hidden="1"/>
    </xf>
    <xf numFmtId="0" fontId="0" fillId="0" borderId="2" xfId="0" applyBorder="1" applyAlignment="1" applyProtection="1">
      <alignment horizontal="center" vertical="center"/>
      <protection hidden="1"/>
    </xf>
    <xf numFmtId="176" fontId="17" fillId="0" borderId="60" xfId="0" applyNumberFormat="1" applyFont="1" applyBorder="1" applyAlignment="1" applyProtection="1">
      <alignment horizontal="center" vertical="center"/>
      <protection hidden="1"/>
    </xf>
    <xf numFmtId="176" fontId="17" fillId="0" borderId="61" xfId="0" applyNumberFormat="1" applyFont="1" applyBorder="1" applyAlignment="1" applyProtection="1">
      <alignment horizontal="center" vertical="center"/>
      <protection hidden="1"/>
    </xf>
    <xf numFmtId="176" fontId="17" fillId="0" borderId="62" xfId="0" applyNumberFormat="1" applyFont="1" applyBorder="1" applyAlignment="1" applyProtection="1">
      <alignment horizontal="center" vertical="center"/>
      <protection hidden="1"/>
    </xf>
    <xf numFmtId="176" fontId="17" fillId="0" borderId="5" xfId="0" applyNumberFormat="1" applyFont="1" applyBorder="1" applyAlignment="1" applyProtection="1">
      <alignment horizontal="center" vertical="center"/>
      <protection hidden="1"/>
    </xf>
    <xf numFmtId="176" fontId="17" fillId="0" borderId="0" xfId="0" applyNumberFormat="1" applyFont="1" applyBorder="1" applyAlignment="1" applyProtection="1">
      <alignment horizontal="center" vertical="center"/>
      <protection hidden="1"/>
    </xf>
    <xf numFmtId="176" fontId="17" fillId="0" borderId="2" xfId="0" applyNumberFormat="1" applyFont="1" applyBorder="1" applyAlignment="1" applyProtection="1">
      <alignment horizontal="center" vertical="center"/>
      <protection hidden="1"/>
    </xf>
    <xf numFmtId="176" fontId="17" fillId="0" borderId="12" xfId="0" applyNumberFormat="1" applyFont="1" applyBorder="1" applyAlignment="1" applyProtection="1">
      <alignment horizontal="center" vertical="center"/>
      <protection hidden="1"/>
    </xf>
    <xf numFmtId="176" fontId="17" fillId="0" borderId="63" xfId="0" applyNumberFormat="1" applyFont="1" applyBorder="1" applyAlignment="1" applyProtection="1">
      <alignment horizontal="center" vertical="center"/>
      <protection hidden="1"/>
    </xf>
    <xf numFmtId="176" fontId="17" fillId="0" borderId="29" xfId="0" applyNumberFormat="1" applyFont="1" applyBorder="1" applyAlignment="1" applyProtection="1">
      <alignment horizontal="center" vertical="center"/>
      <protection hidden="1"/>
    </xf>
    <xf numFmtId="176" fontId="17" fillId="0" borderId="8" xfId="0" applyNumberFormat="1" applyFont="1" applyBorder="1" applyAlignment="1" applyProtection="1">
      <alignment horizontal="center" vertical="center"/>
      <protection hidden="1"/>
    </xf>
    <xf numFmtId="0" fontId="25" fillId="0" borderId="25" xfId="0" applyFont="1" applyBorder="1" applyAlignment="1" applyProtection="1">
      <alignment horizontal="center" vertical="center"/>
      <protection locked="0"/>
    </xf>
    <xf numFmtId="176" fontId="17" fillId="0" borderId="34" xfId="0" applyNumberFormat="1" applyFont="1" applyFill="1" applyBorder="1" applyAlignment="1" applyProtection="1">
      <alignment horizontal="right" vertical="center"/>
      <protection locked="0"/>
    </xf>
    <xf numFmtId="176" fontId="17" fillId="0" borderId="23" xfId="0" applyNumberFormat="1" applyFont="1" applyFill="1" applyBorder="1" applyAlignment="1" applyProtection="1">
      <alignment horizontal="right" vertical="center"/>
      <protection locked="0"/>
    </xf>
    <xf numFmtId="176" fontId="17" fillId="0" borderId="13" xfId="0" applyNumberFormat="1" applyFont="1" applyFill="1" applyBorder="1" applyAlignment="1" applyProtection="1">
      <alignment horizontal="right" vertical="center"/>
      <protection hidden="1"/>
    </xf>
    <xf numFmtId="176" fontId="17" fillId="0" borderId="59" xfId="0" applyNumberFormat="1" applyFont="1" applyFill="1" applyBorder="1" applyAlignment="1" applyProtection="1">
      <alignment horizontal="right" vertical="center"/>
      <protection hidden="1"/>
    </xf>
    <xf numFmtId="0" fontId="25" fillId="0" borderId="26" xfId="0" applyFont="1" applyBorder="1" applyAlignment="1" applyProtection="1">
      <alignment horizontal="center" vertical="center"/>
      <protection hidden="1"/>
    </xf>
    <xf numFmtId="0" fontId="25" fillId="0" borderId="35" xfId="0" applyFont="1" applyBorder="1" applyAlignment="1" applyProtection="1">
      <alignment horizontal="center" vertical="center"/>
      <protection hidden="1"/>
    </xf>
    <xf numFmtId="176" fontId="17" fillId="0" borderId="23" xfId="0" applyNumberFormat="1" applyFont="1" applyFill="1" applyBorder="1" applyAlignment="1" applyProtection="1">
      <alignment horizontal="right" vertical="center"/>
      <protection hidden="1"/>
    </xf>
    <xf numFmtId="176" fontId="17" fillId="0" borderId="24" xfId="0" applyNumberFormat="1" applyFont="1" applyFill="1" applyBorder="1" applyAlignment="1" applyProtection="1">
      <alignment horizontal="right" vertical="center"/>
      <protection hidden="1"/>
    </xf>
    <xf numFmtId="176" fontId="17" fillId="15" borderId="31" xfId="0" applyNumberFormat="1" applyFont="1" applyFill="1" applyBorder="1" applyAlignment="1" applyProtection="1">
      <alignment horizontal="right" vertical="center"/>
      <protection hidden="1"/>
    </xf>
    <xf numFmtId="176" fontId="17" fillId="15" borderId="38" xfId="0" applyNumberFormat="1" applyFont="1" applyFill="1" applyBorder="1" applyAlignment="1" applyProtection="1">
      <alignment horizontal="center" vertical="center"/>
      <protection hidden="1"/>
    </xf>
    <xf numFmtId="176" fontId="17" fillId="15" borderId="38" xfId="0" applyNumberFormat="1" applyFont="1" applyFill="1" applyBorder="1" applyAlignment="1" applyProtection="1">
      <alignment horizontal="right" vertical="center"/>
      <protection hidden="1"/>
    </xf>
    <xf numFmtId="176" fontId="17" fillId="15" borderId="221" xfId="0" applyNumberFormat="1" applyFont="1" applyFill="1" applyBorder="1" applyAlignment="1" applyProtection="1">
      <alignment horizontal="right" vertical="center"/>
      <protection hidden="1"/>
    </xf>
    <xf numFmtId="176" fontId="17" fillId="15" borderId="20" xfId="0" applyNumberFormat="1" applyFont="1" applyFill="1" applyBorder="1" applyAlignment="1" applyProtection="1">
      <alignment horizontal="right" vertical="center"/>
      <protection hidden="1"/>
    </xf>
    <xf numFmtId="176" fontId="17" fillId="15" borderId="57" xfId="0" applyNumberFormat="1" applyFont="1" applyFill="1" applyBorder="1" applyAlignment="1" applyProtection="1">
      <alignment horizontal="right" vertical="center"/>
      <protection hidden="1"/>
    </xf>
    <xf numFmtId="176" fontId="17" fillId="0" borderId="26" xfId="0" applyNumberFormat="1" applyFont="1" applyFill="1" applyBorder="1" applyAlignment="1" applyProtection="1">
      <alignment horizontal="right" vertical="center"/>
      <protection hidden="1"/>
    </xf>
    <xf numFmtId="176" fontId="17" fillId="0" borderId="35" xfId="0" applyNumberFormat="1" applyFont="1" applyFill="1" applyBorder="1" applyAlignment="1" applyProtection="1">
      <alignment horizontal="right" vertical="center"/>
      <protection hidden="1"/>
    </xf>
    <xf numFmtId="176" fontId="17" fillId="0" borderId="102" xfId="0" applyNumberFormat="1" applyFont="1" applyFill="1" applyBorder="1" applyAlignment="1" applyProtection="1">
      <alignment horizontal="right" vertical="center"/>
      <protection hidden="1"/>
    </xf>
    <xf numFmtId="0" fontId="24" fillId="0" borderId="64" xfId="0" applyFont="1" applyBorder="1" applyAlignment="1" applyProtection="1">
      <alignment horizontal="center" vertical="center"/>
      <protection hidden="1"/>
    </xf>
    <xf numFmtId="0" fontId="24" fillId="0" borderId="61" xfId="0" applyFont="1" applyBorder="1" applyAlignment="1" applyProtection="1">
      <alignment horizontal="center" vertical="center"/>
      <protection hidden="1"/>
    </xf>
    <xf numFmtId="0" fontId="24" fillId="0" borderId="62" xfId="0" applyFont="1" applyBorder="1" applyAlignment="1" applyProtection="1">
      <alignment horizontal="center" vertical="center"/>
      <protection hidden="1"/>
    </xf>
    <xf numFmtId="0" fontId="24" fillId="0" borderId="36" xfId="0" applyFont="1" applyBorder="1" applyAlignment="1" applyProtection="1">
      <alignment horizontal="center" vertical="center"/>
      <protection hidden="1"/>
    </xf>
    <xf numFmtId="0" fontId="24" fillId="0" borderId="10" xfId="0" applyFont="1" applyBorder="1" applyAlignment="1" applyProtection="1">
      <alignment horizontal="center" vertical="center"/>
      <protection hidden="1"/>
    </xf>
    <xf numFmtId="0" fontId="24" fillId="0" borderId="65" xfId="0" applyFont="1" applyBorder="1" applyAlignment="1" applyProtection="1">
      <alignment horizontal="center" vertical="center"/>
      <protection hidden="1"/>
    </xf>
    <xf numFmtId="176" fontId="17" fillId="0" borderId="23" xfId="0" applyNumberFormat="1" applyFont="1" applyFill="1" applyBorder="1" applyAlignment="1" applyProtection="1">
      <alignment horizontal="center" vertical="center"/>
      <protection locked="0"/>
    </xf>
    <xf numFmtId="0" fontId="25" fillId="0" borderId="21" xfId="0" applyFont="1" applyBorder="1" applyAlignment="1" applyProtection="1">
      <alignment horizontal="center" vertical="center"/>
      <protection locked="0"/>
    </xf>
    <xf numFmtId="0" fontId="25" fillId="0" borderId="58" xfId="0" applyFont="1" applyBorder="1" applyAlignment="1" applyProtection="1">
      <alignment horizontal="center" vertical="center"/>
      <protection locked="0"/>
    </xf>
    <xf numFmtId="176" fontId="17" fillId="15" borderId="54" xfId="0" applyNumberFormat="1" applyFont="1" applyFill="1" applyBorder="1" applyAlignment="1" applyProtection="1">
      <alignment horizontal="center" vertical="center"/>
      <protection hidden="1"/>
    </xf>
    <xf numFmtId="0" fontId="24" fillId="0" borderId="64" xfId="0" applyFont="1" applyBorder="1" applyAlignment="1" applyProtection="1">
      <alignment horizontal="center" vertical="center" wrapText="1"/>
      <protection hidden="1"/>
    </xf>
    <xf numFmtId="0" fontId="24" fillId="0" borderId="66" xfId="0" applyFont="1" applyBorder="1" applyAlignment="1" applyProtection="1">
      <alignment horizontal="center" vertical="center" wrapText="1"/>
      <protection hidden="1"/>
    </xf>
    <xf numFmtId="0" fontId="24" fillId="0" borderId="36" xfId="0" applyFont="1" applyBorder="1" applyAlignment="1" applyProtection="1">
      <alignment horizontal="center" vertical="center" wrapText="1"/>
      <protection hidden="1"/>
    </xf>
    <xf numFmtId="0" fontId="25" fillId="15" borderId="69" xfId="0" applyFont="1" applyFill="1" applyBorder="1" applyAlignment="1" applyProtection="1">
      <alignment horizontal="center" vertical="center"/>
      <protection hidden="1"/>
    </xf>
    <xf numFmtId="176" fontId="17" fillId="15" borderId="67" xfId="0" applyNumberFormat="1" applyFont="1" applyFill="1" applyBorder="1" applyAlignment="1" applyProtection="1">
      <alignment horizontal="center" vertical="center"/>
      <protection hidden="1"/>
    </xf>
    <xf numFmtId="176" fontId="17" fillId="15" borderId="68" xfId="0" applyNumberFormat="1" applyFont="1" applyFill="1" applyBorder="1" applyAlignment="1" applyProtection="1">
      <alignment horizontal="center" vertical="center"/>
      <protection hidden="1"/>
    </xf>
    <xf numFmtId="176" fontId="17" fillId="15" borderId="173" xfId="0" applyNumberFormat="1" applyFont="1" applyFill="1" applyBorder="1" applyAlignment="1" applyProtection="1">
      <alignment horizontal="center" vertical="center"/>
      <protection hidden="1"/>
    </xf>
    <xf numFmtId="0" fontId="25" fillId="15" borderId="20" xfId="0" applyFont="1" applyFill="1" applyBorder="1" applyAlignment="1" applyProtection="1">
      <alignment horizontal="center" vertical="center"/>
      <protection hidden="1"/>
    </xf>
    <xf numFmtId="0" fontId="25" fillId="15" borderId="67" xfId="0" applyFont="1" applyFill="1" applyBorder="1" applyAlignment="1" applyProtection="1">
      <alignment horizontal="center" vertical="center"/>
      <protection hidden="1"/>
    </xf>
    <xf numFmtId="0" fontId="25" fillId="15" borderId="68" xfId="0" applyFont="1" applyFill="1" applyBorder="1" applyAlignment="1" applyProtection="1">
      <alignment horizontal="center" vertical="center"/>
      <protection hidden="1"/>
    </xf>
    <xf numFmtId="176" fontId="17" fillId="0" borderId="222" xfId="0" applyNumberFormat="1" applyFont="1" applyFill="1" applyBorder="1" applyAlignment="1" applyProtection="1">
      <alignment horizontal="right" vertical="center"/>
      <protection hidden="1"/>
    </xf>
    <xf numFmtId="176" fontId="17" fillId="0" borderId="31" xfId="0" applyNumberFormat="1" applyFont="1" applyFill="1" applyBorder="1" applyAlignment="1" applyProtection="1">
      <alignment horizontal="right" vertical="center"/>
      <protection locked="0"/>
    </xf>
    <xf numFmtId="176" fontId="17" fillId="0" borderId="31" xfId="0" applyNumberFormat="1" applyFont="1" applyFill="1" applyBorder="1" applyAlignment="1" applyProtection="1">
      <alignment horizontal="right" vertical="center"/>
      <protection hidden="1"/>
    </xf>
    <xf numFmtId="176" fontId="17" fillId="0" borderId="48" xfId="0" applyNumberFormat="1" applyFont="1" applyFill="1" applyBorder="1" applyAlignment="1" applyProtection="1">
      <alignment horizontal="right" vertical="center"/>
      <protection hidden="1"/>
    </xf>
    <xf numFmtId="176" fontId="17" fillId="0" borderId="20" xfId="0" applyNumberFormat="1" applyFont="1" applyFill="1" applyBorder="1" applyAlignment="1" applyProtection="1">
      <alignment horizontal="right" vertical="center"/>
      <protection hidden="1"/>
    </xf>
    <xf numFmtId="176" fontId="17" fillId="0" borderId="57" xfId="0" applyNumberFormat="1" applyFont="1" applyFill="1" applyBorder="1" applyAlignment="1" applyProtection="1">
      <alignment horizontal="right" vertical="center"/>
      <protection hidden="1"/>
    </xf>
    <xf numFmtId="0" fontId="25" fillId="0" borderId="21" xfId="0" applyFont="1" applyBorder="1" applyAlignment="1" applyProtection="1">
      <alignment horizontal="center" vertical="center"/>
      <protection hidden="1"/>
    </xf>
    <xf numFmtId="0" fontId="25" fillId="0" borderId="58" xfId="0" applyFont="1" applyBorder="1" applyAlignment="1" applyProtection="1">
      <alignment horizontal="center" vertical="center"/>
      <protection hidden="1"/>
    </xf>
    <xf numFmtId="176" fontId="17" fillId="15" borderId="48" xfId="0" applyNumberFormat="1" applyFont="1" applyFill="1" applyBorder="1" applyAlignment="1" applyProtection="1">
      <alignment horizontal="right" vertical="center"/>
      <protection hidden="1"/>
    </xf>
    <xf numFmtId="0" fontId="25" fillId="0" borderId="27" xfId="0" applyFont="1" applyBorder="1" applyAlignment="1" applyProtection="1">
      <alignment horizontal="center" vertical="center"/>
      <protection hidden="1"/>
    </xf>
    <xf numFmtId="0" fontId="25" fillId="0" borderId="26" xfId="0" applyFont="1" applyBorder="1" applyAlignment="1" applyProtection="1">
      <alignment horizontal="center" vertical="center" shrinkToFit="1"/>
      <protection hidden="1"/>
    </xf>
    <xf numFmtId="0" fontId="25" fillId="0" borderId="35" xfId="0" applyFont="1" applyBorder="1" applyAlignment="1" applyProtection="1">
      <alignment horizontal="center" vertical="center" shrinkToFit="1"/>
      <protection hidden="1"/>
    </xf>
    <xf numFmtId="0" fontId="25" fillId="0" borderId="67" xfId="0" applyFont="1" applyBorder="1" applyAlignment="1" applyProtection="1">
      <alignment horizontal="center" vertical="center"/>
      <protection hidden="1"/>
    </xf>
    <xf numFmtId="0" fontId="25" fillId="0" borderId="68" xfId="0" applyFont="1" applyBorder="1" applyAlignment="1" applyProtection="1">
      <alignment horizontal="center" vertical="center"/>
      <protection hidden="1"/>
    </xf>
    <xf numFmtId="176" fontId="17" fillId="3" borderId="21" xfId="0" applyNumberFormat="1" applyFont="1" applyFill="1" applyBorder="1" applyAlignment="1" applyProtection="1">
      <alignment horizontal="center" vertical="center"/>
      <protection hidden="1"/>
    </xf>
    <xf numFmtId="176" fontId="17" fillId="3" borderId="58" xfId="0" applyNumberFormat="1" applyFont="1" applyFill="1" applyBorder="1" applyAlignment="1" applyProtection="1">
      <alignment horizontal="center" vertical="center"/>
      <protection hidden="1"/>
    </xf>
    <xf numFmtId="176" fontId="17" fillId="3" borderId="22" xfId="0" applyNumberFormat="1" applyFont="1" applyFill="1" applyBorder="1" applyAlignment="1" applyProtection="1">
      <alignment horizontal="center" vertical="center"/>
      <protection hidden="1"/>
    </xf>
    <xf numFmtId="176" fontId="17" fillId="0" borderId="56" xfId="0" applyNumberFormat="1" applyFont="1" applyFill="1" applyBorder="1" applyAlignment="1" applyProtection="1">
      <alignment horizontal="right" vertical="center"/>
      <protection hidden="1"/>
    </xf>
    <xf numFmtId="176" fontId="17" fillId="0" borderId="67" xfId="0" applyNumberFormat="1" applyFont="1" applyFill="1" applyBorder="1" applyAlignment="1" applyProtection="1">
      <alignment horizontal="center" vertical="center"/>
      <protection locked="0"/>
    </xf>
    <xf numFmtId="176" fontId="17" fillId="0" borderId="173" xfId="0" applyNumberFormat="1" applyFont="1" applyFill="1" applyBorder="1" applyAlignment="1" applyProtection="1">
      <alignment horizontal="center" vertical="center"/>
      <protection locked="0"/>
    </xf>
    <xf numFmtId="0" fontId="46" fillId="0" borderId="0" xfId="0" applyFont="1" applyAlignment="1" applyProtection="1">
      <alignment horizontal="left" vertical="center" shrinkToFit="1"/>
      <protection hidden="1"/>
    </xf>
    <xf numFmtId="176" fontId="17" fillId="3" borderId="19" xfId="0" applyNumberFormat="1" applyFont="1" applyFill="1" applyBorder="1" applyAlignment="1" applyProtection="1">
      <alignment horizontal="center" vertical="center"/>
      <protection hidden="1"/>
    </xf>
    <xf numFmtId="176" fontId="17" fillId="3" borderId="17" xfId="0" applyNumberFormat="1" applyFont="1" applyFill="1" applyBorder="1" applyAlignment="1" applyProtection="1">
      <alignment horizontal="center" vertical="center"/>
      <protection hidden="1"/>
    </xf>
    <xf numFmtId="176" fontId="17" fillId="3" borderId="18" xfId="0" applyNumberFormat="1" applyFont="1" applyFill="1" applyBorder="1" applyAlignment="1" applyProtection="1">
      <alignment horizontal="center" vertical="center"/>
      <protection hidden="1"/>
    </xf>
    <xf numFmtId="176" fontId="17" fillId="3" borderId="24" xfId="0" applyNumberFormat="1" applyFont="1" applyFill="1" applyBorder="1" applyAlignment="1" applyProtection="1">
      <alignment horizontal="center" vertical="center"/>
      <protection hidden="1"/>
    </xf>
    <xf numFmtId="176" fontId="17" fillId="3" borderId="38" xfId="0" applyNumberFormat="1" applyFont="1" applyFill="1" applyBorder="1" applyAlignment="1" applyProtection="1">
      <alignment horizontal="center" vertical="center"/>
      <protection hidden="1"/>
    </xf>
    <xf numFmtId="176" fontId="17" fillId="0" borderId="31" xfId="0" applyNumberFormat="1" applyFont="1" applyFill="1" applyBorder="1" applyAlignment="1" applyProtection="1">
      <alignment horizontal="center" vertical="center"/>
      <protection locked="0"/>
    </xf>
    <xf numFmtId="0" fontId="25" fillId="0" borderId="70" xfId="0" applyFont="1" applyBorder="1" applyAlignment="1" applyProtection="1">
      <alignment horizontal="center" vertical="center"/>
      <protection hidden="1"/>
    </xf>
    <xf numFmtId="0" fontId="25" fillId="0" borderId="52" xfId="0" applyFont="1" applyBorder="1" applyAlignment="1" applyProtection="1">
      <alignment horizontal="center" vertical="center"/>
      <protection hidden="1"/>
    </xf>
    <xf numFmtId="0" fontId="25" fillId="0" borderId="28" xfId="0" applyFont="1" applyBorder="1" applyAlignment="1" applyProtection="1">
      <alignment horizontal="center" vertical="center"/>
      <protection hidden="1"/>
    </xf>
    <xf numFmtId="0" fontId="25" fillId="0" borderId="3" xfId="0" applyFont="1" applyBorder="1" applyAlignment="1" applyProtection="1">
      <alignment horizontal="center" vertical="center"/>
      <protection hidden="1"/>
    </xf>
    <xf numFmtId="176" fontId="17" fillId="0" borderId="49" xfId="0" applyNumberFormat="1" applyFont="1" applyFill="1" applyBorder="1" applyAlignment="1" applyProtection="1">
      <alignment horizontal="right" vertical="center"/>
      <protection hidden="1"/>
    </xf>
    <xf numFmtId="176" fontId="17" fillId="0" borderId="50" xfId="0" applyNumberFormat="1" applyFont="1" applyFill="1" applyBorder="1" applyAlignment="1" applyProtection="1">
      <alignment horizontal="right" vertical="center"/>
      <protection hidden="1"/>
    </xf>
    <xf numFmtId="176" fontId="17" fillId="3" borderId="51" xfId="0" applyNumberFormat="1" applyFont="1" applyFill="1" applyBorder="1" applyAlignment="1" applyProtection="1">
      <alignment horizontal="center" vertical="center"/>
      <protection hidden="1"/>
    </xf>
    <xf numFmtId="176" fontId="17" fillId="3" borderId="52" xfId="0" applyNumberFormat="1" applyFont="1" applyFill="1" applyBorder="1" applyAlignment="1" applyProtection="1">
      <alignment horizontal="center" vertical="center"/>
      <protection hidden="1"/>
    </xf>
    <xf numFmtId="176" fontId="17" fillId="3" borderId="53" xfId="0" applyNumberFormat="1" applyFont="1" applyFill="1" applyBorder="1" applyAlignment="1" applyProtection="1">
      <alignment horizontal="center" vertical="center"/>
      <protection hidden="1"/>
    </xf>
    <xf numFmtId="0" fontId="17" fillId="0" borderId="0" xfId="0" applyFont="1" applyAlignment="1" applyProtection="1">
      <alignment horizontal="left" vertical="center" shrinkToFit="1"/>
      <protection hidden="1"/>
    </xf>
    <xf numFmtId="0" fontId="21" fillId="11" borderId="8" xfId="0" applyFont="1" applyFill="1" applyBorder="1" applyAlignment="1" applyProtection="1">
      <alignment horizontal="center" vertical="center"/>
      <protection hidden="1"/>
    </xf>
    <xf numFmtId="0" fontId="21" fillId="11" borderId="1" xfId="0" applyFont="1" applyFill="1" applyBorder="1" applyAlignment="1" applyProtection="1">
      <alignment horizontal="center" vertical="center"/>
      <protection hidden="1"/>
    </xf>
    <xf numFmtId="0" fontId="21" fillId="11" borderId="9" xfId="0" applyFont="1" applyFill="1" applyBorder="1" applyAlignment="1" applyProtection="1">
      <alignment horizontal="center" vertical="center"/>
      <protection hidden="1"/>
    </xf>
    <xf numFmtId="0" fontId="21" fillId="11" borderId="37" xfId="0" applyFont="1" applyFill="1" applyBorder="1" applyAlignment="1" applyProtection="1">
      <alignment horizontal="center" vertical="center"/>
      <protection hidden="1"/>
    </xf>
    <xf numFmtId="0" fontId="21" fillId="11" borderId="10" xfId="0" applyFont="1" applyFill="1" applyBorder="1" applyAlignment="1" applyProtection="1">
      <alignment horizontal="center" vertical="center"/>
      <protection hidden="1"/>
    </xf>
    <xf numFmtId="0" fontId="21" fillId="11" borderId="65" xfId="0" applyFont="1" applyFill="1" applyBorder="1" applyAlignment="1" applyProtection="1">
      <alignment horizontal="center" vertical="center"/>
      <protection hidden="1"/>
    </xf>
    <xf numFmtId="177" fontId="0" fillId="0" borderId="7" xfId="0" applyNumberFormat="1" applyBorder="1" applyAlignment="1" applyProtection="1">
      <alignment horizontal="center" vertical="center" wrapText="1"/>
      <protection hidden="1"/>
    </xf>
    <xf numFmtId="177" fontId="0" fillId="0" borderId="26" xfId="0" applyNumberFormat="1" applyBorder="1" applyAlignment="1" applyProtection="1">
      <alignment horizontal="center" vertical="center" wrapText="1"/>
      <protection hidden="1"/>
    </xf>
    <xf numFmtId="177" fontId="0" fillId="0" borderId="35" xfId="0" applyNumberFormat="1" applyBorder="1" applyAlignment="1" applyProtection="1">
      <alignment horizontal="center" vertical="center" wrapText="1"/>
      <protection hidden="1"/>
    </xf>
    <xf numFmtId="177" fontId="57" fillId="10" borderId="181" xfId="0" applyNumberFormat="1" applyFont="1" applyFill="1" applyBorder="1" applyAlignment="1" applyProtection="1">
      <alignment horizontal="center" vertical="center" wrapText="1"/>
      <protection hidden="1"/>
    </xf>
    <xf numFmtId="177" fontId="57" fillId="10" borderId="207" xfId="0" applyNumberFormat="1" applyFont="1" applyFill="1" applyBorder="1" applyAlignment="1" applyProtection="1">
      <alignment horizontal="center" vertical="center" wrapText="1"/>
      <protection hidden="1"/>
    </xf>
    <xf numFmtId="177" fontId="57" fillId="10" borderId="182" xfId="0" applyNumberFormat="1" applyFont="1" applyFill="1" applyBorder="1" applyAlignment="1" applyProtection="1">
      <alignment horizontal="center" vertical="center" wrapText="1"/>
      <protection hidden="1"/>
    </xf>
    <xf numFmtId="177" fontId="0" fillId="16" borderId="216" xfId="0" applyNumberFormat="1" applyFill="1" applyBorder="1" applyAlignment="1" applyProtection="1">
      <alignment horizontal="center" vertical="center" wrapText="1"/>
      <protection hidden="1"/>
    </xf>
    <xf numFmtId="177" fontId="0" fillId="16" borderId="217" xfId="0" applyNumberFormat="1" applyFill="1" applyBorder="1" applyAlignment="1" applyProtection="1">
      <alignment horizontal="center" vertical="center" wrapText="1"/>
      <protection hidden="1"/>
    </xf>
    <xf numFmtId="177" fontId="0" fillId="14" borderId="217" xfId="0" applyNumberFormat="1" applyFill="1" applyBorder="1" applyAlignment="1" applyProtection="1">
      <alignment horizontal="center" vertical="center" wrapText="1"/>
      <protection hidden="1"/>
    </xf>
    <xf numFmtId="177" fontId="0" fillId="14" borderId="218" xfId="0" applyNumberFormat="1" applyFill="1" applyBorder="1" applyAlignment="1" applyProtection="1">
      <alignment horizontal="center" vertical="center" wrapText="1"/>
      <protection hidden="1"/>
    </xf>
    <xf numFmtId="0" fontId="17" fillId="0" borderId="219" xfId="0" applyFont="1" applyBorder="1" applyAlignment="1" applyProtection="1">
      <alignment horizontal="center" vertical="center"/>
      <protection hidden="1"/>
    </xf>
    <xf numFmtId="0" fontId="17" fillId="0" borderId="217" xfId="0" applyFont="1" applyBorder="1" applyAlignment="1" applyProtection="1">
      <alignment horizontal="center" vertical="center"/>
      <protection hidden="1"/>
    </xf>
    <xf numFmtId="177" fontId="23" fillId="0" borderId="217" xfId="0" applyNumberFormat="1" applyFont="1" applyBorder="1" applyAlignment="1" applyProtection="1">
      <alignment horizontal="center" vertical="center" wrapText="1"/>
      <protection hidden="1"/>
    </xf>
    <xf numFmtId="177" fontId="23" fillId="0" borderId="220" xfId="0" applyNumberFormat="1" applyFont="1" applyBorder="1" applyAlignment="1" applyProtection="1">
      <alignment horizontal="center" vertical="center" wrapText="1"/>
      <protection hidden="1"/>
    </xf>
    <xf numFmtId="177" fontId="17" fillId="0" borderId="8" xfId="0" applyNumberFormat="1" applyFont="1" applyBorder="1" applyAlignment="1" applyProtection="1">
      <alignment horizontal="center" vertical="center" wrapText="1"/>
      <protection hidden="1"/>
    </xf>
    <xf numFmtId="177" fontId="17" fillId="0" borderId="1" xfId="0" applyNumberFormat="1" applyFont="1" applyBorder="1" applyAlignment="1" applyProtection="1">
      <alignment horizontal="center" vertical="center" wrapText="1"/>
      <protection hidden="1"/>
    </xf>
    <xf numFmtId="177" fontId="17" fillId="0" borderId="9" xfId="0" applyNumberFormat="1" applyFont="1" applyBorder="1" applyAlignment="1" applyProtection="1">
      <alignment horizontal="center" vertical="center" wrapText="1"/>
      <protection hidden="1"/>
    </xf>
    <xf numFmtId="177" fontId="17" fillId="0" borderId="37" xfId="0" applyNumberFormat="1" applyFont="1" applyBorder="1" applyAlignment="1" applyProtection="1">
      <alignment horizontal="center" vertical="center" wrapText="1"/>
      <protection hidden="1"/>
    </xf>
    <xf numFmtId="177" fontId="17" fillId="0" borderId="10" xfId="0" applyNumberFormat="1" applyFont="1" applyBorder="1" applyAlignment="1" applyProtection="1">
      <alignment horizontal="center" vertical="center" wrapText="1"/>
      <protection hidden="1"/>
    </xf>
    <xf numFmtId="177" fontId="17" fillId="0" borderId="65" xfId="0" applyNumberFormat="1" applyFont="1" applyBorder="1" applyAlignment="1" applyProtection="1">
      <alignment horizontal="center" vertical="center" wrapText="1"/>
      <protection hidden="1"/>
    </xf>
    <xf numFmtId="0" fontId="17" fillId="0" borderId="26" xfId="0" applyFont="1" applyBorder="1" applyAlignment="1">
      <alignment horizontal="center" vertical="center"/>
    </xf>
    <xf numFmtId="0" fontId="17" fillId="0" borderId="35" xfId="0" applyFont="1" applyBorder="1" applyAlignment="1">
      <alignment horizontal="center" vertical="center"/>
    </xf>
    <xf numFmtId="0" fontId="42" fillId="0" borderId="5" xfId="0" applyFont="1" applyBorder="1" applyAlignment="1" applyProtection="1">
      <alignment horizontal="center" vertical="center" wrapText="1"/>
      <protection hidden="1"/>
    </xf>
    <xf numFmtId="0" fontId="42" fillId="0" borderId="0" xfId="0" applyFont="1" applyAlignment="1" applyProtection="1">
      <alignment horizontal="center" vertical="center" wrapText="1"/>
      <protection hidden="1"/>
    </xf>
    <xf numFmtId="0" fontId="0" fillId="0" borderId="8" xfId="0"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0" fillId="0" borderId="9" xfId="0"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2" xfId="0"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0" fillId="0" borderId="3"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18" fillId="0" borderId="8" xfId="0" applyFont="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18" fillId="0" borderId="4" xfId="0" applyFont="1" applyBorder="1" applyAlignment="1" applyProtection="1">
      <alignment horizontal="center" vertical="center"/>
      <protection locked="0"/>
    </xf>
    <xf numFmtId="0" fontId="0" fillId="0" borderId="8" xfId="0" applyBorder="1" applyAlignment="1" applyProtection="1">
      <alignment horizontal="left" vertical="center"/>
      <protection hidden="1"/>
    </xf>
    <xf numFmtId="0" fontId="0" fillId="0" borderId="1" xfId="0" applyBorder="1" applyAlignment="1" applyProtection="1">
      <alignment horizontal="left" vertical="center"/>
      <protection hidden="1"/>
    </xf>
    <xf numFmtId="0" fontId="0" fillId="0" borderId="9" xfId="0" applyBorder="1" applyAlignment="1" applyProtection="1">
      <alignment horizontal="left" vertical="center"/>
      <protection hidden="1"/>
    </xf>
    <xf numFmtId="0" fontId="0" fillId="0" borderId="6" xfId="0" applyBorder="1" applyAlignment="1" applyProtection="1">
      <alignment horizontal="left" vertical="center"/>
      <protection hidden="1"/>
    </xf>
    <xf numFmtId="0" fontId="0" fillId="0" borderId="3" xfId="0" applyBorder="1" applyAlignment="1" applyProtection="1">
      <alignment horizontal="left" vertical="center"/>
      <protection hidden="1"/>
    </xf>
    <xf numFmtId="0" fontId="0" fillId="0" borderId="4" xfId="0" applyBorder="1" applyAlignment="1" applyProtection="1">
      <alignment horizontal="left" vertical="center"/>
      <protection hidden="1"/>
    </xf>
    <xf numFmtId="0" fontId="0" fillId="0" borderId="1"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16" fillId="0" borderId="1"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0" fillId="0" borderId="9"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0" borderId="0" xfId="0" applyAlignment="1" applyProtection="1">
      <alignment horizontal="left" vertical="center" wrapText="1"/>
      <protection hidden="1"/>
    </xf>
    <xf numFmtId="177" fontId="21" fillId="0" borderId="7" xfId="0" applyNumberFormat="1" applyFont="1" applyBorder="1" applyAlignment="1" applyProtection="1">
      <alignment horizontal="center" vertical="center" shrinkToFit="1"/>
      <protection hidden="1"/>
    </xf>
    <xf numFmtId="0" fontId="0" fillId="0" borderId="0" xfId="0" applyAlignment="1" applyProtection="1">
      <alignment horizontal="left" vertical="center"/>
      <protection hidden="1"/>
    </xf>
    <xf numFmtId="0" fontId="16" fillId="0" borderId="0" xfId="0" applyFont="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26" xfId="0" applyBorder="1" applyAlignment="1" applyProtection="1">
      <alignment horizontal="left" vertical="center"/>
      <protection hidden="1"/>
    </xf>
    <xf numFmtId="0" fontId="0" fillId="0" borderId="35" xfId="0" applyBorder="1" applyAlignment="1" applyProtection="1">
      <alignment horizontal="left" vertical="center"/>
      <protection hidden="1"/>
    </xf>
    <xf numFmtId="0" fontId="0" fillId="0" borderId="25" xfId="0" applyBorder="1" applyAlignment="1" applyProtection="1">
      <alignment horizontal="left" vertical="center"/>
      <protection hidden="1"/>
    </xf>
    <xf numFmtId="0" fontId="18" fillId="0" borderId="26" xfId="0" applyFont="1" applyBorder="1" applyAlignment="1" applyProtection="1">
      <alignment horizontal="center" vertical="center"/>
      <protection locked="0"/>
    </xf>
    <xf numFmtId="0" fontId="18" fillId="0" borderId="35"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0" fontId="16" fillId="0" borderId="0" xfId="0" applyFont="1" applyBorder="1" applyAlignment="1" applyProtection="1">
      <alignment horizontal="left" vertical="center"/>
      <protection hidden="1"/>
    </xf>
    <xf numFmtId="0" fontId="16" fillId="0" borderId="2" xfId="0" applyFont="1" applyBorder="1" applyAlignment="1" applyProtection="1">
      <alignment horizontal="left" vertical="center"/>
      <protection hidden="1"/>
    </xf>
    <xf numFmtId="0" fontId="21" fillId="0" borderId="7" xfId="0" applyFont="1" applyBorder="1" applyAlignment="1" applyProtection="1">
      <alignment horizontal="center" vertical="center"/>
      <protection locked="0"/>
    </xf>
    <xf numFmtId="0" fontId="26" fillId="0" borderId="7" xfId="0" applyFont="1" applyBorder="1" applyAlignment="1" applyProtection="1">
      <alignment horizontal="center" vertical="center"/>
      <protection locked="0"/>
    </xf>
    <xf numFmtId="0" fontId="26" fillId="0" borderId="26" xfId="0" applyFont="1" applyBorder="1" applyAlignment="1" applyProtection="1">
      <alignment horizontal="center" vertical="center"/>
      <protection locked="0"/>
    </xf>
    <xf numFmtId="0" fontId="17" fillId="0" borderId="8" xfId="0" applyFont="1" applyBorder="1" applyAlignment="1" applyProtection="1">
      <alignment horizontal="left" vertical="center" wrapText="1"/>
      <protection hidden="1"/>
    </xf>
    <xf numFmtId="0" fontId="17" fillId="0" borderId="1" xfId="0" applyFont="1" applyBorder="1" applyAlignment="1" applyProtection="1">
      <alignment horizontal="left" vertical="center" wrapText="1"/>
      <protection hidden="1"/>
    </xf>
    <xf numFmtId="0" fontId="17" fillId="0" borderId="9" xfId="0" applyFont="1" applyBorder="1" applyAlignment="1" applyProtection="1">
      <alignment horizontal="left" vertical="center" wrapText="1"/>
      <protection hidden="1"/>
    </xf>
    <xf numFmtId="0" fontId="17" fillId="0" borderId="5" xfId="0" applyFont="1" applyBorder="1" applyAlignment="1" applyProtection="1">
      <alignment horizontal="left" vertical="center" wrapText="1"/>
      <protection hidden="1"/>
    </xf>
    <xf numFmtId="0" fontId="17" fillId="0" borderId="0" xfId="0" applyFont="1" applyBorder="1" applyAlignment="1" applyProtection="1">
      <alignment horizontal="left" vertical="center" wrapText="1"/>
      <protection hidden="1"/>
    </xf>
    <xf numFmtId="0" fontId="17" fillId="0" borderId="2" xfId="0" applyFont="1" applyBorder="1" applyAlignment="1" applyProtection="1">
      <alignment horizontal="left" vertical="center" wrapText="1"/>
      <protection hidden="1"/>
    </xf>
    <xf numFmtId="0" fontId="26" fillId="0" borderId="8" xfId="0" applyFont="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0" fontId="26" fillId="0" borderId="9" xfId="0" applyFont="1" applyBorder="1" applyAlignment="1" applyProtection="1">
      <alignment horizontal="center" vertical="center"/>
      <protection locked="0"/>
    </xf>
    <xf numFmtId="0" fontId="26" fillId="0" borderId="5"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2" xfId="0" applyFont="1" applyBorder="1" applyAlignment="1" applyProtection="1">
      <alignment horizontal="center" vertical="center"/>
      <protection locked="0"/>
    </xf>
    <xf numFmtId="0" fontId="26" fillId="0" borderId="6" xfId="0" applyFont="1" applyBorder="1" applyAlignment="1" applyProtection="1">
      <alignment horizontal="center" vertical="center"/>
      <protection locked="0"/>
    </xf>
    <xf numFmtId="0" fontId="26" fillId="0" borderId="3" xfId="0" applyFont="1" applyBorder="1" applyAlignment="1" applyProtection="1">
      <alignment horizontal="center" vertical="center"/>
      <protection locked="0"/>
    </xf>
    <xf numFmtId="0" fontId="26" fillId="0" borderId="4" xfId="0" applyFont="1" applyBorder="1" applyAlignment="1" applyProtection="1">
      <alignment horizontal="center" vertical="center"/>
      <protection locked="0"/>
    </xf>
    <xf numFmtId="0" fontId="0" fillId="0" borderId="0" xfId="0" applyFill="1" applyBorder="1" applyAlignment="1" applyProtection="1">
      <alignment horizontal="left" vertical="center" wrapText="1"/>
      <protection hidden="1"/>
    </xf>
    <xf numFmtId="0" fontId="20" fillId="0" borderId="7" xfId="0" applyFont="1" applyBorder="1" applyAlignment="1" applyProtection="1">
      <alignment horizontal="center" vertical="center"/>
      <protection locked="0"/>
    </xf>
    <xf numFmtId="0" fontId="43" fillId="13" borderId="109" xfId="3" applyFont="1" applyFill="1" applyBorder="1" applyAlignment="1" applyProtection="1">
      <alignment horizontal="center" vertical="center" wrapText="1"/>
      <protection hidden="1"/>
    </xf>
    <xf numFmtId="0" fontId="43" fillId="13" borderId="58" xfId="3" applyFont="1" applyFill="1" applyBorder="1" applyAlignment="1" applyProtection="1">
      <alignment horizontal="center" vertical="center" wrapText="1"/>
      <protection hidden="1"/>
    </xf>
    <xf numFmtId="0" fontId="43" fillId="13" borderId="110" xfId="3" applyFont="1" applyFill="1" applyBorder="1" applyAlignment="1" applyProtection="1">
      <alignment horizontal="center" vertical="center" wrapText="1"/>
      <protection hidden="1"/>
    </xf>
    <xf numFmtId="0" fontId="33" fillId="2" borderId="37" xfId="3" applyFont="1" applyFill="1" applyBorder="1" applyAlignment="1" applyProtection="1">
      <alignment horizontal="center" vertical="center"/>
      <protection hidden="1"/>
    </xf>
    <xf numFmtId="0" fontId="33" fillId="2" borderId="10" xfId="3" applyFont="1" applyFill="1" applyBorder="1" applyAlignment="1" applyProtection="1">
      <alignment horizontal="center" vertical="center"/>
      <protection hidden="1"/>
    </xf>
    <xf numFmtId="0" fontId="33" fillId="2" borderId="13" xfId="3" applyFont="1" applyFill="1" applyBorder="1" applyAlignment="1" applyProtection="1">
      <alignment horizontal="center" vertical="center"/>
      <protection hidden="1"/>
    </xf>
    <xf numFmtId="0" fontId="33" fillId="2" borderId="148" xfId="3" applyFont="1" applyFill="1" applyBorder="1" applyAlignment="1" applyProtection="1">
      <alignment horizontal="center" vertical="center"/>
      <protection hidden="1"/>
    </xf>
    <xf numFmtId="0" fontId="33" fillId="0" borderId="13" xfId="3" applyFont="1" applyFill="1" applyBorder="1" applyAlignment="1" applyProtection="1">
      <alignment horizontal="center" vertical="center" wrapText="1"/>
      <protection hidden="1"/>
    </xf>
    <xf numFmtId="0" fontId="33" fillId="0" borderId="148" xfId="3" applyFont="1" applyFill="1" applyBorder="1" applyAlignment="1" applyProtection="1">
      <alignment horizontal="center" vertical="center" wrapText="1"/>
      <protection hidden="1"/>
    </xf>
    <xf numFmtId="0" fontId="33" fillId="6" borderId="60" xfId="3" applyFont="1" applyFill="1" applyBorder="1" applyAlignment="1" applyProtection="1">
      <alignment horizontal="center" vertical="center" wrapText="1"/>
      <protection hidden="1"/>
    </xf>
    <xf numFmtId="0" fontId="33" fillId="6" borderId="146" xfId="3" applyFont="1" applyFill="1" applyBorder="1" applyAlignment="1" applyProtection="1">
      <alignment horizontal="center" vertical="center" wrapText="1"/>
      <protection hidden="1"/>
    </xf>
    <xf numFmtId="0" fontId="33" fillId="2" borderId="149" xfId="3" applyFont="1" applyFill="1" applyBorder="1" applyAlignment="1" applyProtection="1">
      <alignment horizontal="center" vertical="center" wrapText="1"/>
      <protection hidden="1"/>
    </xf>
    <xf numFmtId="0" fontId="33" fillId="2" borderId="150" xfId="3" applyFont="1" applyFill="1" applyBorder="1" applyAlignment="1" applyProtection="1">
      <alignment horizontal="center" vertical="center" wrapText="1"/>
      <protection hidden="1"/>
    </xf>
    <xf numFmtId="0" fontId="43" fillId="2" borderId="13" xfId="3" applyFont="1" applyFill="1" applyBorder="1" applyAlignment="1" applyProtection="1">
      <alignment horizontal="center" vertical="center" wrapText="1"/>
      <protection hidden="1"/>
    </xf>
    <xf numFmtId="0" fontId="43" fillId="2" borderId="24" xfId="3" applyFont="1" applyFill="1" applyBorder="1" applyAlignment="1" applyProtection="1">
      <alignment horizontal="center" vertical="center" wrapText="1"/>
      <protection hidden="1"/>
    </xf>
    <xf numFmtId="0" fontId="43" fillId="2" borderId="54" xfId="3" applyFont="1" applyFill="1" applyBorder="1" applyAlignment="1" applyProtection="1">
      <alignment horizontal="center" vertical="center" wrapText="1"/>
      <protection hidden="1"/>
    </xf>
    <xf numFmtId="0" fontId="33" fillId="0" borderId="60" xfId="3" applyFont="1" applyFill="1" applyBorder="1" applyAlignment="1" applyProtection="1">
      <alignment horizontal="center" vertical="center" wrapText="1"/>
      <protection hidden="1"/>
    </xf>
    <xf numFmtId="0" fontId="33" fillId="0" borderId="62" xfId="3" applyFont="1" applyFill="1" applyBorder="1" applyAlignment="1" applyProtection="1">
      <alignment horizontal="center" vertical="center" wrapText="1"/>
      <protection hidden="1"/>
    </xf>
    <xf numFmtId="0" fontId="33" fillId="0" borderId="146" xfId="3" applyFont="1" applyFill="1" applyBorder="1" applyAlignment="1" applyProtection="1">
      <alignment horizontal="center" vertical="center" wrapText="1"/>
      <protection hidden="1"/>
    </xf>
    <xf numFmtId="0" fontId="33" fillId="0" borderId="147" xfId="3" applyFont="1" applyFill="1" applyBorder="1" applyAlignment="1" applyProtection="1">
      <alignment horizontal="center" vertical="center" wrapText="1"/>
      <protection hidden="1"/>
    </xf>
    <xf numFmtId="0" fontId="33" fillId="2" borderId="24" xfId="3" applyFont="1" applyFill="1" applyBorder="1" applyAlignment="1" applyProtection="1">
      <alignment horizontal="center" vertical="center"/>
      <protection hidden="1"/>
    </xf>
    <xf numFmtId="0" fontId="33" fillId="2" borderId="54" xfId="3" applyFont="1" applyFill="1" applyBorder="1" applyAlignment="1" applyProtection="1">
      <alignment horizontal="center" vertical="center"/>
      <protection hidden="1"/>
    </xf>
    <xf numFmtId="0" fontId="48" fillId="2" borderId="21" xfId="3" applyFont="1" applyFill="1" applyBorder="1" applyAlignment="1" applyProtection="1">
      <alignment horizontal="center" vertical="center"/>
      <protection hidden="1"/>
    </xf>
    <xf numFmtId="0" fontId="48" fillId="2" borderId="58" xfId="3" applyFont="1" applyFill="1" applyBorder="1" applyAlignment="1" applyProtection="1">
      <alignment horizontal="center" vertical="center"/>
      <protection hidden="1"/>
    </xf>
    <xf numFmtId="0" fontId="48" fillId="2" borderId="22" xfId="3" applyFont="1" applyFill="1" applyBorder="1" applyAlignment="1" applyProtection="1">
      <alignment horizontal="center" vertical="center"/>
      <protection hidden="1"/>
    </xf>
    <xf numFmtId="0" fontId="33" fillId="2" borderId="6" xfId="3" applyFont="1" applyFill="1" applyBorder="1" applyAlignment="1" applyProtection="1">
      <alignment horizontal="center" vertical="center"/>
      <protection hidden="1"/>
    </xf>
    <xf numFmtId="0" fontId="33" fillId="2" borderId="3" xfId="3" applyFont="1" applyFill="1" applyBorder="1" applyAlignment="1" applyProtection="1">
      <alignment horizontal="center" vertical="center"/>
      <protection hidden="1"/>
    </xf>
    <xf numFmtId="0" fontId="33" fillId="2" borderId="4" xfId="3" applyFont="1" applyFill="1" applyBorder="1" applyAlignment="1" applyProtection="1">
      <alignment horizontal="center" vertical="center"/>
      <protection hidden="1"/>
    </xf>
    <xf numFmtId="0" fontId="48" fillId="2" borderId="8" xfId="3" applyFont="1" applyFill="1" applyBorder="1" applyAlignment="1" applyProtection="1">
      <alignment horizontal="center" vertical="center" wrapText="1"/>
      <protection hidden="1"/>
    </xf>
    <xf numFmtId="0" fontId="48" fillId="2" borderId="1" xfId="3" applyFont="1" applyFill="1" applyBorder="1" applyAlignment="1" applyProtection="1">
      <alignment horizontal="center" vertical="center"/>
      <protection hidden="1"/>
    </xf>
    <xf numFmtId="0" fontId="48" fillId="2" borderId="9" xfId="3" applyFont="1" applyFill="1" applyBorder="1" applyAlignment="1" applyProtection="1">
      <alignment horizontal="center" vertical="center"/>
      <protection hidden="1"/>
    </xf>
    <xf numFmtId="0" fontId="31" fillId="2" borderId="66" xfId="4" applyFont="1" applyFill="1" applyBorder="1" applyAlignment="1" applyProtection="1">
      <alignment vertical="center" textRotation="255"/>
      <protection hidden="1"/>
    </xf>
    <xf numFmtId="0" fontId="31" fillId="2" borderId="14" xfId="4" applyFont="1" applyFill="1" applyBorder="1" applyAlignment="1" applyProtection="1">
      <alignment vertical="center" textRotation="255"/>
      <protection hidden="1"/>
    </xf>
    <xf numFmtId="14" fontId="33" fillId="2" borderId="11" xfId="3" applyNumberFormat="1" applyFont="1" applyFill="1" applyBorder="1" applyAlignment="1" applyProtection="1">
      <alignment horizontal="center" vertical="center" textRotation="255" wrapText="1"/>
      <protection hidden="1"/>
    </xf>
    <xf numFmtId="14" fontId="33" fillId="2" borderId="14" xfId="3" applyNumberFormat="1" applyFont="1" applyFill="1" applyBorder="1" applyAlignment="1" applyProtection="1">
      <alignment horizontal="center" vertical="center" textRotation="255" wrapText="1"/>
      <protection hidden="1"/>
    </xf>
    <xf numFmtId="0" fontId="33" fillId="2" borderId="156" xfId="3" applyFont="1" applyFill="1" applyBorder="1" applyAlignment="1" applyProtection="1">
      <alignment horizontal="center" vertical="center"/>
      <protection hidden="1"/>
    </xf>
    <xf numFmtId="0" fontId="33" fillId="2" borderId="169" xfId="3" applyFont="1" applyFill="1" applyBorder="1" applyAlignment="1" applyProtection="1">
      <alignment horizontal="center" vertical="center"/>
      <protection hidden="1"/>
    </xf>
    <xf numFmtId="0" fontId="33" fillId="2" borderId="70" xfId="3" applyFont="1" applyFill="1" applyBorder="1" applyAlignment="1" applyProtection="1">
      <alignment horizontal="distributed" vertical="center" justifyLastLine="1"/>
      <protection hidden="1"/>
    </xf>
    <xf numFmtId="0" fontId="33" fillId="2" borderId="52" xfId="3" applyFont="1" applyFill="1" applyBorder="1" applyAlignment="1" applyProtection="1">
      <alignment horizontal="distributed" vertical="center" justifyLastLine="1"/>
      <protection hidden="1"/>
    </xf>
    <xf numFmtId="0" fontId="31" fillId="13" borderId="70" xfId="4" applyFont="1" applyFill="1" applyBorder="1" applyAlignment="1" applyProtection="1">
      <alignment horizontal="center" vertical="center" justifyLastLine="1"/>
      <protection hidden="1"/>
    </xf>
    <xf numFmtId="0" fontId="31" fillId="13" borderId="52" xfId="4" applyFont="1" applyFill="1" applyBorder="1" applyAlignment="1" applyProtection="1">
      <alignment horizontal="center" vertical="center" justifyLastLine="1"/>
      <protection hidden="1"/>
    </xf>
    <xf numFmtId="0" fontId="31" fillId="13" borderId="53" xfId="4" applyFont="1" applyFill="1" applyBorder="1" applyAlignment="1" applyProtection="1">
      <alignment horizontal="center" vertical="center" justifyLastLine="1"/>
      <protection hidden="1"/>
    </xf>
    <xf numFmtId="197" fontId="33" fillId="2" borderId="174" xfId="5" applyNumberFormat="1" applyFont="1" applyFill="1" applyBorder="1" applyAlignment="1" applyProtection="1">
      <alignment horizontal="center" vertical="center"/>
      <protection hidden="1"/>
    </xf>
    <xf numFmtId="197" fontId="33" fillId="2" borderId="175" xfId="5" applyNumberFormat="1" applyFont="1" applyFill="1" applyBorder="1" applyAlignment="1" applyProtection="1">
      <alignment horizontal="center" vertical="center"/>
      <protection hidden="1"/>
    </xf>
    <xf numFmtId="197" fontId="33" fillId="2" borderId="176" xfId="5" applyNumberFormat="1" applyFont="1" applyFill="1" applyBorder="1" applyAlignment="1" applyProtection="1">
      <alignment horizontal="center" vertical="center"/>
      <protection hidden="1"/>
    </xf>
    <xf numFmtId="180" fontId="31" fillId="2" borderId="83" xfId="4" applyNumberFormat="1" applyFont="1" applyFill="1" applyBorder="1" applyAlignment="1" applyProtection="1">
      <alignment horizontal="center" vertical="center"/>
      <protection hidden="1"/>
    </xf>
    <xf numFmtId="180" fontId="31" fillId="2" borderId="84" xfId="4" applyNumberFormat="1" applyFont="1" applyFill="1" applyBorder="1" applyAlignment="1" applyProtection="1">
      <alignment horizontal="center" vertical="center"/>
      <protection hidden="1"/>
    </xf>
    <xf numFmtId="181" fontId="17" fillId="0" borderId="183" xfId="0" applyNumberFormat="1" applyFont="1" applyBorder="1" applyAlignment="1" applyProtection="1">
      <alignment horizontal="center" vertical="center"/>
      <protection hidden="1"/>
    </xf>
    <xf numFmtId="181" fontId="17" fillId="0" borderId="184" xfId="0" applyNumberFormat="1" applyFont="1" applyBorder="1" applyAlignment="1" applyProtection="1">
      <alignment horizontal="center" vertical="center"/>
      <protection hidden="1"/>
    </xf>
    <xf numFmtId="181" fontId="17" fillId="0" borderId="185" xfId="0" applyNumberFormat="1" applyFont="1" applyBorder="1" applyAlignment="1" applyProtection="1">
      <alignment horizontal="center" vertical="center"/>
      <protection hidden="1"/>
    </xf>
    <xf numFmtId="181" fontId="17" fillId="0" borderId="186" xfId="0" applyNumberFormat="1" applyFont="1" applyBorder="1" applyAlignment="1" applyProtection="1">
      <alignment horizontal="center" vertical="center"/>
      <protection hidden="1"/>
    </xf>
    <xf numFmtId="181" fontId="0" fillId="0" borderId="0" xfId="0" applyNumberFormat="1" applyAlignment="1" applyProtection="1">
      <alignment horizontal="center" vertical="center"/>
      <protection hidden="1"/>
    </xf>
    <xf numFmtId="38" fontId="17" fillId="0" borderId="0" xfId="2" applyFont="1" applyFill="1" applyBorder="1" applyAlignment="1" applyProtection="1">
      <alignment horizontal="center" vertical="center"/>
      <protection hidden="1"/>
    </xf>
    <xf numFmtId="0" fontId="0" fillId="0" borderId="0" xfId="0" applyBorder="1" applyAlignment="1" applyProtection="1">
      <alignment horizontal="right" vertical="center"/>
      <protection hidden="1"/>
    </xf>
    <xf numFmtId="0" fontId="22" fillId="0" borderId="8" xfId="0" applyFont="1" applyBorder="1" applyAlignment="1" applyProtection="1">
      <alignment horizontal="center" vertical="center" wrapText="1"/>
      <protection hidden="1"/>
    </xf>
    <xf numFmtId="0" fontId="22" fillId="0" borderId="9" xfId="0" applyFont="1" applyBorder="1" applyAlignment="1" applyProtection="1">
      <alignment horizontal="center" vertical="center"/>
      <protection hidden="1"/>
    </xf>
    <xf numFmtId="0" fontId="22" fillId="0" borderId="6" xfId="0" applyFont="1" applyBorder="1" applyAlignment="1" applyProtection="1">
      <alignment horizontal="center" vertical="center"/>
      <protection hidden="1"/>
    </xf>
    <xf numFmtId="0" fontId="22" fillId="0" borderId="4" xfId="0" applyFont="1" applyBorder="1" applyAlignment="1" applyProtection="1">
      <alignment horizontal="center" vertical="center"/>
      <protection hidden="1"/>
    </xf>
    <xf numFmtId="181" fontId="17" fillId="0" borderId="181" xfId="0" applyNumberFormat="1" applyFont="1" applyBorder="1" applyAlignment="1" applyProtection="1">
      <alignment horizontal="center" vertical="center"/>
      <protection hidden="1"/>
    </xf>
    <xf numFmtId="181" fontId="17" fillId="0" borderId="182" xfId="0" applyNumberFormat="1" applyFont="1" applyBorder="1" applyAlignment="1" applyProtection="1">
      <alignment horizontal="center" vertical="center"/>
      <protection hidden="1"/>
    </xf>
    <xf numFmtId="0" fontId="17" fillId="0" borderId="183" xfId="0" applyFont="1" applyBorder="1" applyAlignment="1" applyProtection="1">
      <alignment horizontal="center" vertical="center"/>
      <protection hidden="1"/>
    </xf>
    <xf numFmtId="0" fontId="17" fillId="0" borderId="184" xfId="0" applyFont="1" applyBorder="1" applyAlignment="1" applyProtection="1">
      <alignment horizontal="center" vertical="center"/>
      <protection hidden="1"/>
    </xf>
    <xf numFmtId="0" fontId="17" fillId="0" borderId="185" xfId="0" applyFont="1" applyBorder="1" applyAlignment="1" applyProtection="1">
      <alignment horizontal="center" vertical="center"/>
      <protection hidden="1"/>
    </xf>
    <xf numFmtId="0" fontId="17" fillId="0" borderId="186" xfId="0" applyFont="1" applyBorder="1" applyAlignment="1" applyProtection="1">
      <alignment horizontal="center" vertical="center"/>
      <protection hidden="1"/>
    </xf>
    <xf numFmtId="0" fontId="17" fillId="0" borderId="181" xfId="0" applyFont="1" applyBorder="1" applyAlignment="1" applyProtection="1">
      <alignment horizontal="center" vertical="center"/>
      <protection hidden="1"/>
    </xf>
    <xf numFmtId="0" fontId="17" fillId="0" borderId="182" xfId="0" applyFont="1" applyBorder="1" applyAlignment="1" applyProtection="1">
      <alignment horizontal="center" vertical="center"/>
      <protection hidden="1"/>
    </xf>
    <xf numFmtId="0" fontId="17" fillId="0" borderId="196" xfId="0" applyFont="1" applyBorder="1" applyAlignment="1" applyProtection="1">
      <alignment horizontal="center" vertical="center" shrinkToFit="1"/>
      <protection locked="0"/>
    </xf>
    <xf numFmtId="0" fontId="17" fillId="0" borderId="197" xfId="0" applyFont="1" applyBorder="1" applyAlignment="1" applyProtection="1">
      <alignment horizontal="center" vertical="center" shrinkToFit="1"/>
      <protection locked="0"/>
    </xf>
    <xf numFmtId="0" fontId="17" fillId="0" borderId="203" xfId="0" applyFont="1" applyBorder="1" applyAlignment="1" applyProtection="1">
      <alignment horizontal="center" vertical="center" shrinkToFit="1"/>
      <protection hidden="1"/>
    </xf>
    <xf numFmtId="0" fontId="17" fillId="0" borderId="134" xfId="0" applyFont="1" applyBorder="1" applyAlignment="1" applyProtection="1">
      <alignment horizontal="center" vertical="center" shrinkToFit="1"/>
      <protection hidden="1"/>
    </xf>
    <xf numFmtId="0" fontId="17" fillId="0" borderId="104" xfId="0" applyFont="1" applyBorder="1" applyAlignment="1" applyProtection="1">
      <alignment horizontal="center" vertical="center" shrinkToFit="1"/>
      <protection hidden="1"/>
    </xf>
    <xf numFmtId="0" fontId="17" fillId="0" borderId="93" xfId="0" applyFont="1" applyBorder="1" applyAlignment="1" applyProtection="1">
      <alignment horizontal="center" vertical="center" shrinkToFit="1"/>
      <protection hidden="1"/>
    </xf>
    <xf numFmtId="38" fontId="17" fillId="0" borderId="96" xfId="2" applyNumberFormat="1" applyFont="1" applyBorder="1" applyAlignment="1" applyProtection="1">
      <alignment horizontal="center" vertical="center" shrinkToFit="1"/>
      <protection hidden="1"/>
    </xf>
    <xf numFmtId="0" fontId="17" fillId="0" borderId="94" xfId="0" applyFont="1" applyBorder="1" applyAlignment="1" applyProtection="1">
      <alignment horizontal="center" vertical="center" shrinkToFit="1"/>
      <protection hidden="1"/>
    </xf>
    <xf numFmtId="0" fontId="17" fillId="0" borderId="98" xfId="0" applyFont="1" applyBorder="1" applyAlignment="1" applyProtection="1">
      <alignment horizontal="center" vertical="center"/>
      <protection hidden="1"/>
    </xf>
    <xf numFmtId="0" fontId="17" fillId="0" borderId="107" xfId="0" applyFont="1" applyBorder="1" applyAlignment="1" applyProtection="1">
      <alignment horizontal="center" vertical="center"/>
      <protection hidden="1"/>
    </xf>
    <xf numFmtId="0" fontId="17" fillId="0" borderId="193" xfId="0" applyFont="1" applyBorder="1" applyAlignment="1" applyProtection="1">
      <alignment horizontal="center" vertical="center" shrinkToFit="1"/>
      <protection locked="0"/>
    </xf>
    <xf numFmtId="0" fontId="17" fillId="0" borderId="99" xfId="0" applyFont="1" applyBorder="1" applyAlignment="1" applyProtection="1">
      <alignment horizontal="center" vertical="center" shrinkToFit="1"/>
      <protection locked="0"/>
    </xf>
    <xf numFmtId="0" fontId="17" fillId="0" borderId="194" xfId="0" applyFont="1" applyBorder="1" applyAlignment="1" applyProtection="1">
      <alignment horizontal="center" vertical="center" shrinkToFit="1"/>
      <protection locked="0"/>
    </xf>
    <xf numFmtId="0" fontId="17" fillId="0" borderId="130" xfId="0" applyFont="1" applyBorder="1" applyAlignment="1" applyProtection="1">
      <alignment horizontal="center" vertical="center" shrinkToFit="1"/>
      <protection hidden="1"/>
    </xf>
    <xf numFmtId="0" fontId="17" fillId="0" borderId="108" xfId="0" applyFont="1" applyBorder="1" applyAlignment="1" applyProtection="1">
      <alignment horizontal="center" vertical="center" shrinkToFit="1"/>
      <protection hidden="1"/>
    </xf>
    <xf numFmtId="0" fontId="17" fillId="0" borderId="99" xfId="0" applyFont="1" applyBorder="1" applyAlignment="1" applyProtection="1">
      <alignment horizontal="center" vertical="center" shrinkToFit="1"/>
      <protection hidden="1"/>
    </xf>
    <xf numFmtId="0" fontId="17" fillId="0" borderId="63" xfId="0" applyFont="1" applyBorder="1" applyAlignment="1" applyProtection="1">
      <alignment horizontal="center" vertical="center"/>
      <protection hidden="1"/>
    </xf>
    <xf numFmtId="192" fontId="0" fillId="0" borderId="70" xfId="0" applyNumberFormat="1" applyFont="1" applyBorder="1" applyAlignment="1" applyProtection="1">
      <alignment horizontal="right" vertical="center"/>
      <protection hidden="1"/>
    </xf>
    <xf numFmtId="192" fontId="0" fillId="0" borderId="52" xfId="0" applyNumberFormat="1" applyFont="1" applyBorder="1" applyAlignment="1" applyProtection="1">
      <alignment horizontal="right" vertical="center"/>
      <protection hidden="1"/>
    </xf>
    <xf numFmtId="192" fontId="0" fillId="0" borderId="85" xfId="0" applyNumberFormat="1" applyFont="1" applyBorder="1" applyAlignment="1" applyProtection="1">
      <alignment horizontal="right" vertical="center"/>
      <protection hidden="1"/>
    </xf>
    <xf numFmtId="38" fontId="0" fillId="0" borderId="70" xfId="2" applyFont="1" applyBorder="1" applyAlignment="1" applyProtection="1">
      <alignment horizontal="center" vertical="center" shrinkToFit="1"/>
      <protection hidden="1"/>
    </xf>
    <xf numFmtId="38" fontId="0" fillId="0" borderId="52" xfId="2" applyFont="1" applyBorder="1" applyAlignment="1" applyProtection="1">
      <alignment horizontal="center" vertical="center" shrinkToFit="1"/>
      <protection hidden="1"/>
    </xf>
    <xf numFmtId="38" fontId="0" fillId="0" borderId="85" xfId="2" applyFont="1" applyBorder="1" applyAlignment="1" applyProtection="1">
      <alignment horizontal="center" vertical="center" shrinkToFit="1"/>
      <protection hidden="1"/>
    </xf>
    <xf numFmtId="193" fontId="0" fillId="0" borderId="26" xfId="2" applyNumberFormat="1" applyFont="1" applyBorder="1" applyAlignment="1" applyProtection="1">
      <alignment horizontal="center" vertical="center"/>
      <protection hidden="1"/>
    </xf>
    <xf numFmtId="193" fontId="0" fillId="0" borderId="35" xfId="2" applyNumberFormat="1" applyFont="1" applyBorder="1" applyAlignment="1" applyProtection="1">
      <alignment horizontal="center" vertical="center"/>
      <protection hidden="1"/>
    </xf>
    <xf numFmtId="193" fontId="0" fillId="0" borderId="25" xfId="2" applyNumberFormat="1" applyFont="1" applyBorder="1" applyAlignment="1" applyProtection="1">
      <alignment horizontal="center" vertical="center"/>
      <protection hidden="1"/>
    </xf>
    <xf numFmtId="0" fontId="17" fillId="0" borderId="96" xfId="0" applyFont="1" applyBorder="1" applyAlignment="1" applyProtection="1">
      <alignment horizontal="center" vertical="center" shrinkToFit="1"/>
      <protection hidden="1"/>
    </xf>
    <xf numFmtId="0" fontId="17" fillId="0" borderId="97" xfId="0" applyFont="1" applyBorder="1" applyAlignment="1" applyProtection="1">
      <alignment horizontal="center" vertical="center" shrinkToFit="1"/>
      <protection hidden="1"/>
    </xf>
    <xf numFmtId="0" fontId="17" fillId="0" borderId="92" xfId="0" applyFont="1" applyBorder="1" applyAlignment="1" applyProtection="1">
      <alignment horizontal="center" vertical="center"/>
      <protection hidden="1"/>
    </xf>
    <xf numFmtId="0" fontId="17" fillId="0" borderId="103" xfId="0" applyFont="1" applyBorder="1" applyAlignment="1" applyProtection="1">
      <alignment horizontal="center" vertical="center"/>
      <protection hidden="1"/>
    </xf>
    <xf numFmtId="0" fontId="17" fillId="0" borderId="195" xfId="0" applyFont="1" applyBorder="1" applyAlignment="1" applyProtection="1">
      <alignment horizontal="center" vertical="center" shrinkToFit="1"/>
      <protection locked="0"/>
    </xf>
    <xf numFmtId="0" fontId="17" fillId="0" borderId="95" xfId="0" applyFont="1" applyBorder="1" applyAlignment="1" applyProtection="1">
      <alignment horizontal="center" vertical="center"/>
      <protection hidden="1"/>
    </xf>
    <xf numFmtId="0" fontId="17" fillId="0" borderId="142" xfId="0" applyFont="1" applyBorder="1" applyAlignment="1" applyProtection="1">
      <alignment horizontal="center" vertical="center"/>
      <protection hidden="1"/>
    </xf>
    <xf numFmtId="0" fontId="17" fillId="0" borderId="190" xfId="0" applyFont="1" applyBorder="1" applyAlignment="1" applyProtection="1">
      <alignment horizontal="center" vertical="center" shrinkToFit="1"/>
      <protection locked="0"/>
    </xf>
    <xf numFmtId="0" fontId="17" fillId="0" borderId="191" xfId="0" applyFont="1" applyBorder="1" applyAlignment="1" applyProtection="1">
      <alignment horizontal="center" vertical="center" shrinkToFit="1"/>
      <protection locked="0"/>
    </xf>
    <xf numFmtId="0" fontId="17" fillId="0" borderId="192" xfId="0" applyFont="1" applyBorder="1" applyAlignment="1" applyProtection="1">
      <alignment horizontal="center" vertical="center" shrinkToFit="1"/>
      <protection locked="0"/>
    </xf>
    <xf numFmtId="0" fontId="22" fillId="0" borderId="1" xfId="0" applyFont="1" applyBorder="1" applyAlignment="1" applyProtection="1">
      <alignment horizontal="right" vertical="center"/>
      <protection hidden="1"/>
    </xf>
    <xf numFmtId="0" fontId="22" fillId="0" borderId="9" xfId="0" applyFont="1" applyBorder="1" applyAlignment="1" applyProtection="1">
      <alignment horizontal="right" vertical="center"/>
      <protection hidden="1"/>
    </xf>
    <xf numFmtId="0" fontId="22" fillId="0" borderId="3" xfId="0" applyFont="1" applyBorder="1" applyAlignment="1" applyProtection="1">
      <alignment horizontal="right" vertical="center"/>
      <protection hidden="1"/>
    </xf>
    <xf numFmtId="0" fontId="22" fillId="0" borderId="4" xfId="0" applyFont="1" applyBorder="1" applyAlignment="1" applyProtection="1">
      <alignment horizontal="right" vertical="center"/>
      <protection hidden="1"/>
    </xf>
    <xf numFmtId="0" fontId="17" fillId="0" borderId="8" xfId="0" applyFont="1" applyBorder="1" applyAlignment="1" applyProtection="1">
      <alignment horizontal="center" vertical="center" shrinkToFit="1"/>
      <protection hidden="1"/>
    </xf>
    <xf numFmtId="0" fontId="17" fillId="0" borderId="1" xfId="0" applyFont="1" applyBorder="1" applyAlignment="1" applyProtection="1">
      <alignment horizontal="center" vertical="center" shrinkToFit="1"/>
      <protection hidden="1"/>
    </xf>
    <xf numFmtId="0" fontId="17" fillId="0" borderId="9" xfId="0" applyFont="1" applyBorder="1" applyAlignment="1" applyProtection="1">
      <alignment horizontal="center" vertical="center" shrinkToFit="1"/>
      <protection hidden="1"/>
    </xf>
    <xf numFmtId="0" fontId="17" fillId="0" borderId="6" xfId="0" applyFont="1" applyBorder="1" applyAlignment="1" applyProtection="1">
      <alignment horizontal="center" vertical="center" shrinkToFit="1"/>
      <protection hidden="1"/>
    </xf>
    <xf numFmtId="0" fontId="17" fillId="0" borderId="3" xfId="0" applyFont="1" applyBorder="1" applyAlignment="1" applyProtection="1">
      <alignment horizontal="center" vertical="center" shrinkToFit="1"/>
      <protection hidden="1"/>
    </xf>
    <xf numFmtId="0" fontId="17" fillId="0" borderId="4" xfId="0" applyFont="1" applyBorder="1" applyAlignment="1" applyProtection="1">
      <alignment horizontal="center" vertical="center" shrinkToFit="1"/>
      <protection hidden="1"/>
    </xf>
    <xf numFmtId="0" fontId="22" fillId="0" borderId="9" xfId="0" applyFont="1" applyBorder="1" applyAlignment="1" applyProtection="1">
      <alignment horizontal="center" vertical="center" wrapText="1"/>
      <protection hidden="1"/>
    </xf>
    <xf numFmtId="0" fontId="22" fillId="0" borderId="6" xfId="0" applyFont="1" applyBorder="1" applyAlignment="1" applyProtection="1">
      <alignment horizontal="center" vertical="center" wrapText="1"/>
      <protection hidden="1"/>
    </xf>
    <xf numFmtId="0" fontId="22" fillId="0" borderId="4" xfId="0" applyFont="1" applyBorder="1" applyAlignment="1" applyProtection="1">
      <alignment horizontal="center" vertical="center" wrapText="1"/>
      <protection hidden="1"/>
    </xf>
    <xf numFmtId="0" fontId="57" fillId="8" borderId="8" xfId="0" applyFont="1" applyFill="1" applyBorder="1" applyAlignment="1" applyProtection="1">
      <alignment horizontal="center" vertical="center"/>
      <protection hidden="1"/>
    </xf>
    <xf numFmtId="0" fontId="57" fillId="8" borderId="1" xfId="0" applyFont="1" applyFill="1" applyBorder="1" applyAlignment="1" applyProtection="1">
      <alignment horizontal="center" vertical="center"/>
      <protection hidden="1"/>
    </xf>
    <xf numFmtId="0" fontId="57" fillId="8" borderId="6" xfId="0" applyFont="1" applyFill="1" applyBorder="1" applyAlignment="1" applyProtection="1">
      <alignment horizontal="center" vertical="center"/>
      <protection hidden="1"/>
    </xf>
    <xf numFmtId="0" fontId="57" fillId="8" borderId="3" xfId="0" applyFont="1" applyFill="1" applyBorder="1" applyAlignment="1" applyProtection="1">
      <alignment horizontal="center" vertical="center"/>
      <protection hidden="1"/>
    </xf>
    <xf numFmtId="0" fontId="40" fillId="13" borderId="8" xfId="0" applyFont="1" applyFill="1" applyBorder="1" applyAlignment="1" applyProtection="1">
      <alignment horizontal="center" vertical="center" wrapText="1"/>
      <protection hidden="1"/>
    </xf>
    <xf numFmtId="0" fontId="40" fillId="13" borderId="1" xfId="0" applyFont="1" applyFill="1" applyBorder="1" applyAlignment="1" applyProtection="1">
      <alignment horizontal="center" vertical="center" wrapText="1"/>
      <protection hidden="1"/>
    </xf>
    <xf numFmtId="0" fontId="40" fillId="13" borderId="9" xfId="0" applyFont="1" applyFill="1" applyBorder="1" applyAlignment="1" applyProtection="1">
      <alignment horizontal="center" vertical="center" wrapText="1"/>
      <protection hidden="1"/>
    </xf>
    <xf numFmtId="0" fontId="40" fillId="13" borderId="6" xfId="0" applyFont="1" applyFill="1" applyBorder="1" applyAlignment="1" applyProtection="1">
      <alignment horizontal="center" vertical="center" wrapText="1"/>
      <protection hidden="1"/>
    </xf>
    <xf numFmtId="0" fontId="40" fillId="13" borderId="3" xfId="0" applyFont="1" applyFill="1" applyBorder="1" applyAlignment="1" applyProtection="1">
      <alignment horizontal="center" vertical="center" wrapText="1"/>
      <protection hidden="1"/>
    </xf>
    <xf numFmtId="0" fontId="40" fillId="13" borderId="4" xfId="0" applyFont="1" applyFill="1" applyBorder="1" applyAlignment="1" applyProtection="1">
      <alignment horizontal="center" vertical="center" wrapText="1"/>
      <protection hidden="1"/>
    </xf>
    <xf numFmtId="0" fontId="17" fillId="0" borderId="86" xfId="0" applyFont="1" applyBorder="1" applyAlignment="1" applyProtection="1">
      <alignment horizontal="center" vertical="center"/>
      <protection hidden="1"/>
    </xf>
    <xf numFmtId="0" fontId="17" fillId="0" borderId="87" xfId="0" applyFont="1" applyBorder="1" applyAlignment="1" applyProtection="1">
      <alignment horizontal="center" vertical="center"/>
      <protection hidden="1"/>
    </xf>
    <xf numFmtId="0" fontId="17" fillId="0" borderId="93" xfId="0" applyFont="1" applyBorder="1" applyAlignment="1" applyProtection="1">
      <alignment horizontal="center" vertical="center"/>
      <protection hidden="1"/>
    </xf>
    <xf numFmtId="0" fontId="17" fillId="0" borderId="100" xfId="0" applyFont="1" applyBorder="1" applyAlignment="1" applyProtection="1">
      <alignment horizontal="center" vertical="center"/>
      <protection hidden="1"/>
    </xf>
    <xf numFmtId="0" fontId="17" fillId="0" borderId="88" xfId="0" applyFont="1" applyBorder="1" applyAlignment="1" applyProtection="1">
      <alignment horizontal="center" vertical="center"/>
      <protection hidden="1"/>
    </xf>
    <xf numFmtId="0" fontId="17" fillId="0" borderId="89" xfId="0" applyFont="1" applyBorder="1" applyAlignment="1" applyProtection="1">
      <alignment horizontal="center" vertical="center"/>
      <protection hidden="1"/>
    </xf>
    <xf numFmtId="0" fontId="17" fillId="0" borderId="90" xfId="0" applyFont="1" applyBorder="1" applyAlignment="1" applyProtection="1">
      <alignment horizontal="center" vertical="center"/>
      <protection hidden="1"/>
    </xf>
    <xf numFmtId="0" fontId="17" fillId="0" borderId="91" xfId="0" applyFont="1" applyBorder="1" applyAlignment="1" applyProtection="1">
      <alignment horizontal="center" vertical="center"/>
      <protection hidden="1"/>
    </xf>
    <xf numFmtId="0" fontId="17" fillId="0" borderId="94" xfId="0" applyFont="1" applyBorder="1" applyAlignment="1" applyProtection="1">
      <alignment horizontal="center" vertical="center"/>
      <protection hidden="1"/>
    </xf>
    <xf numFmtId="0" fontId="22" fillId="0" borderId="100" xfId="0" applyFont="1" applyBorder="1" applyAlignment="1" applyProtection="1">
      <alignment horizontal="center" vertical="center"/>
      <protection hidden="1"/>
    </xf>
    <xf numFmtId="0" fontId="22" fillId="0" borderId="100" xfId="0" applyFont="1" applyBorder="1" applyAlignment="1" applyProtection="1">
      <alignment horizontal="center" vertical="center" shrinkToFit="1"/>
      <protection hidden="1"/>
    </xf>
    <xf numFmtId="0" fontId="22" fillId="0" borderId="93" xfId="0" applyFont="1" applyBorder="1" applyAlignment="1" applyProtection="1">
      <alignment horizontal="center" vertical="center"/>
      <protection hidden="1"/>
    </xf>
    <xf numFmtId="197" fontId="17" fillId="0" borderId="183" xfId="0" applyNumberFormat="1" applyFont="1" applyBorder="1" applyAlignment="1" applyProtection="1">
      <alignment horizontal="center" vertical="center"/>
      <protection hidden="1"/>
    </xf>
    <xf numFmtId="197" fontId="17" fillId="0" borderId="184" xfId="0" applyNumberFormat="1" applyFont="1" applyBorder="1" applyAlignment="1" applyProtection="1">
      <alignment horizontal="center" vertical="center"/>
      <protection hidden="1"/>
    </xf>
    <xf numFmtId="197" fontId="17" fillId="0" borderId="205" xfId="0" applyNumberFormat="1" applyFont="1" applyBorder="1" applyAlignment="1" applyProtection="1">
      <alignment horizontal="center" vertical="center"/>
      <protection hidden="1"/>
    </xf>
    <xf numFmtId="197" fontId="17" fillId="0" borderId="206" xfId="0" applyNumberFormat="1" applyFont="1" applyBorder="1" applyAlignment="1" applyProtection="1">
      <alignment horizontal="center" vertical="center"/>
      <protection hidden="1"/>
    </xf>
    <xf numFmtId="197" fontId="0" fillId="0" borderId="70" xfId="0" applyNumberFormat="1" applyBorder="1" applyAlignment="1" applyProtection="1">
      <alignment horizontal="left" vertical="center"/>
      <protection hidden="1"/>
    </xf>
    <xf numFmtId="197" fontId="0" fillId="0" borderId="52" xfId="0" applyNumberFormat="1" applyBorder="1" applyAlignment="1" applyProtection="1">
      <alignment horizontal="left" vertical="center"/>
      <protection hidden="1"/>
    </xf>
    <xf numFmtId="197" fontId="0" fillId="0" borderId="85" xfId="0" applyNumberFormat="1" applyBorder="1" applyAlignment="1" applyProtection="1">
      <alignment horizontal="left" vertical="center"/>
      <protection hidden="1"/>
    </xf>
    <xf numFmtId="0" fontId="0" fillId="0" borderId="70" xfId="0" applyBorder="1" applyAlignment="1" applyProtection="1">
      <alignment horizontal="center" vertical="center"/>
      <protection hidden="1"/>
    </xf>
    <xf numFmtId="0" fontId="0" fillId="0" borderId="85" xfId="0" applyBorder="1" applyAlignment="1" applyProtection="1">
      <alignment horizontal="center" vertical="center"/>
      <protection hidden="1"/>
    </xf>
    <xf numFmtId="197" fontId="17" fillId="0" borderId="181" xfId="0" applyNumberFormat="1" applyFont="1" applyBorder="1" applyAlignment="1" applyProtection="1">
      <alignment horizontal="center" vertical="center"/>
      <protection hidden="1"/>
    </xf>
    <xf numFmtId="197" fontId="17" fillId="0" borderId="182" xfId="0" applyNumberFormat="1" applyFont="1" applyBorder="1" applyAlignment="1" applyProtection="1">
      <alignment horizontal="center" vertical="center"/>
      <protection hidden="1"/>
    </xf>
    <xf numFmtId="197" fontId="17" fillId="0" borderId="188" xfId="0" applyNumberFormat="1" applyFont="1" applyBorder="1" applyAlignment="1" applyProtection="1">
      <alignment horizontal="center" vertical="center"/>
      <protection hidden="1"/>
    </xf>
    <xf numFmtId="0" fontId="42" fillId="0" borderId="184" xfId="0" applyFont="1" applyBorder="1" applyAlignment="1" applyProtection="1">
      <alignment horizontal="center" vertical="center" shrinkToFit="1"/>
      <protection hidden="1"/>
    </xf>
    <xf numFmtId="0" fontId="42" fillId="0" borderId="188" xfId="0" applyFont="1" applyBorder="1" applyAlignment="1" applyProtection="1">
      <alignment horizontal="center" vertical="center" shrinkToFit="1"/>
      <protection hidden="1"/>
    </xf>
    <xf numFmtId="0" fontId="42" fillId="0" borderId="186" xfId="0" applyFont="1" applyBorder="1" applyAlignment="1" applyProtection="1">
      <alignment horizontal="center" vertical="center" shrinkToFit="1"/>
      <protection hidden="1"/>
    </xf>
    <xf numFmtId="0" fontId="42" fillId="0" borderId="189" xfId="0" applyFont="1" applyBorder="1" applyAlignment="1" applyProtection="1">
      <alignment horizontal="center" vertical="center" shrinkToFit="1"/>
      <protection hidden="1"/>
    </xf>
    <xf numFmtId="197" fontId="17" fillId="0" borderId="189" xfId="0" applyNumberFormat="1" applyFont="1" applyBorder="1" applyAlignment="1" applyProtection="1">
      <alignment horizontal="center" vertical="center"/>
      <protection hidden="1"/>
    </xf>
    <xf numFmtId="0" fontId="17" fillId="0" borderId="87" xfId="0" applyFont="1" applyBorder="1" applyAlignment="1" applyProtection="1">
      <alignment horizontal="center" vertical="center" shrinkToFit="1"/>
      <protection hidden="1"/>
    </xf>
    <xf numFmtId="0" fontId="22" fillId="0" borderId="87" xfId="0" applyFont="1" applyBorder="1" applyAlignment="1" applyProtection="1">
      <alignment horizontal="center" vertical="center" wrapText="1" shrinkToFit="1"/>
      <protection hidden="1"/>
    </xf>
    <xf numFmtId="0" fontId="22" fillId="0" borderId="88" xfId="0" applyFont="1" applyBorder="1" applyAlignment="1" applyProtection="1">
      <alignment horizontal="center" vertical="center" wrapText="1" shrinkToFit="1"/>
      <protection hidden="1"/>
    </xf>
    <xf numFmtId="0" fontId="22" fillId="0" borderId="89" xfId="0" applyFont="1" applyBorder="1" applyAlignment="1" applyProtection="1">
      <alignment horizontal="center" vertical="center" wrapText="1" shrinkToFit="1"/>
      <protection hidden="1"/>
    </xf>
    <xf numFmtId="0" fontId="22" fillId="0" borderId="90" xfId="0" applyFont="1" applyBorder="1" applyAlignment="1" applyProtection="1">
      <alignment horizontal="center" vertical="center" wrapText="1" shrinkToFit="1"/>
      <protection hidden="1"/>
    </xf>
    <xf numFmtId="0" fontId="17" fillId="0" borderId="88" xfId="0" applyFont="1" applyBorder="1" applyAlignment="1" applyProtection="1">
      <alignment horizontal="center" vertical="center" shrinkToFit="1"/>
      <protection hidden="1"/>
    </xf>
    <xf numFmtId="0" fontId="17" fillId="0" borderId="89" xfId="0" applyFont="1" applyBorder="1" applyAlignment="1" applyProtection="1">
      <alignment horizontal="center" vertical="center" shrinkToFit="1"/>
      <protection hidden="1"/>
    </xf>
    <xf numFmtId="0" fontId="17" fillId="0" borderId="90" xfId="0" applyFont="1" applyBorder="1" applyAlignment="1" applyProtection="1">
      <alignment horizontal="center" vertical="center" shrinkToFit="1"/>
      <protection hidden="1"/>
    </xf>
    <xf numFmtId="0" fontId="17" fillId="0" borderId="101" xfId="0" applyFont="1" applyBorder="1" applyAlignment="1" applyProtection="1">
      <alignment horizontal="center" vertical="center"/>
      <protection hidden="1"/>
    </xf>
    <xf numFmtId="0" fontId="22" fillId="0" borderId="139" xfId="0" applyFont="1" applyBorder="1" applyAlignment="1" applyProtection="1">
      <alignment horizontal="center" vertical="center"/>
      <protection hidden="1"/>
    </xf>
    <xf numFmtId="0" fontId="22" fillId="0" borderId="131" xfId="0" applyFont="1" applyBorder="1" applyAlignment="1" applyProtection="1">
      <alignment horizontal="center" vertical="center"/>
      <protection hidden="1"/>
    </xf>
    <xf numFmtId="0" fontId="23" fillId="0" borderId="1" xfId="0" applyFont="1" applyBorder="1" applyAlignment="1" applyProtection="1">
      <alignment horizontal="center" vertical="center" wrapText="1"/>
      <protection hidden="1"/>
    </xf>
    <xf numFmtId="0" fontId="23" fillId="0" borderId="9" xfId="0" applyFont="1" applyBorder="1" applyAlignment="1" applyProtection="1">
      <alignment horizontal="center" vertical="center" wrapText="1"/>
      <protection hidden="1"/>
    </xf>
    <xf numFmtId="0" fontId="23" fillId="0" borderId="3" xfId="0" applyFont="1" applyBorder="1" applyAlignment="1" applyProtection="1">
      <alignment horizontal="center" vertical="center" wrapText="1"/>
      <protection hidden="1"/>
    </xf>
    <xf numFmtId="0" fontId="23" fillId="0" borderId="4" xfId="0" applyFont="1" applyBorder="1" applyAlignment="1" applyProtection="1">
      <alignment horizontal="center" vertical="center" wrapText="1"/>
      <protection hidden="1"/>
    </xf>
    <xf numFmtId="0" fontId="40" fillId="13" borderId="8" xfId="0" applyFont="1" applyFill="1" applyBorder="1" applyAlignment="1" applyProtection="1">
      <alignment horizontal="center" vertical="center"/>
      <protection hidden="1"/>
    </xf>
    <xf numFmtId="0" fontId="40" fillId="13" borderId="1" xfId="0" applyFont="1" applyFill="1" applyBorder="1" applyAlignment="1" applyProtection="1">
      <alignment horizontal="center" vertical="center"/>
      <protection hidden="1"/>
    </xf>
    <xf numFmtId="0" fontId="40" fillId="13" borderId="9" xfId="0" applyFont="1" applyFill="1" applyBorder="1" applyAlignment="1" applyProtection="1">
      <alignment horizontal="center" vertical="center"/>
      <protection hidden="1"/>
    </xf>
    <xf numFmtId="0" fontId="40" fillId="13" borderId="6" xfId="0" applyFont="1" applyFill="1" applyBorder="1" applyAlignment="1" applyProtection="1">
      <alignment horizontal="center" vertical="center"/>
      <protection hidden="1"/>
    </xf>
    <xf numFmtId="0" fontId="40" fillId="13" borderId="3" xfId="0" applyFont="1" applyFill="1" applyBorder="1" applyAlignment="1" applyProtection="1">
      <alignment horizontal="center" vertical="center"/>
      <protection hidden="1"/>
    </xf>
    <xf numFmtId="0" fontId="40" fillId="13" borderId="4" xfId="0" applyFont="1" applyFill="1" applyBorder="1" applyAlignment="1" applyProtection="1">
      <alignment horizontal="center" vertical="center"/>
      <protection hidden="1"/>
    </xf>
    <xf numFmtId="0" fontId="57" fillId="5" borderId="8" xfId="0" applyFont="1" applyFill="1" applyBorder="1" applyAlignment="1" applyProtection="1">
      <alignment horizontal="center" vertical="center"/>
      <protection hidden="1"/>
    </xf>
    <xf numFmtId="0" fontId="57" fillId="5" borderId="1" xfId="0" applyFont="1" applyFill="1" applyBorder="1" applyAlignment="1" applyProtection="1">
      <alignment horizontal="center" vertical="center"/>
      <protection hidden="1"/>
    </xf>
    <xf numFmtId="0" fontId="57" fillId="5" borderId="6" xfId="0" applyFont="1" applyFill="1" applyBorder="1" applyAlignment="1" applyProtection="1">
      <alignment horizontal="center" vertical="center"/>
      <protection hidden="1"/>
    </xf>
    <xf numFmtId="0" fontId="57" fillId="5" borderId="3" xfId="0" applyFont="1" applyFill="1" applyBorder="1" applyAlignment="1" applyProtection="1">
      <alignment horizontal="center" vertical="center"/>
      <protection hidden="1"/>
    </xf>
    <xf numFmtId="0" fontId="17" fillId="0" borderId="199" xfId="0" applyFont="1" applyBorder="1" applyAlignment="1" applyProtection="1">
      <alignment horizontal="center" vertical="center" shrinkToFit="1"/>
      <protection locked="0"/>
    </xf>
    <xf numFmtId="0" fontId="17" fillId="0" borderId="108" xfId="0" applyFont="1" applyBorder="1" applyAlignment="1" applyProtection="1">
      <alignment horizontal="center" vertical="center" shrinkToFit="1"/>
      <protection locked="0"/>
    </xf>
    <xf numFmtId="0" fontId="22" fillId="0" borderId="8" xfId="0" applyFont="1" applyBorder="1" applyAlignment="1" applyProtection="1">
      <alignment horizontal="center" vertical="center"/>
      <protection hidden="1"/>
    </xf>
    <xf numFmtId="0" fontId="42" fillId="0" borderId="182" xfId="0" applyFont="1" applyBorder="1" applyAlignment="1" applyProtection="1">
      <alignment horizontal="center" vertical="center" shrinkToFit="1"/>
      <protection hidden="1"/>
    </xf>
    <xf numFmtId="0" fontId="42" fillId="0" borderId="187" xfId="0" applyFont="1" applyBorder="1" applyAlignment="1" applyProtection="1">
      <alignment horizontal="center" vertical="center" shrinkToFit="1"/>
      <protection hidden="1"/>
    </xf>
    <xf numFmtId="197" fontId="17" fillId="0" borderId="187" xfId="0" applyNumberFormat="1" applyFont="1" applyBorder="1" applyAlignment="1" applyProtection="1">
      <alignment horizontal="center" vertical="center"/>
      <protection hidden="1"/>
    </xf>
    <xf numFmtId="38" fontId="17" fillId="0" borderId="143" xfId="2" applyNumberFormat="1" applyFont="1" applyBorder="1" applyAlignment="1" applyProtection="1">
      <alignment horizontal="center" vertical="center" shrinkToFit="1"/>
      <protection hidden="1"/>
    </xf>
    <xf numFmtId="38" fontId="17" fillId="0" borderId="142" xfId="2" applyNumberFormat="1" applyFont="1" applyBorder="1" applyAlignment="1" applyProtection="1">
      <alignment horizontal="center" vertical="center" shrinkToFit="1"/>
      <protection hidden="1"/>
    </xf>
    <xf numFmtId="0" fontId="17" fillId="0" borderId="64" xfId="0" applyFont="1" applyBorder="1" applyAlignment="1" applyProtection="1">
      <alignment horizontal="center" vertical="center" shrinkToFit="1"/>
      <protection locked="0"/>
    </xf>
    <xf numFmtId="0" fontId="17" fillId="0" borderId="198" xfId="0" applyFont="1" applyBorder="1" applyAlignment="1" applyProtection="1">
      <alignment horizontal="center" vertical="center" shrinkToFit="1"/>
      <protection locked="0"/>
    </xf>
    <xf numFmtId="178" fontId="0" fillId="0" borderId="70" xfId="0" applyNumberFormat="1" applyFont="1" applyBorder="1" applyAlignment="1" applyProtection="1">
      <alignment horizontal="right" vertical="center"/>
      <protection hidden="1"/>
    </xf>
    <xf numFmtId="178" fontId="0" fillId="0" borderId="52" xfId="0" applyNumberFormat="1" applyFont="1" applyBorder="1" applyAlignment="1" applyProtection="1">
      <alignment horizontal="right" vertical="center"/>
      <protection hidden="1"/>
    </xf>
    <xf numFmtId="178" fontId="0" fillId="0" borderId="85" xfId="0" applyNumberFormat="1" applyFont="1" applyBorder="1" applyAlignment="1" applyProtection="1">
      <alignment horizontal="right" vertical="center"/>
      <protection hidden="1"/>
    </xf>
    <xf numFmtId="38" fontId="0" fillId="0" borderId="109" xfId="2" applyFont="1" applyBorder="1" applyAlignment="1" applyProtection="1">
      <alignment horizontal="center" vertical="center" shrinkToFit="1"/>
      <protection hidden="1"/>
    </xf>
    <xf numFmtId="38" fontId="0" fillId="0" borderId="58" xfId="2" applyFont="1" applyBorder="1" applyAlignment="1" applyProtection="1">
      <alignment horizontal="center" vertical="center" shrinkToFit="1"/>
      <protection hidden="1"/>
    </xf>
    <xf numFmtId="38" fontId="0" fillId="0" borderId="110" xfId="2" applyFont="1" applyBorder="1" applyAlignment="1" applyProtection="1">
      <alignment horizontal="center" vertical="center" shrinkToFit="1"/>
      <protection hidden="1"/>
    </xf>
    <xf numFmtId="0" fontId="17" fillId="0" borderId="200" xfId="0" applyFont="1" applyBorder="1" applyAlignment="1" applyProtection="1">
      <alignment horizontal="center" vertical="center" shrinkToFit="1"/>
      <protection locked="0"/>
    </xf>
    <xf numFmtId="0" fontId="17" fillId="0" borderId="128" xfId="0" applyFont="1" applyBorder="1" applyAlignment="1" applyProtection="1">
      <alignment horizontal="center" vertical="center" shrinkToFit="1"/>
      <protection locked="0"/>
    </xf>
    <xf numFmtId="0" fontId="17" fillId="0" borderId="201" xfId="0" applyFont="1" applyBorder="1" applyAlignment="1" applyProtection="1">
      <alignment horizontal="center" vertical="center" shrinkToFit="1"/>
      <protection hidden="1"/>
    </xf>
    <xf numFmtId="38" fontId="17" fillId="0" borderId="93" xfId="2" applyNumberFormat="1" applyFont="1" applyBorder="1" applyAlignment="1" applyProtection="1">
      <alignment horizontal="center" vertical="center" shrinkToFit="1"/>
      <protection hidden="1"/>
    </xf>
    <xf numFmtId="0" fontId="17" fillId="0" borderId="118" xfId="0" applyFont="1" applyBorder="1" applyAlignment="1" applyProtection="1">
      <alignment horizontal="center" vertical="center" shrinkToFit="1"/>
      <protection hidden="1"/>
    </xf>
    <xf numFmtId="0" fontId="17" fillId="0" borderId="119" xfId="0" applyFont="1" applyBorder="1" applyAlignment="1" applyProtection="1">
      <alignment horizontal="center" vertical="center" shrinkToFit="1"/>
      <protection hidden="1"/>
    </xf>
    <xf numFmtId="0" fontId="23" fillId="0" borderId="0" xfId="0" applyFont="1" applyBorder="1" applyAlignment="1" applyProtection="1">
      <alignment horizontal="left" vertical="top"/>
      <protection hidden="1"/>
    </xf>
    <xf numFmtId="38" fontId="17" fillId="0" borderId="201" xfId="2" applyNumberFormat="1" applyFont="1" applyBorder="1" applyAlignment="1" applyProtection="1">
      <alignment horizontal="center" vertical="center" shrinkToFit="1"/>
      <protection hidden="1"/>
    </xf>
    <xf numFmtId="38" fontId="17" fillId="0" borderId="202" xfId="2" applyNumberFormat="1" applyFont="1" applyBorder="1" applyAlignment="1" applyProtection="1">
      <alignment horizontal="center" vertical="center" shrinkToFit="1"/>
      <protection hidden="1"/>
    </xf>
    <xf numFmtId="38" fontId="17" fillId="0" borderId="118" xfId="2" applyNumberFormat="1" applyFont="1" applyBorder="1" applyAlignment="1" applyProtection="1">
      <alignment horizontal="center" vertical="center" shrinkToFit="1"/>
      <protection hidden="1"/>
    </xf>
    <xf numFmtId="0" fontId="17" fillId="0" borderId="26" xfId="0" applyFont="1" applyBorder="1" applyAlignment="1" applyProtection="1">
      <alignment horizontal="center" vertical="center"/>
      <protection hidden="1"/>
    </xf>
    <xf numFmtId="192" fontId="0" fillId="0" borderId="36" xfId="0" applyNumberFormat="1" applyFont="1" applyBorder="1" applyAlignment="1" applyProtection="1">
      <alignment horizontal="right" vertical="center"/>
      <protection hidden="1"/>
    </xf>
    <xf numFmtId="192" fontId="0" fillId="0" borderId="10" xfId="0" applyNumberFormat="1" applyFont="1" applyBorder="1" applyAlignment="1" applyProtection="1">
      <alignment horizontal="right" vertical="center"/>
      <protection hidden="1"/>
    </xf>
    <xf numFmtId="192" fontId="0" fillId="0" borderId="47" xfId="0" applyNumberFormat="1" applyFont="1" applyBorder="1" applyAlignment="1" applyProtection="1">
      <alignment horizontal="right" vertical="center"/>
      <protection hidden="1"/>
    </xf>
    <xf numFmtId="178" fontId="0" fillId="0" borderId="36" xfId="0" applyNumberFormat="1" applyFont="1" applyBorder="1" applyAlignment="1" applyProtection="1">
      <alignment horizontal="right" vertical="center"/>
      <protection hidden="1"/>
    </xf>
    <xf numFmtId="178" fontId="0" fillId="0" borderId="10" xfId="0" applyNumberFormat="1" applyFont="1" applyBorder="1" applyAlignment="1" applyProtection="1">
      <alignment horizontal="right" vertical="center"/>
      <protection hidden="1"/>
    </xf>
    <xf numFmtId="178" fontId="0" fillId="0" borderId="47" xfId="0" applyNumberFormat="1" applyFont="1" applyBorder="1" applyAlignment="1" applyProtection="1">
      <alignment horizontal="right" vertical="center"/>
      <protection hidden="1"/>
    </xf>
    <xf numFmtId="0" fontId="23" fillId="0" borderId="8" xfId="0" applyFont="1" applyBorder="1" applyAlignment="1" applyProtection="1">
      <alignment horizontal="center" vertical="center" textRotation="255" wrapText="1"/>
      <protection hidden="1"/>
    </xf>
    <xf numFmtId="0" fontId="23" fillId="0" borderId="9" xfId="0" applyFont="1" applyBorder="1" applyAlignment="1" applyProtection="1">
      <alignment horizontal="center" vertical="center" textRotation="255" wrapText="1"/>
      <protection hidden="1"/>
    </xf>
    <xf numFmtId="0" fontId="23" fillId="0" borderId="6" xfId="0" applyFont="1" applyBorder="1" applyAlignment="1" applyProtection="1">
      <alignment horizontal="center" vertical="center" textRotation="255" wrapText="1"/>
      <protection hidden="1"/>
    </xf>
    <xf numFmtId="0" fontId="23" fillId="0" borderId="4" xfId="0" applyFont="1" applyBorder="1" applyAlignment="1" applyProtection="1">
      <alignment horizontal="center" vertical="center" textRotation="255" wrapText="1"/>
      <protection hidden="1"/>
    </xf>
    <xf numFmtId="0" fontId="27" fillId="5" borderId="8" xfId="0" applyFont="1" applyFill="1" applyBorder="1" applyAlignment="1" applyProtection="1">
      <alignment horizontal="center" vertical="center"/>
      <protection hidden="1"/>
    </xf>
    <xf numFmtId="0" fontId="27" fillId="5" borderId="1" xfId="0" applyFont="1" applyFill="1" applyBorder="1" applyAlignment="1" applyProtection="1">
      <alignment horizontal="center" vertical="center"/>
      <protection hidden="1"/>
    </xf>
    <xf numFmtId="0" fontId="27" fillId="5" borderId="9" xfId="0" applyFont="1" applyFill="1" applyBorder="1" applyAlignment="1" applyProtection="1">
      <alignment horizontal="center" vertical="center"/>
      <protection hidden="1"/>
    </xf>
    <xf numFmtId="0" fontId="27" fillId="5" borderId="6" xfId="0" applyFont="1" applyFill="1" applyBorder="1" applyAlignment="1" applyProtection="1">
      <alignment horizontal="center" vertical="center"/>
      <protection hidden="1"/>
    </xf>
    <xf numFmtId="0" fontId="27" fillId="5" borderId="3" xfId="0" applyFont="1" applyFill="1" applyBorder="1" applyAlignment="1" applyProtection="1">
      <alignment horizontal="center" vertical="center"/>
      <protection hidden="1"/>
    </xf>
    <xf numFmtId="0" fontId="27" fillId="5" borderId="4" xfId="0" applyFont="1" applyFill="1" applyBorder="1" applyAlignment="1" applyProtection="1">
      <alignment horizontal="center" vertical="center"/>
      <protection hidden="1"/>
    </xf>
    <xf numFmtId="0" fontId="0" fillId="0" borderId="5" xfId="0" applyBorder="1" applyAlignment="1" applyProtection="1">
      <alignment horizontal="left" vertical="center"/>
      <protection hidden="1"/>
    </xf>
    <xf numFmtId="0" fontId="0" fillId="0" borderId="2" xfId="0" applyBorder="1" applyAlignment="1" applyProtection="1">
      <alignment horizontal="left" vertical="center"/>
      <protection hidden="1"/>
    </xf>
    <xf numFmtId="0" fontId="17" fillId="0" borderId="111" xfId="0" applyFont="1" applyBorder="1" applyAlignment="1" applyProtection="1">
      <alignment horizontal="center" vertical="center"/>
      <protection hidden="1"/>
    </xf>
    <xf numFmtId="0" fontId="17" fillId="0" borderId="112" xfId="0" applyFont="1" applyBorder="1" applyAlignment="1" applyProtection="1">
      <alignment horizontal="center" vertical="center"/>
      <protection hidden="1"/>
    </xf>
    <xf numFmtId="9" fontId="0" fillId="0" borderId="26" xfId="1" applyFont="1" applyBorder="1" applyAlignment="1" applyProtection="1">
      <alignment horizontal="center" vertical="center"/>
      <protection locked="0"/>
    </xf>
    <xf numFmtId="9" fontId="0" fillId="0" borderId="25" xfId="1" applyFont="1" applyBorder="1" applyAlignment="1" applyProtection="1">
      <alignment horizontal="center" vertical="center"/>
      <protection locked="0"/>
    </xf>
    <xf numFmtId="0" fontId="17" fillId="0" borderId="8" xfId="0" applyFont="1" applyBorder="1" applyAlignment="1" applyProtection="1">
      <alignment horizontal="center" vertical="center"/>
      <protection hidden="1"/>
    </xf>
    <xf numFmtId="0" fontId="17" fillId="0" borderId="1" xfId="0" applyFont="1" applyBorder="1" applyAlignment="1" applyProtection="1">
      <alignment horizontal="center" vertical="center"/>
      <protection hidden="1"/>
    </xf>
    <xf numFmtId="0" fontId="17" fillId="0" borderId="9" xfId="0" applyFont="1" applyBorder="1" applyAlignment="1" applyProtection="1">
      <alignment horizontal="center" vertical="center"/>
      <protection hidden="1"/>
    </xf>
    <xf numFmtId="0" fontId="17" fillId="0" borderId="6" xfId="0" applyFont="1" applyBorder="1" applyAlignment="1" applyProtection="1">
      <alignment horizontal="center" vertical="center"/>
      <protection hidden="1"/>
    </xf>
    <xf numFmtId="0" fontId="17" fillId="0" borderId="3" xfId="0" applyFont="1" applyBorder="1" applyAlignment="1" applyProtection="1">
      <alignment horizontal="center" vertical="center"/>
      <protection hidden="1"/>
    </xf>
    <xf numFmtId="0" fontId="17" fillId="0" borderId="4" xfId="0" applyFont="1" applyBorder="1" applyAlignment="1" applyProtection="1">
      <alignment horizontal="center" vertical="center"/>
      <protection hidden="1"/>
    </xf>
    <xf numFmtId="0" fontId="0" fillId="0" borderId="6"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26"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120" xfId="0" applyBorder="1" applyAlignment="1" applyProtection="1">
      <alignment horizontal="center" vertical="center"/>
      <protection locked="0"/>
    </xf>
    <xf numFmtId="0" fontId="0" fillId="0" borderId="121" xfId="0" applyBorder="1" applyAlignment="1" applyProtection="1">
      <alignment horizontal="center" vertical="center"/>
      <protection locked="0"/>
    </xf>
    <xf numFmtId="0" fontId="0" fillId="0" borderId="122" xfId="0" applyBorder="1" applyAlignment="1" applyProtection="1">
      <alignment horizontal="center" vertical="center"/>
      <protection locked="0"/>
    </xf>
    <xf numFmtId="0" fontId="17" fillId="0" borderId="8" xfId="0" applyFont="1" applyFill="1" applyBorder="1" applyAlignment="1" applyProtection="1">
      <alignment horizontal="center" vertical="center" wrapText="1" shrinkToFit="1"/>
      <protection hidden="1"/>
    </xf>
    <xf numFmtId="0" fontId="17" fillId="0" borderId="9" xfId="0" applyFont="1" applyFill="1" applyBorder="1" applyAlignment="1" applyProtection="1">
      <alignment horizontal="center" vertical="center" wrapText="1" shrinkToFit="1"/>
      <protection hidden="1"/>
    </xf>
    <xf numFmtId="0" fontId="17" fillId="0" borderId="6" xfId="0" applyFont="1" applyFill="1" applyBorder="1" applyAlignment="1" applyProtection="1">
      <alignment horizontal="center" vertical="center" wrapText="1" shrinkToFit="1"/>
      <protection hidden="1"/>
    </xf>
    <xf numFmtId="0" fontId="17" fillId="0" borderId="4" xfId="0" applyFont="1" applyFill="1" applyBorder="1" applyAlignment="1" applyProtection="1">
      <alignment horizontal="center" vertical="center" wrapText="1" shrinkToFit="1"/>
      <protection hidden="1"/>
    </xf>
    <xf numFmtId="0" fontId="22" fillId="0" borderId="1" xfId="0" applyFont="1" applyBorder="1" applyAlignment="1" applyProtection="1">
      <alignment horizontal="center" vertical="center" wrapText="1"/>
      <protection hidden="1"/>
    </xf>
    <xf numFmtId="0" fontId="22" fillId="0" borderId="3" xfId="0" applyFont="1" applyBorder="1" applyAlignment="1" applyProtection="1">
      <alignment horizontal="center" vertical="center" wrapText="1"/>
      <protection hidden="1"/>
    </xf>
    <xf numFmtId="0" fontId="17" fillId="0" borderId="115" xfId="0" applyFont="1" applyBorder="1" applyAlignment="1" applyProtection="1">
      <alignment horizontal="center" vertical="center"/>
      <protection hidden="1"/>
    </xf>
    <xf numFmtId="0" fontId="17" fillId="0" borderId="116" xfId="0" applyFont="1" applyBorder="1" applyAlignment="1" applyProtection="1">
      <alignment horizontal="center" vertical="center"/>
      <protection hidden="1"/>
    </xf>
    <xf numFmtId="0" fontId="17" fillId="0" borderId="123" xfId="0" applyFont="1" applyBorder="1" applyAlignment="1" applyProtection="1">
      <alignment horizontal="center" vertical="center"/>
      <protection hidden="1"/>
    </xf>
    <xf numFmtId="0" fontId="17" fillId="0" borderId="124" xfId="0" applyFont="1" applyBorder="1" applyAlignment="1" applyProtection="1">
      <alignment horizontal="center" vertical="center"/>
      <protection hidden="1"/>
    </xf>
    <xf numFmtId="0" fontId="16" fillId="0" borderId="8" xfId="0" applyFont="1" applyBorder="1" applyAlignment="1" applyProtection="1">
      <alignment horizontal="center" vertical="center" shrinkToFit="1"/>
      <protection hidden="1"/>
    </xf>
    <xf numFmtId="0" fontId="16" fillId="0" borderId="1" xfId="0" applyFont="1" applyBorder="1" applyAlignment="1" applyProtection="1">
      <alignment horizontal="center" vertical="center" shrinkToFit="1"/>
      <protection hidden="1"/>
    </xf>
    <xf numFmtId="0" fontId="16" fillId="0" borderId="9" xfId="0" applyFont="1" applyBorder="1" applyAlignment="1" applyProtection="1">
      <alignment horizontal="center" vertical="center" shrinkToFit="1"/>
      <protection hidden="1"/>
    </xf>
    <xf numFmtId="0" fontId="16" fillId="0" borderId="6" xfId="0" applyFont="1" applyBorder="1" applyAlignment="1" applyProtection="1">
      <alignment horizontal="center" vertical="center" shrinkToFit="1"/>
      <protection hidden="1"/>
    </xf>
    <xf numFmtId="0" fontId="16" fillId="0" borderId="3" xfId="0" applyFont="1" applyBorder="1" applyAlignment="1" applyProtection="1">
      <alignment horizontal="center" vertical="center" shrinkToFit="1"/>
      <protection hidden="1"/>
    </xf>
    <xf numFmtId="0" fontId="16" fillId="0" borderId="4" xfId="0" applyFont="1" applyBorder="1" applyAlignment="1" applyProtection="1">
      <alignment horizontal="center" vertical="center" shrinkToFit="1"/>
      <protection hidden="1"/>
    </xf>
    <xf numFmtId="0" fontId="17" fillId="0" borderId="35" xfId="0" applyFont="1" applyBorder="1" applyAlignment="1" applyProtection="1">
      <alignment horizontal="center" vertical="center"/>
      <protection hidden="1"/>
    </xf>
    <xf numFmtId="0" fontId="0" fillId="0" borderId="8" xfId="0" applyBorder="1" applyAlignment="1" applyProtection="1">
      <alignment horizontal="center" vertical="center" shrinkToFit="1"/>
      <protection hidden="1"/>
    </xf>
    <xf numFmtId="0" fontId="0" fillId="0" borderId="9" xfId="0" applyBorder="1" applyAlignment="1" applyProtection="1">
      <alignment horizontal="center" vertical="center" shrinkToFit="1"/>
      <protection hidden="1"/>
    </xf>
    <xf numFmtId="0" fontId="0" fillId="0" borderId="6" xfId="0" applyBorder="1" applyAlignment="1" applyProtection="1">
      <alignment horizontal="center" vertical="center" shrinkToFit="1"/>
      <protection hidden="1"/>
    </xf>
    <xf numFmtId="0" fontId="0" fillId="0" borderId="4" xfId="0" applyBorder="1" applyAlignment="1" applyProtection="1">
      <alignment horizontal="center" vertical="center" shrinkToFit="1"/>
      <protection hidden="1"/>
    </xf>
    <xf numFmtId="0" fontId="17" fillId="0" borderId="7" xfId="0" applyFont="1" applyBorder="1" applyAlignment="1" applyProtection="1">
      <alignment horizontal="center" vertical="center" shrinkToFit="1"/>
      <protection hidden="1"/>
    </xf>
    <xf numFmtId="0" fontId="17" fillId="0" borderId="8" xfId="0" applyFont="1" applyBorder="1" applyAlignment="1" applyProtection="1">
      <alignment horizontal="center" vertical="center" wrapText="1"/>
      <protection hidden="1"/>
    </xf>
    <xf numFmtId="0" fontId="17" fillId="0" borderId="1" xfId="0" applyFont="1" applyBorder="1" applyAlignment="1" applyProtection="1">
      <alignment horizontal="center" vertical="center" wrapText="1"/>
      <protection hidden="1"/>
    </xf>
    <xf numFmtId="0" fontId="17" fillId="0" borderId="9" xfId="0" applyFont="1" applyBorder="1" applyAlignment="1" applyProtection="1">
      <alignment horizontal="center" vertical="center" wrapText="1"/>
      <protection hidden="1"/>
    </xf>
    <xf numFmtId="0" fontId="17" fillId="0" borderId="6" xfId="0" applyFont="1" applyBorder="1" applyAlignment="1" applyProtection="1">
      <alignment horizontal="center" vertical="center" wrapText="1"/>
      <protection hidden="1"/>
    </xf>
    <xf numFmtId="0" fontId="17" fillId="0" borderId="3" xfId="0" applyFont="1" applyBorder="1" applyAlignment="1" applyProtection="1">
      <alignment horizontal="center" vertical="center" wrapText="1"/>
      <protection hidden="1"/>
    </xf>
    <xf numFmtId="0" fontId="17" fillId="0" borderId="4" xfId="0" applyFont="1" applyBorder="1" applyAlignment="1" applyProtection="1">
      <alignment horizontal="center" vertical="center" wrapText="1"/>
      <protection hidden="1"/>
    </xf>
    <xf numFmtId="0" fontId="17" fillId="0" borderId="8" xfId="0" applyFont="1" applyBorder="1" applyAlignment="1" applyProtection="1">
      <alignment horizontal="center" vertical="center" wrapText="1" shrinkToFit="1"/>
      <protection hidden="1"/>
    </xf>
    <xf numFmtId="0" fontId="17" fillId="0" borderId="1" xfId="0" applyFont="1" applyBorder="1" applyAlignment="1" applyProtection="1">
      <alignment horizontal="center" vertical="center" wrapText="1" shrinkToFit="1"/>
      <protection hidden="1"/>
    </xf>
    <xf numFmtId="0" fontId="17" fillId="0" borderId="9" xfId="0" applyFont="1" applyBorder="1" applyAlignment="1" applyProtection="1">
      <alignment horizontal="center" vertical="center" wrapText="1" shrinkToFit="1"/>
      <protection hidden="1"/>
    </xf>
    <xf numFmtId="0" fontId="17" fillId="0" borderId="6" xfId="0" applyFont="1" applyBorder="1" applyAlignment="1" applyProtection="1">
      <alignment horizontal="center" vertical="center" wrapText="1" shrinkToFit="1"/>
      <protection hidden="1"/>
    </xf>
    <xf numFmtId="0" fontId="17" fillId="0" borderId="3" xfId="0" applyFont="1" applyBorder="1" applyAlignment="1" applyProtection="1">
      <alignment horizontal="center" vertical="center" wrapText="1" shrinkToFit="1"/>
      <protection hidden="1"/>
    </xf>
    <xf numFmtId="0" fontId="17" fillId="0" borderId="4" xfId="0" applyFont="1" applyBorder="1" applyAlignment="1" applyProtection="1">
      <alignment horizontal="center" vertical="center" wrapText="1" shrinkToFit="1"/>
      <protection hidden="1"/>
    </xf>
    <xf numFmtId="0" fontId="17" fillId="0" borderId="114" xfId="0" applyFont="1" applyBorder="1" applyAlignment="1" applyProtection="1">
      <alignment horizontal="center" vertical="center" wrapText="1"/>
      <protection hidden="1"/>
    </xf>
    <xf numFmtId="0" fontId="17" fillId="0" borderId="115" xfId="0" applyFont="1" applyBorder="1" applyAlignment="1" applyProtection="1">
      <alignment horizontal="center" vertical="center" wrapText="1"/>
      <protection hidden="1"/>
    </xf>
    <xf numFmtId="0" fontId="17" fillId="0" borderId="117" xfId="0" applyFont="1" applyBorder="1" applyAlignment="1" applyProtection="1">
      <alignment horizontal="center" vertical="center" wrapText="1"/>
      <protection hidden="1"/>
    </xf>
    <xf numFmtId="0" fontId="17" fillId="0" borderId="118" xfId="0" applyFont="1" applyBorder="1" applyAlignment="1" applyProtection="1">
      <alignment horizontal="center" vertical="center" wrapText="1"/>
      <protection hidden="1"/>
    </xf>
    <xf numFmtId="0" fontId="17" fillId="0" borderId="118" xfId="0" applyFont="1" applyBorder="1" applyAlignment="1" applyProtection="1">
      <alignment horizontal="center" vertical="center"/>
      <protection hidden="1"/>
    </xf>
    <xf numFmtId="0" fontId="17" fillId="0" borderId="119" xfId="0" applyFont="1" applyBorder="1" applyAlignment="1" applyProtection="1">
      <alignment horizontal="center" vertical="center"/>
      <protection hidden="1"/>
    </xf>
    <xf numFmtId="0" fontId="27" fillId="0" borderId="8" xfId="0" applyFont="1" applyFill="1" applyBorder="1" applyAlignment="1" applyProtection="1">
      <alignment horizontal="center" vertical="center"/>
      <protection hidden="1"/>
    </xf>
    <xf numFmtId="0" fontId="27" fillId="0" borderId="1" xfId="0" applyFont="1" applyFill="1" applyBorder="1" applyAlignment="1" applyProtection="1">
      <alignment horizontal="center" vertical="center"/>
      <protection hidden="1"/>
    </xf>
    <xf numFmtId="0" fontId="27" fillId="0" borderId="6" xfId="0" applyFont="1" applyFill="1" applyBorder="1" applyAlignment="1" applyProtection="1">
      <alignment horizontal="center" vertical="center"/>
      <protection hidden="1"/>
    </xf>
    <xf numFmtId="0" fontId="27" fillId="0" borderId="3" xfId="0" applyFont="1" applyFill="1" applyBorder="1" applyAlignment="1" applyProtection="1">
      <alignment horizontal="center" vertical="center"/>
      <protection hidden="1"/>
    </xf>
    <xf numFmtId="0" fontId="27" fillId="0" borderId="7" xfId="0" applyFont="1" applyFill="1" applyBorder="1" applyAlignment="1" applyProtection="1">
      <alignment horizontal="center" vertical="center"/>
      <protection locked="0"/>
    </xf>
    <xf numFmtId="0" fontId="22" fillId="0" borderId="1" xfId="0" applyFont="1" applyBorder="1" applyAlignment="1" applyProtection="1">
      <alignment horizontal="center" vertical="center"/>
      <protection hidden="1"/>
    </xf>
    <xf numFmtId="0" fontId="22" fillId="0" borderId="3" xfId="0" applyFont="1" applyBorder="1" applyAlignment="1" applyProtection="1">
      <alignment horizontal="center" vertical="center"/>
      <protection hidden="1"/>
    </xf>
    <xf numFmtId="0" fontId="17" fillId="0" borderId="7" xfId="2" applyNumberFormat="1" applyFont="1" applyBorder="1" applyAlignment="1" applyProtection="1">
      <alignment horizontal="right" vertical="center"/>
      <protection locked="0"/>
    </xf>
    <xf numFmtId="0" fontId="17" fillId="0" borderId="26" xfId="2" applyNumberFormat="1" applyFont="1" applyBorder="1" applyAlignment="1" applyProtection="1">
      <alignment horizontal="right" vertical="center"/>
      <protection locked="0"/>
    </xf>
    <xf numFmtId="0" fontId="7" fillId="0" borderId="0" xfId="3" applyFont="1" applyFill="1" applyBorder="1" applyAlignment="1" applyProtection="1">
      <alignment horizontal="center" vertical="center" shrinkToFit="1"/>
      <protection hidden="1"/>
    </xf>
    <xf numFmtId="0" fontId="0" fillId="0" borderId="26"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17" fillId="0" borderId="26" xfId="0" applyFont="1" applyBorder="1" applyAlignment="1" applyProtection="1">
      <alignment horizontal="center" vertical="center" shrinkToFit="1"/>
      <protection locked="0"/>
    </xf>
    <xf numFmtId="0" fontId="17" fillId="0" borderId="35" xfId="0" applyFont="1" applyBorder="1" applyAlignment="1" applyProtection="1">
      <alignment horizontal="center" vertical="center" shrinkToFit="1"/>
      <protection locked="0"/>
    </xf>
    <xf numFmtId="0" fontId="17" fillId="0" borderId="25" xfId="0" applyFont="1" applyBorder="1" applyAlignment="1" applyProtection="1">
      <alignment horizontal="center" vertical="center" shrinkToFit="1"/>
      <protection locked="0"/>
    </xf>
    <xf numFmtId="9" fontId="17" fillId="0" borderId="26" xfId="0" applyNumberFormat="1" applyFont="1" applyBorder="1" applyAlignment="1" applyProtection="1">
      <alignment horizontal="center" vertical="center"/>
      <protection locked="0"/>
    </xf>
    <xf numFmtId="9" fontId="17" fillId="0" borderId="25" xfId="0" applyNumberFormat="1" applyFont="1" applyBorder="1" applyAlignment="1" applyProtection="1">
      <alignment horizontal="center" vertical="center"/>
      <protection locked="0"/>
    </xf>
    <xf numFmtId="38" fontId="17" fillId="0" borderId="26" xfId="2" applyFont="1" applyBorder="1" applyAlignment="1" applyProtection="1">
      <alignment horizontal="center" vertical="center"/>
      <protection hidden="1"/>
    </xf>
    <xf numFmtId="38" fontId="17" fillId="0" borderId="35" xfId="2" applyFont="1" applyBorder="1" applyAlignment="1" applyProtection="1">
      <alignment horizontal="center" vertical="center"/>
      <protection hidden="1"/>
    </xf>
    <xf numFmtId="38" fontId="17" fillId="0" borderId="25" xfId="2" applyFont="1" applyBorder="1" applyAlignment="1" applyProtection="1">
      <alignment horizontal="center" vertical="center"/>
      <protection hidden="1"/>
    </xf>
    <xf numFmtId="38" fontId="17" fillId="0" borderId="7" xfId="2" applyFont="1" applyBorder="1" applyAlignment="1" applyProtection="1">
      <alignment horizontal="right" vertical="center"/>
      <protection hidden="1"/>
    </xf>
    <xf numFmtId="0" fontId="17" fillId="0" borderId="25" xfId="2" applyNumberFormat="1" applyFont="1" applyBorder="1" applyAlignment="1" applyProtection="1">
      <alignment horizontal="center" vertical="center" shrinkToFit="1"/>
      <protection hidden="1"/>
    </xf>
    <xf numFmtId="0" fontId="17" fillId="0" borderId="7" xfId="2" applyNumberFormat="1" applyFont="1" applyBorder="1" applyAlignment="1" applyProtection="1">
      <alignment horizontal="center" vertical="center" shrinkToFit="1"/>
      <protection hidden="1"/>
    </xf>
    <xf numFmtId="0" fontId="39" fillId="0" borderId="6" xfId="0" applyFont="1" applyBorder="1" applyAlignment="1" applyProtection="1">
      <alignment horizontal="center" vertical="center" shrinkToFit="1"/>
      <protection locked="0"/>
    </xf>
    <xf numFmtId="0" fontId="39" fillId="0" borderId="3" xfId="0" applyFont="1" applyBorder="1" applyAlignment="1" applyProtection="1">
      <alignment horizontal="center" vertical="center" shrinkToFit="1"/>
      <protection locked="0"/>
    </xf>
    <xf numFmtId="0" fontId="39" fillId="0" borderId="4" xfId="0" applyFont="1" applyBorder="1" applyAlignment="1" applyProtection="1">
      <alignment horizontal="center" vertical="center" shrinkToFit="1"/>
      <protection locked="0"/>
    </xf>
    <xf numFmtId="0" fontId="17" fillId="10" borderId="8" xfId="0" applyFont="1" applyFill="1" applyBorder="1" applyAlignment="1" applyProtection="1">
      <alignment horizontal="center" vertical="center"/>
      <protection hidden="1"/>
    </xf>
    <xf numFmtId="0" fontId="17" fillId="10" borderId="1" xfId="0" applyFont="1" applyFill="1" applyBorder="1" applyAlignment="1" applyProtection="1">
      <alignment horizontal="center" vertical="center"/>
      <protection hidden="1"/>
    </xf>
    <xf numFmtId="0" fontId="17" fillId="10" borderId="9" xfId="0" applyFont="1" applyFill="1" applyBorder="1" applyAlignment="1" applyProtection="1">
      <alignment horizontal="center" vertical="center"/>
      <protection hidden="1"/>
    </xf>
    <xf numFmtId="0" fontId="17" fillId="10" borderId="6" xfId="0" applyFont="1" applyFill="1" applyBorder="1" applyAlignment="1" applyProtection="1">
      <alignment horizontal="center" vertical="center"/>
      <protection hidden="1"/>
    </xf>
    <xf numFmtId="0" fontId="17" fillId="10" borderId="3" xfId="0" applyFont="1" applyFill="1" applyBorder="1" applyAlignment="1" applyProtection="1">
      <alignment horizontal="center" vertical="center"/>
      <protection hidden="1"/>
    </xf>
    <xf numFmtId="0" fontId="17" fillId="10" borderId="4" xfId="0" applyFont="1" applyFill="1" applyBorder="1" applyAlignment="1" applyProtection="1">
      <alignment horizontal="center" vertical="center"/>
      <protection hidden="1"/>
    </xf>
    <xf numFmtId="177" fontId="0" fillId="0" borderId="8" xfId="0" applyNumberFormat="1" applyBorder="1" applyAlignment="1" applyProtection="1">
      <alignment horizontal="right" vertical="center"/>
      <protection hidden="1"/>
    </xf>
    <xf numFmtId="177" fontId="0" fillId="0" borderId="1" xfId="0" applyNumberFormat="1" applyBorder="1" applyAlignment="1" applyProtection="1">
      <alignment horizontal="right" vertical="center"/>
      <protection hidden="1"/>
    </xf>
    <xf numFmtId="177" fontId="0" fillId="0" borderId="9" xfId="0" applyNumberFormat="1" applyBorder="1" applyAlignment="1" applyProtection="1">
      <alignment horizontal="right" vertical="center"/>
      <protection hidden="1"/>
    </xf>
    <xf numFmtId="177" fontId="0" fillId="0" borderId="6" xfId="0" applyNumberFormat="1" applyBorder="1" applyAlignment="1" applyProtection="1">
      <alignment horizontal="right" vertical="center"/>
      <protection hidden="1"/>
    </xf>
    <xf numFmtId="177" fontId="0" fillId="0" borderId="3" xfId="0" applyNumberFormat="1" applyBorder="1" applyAlignment="1" applyProtection="1">
      <alignment horizontal="right" vertical="center"/>
      <protection hidden="1"/>
    </xf>
    <xf numFmtId="177" fontId="0" fillId="0" borderId="4" xfId="0" applyNumberFormat="1" applyBorder="1" applyAlignment="1" applyProtection="1">
      <alignment horizontal="right" vertical="center"/>
      <protection hidden="1"/>
    </xf>
    <xf numFmtId="0" fontId="23" fillId="0" borderId="0" xfId="0" applyFont="1" applyBorder="1" applyAlignment="1" applyProtection="1">
      <alignment horizontal="left" vertical="center" wrapText="1"/>
      <protection hidden="1"/>
    </xf>
    <xf numFmtId="0" fontId="23" fillId="0" borderId="2" xfId="0" applyFont="1" applyBorder="1" applyAlignment="1" applyProtection="1">
      <alignment horizontal="left" vertical="center" wrapText="1"/>
      <protection hidden="1"/>
    </xf>
    <xf numFmtId="0" fontId="23" fillId="0" borderId="3" xfId="0" applyFont="1" applyBorder="1" applyAlignment="1" applyProtection="1">
      <alignment horizontal="left" vertical="center" wrapText="1"/>
      <protection hidden="1"/>
    </xf>
    <xf numFmtId="0" fontId="23" fillId="0" borderId="4" xfId="0" applyFont="1" applyBorder="1" applyAlignment="1" applyProtection="1">
      <alignment horizontal="left" vertical="center" wrapText="1"/>
      <protection hidden="1"/>
    </xf>
    <xf numFmtId="177" fontId="0" fillId="0" borderId="8" xfId="0" applyNumberFormat="1" applyBorder="1" applyAlignment="1" applyProtection="1">
      <alignment horizontal="center" vertical="center"/>
      <protection hidden="1"/>
    </xf>
    <xf numFmtId="177" fontId="0" fillId="0" borderId="1" xfId="0" applyNumberFormat="1" applyBorder="1" applyAlignment="1" applyProtection="1">
      <alignment horizontal="center" vertical="center"/>
      <protection hidden="1"/>
    </xf>
    <xf numFmtId="177" fontId="0" fillId="0" borderId="6" xfId="0" applyNumberFormat="1" applyBorder="1" applyAlignment="1" applyProtection="1">
      <alignment horizontal="center" vertical="center"/>
      <protection hidden="1"/>
    </xf>
    <xf numFmtId="177" fontId="0" fillId="0" borderId="3" xfId="0" applyNumberFormat="1" applyBorder="1" applyAlignment="1" applyProtection="1">
      <alignment horizontal="center" vertical="center"/>
      <protection hidden="1"/>
    </xf>
    <xf numFmtId="0" fontId="0" fillId="0" borderId="109"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0" fillId="0" borderId="110" xfId="0" applyBorder="1" applyAlignment="1" applyProtection="1">
      <alignment horizontal="center" vertical="center"/>
      <protection hidden="1"/>
    </xf>
    <xf numFmtId="0" fontId="0" fillId="0" borderId="76" xfId="0" applyBorder="1" applyAlignment="1" applyProtection="1">
      <alignment horizontal="center" vertical="center"/>
      <protection hidden="1"/>
    </xf>
    <xf numFmtId="0" fontId="0" fillId="0" borderId="32" xfId="0" applyBorder="1" applyAlignment="1" applyProtection="1">
      <alignment horizontal="center" vertical="center"/>
      <protection hidden="1"/>
    </xf>
    <xf numFmtId="0" fontId="0" fillId="0" borderId="77" xfId="0" applyBorder="1" applyAlignment="1" applyProtection="1">
      <alignment horizontal="center" vertical="center"/>
      <protection hidden="1"/>
    </xf>
    <xf numFmtId="0" fontId="0" fillId="0" borderId="26" xfId="1" applyNumberFormat="1" applyFont="1" applyBorder="1" applyAlignment="1" applyProtection="1">
      <alignment horizontal="center" vertical="center"/>
      <protection locked="0"/>
    </xf>
    <xf numFmtId="0" fontId="0" fillId="0" borderId="35" xfId="1" applyNumberFormat="1" applyFont="1" applyBorder="1" applyAlignment="1" applyProtection="1">
      <alignment horizontal="center" vertical="center"/>
      <protection locked="0"/>
    </xf>
    <xf numFmtId="0" fontId="0" fillId="0" borderId="25" xfId="1" applyNumberFormat="1" applyFont="1" applyBorder="1" applyAlignment="1" applyProtection="1">
      <alignment horizontal="center" vertical="center"/>
      <protection locked="0"/>
    </xf>
    <xf numFmtId="0" fontId="23" fillId="0" borderId="8" xfId="0" applyFont="1" applyBorder="1" applyAlignment="1" applyProtection="1">
      <alignment horizontal="left" vertical="center" wrapText="1"/>
      <protection hidden="1"/>
    </xf>
    <xf numFmtId="0" fontId="23" fillId="0" borderId="1" xfId="0" applyFont="1" applyBorder="1" applyAlignment="1" applyProtection="1">
      <alignment horizontal="left" vertical="center" wrapText="1"/>
      <protection hidden="1"/>
    </xf>
    <xf numFmtId="0" fontId="23" fillId="0" borderId="5" xfId="0" applyFont="1" applyBorder="1" applyAlignment="1" applyProtection="1">
      <alignment horizontal="left" vertical="center" wrapText="1"/>
      <protection hidden="1"/>
    </xf>
    <xf numFmtId="0" fontId="0" fillId="4" borderId="7" xfId="0" applyFill="1" applyBorder="1" applyAlignment="1" applyProtection="1">
      <alignment horizontal="center" vertical="center" shrinkToFit="1"/>
      <protection hidden="1"/>
    </xf>
    <xf numFmtId="0" fontId="0" fillId="4" borderId="26" xfId="0" applyFill="1" applyBorder="1" applyAlignment="1" applyProtection="1">
      <alignment horizontal="center" vertical="center" shrinkToFit="1"/>
      <protection hidden="1"/>
    </xf>
    <xf numFmtId="0" fontId="0" fillId="4" borderId="35" xfId="0" applyFill="1" applyBorder="1" applyAlignment="1" applyProtection="1">
      <alignment horizontal="center" vertical="center" shrinkToFit="1"/>
      <protection hidden="1"/>
    </xf>
    <xf numFmtId="0" fontId="0" fillId="4" borderId="25" xfId="0" applyFill="1" applyBorder="1" applyAlignment="1" applyProtection="1">
      <alignment horizontal="center" vertical="center" shrinkToFit="1"/>
      <protection hidden="1"/>
    </xf>
    <xf numFmtId="0" fontId="0" fillId="0" borderId="35" xfId="0" applyBorder="1" applyAlignment="1" applyProtection="1">
      <alignment horizontal="center" vertical="center" shrinkToFit="1"/>
      <protection hidden="1"/>
    </xf>
    <xf numFmtId="0" fontId="0" fillId="0" borderId="25" xfId="0" applyBorder="1" applyAlignment="1" applyProtection="1">
      <alignment horizontal="center" vertical="center" shrinkToFit="1"/>
      <protection hidden="1"/>
    </xf>
    <xf numFmtId="177" fontId="20" fillId="0" borderId="71" xfId="0" applyNumberFormat="1" applyFont="1" applyBorder="1" applyAlignment="1" applyProtection="1">
      <alignment horizontal="center" vertical="center"/>
      <protection hidden="1"/>
    </xf>
    <xf numFmtId="0" fontId="20" fillId="0" borderId="1" xfId="0" applyFont="1" applyBorder="1" applyAlignment="1" applyProtection="1">
      <alignment horizontal="center" vertical="center"/>
      <protection hidden="1"/>
    </xf>
    <xf numFmtId="0" fontId="20" fillId="0" borderId="72" xfId="0" applyFont="1" applyBorder="1" applyAlignment="1" applyProtection="1">
      <alignment horizontal="center" vertical="center"/>
      <protection hidden="1"/>
    </xf>
    <xf numFmtId="0" fontId="20" fillId="0" borderId="73" xfId="0" applyFont="1" applyBorder="1" applyAlignment="1" applyProtection="1">
      <alignment horizontal="center" vertical="center"/>
      <protection hidden="1"/>
    </xf>
    <xf numFmtId="0" fontId="0" fillId="0" borderId="74" xfId="0" applyBorder="1" applyAlignment="1" applyProtection="1">
      <alignment horizontal="center" vertical="center"/>
      <protection hidden="1"/>
    </xf>
    <xf numFmtId="0" fontId="0" fillId="0" borderId="73" xfId="0" applyBorder="1" applyAlignment="1" applyProtection="1">
      <alignment horizontal="center" vertical="center"/>
      <protection hidden="1"/>
    </xf>
    <xf numFmtId="0" fontId="0" fillId="0" borderId="75" xfId="0" applyBorder="1" applyAlignment="1" applyProtection="1">
      <alignment horizontal="center" vertical="center"/>
      <protection hidden="1"/>
    </xf>
    <xf numFmtId="0" fontId="0" fillId="0" borderId="141" xfId="0" applyBorder="1" applyAlignment="1" applyProtection="1">
      <alignment horizontal="center" vertical="center"/>
      <protection hidden="1"/>
    </xf>
    <xf numFmtId="0" fontId="0" fillId="0" borderId="37" xfId="0" applyBorder="1" applyAlignment="1" applyProtection="1">
      <alignment horizontal="center" vertical="center"/>
      <protection hidden="1"/>
    </xf>
    <xf numFmtId="0" fontId="0" fillId="0" borderId="47" xfId="0" applyBorder="1" applyAlignment="1" applyProtection="1">
      <alignment horizontal="center" vertical="center"/>
      <protection hidden="1"/>
    </xf>
    <xf numFmtId="0" fontId="22" fillId="0" borderId="1" xfId="0" applyFont="1" applyBorder="1" applyAlignment="1" applyProtection="1">
      <alignment horizontal="left" vertical="center" wrapText="1"/>
      <protection hidden="1"/>
    </xf>
    <xf numFmtId="0" fontId="0" fillId="0" borderId="74" xfId="0" applyBorder="1" applyAlignment="1" applyProtection="1">
      <alignment horizontal="left" vertical="center"/>
      <protection hidden="1"/>
    </xf>
    <xf numFmtId="0" fontId="0" fillId="0" borderId="73" xfId="0" applyBorder="1" applyAlignment="1" applyProtection="1">
      <alignment horizontal="left" vertical="center"/>
      <protection hidden="1"/>
    </xf>
    <xf numFmtId="0" fontId="0" fillId="0" borderId="75" xfId="0" applyBorder="1" applyAlignment="1" applyProtection="1">
      <alignment horizontal="left" vertical="center"/>
      <protection hidden="1"/>
    </xf>
    <xf numFmtId="177" fontId="20" fillId="0" borderId="27" xfId="0" applyNumberFormat="1" applyFont="1" applyBorder="1" applyAlignment="1" applyProtection="1">
      <alignment horizontal="center" vertical="center"/>
      <protection hidden="1"/>
    </xf>
    <xf numFmtId="177" fontId="20" fillId="0" borderId="35" xfId="0" applyNumberFormat="1" applyFont="1" applyBorder="1" applyAlignment="1" applyProtection="1">
      <alignment horizontal="center" vertical="center"/>
      <protection hidden="1"/>
    </xf>
    <xf numFmtId="177" fontId="20" fillId="0" borderId="144" xfId="0" applyNumberFormat="1" applyFont="1" applyBorder="1" applyAlignment="1" applyProtection="1">
      <alignment horizontal="center" vertical="center"/>
      <protection hidden="1"/>
    </xf>
    <xf numFmtId="177" fontId="20" fillId="0" borderId="17" xfId="0" applyNumberFormat="1" applyFont="1" applyBorder="1" applyAlignment="1" applyProtection="1">
      <alignment horizontal="center" vertical="center"/>
      <protection hidden="1"/>
    </xf>
    <xf numFmtId="0" fontId="0" fillId="0" borderId="10" xfId="0" applyBorder="1" applyAlignment="1" applyProtection="1">
      <alignment horizontal="center" vertical="center"/>
      <protection hidden="1"/>
    </xf>
    <xf numFmtId="177" fontId="20" fillId="0" borderId="140" xfId="0" applyNumberFormat="1" applyFont="1" applyBorder="1" applyAlignment="1" applyProtection="1">
      <alignment horizontal="center" vertical="center"/>
      <protection hidden="1"/>
    </xf>
    <xf numFmtId="177" fontId="20" fillId="0" borderId="1" xfId="0" applyNumberFormat="1" applyFont="1" applyBorder="1" applyAlignment="1" applyProtection="1">
      <alignment horizontal="center" vertical="center"/>
      <protection hidden="1"/>
    </xf>
    <xf numFmtId="177" fontId="20" fillId="0" borderId="36" xfId="0" applyNumberFormat="1" applyFont="1" applyBorder="1" applyAlignment="1" applyProtection="1">
      <alignment horizontal="center" vertical="center"/>
      <protection hidden="1"/>
    </xf>
    <xf numFmtId="177" fontId="20" fillId="0" borderId="10" xfId="0" applyNumberFormat="1" applyFont="1" applyBorder="1" applyAlignment="1" applyProtection="1">
      <alignment horizontal="center" vertical="center"/>
      <protection hidden="1"/>
    </xf>
    <xf numFmtId="0" fontId="23" fillId="0" borderId="109" xfId="0" applyFont="1" applyBorder="1" applyAlignment="1" applyProtection="1">
      <alignment horizontal="center" vertical="center"/>
      <protection hidden="1"/>
    </xf>
    <xf numFmtId="0" fontId="23" fillId="0" borderId="58" xfId="0" applyFont="1" applyBorder="1" applyAlignment="1" applyProtection="1">
      <alignment horizontal="center" vertical="center"/>
      <protection hidden="1"/>
    </xf>
    <xf numFmtId="0" fontId="23" fillId="0" borderId="110" xfId="0" applyFont="1" applyBorder="1" applyAlignment="1" applyProtection="1">
      <alignment horizontal="center" vertical="center"/>
      <protection hidden="1"/>
    </xf>
    <xf numFmtId="0" fontId="20" fillId="0" borderId="140" xfId="0" applyFont="1" applyBorder="1" applyAlignment="1" applyProtection="1">
      <alignment horizontal="center" vertical="center"/>
      <protection hidden="1"/>
    </xf>
    <xf numFmtId="0" fontId="20" fillId="0" borderId="9" xfId="0" applyFont="1" applyBorder="1" applyAlignment="1" applyProtection="1">
      <alignment horizontal="center" vertical="center"/>
      <protection hidden="1"/>
    </xf>
    <xf numFmtId="0" fontId="20" fillId="0" borderId="36" xfId="0" applyFont="1" applyBorder="1" applyAlignment="1" applyProtection="1">
      <alignment horizontal="center" vertical="center"/>
      <protection hidden="1"/>
    </xf>
    <xf numFmtId="0" fontId="20" fillId="0" borderId="10" xfId="0" applyFont="1" applyBorder="1" applyAlignment="1" applyProtection="1">
      <alignment horizontal="center" vertical="center"/>
      <protection hidden="1"/>
    </xf>
    <xf numFmtId="0" fontId="20" fillId="0" borderId="65" xfId="0" applyFont="1" applyBorder="1" applyAlignment="1" applyProtection="1">
      <alignment horizontal="center" vertical="center"/>
      <protection hidden="1"/>
    </xf>
    <xf numFmtId="2" fontId="0" fillId="0" borderId="26" xfId="0" applyNumberFormat="1" applyBorder="1" applyAlignment="1" applyProtection="1">
      <alignment horizontal="center" vertical="center" shrinkToFit="1"/>
      <protection hidden="1"/>
    </xf>
    <xf numFmtId="2" fontId="0" fillId="0" borderId="35" xfId="0" applyNumberFormat="1" applyBorder="1" applyAlignment="1" applyProtection="1">
      <alignment horizontal="center" vertical="center" shrinkToFit="1"/>
      <protection hidden="1"/>
    </xf>
    <xf numFmtId="2" fontId="0" fillId="0" borderId="25" xfId="0" applyNumberFormat="1" applyBorder="1" applyAlignment="1" applyProtection="1">
      <alignment horizontal="center" vertical="center" shrinkToFit="1"/>
      <protection hidden="1"/>
    </xf>
    <xf numFmtId="38" fontId="0" fillId="0" borderId="26" xfId="2" applyFont="1" applyBorder="1" applyAlignment="1" applyProtection="1">
      <alignment horizontal="right" vertical="center"/>
      <protection hidden="1"/>
    </xf>
    <xf numFmtId="38" fontId="0" fillId="0" borderId="35" xfId="2" applyFont="1" applyBorder="1" applyAlignment="1" applyProtection="1">
      <alignment horizontal="right" vertical="center"/>
      <protection hidden="1"/>
    </xf>
    <xf numFmtId="177" fontId="0" fillId="0" borderId="5" xfId="0" applyNumberFormat="1" applyBorder="1" applyAlignment="1" applyProtection="1">
      <alignment horizontal="center" vertical="center"/>
      <protection hidden="1"/>
    </xf>
    <xf numFmtId="177" fontId="0" fillId="0" borderId="0" xfId="0" applyNumberFormat="1" applyBorder="1" applyAlignment="1" applyProtection="1">
      <alignment horizontal="center" vertical="center"/>
      <protection hidden="1"/>
    </xf>
    <xf numFmtId="0" fontId="7" fillId="2" borderId="0" xfId="3" applyFont="1" applyFill="1" applyBorder="1" applyAlignment="1" applyProtection="1">
      <alignment horizontal="center" vertical="center" shrinkToFit="1"/>
      <protection hidden="1"/>
    </xf>
    <xf numFmtId="0" fontId="17" fillId="0" borderId="26" xfId="0" applyFont="1" applyBorder="1" applyAlignment="1" applyProtection="1">
      <alignment horizontal="left" vertical="center" shrinkToFit="1"/>
      <protection locked="0"/>
    </xf>
    <xf numFmtId="0" fontId="17" fillId="0" borderId="35" xfId="0" applyFont="1" applyBorder="1" applyAlignment="1" applyProtection="1">
      <alignment horizontal="left" vertical="center" shrinkToFit="1"/>
      <protection locked="0"/>
    </xf>
    <xf numFmtId="0" fontId="17" fillId="0" borderId="25" xfId="0" applyFont="1" applyBorder="1" applyAlignment="1" applyProtection="1">
      <alignment horizontal="left" vertical="center" shrinkToFit="1"/>
      <protection locked="0"/>
    </xf>
    <xf numFmtId="0" fontId="17" fillId="0" borderId="26" xfId="0" applyFont="1" applyFill="1" applyBorder="1" applyAlignment="1" applyProtection="1">
      <alignment horizontal="left" vertical="center"/>
      <protection locked="0"/>
    </xf>
    <xf numFmtId="0" fontId="17" fillId="0" borderId="35" xfId="0" applyFont="1" applyFill="1" applyBorder="1" applyAlignment="1" applyProtection="1">
      <alignment horizontal="left" vertical="center"/>
      <protection locked="0"/>
    </xf>
    <xf numFmtId="0" fontId="17" fillId="0" borderId="25" xfId="0" applyFont="1" applyFill="1" applyBorder="1" applyAlignment="1" applyProtection="1">
      <alignment horizontal="left" vertical="center"/>
      <protection locked="0"/>
    </xf>
    <xf numFmtId="0" fontId="23" fillId="0" borderId="26" xfId="0" applyFont="1" applyBorder="1" applyAlignment="1" applyProtection="1">
      <alignment horizontal="center" vertical="center"/>
      <protection hidden="1"/>
    </xf>
    <xf numFmtId="0" fontId="23" fillId="0" borderId="35" xfId="0" applyFont="1" applyBorder="1" applyAlignment="1" applyProtection="1">
      <alignment horizontal="center" vertical="center"/>
      <protection hidden="1"/>
    </xf>
    <xf numFmtId="0" fontId="23" fillId="0" borderId="25" xfId="0" applyFont="1" applyBorder="1" applyAlignment="1" applyProtection="1">
      <alignment horizontal="center" vertical="center"/>
      <protection hidden="1"/>
    </xf>
    <xf numFmtId="0" fontId="20" fillId="0" borderId="8" xfId="0" applyFont="1" applyBorder="1" applyAlignment="1" applyProtection="1">
      <alignment horizontal="center" vertical="center"/>
      <protection hidden="1"/>
    </xf>
    <xf numFmtId="0" fontId="20" fillId="0" borderId="6" xfId="0" applyFont="1" applyBorder="1" applyAlignment="1" applyProtection="1">
      <alignment horizontal="center" vertical="center"/>
      <protection hidden="1"/>
    </xf>
    <xf numFmtId="0" fontId="20" fillId="0" borderId="3" xfId="0" applyFont="1" applyBorder="1" applyAlignment="1" applyProtection="1">
      <alignment horizontal="center" vertical="center"/>
      <protection hidden="1"/>
    </xf>
    <xf numFmtId="0" fontId="20" fillId="0" borderId="4" xfId="0" applyFont="1" applyBorder="1" applyAlignment="1" applyProtection="1">
      <alignment horizontal="center" vertical="center"/>
      <protection hidden="1"/>
    </xf>
    <xf numFmtId="177" fontId="20" fillId="0" borderId="8" xfId="0" applyNumberFormat="1" applyFont="1" applyBorder="1" applyAlignment="1" applyProtection="1">
      <alignment horizontal="center" vertical="center"/>
      <protection hidden="1"/>
    </xf>
    <xf numFmtId="177" fontId="20" fillId="0" borderId="6" xfId="0" applyNumberFormat="1" applyFont="1" applyBorder="1" applyAlignment="1" applyProtection="1">
      <alignment horizontal="center" vertical="center"/>
      <protection hidden="1"/>
    </xf>
    <xf numFmtId="177" fontId="20" fillId="0" borderId="3" xfId="0" applyNumberFormat="1" applyFont="1" applyBorder="1" applyAlignment="1" applyProtection="1">
      <alignment horizontal="center" vertical="center"/>
      <protection hidden="1"/>
    </xf>
    <xf numFmtId="0" fontId="0" fillId="0" borderId="29" xfId="0" applyBorder="1" applyAlignment="1" applyProtection="1">
      <alignment horizontal="center" vertical="center"/>
      <protection hidden="1"/>
    </xf>
    <xf numFmtId="0" fontId="0" fillId="0" borderId="34" xfId="0" applyBorder="1" applyAlignment="1" applyProtection="1">
      <alignment horizontal="center" vertical="center"/>
      <protection hidden="1"/>
    </xf>
    <xf numFmtId="177" fontId="0" fillId="0" borderId="8" xfId="0" applyNumberFormat="1" applyBorder="1" applyAlignment="1" applyProtection="1">
      <alignment horizontal="center" vertical="center"/>
      <protection locked="0"/>
    </xf>
    <xf numFmtId="177" fontId="0" fillId="0" borderId="1" xfId="0" applyNumberFormat="1" applyBorder="1" applyAlignment="1" applyProtection="1">
      <alignment horizontal="center" vertical="center"/>
      <protection locked="0"/>
    </xf>
    <xf numFmtId="177" fontId="0" fillId="0" borderId="6" xfId="0" applyNumberFormat="1" applyBorder="1" applyAlignment="1" applyProtection="1">
      <alignment horizontal="center" vertical="center"/>
      <protection locked="0"/>
    </xf>
    <xf numFmtId="177" fontId="0" fillId="0" borderId="3" xfId="0" applyNumberFormat="1" applyBorder="1" applyAlignment="1" applyProtection="1">
      <alignment horizontal="center" vertical="center"/>
      <protection locked="0"/>
    </xf>
    <xf numFmtId="0" fontId="27" fillId="0" borderId="7" xfId="0" applyFont="1" applyFill="1" applyBorder="1" applyAlignment="1" applyProtection="1">
      <alignment horizontal="center" vertical="center"/>
      <protection hidden="1"/>
    </xf>
    <xf numFmtId="0" fontId="0" fillId="0" borderId="1" xfId="0" applyBorder="1" applyAlignment="1" applyProtection="1">
      <alignment horizontal="center" vertical="center" shrinkToFit="1"/>
      <protection hidden="1"/>
    </xf>
    <xf numFmtId="0" fontId="0" fillId="0" borderId="74" xfId="0" applyBorder="1" applyAlignment="1" applyProtection="1">
      <alignment horizontal="center" vertical="center" shrinkToFit="1"/>
      <protection hidden="1"/>
    </xf>
    <xf numFmtId="0" fontId="0" fillId="0" borderId="73" xfId="0" applyBorder="1" applyAlignment="1" applyProtection="1">
      <alignment horizontal="center" vertical="center" shrinkToFit="1"/>
      <protection hidden="1"/>
    </xf>
    <xf numFmtId="0" fontId="0" fillId="0" borderId="75" xfId="0" applyBorder="1" applyAlignment="1" applyProtection="1">
      <alignment horizontal="center" vertical="center" shrinkToFit="1"/>
      <protection hidden="1"/>
    </xf>
    <xf numFmtId="0" fontId="22" fillId="0" borderId="109" xfId="0" applyFont="1" applyBorder="1" applyAlignment="1" applyProtection="1">
      <alignment horizontal="center" vertical="center" shrinkToFit="1"/>
      <protection hidden="1"/>
    </xf>
    <xf numFmtId="0" fontId="22" fillId="0" borderId="58" xfId="0" applyFont="1" applyBorder="1" applyAlignment="1" applyProtection="1">
      <alignment horizontal="center" vertical="center" shrinkToFit="1"/>
      <protection hidden="1"/>
    </xf>
    <xf numFmtId="0" fontId="22" fillId="0" borderId="110" xfId="0" applyFont="1" applyBorder="1" applyAlignment="1" applyProtection="1">
      <alignment horizontal="center" vertical="center" shrinkToFit="1"/>
      <protection hidden="1"/>
    </xf>
    <xf numFmtId="0" fontId="0" fillId="0" borderId="102" xfId="0" applyBorder="1" applyAlignment="1" applyProtection="1">
      <alignment horizontal="center" vertical="center" shrinkToFit="1"/>
      <protection hidden="1"/>
    </xf>
    <xf numFmtId="0" fontId="0" fillId="0" borderId="17" xfId="0" applyBorder="1" applyAlignment="1" applyProtection="1">
      <alignment horizontal="center" vertical="center" shrinkToFit="1"/>
      <protection hidden="1"/>
    </xf>
    <xf numFmtId="0" fontId="0" fillId="0" borderId="145" xfId="0" applyBorder="1" applyAlignment="1" applyProtection="1">
      <alignment horizontal="center" vertical="center" shrinkToFit="1"/>
      <protection hidden="1"/>
    </xf>
    <xf numFmtId="0" fontId="0" fillId="0" borderId="141" xfId="0" applyBorder="1" applyAlignment="1" applyProtection="1">
      <alignment horizontal="center" vertical="center" shrinkToFit="1"/>
      <protection hidden="1"/>
    </xf>
    <xf numFmtId="0" fontId="0" fillId="0" borderId="10" xfId="0" applyBorder="1" applyAlignment="1" applyProtection="1">
      <alignment horizontal="center" vertical="center" shrinkToFit="1"/>
      <protection hidden="1"/>
    </xf>
    <xf numFmtId="0" fontId="0" fillId="0" borderId="47" xfId="0" applyBorder="1" applyAlignment="1" applyProtection="1">
      <alignment horizontal="center" vertical="center" shrinkToFit="1"/>
      <protection hidden="1"/>
    </xf>
    <xf numFmtId="38" fontId="20" fillId="0" borderId="71" xfId="2" applyFont="1" applyBorder="1" applyAlignment="1" applyProtection="1">
      <alignment horizontal="center" vertical="center"/>
      <protection hidden="1"/>
    </xf>
    <xf numFmtId="38" fontId="20" fillId="0" borderId="1" xfId="2" applyFont="1" applyBorder="1" applyAlignment="1" applyProtection="1">
      <alignment horizontal="center" vertical="center"/>
      <protection hidden="1"/>
    </xf>
    <xf numFmtId="38" fontId="20" fillId="0" borderId="72" xfId="2" applyFont="1" applyBorder="1" applyAlignment="1" applyProtection="1">
      <alignment horizontal="center" vertical="center"/>
      <protection hidden="1"/>
    </xf>
    <xf numFmtId="38" fontId="20" fillId="0" borderId="73" xfId="2" applyFont="1" applyBorder="1" applyAlignment="1" applyProtection="1">
      <alignment horizontal="center" vertical="center"/>
      <protection hidden="1"/>
    </xf>
    <xf numFmtId="0" fontId="0" fillId="0" borderId="79" xfId="0"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0" fillId="0" borderId="56" xfId="0" applyBorder="1" applyAlignment="1" applyProtection="1">
      <alignment horizontal="center" vertical="center"/>
      <protection hidden="1"/>
    </xf>
    <xf numFmtId="9" fontId="17" fillId="0" borderId="103" xfId="1" applyFont="1" applyBorder="1" applyAlignment="1" applyProtection="1">
      <alignment horizontal="center" vertical="center" shrinkToFit="1"/>
      <protection hidden="1"/>
    </xf>
    <xf numFmtId="9" fontId="17" fillId="0" borderId="104" xfId="1" applyFont="1" applyBorder="1" applyAlignment="1" applyProtection="1">
      <alignment horizontal="center" vertical="center" shrinkToFit="1"/>
      <protection hidden="1"/>
    </xf>
    <xf numFmtId="0" fontId="17" fillId="0" borderId="127" xfId="0" applyFont="1" applyBorder="1" applyAlignment="1" applyProtection="1">
      <alignment horizontal="center" vertical="center" shrinkToFit="1"/>
      <protection hidden="1"/>
    </xf>
    <xf numFmtId="0" fontId="17" fillId="0" borderId="128" xfId="0" applyFont="1" applyBorder="1" applyAlignment="1" applyProtection="1">
      <alignment horizontal="center" vertical="center" shrinkToFit="1"/>
      <protection hidden="1"/>
    </xf>
    <xf numFmtId="0" fontId="17" fillId="0" borderId="103" xfId="0" applyFont="1" applyBorder="1" applyAlignment="1" applyProtection="1">
      <alignment horizontal="center" vertical="center" shrinkToFit="1"/>
      <protection hidden="1"/>
    </xf>
    <xf numFmtId="0" fontId="17" fillId="0" borderId="135" xfId="0" applyFont="1" applyBorder="1" applyAlignment="1" applyProtection="1">
      <alignment horizontal="center" vertical="center" shrinkToFit="1"/>
      <protection hidden="1"/>
    </xf>
    <xf numFmtId="38" fontId="20" fillId="0" borderId="66" xfId="2" applyFont="1" applyBorder="1" applyAlignment="1" applyProtection="1">
      <alignment horizontal="center" vertical="center" shrinkToFit="1"/>
      <protection hidden="1"/>
    </xf>
    <xf numFmtId="38" fontId="20" fillId="0" borderId="0" xfId="2" applyFont="1" applyBorder="1" applyAlignment="1" applyProtection="1">
      <alignment horizontal="center" vertical="center" shrinkToFit="1"/>
      <protection hidden="1"/>
    </xf>
    <xf numFmtId="38" fontId="20" fillId="0" borderId="36" xfId="2" applyFont="1" applyBorder="1" applyAlignment="1" applyProtection="1">
      <alignment horizontal="center" vertical="center" shrinkToFit="1"/>
      <protection hidden="1"/>
    </xf>
    <xf numFmtId="38" fontId="20" fillId="0" borderId="10" xfId="2" applyFont="1" applyBorder="1" applyAlignment="1" applyProtection="1">
      <alignment horizontal="center" vertical="center" shrinkToFit="1"/>
      <protection hidden="1"/>
    </xf>
    <xf numFmtId="0" fontId="0" fillId="0" borderId="102" xfId="0"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0" fillId="0" borderId="145" xfId="0" applyBorder="1" applyAlignment="1" applyProtection="1">
      <alignment horizontal="center" vertical="center"/>
      <protection hidden="1"/>
    </xf>
    <xf numFmtId="38" fontId="20" fillId="0" borderId="140" xfId="2" applyFont="1" applyBorder="1" applyAlignment="1" applyProtection="1">
      <alignment horizontal="center" vertical="center"/>
      <protection hidden="1"/>
    </xf>
    <xf numFmtId="38" fontId="20" fillId="0" borderId="36" xfId="2" applyFont="1" applyBorder="1" applyAlignment="1" applyProtection="1">
      <alignment horizontal="center" vertical="center"/>
      <protection hidden="1"/>
    </xf>
    <xf numFmtId="38" fontId="20" fillId="0" borderId="10" xfId="2" applyFont="1" applyBorder="1" applyAlignment="1" applyProtection="1">
      <alignment horizontal="center" vertical="center"/>
      <protection hidden="1"/>
    </xf>
    <xf numFmtId="9" fontId="17" fillId="0" borderId="107" xfId="1" applyFont="1" applyBorder="1" applyAlignment="1" applyProtection="1">
      <alignment horizontal="center" vertical="center" shrinkToFit="1"/>
      <protection hidden="1"/>
    </xf>
    <xf numFmtId="9" fontId="17" fillId="0" borderId="108" xfId="1" applyFont="1" applyBorder="1" applyAlignment="1" applyProtection="1">
      <alignment horizontal="center" vertical="center" shrinkToFit="1"/>
      <protection hidden="1"/>
    </xf>
    <xf numFmtId="0" fontId="17" fillId="0" borderId="100" xfId="0" applyFont="1" applyBorder="1" applyAlignment="1" applyProtection="1">
      <alignment horizontal="center" vertical="center" shrinkToFit="1"/>
      <protection hidden="1"/>
    </xf>
    <xf numFmtId="38" fontId="17" fillId="0" borderId="139" xfId="2" applyFont="1" applyBorder="1" applyAlignment="1" applyProtection="1">
      <alignment horizontal="center" vertical="center" shrinkToFit="1"/>
      <protection hidden="1"/>
    </xf>
    <xf numFmtId="38" fontId="17" fillId="0" borderId="40" xfId="2" applyFont="1" applyBorder="1" applyAlignment="1" applyProtection="1">
      <alignment horizontal="center" vertical="center" shrinkToFit="1"/>
      <protection hidden="1"/>
    </xf>
    <xf numFmtId="38" fontId="17" fillId="0" borderId="131" xfId="2" applyFont="1" applyBorder="1" applyAlignment="1" applyProtection="1">
      <alignment horizontal="center" vertical="center" shrinkToFit="1"/>
      <protection hidden="1"/>
    </xf>
    <xf numFmtId="0" fontId="17" fillId="0" borderId="139" xfId="0" applyFont="1" applyBorder="1" applyAlignment="1" applyProtection="1">
      <alignment horizontal="center" vertical="center" shrinkToFit="1"/>
      <protection hidden="1"/>
    </xf>
    <xf numFmtId="0" fontId="17" fillId="0" borderId="131" xfId="0" applyFont="1" applyBorder="1" applyAlignment="1" applyProtection="1">
      <alignment horizontal="center" vertical="center" shrinkToFit="1"/>
      <protection hidden="1"/>
    </xf>
    <xf numFmtId="0" fontId="17" fillId="0" borderId="107" xfId="0" applyFont="1" applyBorder="1" applyAlignment="1" applyProtection="1">
      <alignment horizontal="center" vertical="center" shrinkToFit="1"/>
      <protection hidden="1"/>
    </xf>
    <xf numFmtId="38" fontId="17" fillId="0" borderId="107" xfId="2" applyFont="1" applyBorder="1" applyAlignment="1" applyProtection="1">
      <alignment horizontal="right" vertical="center" shrinkToFit="1"/>
      <protection hidden="1"/>
    </xf>
    <xf numFmtId="38" fontId="17" fillId="0" borderId="130" xfId="2" applyFont="1" applyBorder="1" applyAlignment="1" applyProtection="1">
      <alignment horizontal="right" vertical="center" shrinkToFit="1"/>
      <protection hidden="1"/>
    </xf>
    <xf numFmtId="38" fontId="17" fillId="0" borderId="108" xfId="2" applyFont="1" applyBorder="1" applyAlignment="1" applyProtection="1">
      <alignment horizontal="right" vertical="center" shrinkToFit="1"/>
      <protection hidden="1"/>
    </xf>
    <xf numFmtId="0" fontId="17" fillId="0" borderId="142" xfId="0" applyFont="1" applyBorder="1" applyAlignment="1" applyProtection="1">
      <alignment horizontal="center" vertical="center" shrinkToFit="1"/>
      <protection hidden="1"/>
    </xf>
    <xf numFmtId="0" fontId="17" fillId="0" borderId="143" xfId="0" applyFont="1" applyBorder="1" applyAlignment="1" applyProtection="1">
      <alignment horizontal="center" vertical="center" shrinkToFit="1"/>
      <protection hidden="1"/>
    </xf>
    <xf numFmtId="0" fontId="17" fillId="0" borderId="93" xfId="0" applyFont="1" applyBorder="1" applyAlignment="1" applyProtection="1">
      <alignment horizontal="center" vertical="center" shrinkToFit="1"/>
      <protection locked="0"/>
    </xf>
    <xf numFmtId="0" fontId="17" fillId="0" borderId="107" xfId="0" applyFont="1" applyBorder="1" applyAlignment="1" applyProtection="1">
      <alignment horizontal="center" vertical="center" shrinkToFit="1"/>
      <protection locked="0"/>
    </xf>
    <xf numFmtId="0" fontId="17" fillId="0" borderId="103" xfId="0" applyFont="1" applyBorder="1" applyAlignment="1" applyProtection="1">
      <alignment horizontal="center" vertical="center" shrinkToFit="1"/>
      <protection locked="0"/>
    </xf>
    <xf numFmtId="0" fontId="17" fillId="0" borderId="104" xfId="0" applyFont="1" applyBorder="1" applyAlignment="1" applyProtection="1">
      <alignment horizontal="center" vertical="center" shrinkToFit="1"/>
      <protection locked="0"/>
    </xf>
    <xf numFmtId="0" fontId="17" fillId="0" borderId="130" xfId="0" applyFont="1" applyBorder="1" applyAlignment="1" applyProtection="1">
      <alignment horizontal="center" vertical="center" shrinkToFit="1"/>
      <protection locked="0"/>
    </xf>
    <xf numFmtId="0" fontId="17" fillId="0" borderId="133" xfId="0" applyFont="1" applyBorder="1" applyAlignment="1" applyProtection="1">
      <alignment horizontal="center" vertical="center" shrinkToFit="1"/>
      <protection locked="0"/>
    </xf>
    <xf numFmtId="38" fontId="17" fillId="0" borderId="96" xfId="2" applyFont="1" applyBorder="1" applyAlignment="1" applyProtection="1">
      <alignment horizontal="right" vertical="center" shrinkToFit="1"/>
      <protection hidden="1"/>
    </xf>
    <xf numFmtId="0" fontId="22" fillId="0" borderId="103" xfId="0" applyFont="1" applyBorder="1" applyAlignment="1" applyProtection="1">
      <alignment horizontal="center" vertical="center"/>
      <protection hidden="1"/>
    </xf>
    <xf numFmtId="0" fontId="22" fillId="0" borderId="104" xfId="0" applyFont="1" applyBorder="1" applyAlignment="1" applyProtection="1">
      <alignment horizontal="center" vertical="center"/>
      <protection hidden="1"/>
    </xf>
    <xf numFmtId="0" fontId="23" fillId="0" borderId="88" xfId="0" applyFont="1" applyBorder="1" applyAlignment="1" applyProtection="1">
      <alignment horizontal="center" vertical="center" wrapText="1" shrinkToFit="1"/>
      <protection hidden="1"/>
    </xf>
    <xf numFmtId="0" fontId="23" fillId="0" borderId="90" xfId="0" applyFont="1" applyBorder="1" applyAlignment="1" applyProtection="1">
      <alignment horizontal="center" vertical="center" wrapText="1" shrinkToFit="1"/>
      <protection hidden="1"/>
    </xf>
    <xf numFmtId="0" fontId="17" fillId="0" borderId="96" xfId="0" applyFont="1" applyBorder="1" applyAlignment="1" applyProtection="1">
      <alignment horizontal="center" vertical="center" shrinkToFit="1"/>
      <protection locked="0"/>
    </xf>
    <xf numFmtId="0" fontId="17" fillId="0" borderId="88" xfId="0" applyFont="1" applyBorder="1" applyAlignment="1" applyProtection="1">
      <alignment horizontal="center" vertical="center" shrinkToFit="1"/>
      <protection locked="0"/>
    </xf>
    <xf numFmtId="0" fontId="17" fillId="0" borderId="90" xfId="0" applyFont="1" applyBorder="1" applyAlignment="1" applyProtection="1">
      <alignment horizontal="center" vertical="center" shrinkToFit="1"/>
      <protection locked="0"/>
    </xf>
    <xf numFmtId="0" fontId="17" fillId="0" borderId="114" xfId="0" applyFont="1" applyBorder="1" applyAlignment="1" applyProtection="1">
      <alignment horizontal="center" vertical="center"/>
      <protection hidden="1"/>
    </xf>
    <xf numFmtId="0" fontId="17" fillId="0" borderId="117" xfId="0" applyFont="1" applyBorder="1" applyAlignment="1" applyProtection="1">
      <alignment horizontal="center" vertical="center"/>
      <protection hidden="1"/>
    </xf>
    <xf numFmtId="0" fontId="17" fillId="0" borderId="105" xfId="0" applyFont="1" applyBorder="1" applyAlignment="1" applyProtection="1">
      <alignment horizontal="center" vertical="center" shrinkToFit="1"/>
      <protection hidden="1"/>
    </xf>
    <xf numFmtId="0" fontId="17" fillId="0" borderId="106" xfId="0" applyFont="1" applyBorder="1" applyAlignment="1" applyProtection="1">
      <alignment horizontal="center" vertical="center" shrinkToFit="1"/>
      <protection hidden="1"/>
    </xf>
    <xf numFmtId="0" fontId="17" fillId="0" borderId="125" xfId="0" applyFont="1" applyBorder="1" applyAlignment="1" applyProtection="1">
      <alignment horizontal="center" vertical="center" shrinkToFit="1"/>
      <protection hidden="1"/>
    </xf>
    <xf numFmtId="0" fontId="17" fillId="0" borderId="126" xfId="0" applyFont="1" applyBorder="1" applyAlignment="1" applyProtection="1">
      <alignment horizontal="center" vertical="center" shrinkToFit="1"/>
      <protection hidden="1"/>
    </xf>
    <xf numFmtId="0" fontId="0" fillId="14" borderId="8" xfId="0" applyFill="1" applyBorder="1" applyAlignment="1" applyProtection="1">
      <alignment horizontal="center" vertical="center" wrapText="1"/>
      <protection hidden="1"/>
    </xf>
    <xf numFmtId="0" fontId="0" fillId="14" borderId="1" xfId="0" applyFill="1" applyBorder="1" applyAlignment="1" applyProtection="1">
      <alignment horizontal="center" vertical="center" wrapText="1"/>
      <protection hidden="1"/>
    </xf>
    <xf numFmtId="0" fontId="0" fillId="14" borderId="6" xfId="0" applyFill="1" applyBorder="1" applyAlignment="1" applyProtection="1">
      <alignment horizontal="center" vertical="center" wrapText="1"/>
      <protection hidden="1"/>
    </xf>
    <xf numFmtId="0" fontId="0" fillId="14" borderId="3" xfId="0" applyFill="1" applyBorder="1" applyAlignment="1" applyProtection="1">
      <alignment horizontal="center" vertical="center" wrapText="1"/>
      <protection hidden="1"/>
    </xf>
    <xf numFmtId="0" fontId="22" fillId="14" borderId="1" xfId="0" applyFont="1" applyFill="1" applyBorder="1" applyAlignment="1" applyProtection="1">
      <alignment horizontal="right" vertical="center"/>
      <protection hidden="1"/>
    </xf>
    <xf numFmtId="0" fontId="22" fillId="14" borderId="9" xfId="0" applyFont="1" applyFill="1" applyBorder="1" applyAlignment="1" applyProtection="1">
      <alignment horizontal="right" vertical="center"/>
      <protection hidden="1"/>
    </xf>
    <xf numFmtId="0" fontId="22" fillId="14" borderId="3" xfId="0" applyFont="1" applyFill="1" applyBorder="1" applyAlignment="1" applyProtection="1">
      <alignment horizontal="right" vertical="center"/>
      <protection hidden="1"/>
    </xf>
    <xf numFmtId="0" fontId="22" fillId="14" borderId="4" xfId="0" applyFont="1" applyFill="1" applyBorder="1" applyAlignment="1" applyProtection="1">
      <alignment horizontal="right" vertical="center"/>
      <protection hidden="1"/>
    </xf>
    <xf numFmtId="0" fontId="22" fillId="0" borderId="93" xfId="0" applyFont="1" applyBorder="1" applyAlignment="1" applyProtection="1">
      <alignment horizontal="center" vertical="center" shrinkToFit="1"/>
      <protection hidden="1"/>
    </xf>
    <xf numFmtId="0" fontId="17" fillId="0" borderId="105" xfId="0" applyFont="1" applyBorder="1" applyAlignment="1" applyProtection="1">
      <alignment horizontal="center" vertical="center"/>
      <protection hidden="1"/>
    </xf>
    <xf numFmtId="0" fontId="17" fillId="0" borderId="125" xfId="0" applyFont="1" applyBorder="1" applyAlignment="1" applyProtection="1">
      <alignment horizontal="center" vertical="center"/>
      <protection hidden="1"/>
    </xf>
    <xf numFmtId="0" fontId="17" fillId="0" borderId="89" xfId="0" applyFont="1" applyBorder="1" applyAlignment="1" applyProtection="1">
      <alignment horizontal="center" vertical="center" shrinkToFit="1"/>
      <protection locked="0"/>
    </xf>
    <xf numFmtId="0" fontId="17" fillId="0" borderId="132" xfId="0" applyFont="1" applyBorder="1" applyAlignment="1" applyProtection="1">
      <alignment horizontal="center" vertical="center" shrinkToFit="1"/>
      <protection locked="0"/>
    </xf>
    <xf numFmtId="0" fontId="19" fillId="0" borderId="115" xfId="0" applyFont="1" applyBorder="1" applyAlignment="1" applyProtection="1">
      <alignment horizontal="center" vertical="center" textRotation="255" wrapText="1"/>
      <protection hidden="1"/>
    </xf>
    <xf numFmtId="0" fontId="19" fillId="0" borderId="118" xfId="0" applyFont="1" applyBorder="1" applyAlignment="1" applyProtection="1">
      <alignment horizontal="center" vertical="center" textRotation="255" wrapText="1"/>
      <protection hidden="1"/>
    </xf>
    <xf numFmtId="0" fontId="23" fillId="0" borderId="29" xfId="0" applyFont="1" applyBorder="1" applyAlignment="1" applyProtection="1">
      <alignment horizontal="center" vertical="center" textRotation="255" wrapText="1" shrinkToFit="1"/>
      <protection hidden="1"/>
    </xf>
    <xf numFmtId="0" fontId="23" fillId="0" borderId="34" xfId="0" applyFont="1" applyBorder="1" applyAlignment="1" applyProtection="1">
      <alignment horizontal="center" vertical="center" textRotation="255" wrapText="1" shrinkToFit="1"/>
      <protection hidden="1"/>
    </xf>
    <xf numFmtId="38" fontId="0" fillId="0" borderId="68" xfId="0" applyNumberFormat="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17" fillId="0" borderId="133" xfId="0" applyFont="1" applyBorder="1" applyAlignment="1" applyProtection="1">
      <alignment horizontal="center" vertical="center" shrinkToFit="1"/>
      <protection hidden="1"/>
    </xf>
    <xf numFmtId="38" fontId="17" fillId="0" borderId="103" xfId="2" applyFont="1" applyBorder="1" applyAlignment="1" applyProtection="1">
      <alignment horizontal="right" vertical="center" shrinkToFit="1"/>
      <protection hidden="1"/>
    </xf>
    <xf numFmtId="38" fontId="17" fillId="0" borderId="134" xfId="2" applyFont="1" applyBorder="1" applyAlignment="1" applyProtection="1">
      <alignment horizontal="right" vertical="center" shrinkToFit="1"/>
      <protection hidden="1"/>
    </xf>
    <xf numFmtId="38" fontId="17" fillId="0" borderId="104" xfId="2" applyFont="1" applyBorder="1" applyAlignment="1" applyProtection="1">
      <alignment horizontal="right" vertical="center" shrinkToFit="1"/>
      <protection hidden="1"/>
    </xf>
    <xf numFmtId="9" fontId="17" fillId="0" borderId="142" xfId="1" applyFont="1" applyBorder="1" applyAlignment="1" applyProtection="1">
      <alignment horizontal="center" vertical="center" shrinkToFit="1"/>
      <protection hidden="1"/>
    </xf>
    <xf numFmtId="9" fontId="17" fillId="0" borderId="143" xfId="1" applyFont="1" applyBorder="1" applyAlignment="1" applyProtection="1">
      <alignment horizontal="center" vertical="center" shrinkToFit="1"/>
      <protection hidden="1"/>
    </xf>
    <xf numFmtId="38" fontId="17" fillId="0" borderId="142" xfId="2" applyFont="1" applyBorder="1" applyAlignment="1" applyProtection="1">
      <alignment horizontal="right" vertical="center" shrinkToFit="1"/>
      <protection hidden="1"/>
    </xf>
    <xf numFmtId="38" fontId="17" fillId="0" borderId="45" xfId="2" applyFont="1" applyBorder="1" applyAlignment="1" applyProtection="1">
      <alignment horizontal="right" vertical="center" shrinkToFit="1"/>
      <protection hidden="1"/>
    </xf>
    <xf numFmtId="38" fontId="17" fillId="0" borderId="143" xfId="2" applyFont="1" applyBorder="1" applyAlignment="1" applyProtection="1">
      <alignment horizontal="right" vertical="center" shrinkToFit="1"/>
      <protection hidden="1"/>
    </xf>
    <xf numFmtId="177" fontId="20" fillId="0" borderId="28" xfId="0" applyNumberFormat="1" applyFont="1" applyBorder="1" applyAlignment="1" applyProtection="1">
      <alignment horizontal="center" vertical="center"/>
      <protection hidden="1"/>
    </xf>
    <xf numFmtId="38" fontId="0" fillId="0" borderId="1" xfId="2" applyFont="1" applyBorder="1" applyAlignment="1" applyProtection="1">
      <alignment horizontal="right" vertical="center" shrinkToFit="1"/>
      <protection hidden="1"/>
    </xf>
    <xf numFmtId="0" fontId="0" fillId="0" borderId="111" xfId="0" applyBorder="1" applyAlignment="1" applyProtection="1">
      <alignment horizontal="center" vertical="center"/>
    </xf>
    <xf numFmtId="0" fontId="0" fillId="0" borderId="129" xfId="0" applyBorder="1" applyAlignment="1" applyProtection="1">
      <alignment horizontal="center" vertical="center"/>
    </xf>
    <xf numFmtId="0" fontId="0" fillId="0" borderId="112" xfId="0" applyBorder="1" applyAlignment="1" applyProtection="1">
      <alignment horizontal="center" vertical="center"/>
    </xf>
    <xf numFmtId="0" fontId="0" fillId="0" borderId="7" xfId="0" applyBorder="1" applyAlignment="1" applyProtection="1">
      <alignment horizontal="center" vertical="center"/>
    </xf>
    <xf numFmtId="0" fontId="0" fillId="0" borderId="26" xfId="0" applyBorder="1" applyAlignment="1" applyProtection="1">
      <alignment horizontal="center" vertical="center"/>
    </xf>
    <xf numFmtId="0" fontId="0" fillId="0" borderId="25" xfId="0" applyBorder="1" applyAlignment="1" applyProtection="1">
      <alignment horizontal="center" vertical="center"/>
    </xf>
    <xf numFmtId="0" fontId="0" fillId="0" borderId="35" xfId="0" applyBorder="1" applyAlignment="1" applyProtection="1">
      <alignment horizontal="center" vertical="center"/>
    </xf>
    <xf numFmtId="0" fontId="0" fillId="0" borderId="24" xfId="0" applyBorder="1" applyAlignment="1">
      <alignment horizontal="center" vertical="center"/>
    </xf>
    <xf numFmtId="177" fontId="17" fillId="0" borderId="26" xfId="0" applyNumberFormat="1" applyFont="1" applyBorder="1" applyAlignment="1" applyProtection="1">
      <alignment horizontal="left" vertical="center"/>
      <protection locked="0"/>
    </xf>
    <xf numFmtId="177" fontId="0" fillId="0" borderId="35" xfId="0" applyNumberFormat="1" applyBorder="1" applyAlignment="1" applyProtection="1">
      <alignment horizontal="left" vertical="center"/>
      <protection locked="0"/>
    </xf>
    <xf numFmtId="177" fontId="0" fillId="0" borderId="25" xfId="0" applyNumberFormat="1" applyBorder="1" applyAlignment="1" applyProtection="1">
      <alignment horizontal="left" vertical="center"/>
      <protection locked="0"/>
    </xf>
    <xf numFmtId="186" fontId="17" fillId="0" borderId="26" xfId="0" applyNumberFormat="1" applyFont="1" applyBorder="1" applyAlignment="1" applyProtection="1">
      <alignment horizontal="left" vertical="center"/>
      <protection hidden="1"/>
    </xf>
    <xf numFmtId="186" fontId="17" fillId="0" borderId="35" xfId="0" applyNumberFormat="1" applyFont="1" applyBorder="1" applyAlignment="1" applyProtection="1">
      <alignment horizontal="left" vertical="center"/>
      <protection hidden="1"/>
    </xf>
    <xf numFmtId="186" fontId="17" fillId="0" borderId="25" xfId="0" applyNumberFormat="1" applyFont="1" applyBorder="1" applyAlignment="1" applyProtection="1">
      <alignment horizontal="left" vertical="center"/>
      <protection hidden="1"/>
    </xf>
    <xf numFmtId="0" fontId="22" fillId="17" borderId="3" xfId="0" applyFont="1" applyFill="1" applyBorder="1" applyAlignment="1" applyProtection="1">
      <alignment horizontal="center" vertical="center" shrinkToFit="1"/>
      <protection hidden="1"/>
    </xf>
    <xf numFmtId="0" fontId="22" fillId="17" borderId="4" xfId="0" applyFont="1" applyFill="1" applyBorder="1" applyAlignment="1" applyProtection="1">
      <alignment horizontal="center" vertical="center" shrinkToFit="1"/>
      <protection hidden="1"/>
    </xf>
    <xf numFmtId="0" fontId="0" fillId="0" borderId="3" xfId="0" applyBorder="1" applyAlignment="1" applyProtection="1">
      <alignment horizontal="center" vertical="center" shrinkToFit="1"/>
      <protection hidden="1"/>
    </xf>
    <xf numFmtId="185" fontId="17" fillId="0" borderId="26" xfId="1" applyNumberFormat="1" applyFont="1" applyBorder="1" applyAlignment="1" applyProtection="1">
      <alignment horizontal="left" vertical="center"/>
      <protection hidden="1"/>
    </xf>
    <xf numFmtId="185" fontId="17" fillId="0" borderId="35" xfId="1" applyNumberFormat="1" applyFont="1" applyBorder="1" applyAlignment="1" applyProtection="1">
      <alignment horizontal="left" vertical="center"/>
      <protection hidden="1"/>
    </xf>
    <xf numFmtId="185" fontId="17" fillId="0" borderId="25" xfId="1"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177" fontId="17" fillId="0" borderId="26" xfId="0" applyNumberFormat="1" applyFont="1" applyBorder="1" applyAlignment="1" applyProtection="1">
      <alignment horizontal="left" vertical="center"/>
      <protection hidden="1"/>
    </xf>
    <xf numFmtId="177" fontId="17" fillId="0" borderId="35" xfId="0" applyNumberFormat="1" applyFont="1" applyBorder="1" applyAlignment="1" applyProtection="1">
      <alignment horizontal="left" vertical="center"/>
      <protection hidden="1"/>
    </xf>
    <xf numFmtId="177" fontId="17" fillId="0" borderId="25" xfId="0" applyNumberFormat="1" applyFont="1" applyBorder="1" applyAlignment="1" applyProtection="1">
      <alignment horizontal="left" vertical="center"/>
      <protection hidden="1"/>
    </xf>
    <xf numFmtId="0" fontId="0" fillId="0" borderId="0" xfId="0" applyBorder="1" applyAlignment="1" applyProtection="1">
      <alignment horizontal="left" vertical="center"/>
      <protection hidden="1"/>
    </xf>
    <xf numFmtId="177" fontId="0" fillId="0" borderId="35" xfId="0" applyNumberFormat="1" applyBorder="1" applyAlignment="1" applyProtection="1">
      <alignment horizontal="left" vertical="center"/>
      <protection hidden="1"/>
    </xf>
    <xf numFmtId="177" fontId="0" fillId="0" borderId="25" xfId="0" applyNumberFormat="1" applyBorder="1" applyAlignment="1" applyProtection="1">
      <alignment horizontal="left" vertical="center"/>
      <protection hidden="1"/>
    </xf>
    <xf numFmtId="0" fontId="0" fillId="0" borderId="24" xfId="0" applyBorder="1" applyAlignment="1" applyProtection="1">
      <alignment horizontal="center" vertical="center"/>
      <protection hidden="1"/>
    </xf>
    <xf numFmtId="186" fontId="17" fillId="0" borderId="1" xfId="0" applyNumberFormat="1" applyFont="1" applyBorder="1" applyAlignment="1" applyProtection="1">
      <alignment horizontal="right" vertical="center"/>
      <protection hidden="1"/>
    </xf>
    <xf numFmtId="181" fontId="17" fillId="0" borderId="26" xfId="0" applyNumberFormat="1" applyFont="1" applyBorder="1" applyAlignment="1" applyProtection="1">
      <alignment horizontal="left" vertical="center"/>
      <protection hidden="1"/>
    </xf>
    <xf numFmtId="181" fontId="17" fillId="0" borderId="35" xfId="0" applyNumberFormat="1" applyFont="1" applyBorder="1" applyAlignment="1" applyProtection="1">
      <alignment horizontal="left" vertical="center"/>
      <protection hidden="1"/>
    </xf>
    <xf numFmtId="181" fontId="17" fillId="0" borderId="25" xfId="0" applyNumberFormat="1" applyFont="1" applyBorder="1" applyAlignment="1" applyProtection="1">
      <alignment horizontal="left" vertical="center"/>
      <protection hidden="1"/>
    </xf>
    <xf numFmtId="177" fontId="17" fillId="0" borderId="26" xfId="0" applyNumberFormat="1" applyFont="1" applyBorder="1" applyAlignment="1" applyProtection="1">
      <alignment horizontal="center" vertical="center"/>
      <protection locked="0"/>
    </xf>
    <xf numFmtId="177" fontId="17" fillId="0" borderId="35" xfId="0" applyNumberFormat="1" applyFont="1" applyBorder="1" applyAlignment="1" applyProtection="1">
      <alignment horizontal="center" vertical="center"/>
      <protection locked="0"/>
    </xf>
    <xf numFmtId="177" fontId="17" fillId="0" borderId="25" xfId="0" applyNumberFormat="1" applyFont="1" applyBorder="1" applyAlignment="1" applyProtection="1">
      <alignment horizontal="center" vertical="center"/>
      <protection locked="0"/>
    </xf>
    <xf numFmtId="185" fontId="17" fillId="0" borderId="26" xfId="0" applyNumberFormat="1" applyFont="1" applyBorder="1" applyAlignment="1" applyProtection="1">
      <alignment horizontal="center" vertical="center"/>
      <protection hidden="1"/>
    </xf>
    <xf numFmtId="177" fontId="20" fillId="0" borderId="0" xfId="0" applyNumberFormat="1" applyFont="1" applyBorder="1" applyAlignment="1" applyProtection="1">
      <alignment horizontal="center" vertical="center"/>
      <protection hidden="1"/>
    </xf>
    <xf numFmtId="0" fontId="0" fillId="0" borderId="223" xfId="0" applyBorder="1" applyAlignment="1" applyProtection="1">
      <alignment horizontal="center" vertical="center"/>
      <protection hidden="1"/>
    </xf>
    <xf numFmtId="0" fontId="20" fillId="0" borderId="8"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0" fillId="0" borderId="6" xfId="0" applyFont="1" applyBorder="1" applyAlignment="1" applyProtection="1">
      <alignment horizontal="center" vertical="center"/>
      <protection locked="0"/>
    </xf>
    <xf numFmtId="0" fontId="20" fillId="0" borderId="3" xfId="0" applyFont="1" applyBorder="1" applyAlignment="1" applyProtection="1">
      <alignment horizontal="center" vertical="center"/>
      <protection locked="0"/>
    </xf>
    <xf numFmtId="184" fontId="17" fillId="0" borderId="26" xfId="0" applyNumberFormat="1" applyFont="1" applyBorder="1" applyAlignment="1" applyProtection="1">
      <alignment horizontal="center" vertical="center"/>
      <protection hidden="1"/>
    </xf>
    <xf numFmtId="184" fontId="17" fillId="0" borderId="35" xfId="0" applyNumberFormat="1" applyFont="1" applyBorder="1" applyAlignment="1" applyProtection="1">
      <alignment horizontal="center" vertical="center"/>
      <protection hidden="1"/>
    </xf>
    <xf numFmtId="184" fontId="17" fillId="0" borderId="25" xfId="0" applyNumberFormat="1" applyFont="1" applyBorder="1" applyAlignment="1" applyProtection="1">
      <alignment horizontal="center" vertical="center"/>
      <protection hidden="1"/>
    </xf>
    <xf numFmtId="0" fontId="0" fillId="0" borderId="0" xfId="0" applyBorder="1" applyAlignment="1" applyProtection="1">
      <alignment horizontal="left" vertical="center" wrapText="1" shrinkToFit="1"/>
      <protection hidden="1"/>
    </xf>
    <xf numFmtId="0" fontId="0" fillId="0" borderId="43" xfId="0" applyBorder="1" applyAlignment="1" applyProtection="1">
      <alignment horizontal="left" vertical="center" wrapText="1" shrinkToFit="1"/>
      <protection hidden="1"/>
    </xf>
    <xf numFmtId="0" fontId="27" fillId="5" borderId="8" xfId="0" applyFont="1" applyFill="1" applyBorder="1" applyAlignment="1" applyProtection="1">
      <alignment horizontal="center" vertical="center"/>
      <protection locked="0"/>
    </xf>
    <xf numFmtId="0" fontId="27" fillId="5" borderId="1" xfId="0" applyFont="1" applyFill="1" applyBorder="1" applyAlignment="1" applyProtection="1">
      <alignment horizontal="center" vertical="center"/>
      <protection locked="0"/>
    </xf>
    <xf numFmtId="0" fontId="27" fillId="5" borderId="9" xfId="0" applyFont="1" applyFill="1" applyBorder="1" applyAlignment="1" applyProtection="1">
      <alignment horizontal="center" vertical="center"/>
      <protection locked="0"/>
    </xf>
    <xf numFmtId="0" fontId="27" fillId="5" borderId="6" xfId="0" applyFont="1" applyFill="1" applyBorder="1" applyAlignment="1" applyProtection="1">
      <alignment horizontal="center" vertical="center"/>
      <protection locked="0"/>
    </xf>
    <xf numFmtId="0" fontId="27" fillId="5" borderId="3" xfId="0" applyFont="1" applyFill="1" applyBorder="1" applyAlignment="1" applyProtection="1">
      <alignment horizontal="center" vertical="center"/>
      <protection locked="0"/>
    </xf>
    <xf numFmtId="0" fontId="27" fillId="5" borderId="4"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textRotation="255" wrapText="1"/>
      <protection locked="0"/>
    </xf>
    <xf numFmtId="0" fontId="23" fillId="0" borderId="9" xfId="0" applyFont="1" applyBorder="1" applyAlignment="1" applyProtection="1">
      <alignment horizontal="center" vertical="center" textRotation="255" wrapText="1"/>
      <protection locked="0"/>
    </xf>
    <xf numFmtId="0" fontId="23" fillId="0" borderId="6" xfId="0" applyFont="1" applyBorder="1" applyAlignment="1" applyProtection="1">
      <alignment horizontal="center" vertical="center" textRotation="255" wrapText="1"/>
      <protection locked="0"/>
    </xf>
    <xf numFmtId="0" fontId="23" fillId="0" borderId="4" xfId="0" applyFont="1" applyBorder="1" applyAlignment="1" applyProtection="1">
      <alignment horizontal="center" vertical="center" textRotation="255" wrapText="1"/>
      <protection locked="0"/>
    </xf>
    <xf numFmtId="0" fontId="23" fillId="0" borderId="26" xfId="0" applyFont="1" applyBorder="1" applyAlignment="1" applyProtection="1">
      <alignment horizontal="center" vertical="center"/>
      <protection locked="0"/>
    </xf>
    <xf numFmtId="0" fontId="23" fillId="0" borderId="35" xfId="0" applyFont="1" applyBorder="1" applyAlignment="1" applyProtection="1">
      <alignment horizontal="center" vertical="center"/>
      <protection locked="0"/>
    </xf>
    <xf numFmtId="0" fontId="23" fillId="0" borderId="25" xfId="0" applyFont="1" applyBorder="1" applyAlignment="1" applyProtection="1">
      <alignment horizontal="center" vertical="center"/>
      <protection locked="0"/>
    </xf>
    <xf numFmtId="0" fontId="0" fillId="0" borderId="76"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77"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177" fontId="0" fillId="0" borderId="5" xfId="0" applyNumberFormat="1" applyBorder="1" applyAlignment="1" applyProtection="1">
      <alignment horizontal="center" vertical="center"/>
      <protection locked="0"/>
    </xf>
    <xf numFmtId="177"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0" borderId="1" xfId="0" applyBorder="1" applyAlignment="1" applyProtection="1">
      <alignment horizontal="center" vertical="center"/>
    </xf>
    <xf numFmtId="0" fontId="0" fillId="0" borderId="9" xfId="0" applyBorder="1" applyAlignment="1" applyProtection="1">
      <alignment horizontal="center" vertical="center"/>
    </xf>
    <xf numFmtId="0" fontId="22" fillId="0" borderId="1" xfId="0" applyFont="1" applyBorder="1" applyAlignment="1" applyProtection="1">
      <alignment horizontal="left" vertical="center" wrapText="1"/>
    </xf>
    <xf numFmtId="0" fontId="0" fillId="0" borderId="1" xfId="0" applyBorder="1" applyAlignment="1" applyProtection="1">
      <alignment horizontal="left" vertical="center"/>
    </xf>
    <xf numFmtId="0" fontId="0" fillId="0" borderId="74" xfId="0" applyBorder="1" applyAlignment="1" applyProtection="1">
      <alignment horizontal="left" vertical="center"/>
    </xf>
    <xf numFmtId="0" fontId="0" fillId="0" borderId="73" xfId="0" applyBorder="1" applyAlignment="1" applyProtection="1">
      <alignment horizontal="left" vertical="center"/>
    </xf>
    <xf numFmtId="0" fontId="0" fillId="0" borderId="75" xfId="0" applyBorder="1" applyAlignment="1" applyProtection="1">
      <alignment horizontal="left" vertical="center"/>
    </xf>
    <xf numFmtId="0" fontId="0" fillId="0" borderId="5"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74" xfId="0" applyBorder="1" applyAlignment="1" applyProtection="1">
      <alignment horizontal="center" vertical="center"/>
    </xf>
    <xf numFmtId="0" fontId="0" fillId="0" borderId="73" xfId="0" applyBorder="1" applyAlignment="1" applyProtection="1">
      <alignment horizontal="center" vertical="center"/>
    </xf>
    <xf numFmtId="0" fontId="0" fillId="0" borderId="75" xfId="0" applyBorder="1" applyAlignment="1" applyProtection="1">
      <alignment horizontal="center" vertical="center"/>
    </xf>
    <xf numFmtId="9" fontId="17" fillId="0" borderId="105" xfId="1" applyFont="1" applyBorder="1" applyAlignment="1" applyProtection="1">
      <alignment horizontal="center" vertical="center" shrinkToFit="1"/>
      <protection locked="0"/>
    </xf>
    <xf numFmtId="9" fontId="17" fillId="0" borderId="106" xfId="1" applyFont="1" applyBorder="1" applyAlignment="1" applyProtection="1">
      <alignment horizontal="center" vertical="center" shrinkToFit="1"/>
      <protection locked="0"/>
    </xf>
    <xf numFmtId="9" fontId="17" fillId="0" borderId="107" xfId="1" applyFont="1" applyBorder="1" applyAlignment="1" applyProtection="1">
      <alignment horizontal="center" vertical="center" shrinkToFit="1"/>
      <protection locked="0"/>
    </xf>
    <xf numFmtId="9" fontId="17" fillId="0" borderId="108" xfId="1" applyFont="1" applyBorder="1" applyAlignment="1" applyProtection="1">
      <alignment horizontal="center" vertical="center" shrinkToFit="1"/>
      <protection locked="0"/>
    </xf>
    <xf numFmtId="9" fontId="17" fillId="0" borderId="88" xfId="1" applyFont="1" applyBorder="1" applyAlignment="1" applyProtection="1">
      <alignment horizontal="center" vertical="center" shrinkToFit="1"/>
      <protection locked="0"/>
    </xf>
    <xf numFmtId="9" fontId="17" fillId="0" borderId="90" xfId="1" applyFont="1" applyBorder="1" applyAlignment="1" applyProtection="1">
      <alignment horizontal="center" vertical="center" shrinkToFit="1"/>
      <protection locked="0"/>
    </xf>
    <xf numFmtId="9" fontId="17" fillId="0" borderId="103" xfId="1" applyFont="1" applyBorder="1" applyAlignment="1" applyProtection="1">
      <alignment horizontal="center" vertical="center" shrinkToFit="1"/>
      <protection locked="0"/>
    </xf>
    <xf numFmtId="9" fontId="17" fillId="0" borderId="104" xfId="1" applyFont="1" applyBorder="1" applyAlignment="1" applyProtection="1">
      <alignment horizontal="center" vertical="center" shrinkToFit="1"/>
      <protection locked="0"/>
    </xf>
  </cellXfs>
  <cellStyles count="6">
    <cellStyle name="パーセント" xfId="1" builtinId="5"/>
    <cellStyle name="桁区切り" xfId="2" builtinId="6"/>
    <cellStyle name="桁区切り 2" xfId="5"/>
    <cellStyle name="標準" xfId="0" builtinId="0"/>
    <cellStyle name="標準 2" xfId="4"/>
    <cellStyle name="標準_負荷チェックシート（水谷修正）" xfId="3"/>
  </cellStyles>
  <dxfs count="156">
    <dxf>
      <fill>
        <patternFill patternType="solid">
          <bgColor rgb="FFFFFF99"/>
        </patternFill>
      </fill>
    </dxf>
    <dxf>
      <fill>
        <patternFill patternType="solid">
          <bgColor rgb="FFFFFF99"/>
        </patternFill>
      </fill>
    </dxf>
    <dxf>
      <fill>
        <patternFill>
          <bgColor rgb="FFFFFF00"/>
        </patternFill>
      </fill>
    </dxf>
    <dxf>
      <fill>
        <patternFill>
          <bgColor rgb="FFFFFF99"/>
        </patternFill>
      </fill>
    </dxf>
    <dxf>
      <fill>
        <patternFill patternType="solid">
          <bgColor rgb="FFFFFF99"/>
        </patternFill>
      </fill>
    </dxf>
    <dxf>
      <fill>
        <patternFill patternType="solid">
          <bgColor rgb="FFFFFF99"/>
        </patternFill>
      </fill>
    </dxf>
    <dxf>
      <fill>
        <patternFill>
          <bgColor rgb="FFFFFF00"/>
        </patternFill>
      </fill>
    </dxf>
    <dxf>
      <fill>
        <patternFill>
          <bgColor rgb="FFFFFF99"/>
        </patternFill>
      </fill>
    </dxf>
    <dxf>
      <fill>
        <patternFill>
          <bgColor rgb="FFFFFF99"/>
        </patternFill>
      </fill>
    </dxf>
    <dxf>
      <fill>
        <patternFill>
          <bgColor rgb="FFFFFF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59996337778862885"/>
        </patternFill>
      </fill>
    </dxf>
    <dxf>
      <fill>
        <patternFill>
          <bgColor theme="8" tint="0.79998168889431442"/>
        </patternFill>
      </fill>
    </dxf>
    <dxf>
      <fill>
        <patternFill patternType="none">
          <bgColor auto="1"/>
        </patternFill>
      </fill>
    </dxf>
    <dxf>
      <font>
        <b/>
        <i val="0"/>
        <color rgb="FFFF0000"/>
      </font>
      <fill>
        <patternFill>
          <bgColor rgb="FFFFFF00"/>
        </patternFill>
      </fill>
    </dxf>
    <dxf>
      <fill>
        <patternFill>
          <bgColor theme="8" tint="0.79998168889431442"/>
        </patternFill>
      </fill>
    </dxf>
    <dxf>
      <fill>
        <patternFill>
          <bgColor rgb="FFFFFF99"/>
        </patternFill>
      </fill>
    </dxf>
    <dxf>
      <fill>
        <patternFill>
          <bgColor rgb="FFFFFF99"/>
        </patternFill>
      </fill>
    </dxf>
    <dxf>
      <fill>
        <patternFill>
          <bgColor rgb="FFFFFF99"/>
        </patternFill>
      </fill>
    </dxf>
    <dxf>
      <fill>
        <patternFill patternType="solid">
          <bgColor rgb="FFFFFF99"/>
        </patternFill>
      </fill>
    </dxf>
    <dxf>
      <fill>
        <patternFill>
          <bgColor theme="7" tint="0.59996337778862885"/>
        </patternFill>
      </fill>
    </dxf>
    <dxf>
      <font>
        <color theme="0"/>
      </font>
    </dxf>
    <dxf>
      <fill>
        <patternFill patternType="solid">
          <bgColor rgb="FFFFFF99"/>
        </patternFill>
      </fill>
    </dxf>
    <dxf>
      <fill>
        <patternFill>
          <bgColor theme="8" tint="0.79998168889431442"/>
        </patternFill>
      </fill>
    </dxf>
    <dxf>
      <fill>
        <patternFill patternType="none">
          <bgColor auto="1"/>
        </patternFill>
      </fill>
    </dxf>
    <dxf>
      <fill>
        <patternFill>
          <bgColor rgb="FFFFFF99"/>
        </patternFill>
      </fill>
    </dxf>
    <dxf>
      <fill>
        <patternFill>
          <bgColor theme="8" tint="0.79998168889431442"/>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bgColor theme="7" tint="0.59996337778862885"/>
        </patternFill>
      </fill>
    </dxf>
    <dxf>
      <font>
        <color theme="0"/>
      </font>
    </dxf>
    <dxf>
      <fill>
        <patternFill patternType="solid">
          <bgColor rgb="FFFFFF99"/>
        </patternFill>
      </fill>
    </dxf>
    <dxf>
      <fill>
        <patternFill patternType="solid">
          <bgColor rgb="FFFFFF99"/>
        </patternFill>
      </fill>
    </dxf>
    <dxf>
      <fill>
        <patternFill>
          <bgColor theme="8" tint="0.79998168889431442"/>
        </patternFill>
      </fill>
    </dxf>
    <dxf>
      <fill>
        <patternFill>
          <bgColor theme="9" tint="0.59996337778862885"/>
        </patternFill>
      </fill>
    </dxf>
    <dxf>
      <fill>
        <patternFill>
          <bgColor theme="8" tint="0.79998168889431442"/>
        </patternFill>
      </fill>
    </dxf>
    <dxf>
      <fill>
        <patternFill>
          <bgColor rgb="FFFFFF99"/>
        </patternFill>
      </fill>
    </dxf>
    <dxf>
      <fill>
        <patternFill>
          <bgColor theme="0"/>
        </patternFill>
      </fill>
    </dxf>
    <dxf>
      <fill>
        <patternFill>
          <bgColor rgb="FFFFFF99"/>
        </patternFill>
      </fill>
    </dxf>
    <dxf>
      <fill>
        <patternFill>
          <bgColor theme="0"/>
        </patternFill>
      </fill>
    </dxf>
    <dxf>
      <font>
        <b/>
        <i val="0"/>
        <color theme="0"/>
      </font>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bgColor theme="8" tint="0.79998168889431442"/>
        </patternFill>
      </fill>
    </dxf>
    <dxf>
      <fill>
        <patternFill>
          <bgColor rgb="FFFFFF99"/>
        </patternFill>
      </fill>
    </dxf>
    <dxf>
      <fill>
        <patternFill>
          <bgColor theme="8" tint="0.79998168889431442"/>
        </patternFill>
      </fill>
    </dxf>
    <dxf>
      <fill>
        <patternFill>
          <bgColor rgb="FFFFFF99"/>
        </patternFill>
      </fill>
    </dxf>
    <dxf>
      <fill>
        <patternFill>
          <bgColor theme="8" tint="0.79998168889431442"/>
        </patternFill>
      </fill>
    </dxf>
    <dxf>
      <fill>
        <patternFill>
          <bgColor rgb="FFFFFF99"/>
        </patternFill>
      </fill>
    </dxf>
    <dxf>
      <fill>
        <patternFill>
          <bgColor theme="0"/>
        </patternFill>
      </fill>
    </dxf>
    <dxf>
      <fill>
        <patternFill>
          <bgColor rgb="FFFFFF99"/>
        </patternFill>
      </fill>
    </dxf>
    <dxf>
      <fill>
        <patternFill>
          <bgColor theme="0"/>
        </patternFill>
      </fill>
    </dxf>
    <dxf>
      <fill>
        <patternFill>
          <bgColor theme="9" tint="0.39994506668294322"/>
        </patternFill>
      </fill>
    </dxf>
    <dxf>
      <fill>
        <patternFill>
          <bgColor theme="8" tint="0.79998168889431442"/>
        </patternFill>
      </fill>
    </dxf>
    <dxf>
      <font>
        <b/>
        <i val="0"/>
        <color theme="0"/>
      </font>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bgColor theme="8" tint="0.79998168889431442"/>
        </patternFill>
      </fill>
    </dxf>
    <dxf>
      <fill>
        <patternFill>
          <bgColor rgb="FFFFFF99"/>
        </patternFill>
      </fill>
    </dxf>
    <dxf>
      <fill>
        <patternFill>
          <bgColor theme="8" tint="0.79998168889431442"/>
        </patternFill>
      </fill>
    </dxf>
    <dxf>
      <fill>
        <patternFill>
          <bgColor rgb="FFFFFF99"/>
        </patternFill>
      </fill>
    </dxf>
    <dxf>
      <fill>
        <patternFill>
          <bgColor theme="8" tint="0.79998168889431442"/>
        </patternFill>
      </fill>
    </dxf>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ont>
        <color rgb="FFFF0000"/>
      </font>
      <fill>
        <patternFill>
          <bgColor rgb="FFFFFF00"/>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ont>
        <color rgb="FFFF0000"/>
      </font>
      <fill>
        <patternFill>
          <bgColor rgb="FFFFFF00"/>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bgColor rgb="FFFFFF99"/>
        </patternFill>
      </fill>
    </dxf>
    <dxf>
      <fill>
        <patternFill>
          <bgColor rgb="FFFFFF99"/>
        </patternFill>
      </fill>
    </dxf>
    <dxf>
      <font>
        <color rgb="FFFF0000"/>
      </font>
      <fill>
        <patternFill>
          <bgColor rgb="FFFFFF00"/>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66"/>
        </patternFill>
      </fill>
    </dxf>
    <dxf>
      <fill>
        <patternFill>
          <bgColor rgb="FFFFFF00"/>
        </patternFill>
      </fill>
    </dxf>
    <dxf>
      <fill>
        <patternFill>
          <bgColor rgb="FFFFFF00"/>
        </patternFill>
      </fill>
    </dxf>
    <dxf>
      <fill>
        <patternFill>
          <bgColor rgb="FFFFFF00"/>
        </patternFill>
      </fill>
    </dxf>
    <dxf>
      <fill>
        <patternFill>
          <bgColor theme="8" tint="0.79998168889431442"/>
        </patternFill>
      </fill>
    </dxf>
    <dxf>
      <fill>
        <patternFill>
          <bgColor rgb="FFFFFF00"/>
        </patternFill>
      </fill>
    </dxf>
    <dxf>
      <fill>
        <patternFill>
          <bgColor rgb="FFFFFF99"/>
        </patternFill>
      </fill>
    </dxf>
    <dxf>
      <fill>
        <patternFill>
          <bgColor rgb="FFFFFF99"/>
        </patternFill>
      </fill>
    </dxf>
    <dxf>
      <fill>
        <patternFill>
          <bgColor rgb="FFFFFF66"/>
        </patternFill>
      </fill>
    </dxf>
    <dxf>
      <fill>
        <patternFill>
          <bgColor rgb="FFFFFF99"/>
        </patternFill>
      </fill>
    </dxf>
    <dxf>
      <fill>
        <patternFill>
          <bgColor rgb="FFFFFF99"/>
        </patternFill>
      </fill>
    </dxf>
    <dxf>
      <fill>
        <patternFill>
          <bgColor rgb="FFFFFF99"/>
        </patternFill>
      </fill>
    </dxf>
    <dxf>
      <fill>
        <patternFill>
          <bgColor rgb="FFFFFF00"/>
        </patternFill>
      </fill>
    </dxf>
    <dxf>
      <fill>
        <patternFill>
          <bgColor rgb="FFFFFF99"/>
        </patternFill>
      </fill>
    </dxf>
  </dxfs>
  <tableStyles count="0" defaultTableStyle="TableStyleMedium9" defaultPivotStyle="PivotStyleLight16"/>
  <colors>
    <mruColors>
      <color rgb="FFFFFF66"/>
      <color rgb="FF99FFCC"/>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Radio" checked="Checked" firstButton="1" fmlaLink="$AQ$7"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firstButton="1" fmlaLink="$AQ$7"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AQ$7"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fmlaLink="$AQ$7" lockText="1" noThreeD="1"/>
</file>

<file path=xl/ctrlProps/ctrlProp8.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2</xdr:col>
      <xdr:colOff>542924</xdr:colOff>
      <xdr:row>19</xdr:row>
      <xdr:rowOff>87128</xdr:rowOff>
    </xdr:from>
    <xdr:ext cx="3181351" cy="825867"/>
    <xdr:sp macro="" textlink="">
      <xdr:nvSpPr>
        <xdr:cNvPr id="3" name="四角形吹き出し 2">
          <a:extLst>
            <a:ext uri="{FF2B5EF4-FFF2-40B4-BE49-F238E27FC236}">
              <a16:creationId xmlns:a16="http://schemas.microsoft.com/office/drawing/2014/main" id="{00000000-0008-0000-1500-000003000000}"/>
            </a:ext>
          </a:extLst>
        </xdr:cNvPr>
        <xdr:cNvSpPr/>
      </xdr:nvSpPr>
      <xdr:spPr>
        <a:xfrm>
          <a:off x="1304924" y="5583053"/>
          <a:ext cx="3181351" cy="825867"/>
        </a:xfrm>
        <a:prstGeom prst="wedgeRectCallout">
          <a:avLst>
            <a:gd name="adj1" fmla="val 21947"/>
            <a:gd name="adj2" fmla="val -103352"/>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spAutoFit/>
        </a:bodyPr>
        <a:lstStyle/>
        <a:p>
          <a:pPr algn="l"/>
          <a:r>
            <a:rPr kumimoji="1" lang="ja-JP" altLang="en-US" sz="1100">
              <a:solidFill>
                <a:schemeClr val="tx1"/>
              </a:solidFill>
            </a:rPr>
            <a:t>診断を希望する事業所のエネルギー使用量、</a:t>
          </a:r>
          <a:endParaRPr kumimoji="1" lang="en-US" altLang="ja-JP" sz="1100">
            <a:solidFill>
              <a:schemeClr val="tx1"/>
            </a:solidFill>
          </a:endParaRPr>
        </a:p>
        <a:p>
          <a:pPr algn="l"/>
          <a:r>
            <a:rPr kumimoji="1" lang="ja-JP" altLang="en-US" sz="1100">
              <a:solidFill>
                <a:schemeClr val="tx1"/>
              </a:solidFill>
            </a:rPr>
            <a:t>令和２年度分の数値を入力ください。</a:t>
          </a:r>
          <a:endParaRPr kumimoji="1" lang="en-US" altLang="ja-JP" sz="1100">
            <a:solidFill>
              <a:schemeClr val="tx1"/>
            </a:solidFill>
          </a:endParaRPr>
        </a:p>
        <a:p>
          <a:pPr algn="l"/>
          <a:r>
            <a:rPr kumimoji="1" lang="ja-JP" altLang="en-US" sz="1100">
              <a:solidFill>
                <a:schemeClr val="tx1"/>
              </a:solidFill>
            </a:rPr>
            <a:t>　（単位にご注意ください）</a:t>
          </a:r>
          <a:endParaRPr kumimoji="1" lang="en-US" altLang="ja-JP" sz="1100">
            <a:solidFill>
              <a:schemeClr val="tx1"/>
            </a:solidFill>
          </a:endParaRPr>
        </a:p>
        <a:p>
          <a:pPr algn="l"/>
          <a:r>
            <a:rPr kumimoji="1" lang="ja-JP" altLang="en-US" sz="1100">
              <a:solidFill>
                <a:schemeClr val="tx1"/>
              </a:solidFill>
            </a:rPr>
            <a:t>　（車両の燃料は対象外です）</a:t>
          </a:r>
        </a:p>
      </xdr:txBody>
    </xdr:sp>
    <xdr:clientData fPrintsWithSheet="0"/>
  </xdr:one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152400</xdr:colOff>
          <xdr:row>0</xdr:row>
          <xdr:rowOff>47625</xdr:rowOff>
        </xdr:from>
        <xdr:to>
          <xdr:col>21</xdr:col>
          <xdr:colOff>133350</xdr:colOff>
          <xdr:row>1</xdr:row>
          <xdr:rowOff>123825</xdr:rowOff>
        </xdr:to>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C00-000001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0</xdr:row>
          <xdr:rowOff>47625</xdr:rowOff>
        </xdr:from>
        <xdr:to>
          <xdr:col>28</xdr:col>
          <xdr:colOff>76200</xdr:colOff>
          <xdr:row>1</xdr:row>
          <xdr:rowOff>123825</xdr:rowOff>
        </xdr:to>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C00-000002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27</xdr:col>
      <xdr:colOff>152400</xdr:colOff>
      <xdr:row>0</xdr:row>
      <xdr:rowOff>57150</xdr:rowOff>
    </xdr:from>
    <xdr:ext cx="1104900" cy="242374"/>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5095875" y="57150"/>
          <a:ext cx="1104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手動選択</a:t>
          </a:r>
        </a:p>
      </xdr:txBody>
    </xdr:sp>
    <xdr:clientData/>
  </xdr:oneCellAnchor>
  <xdr:oneCellAnchor>
    <xdr:from>
      <xdr:col>21</xdr:col>
      <xdr:colOff>0</xdr:colOff>
      <xdr:row>0</xdr:row>
      <xdr:rowOff>57150</xdr:rowOff>
    </xdr:from>
    <xdr:ext cx="876300" cy="242374"/>
    <xdr:sp macro="" textlink="">
      <xdr:nvSpPr>
        <xdr:cNvPr id="6" name="テキスト ボックス 5">
          <a:extLst>
            <a:ext uri="{FF2B5EF4-FFF2-40B4-BE49-F238E27FC236}">
              <a16:creationId xmlns:a16="http://schemas.microsoft.com/office/drawing/2014/main" id="{00000000-0008-0000-0C00-000006000000}"/>
            </a:ext>
          </a:extLst>
        </xdr:cNvPr>
        <xdr:cNvSpPr txBox="1"/>
      </xdr:nvSpPr>
      <xdr:spPr>
        <a:xfrm>
          <a:off x="3857625" y="57150"/>
          <a:ext cx="8763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自動選択</a:t>
          </a:r>
        </a:p>
      </xdr:txBody>
    </xdr:sp>
    <xdr:clientData/>
  </xdr:oneCellAnchor>
  <xdr:oneCellAnchor>
    <xdr:from>
      <xdr:col>71</xdr:col>
      <xdr:colOff>476250</xdr:colOff>
      <xdr:row>6</xdr:row>
      <xdr:rowOff>171450</xdr:rowOff>
    </xdr:from>
    <xdr:ext cx="2162175" cy="592470"/>
    <xdr:sp macro="" textlink="">
      <xdr:nvSpPr>
        <xdr:cNvPr id="7" name="吹き出し: 四角形 6">
          <a:extLst>
            <a:ext uri="{FF2B5EF4-FFF2-40B4-BE49-F238E27FC236}">
              <a16:creationId xmlns:a16="http://schemas.microsoft.com/office/drawing/2014/main" id="{00000000-0008-0000-0C00-000007000000}"/>
            </a:ext>
          </a:extLst>
        </xdr:cNvPr>
        <xdr:cNvSpPr/>
      </xdr:nvSpPr>
      <xdr:spPr>
        <a:xfrm>
          <a:off x="7781925" y="1219200"/>
          <a:ext cx="2162175" cy="592470"/>
        </a:xfrm>
        <a:prstGeom prst="wedgeRectCallout">
          <a:avLst>
            <a:gd name="adj1" fmla="val -71084"/>
            <a:gd name="adj2" fmla="val 374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色のついたセルにしか記入できません。</a:t>
          </a:r>
          <a:endParaRPr kumimoji="1" lang="en-US" altLang="ja-JP" sz="1000">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oneCellAnchor>
    <xdr:from>
      <xdr:col>71</xdr:col>
      <xdr:colOff>161925</xdr:colOff>
      <xdr:row>1</xdr:row>
      <xdr:rowOff>66675</xdr:rowOff>
    </xdr:from>
    <xdr:ext cx="2162175" cy="425758"/>
    <xdr:sp macro="" textlink="">
      <xdr:nvSpPr>
        <xdr:cNvPr id="8" name="吹き出し: 四角形 7">
          <a:extLst>
            <a:ext uri="{FF2B5EF4-FFF2-40B4-BE49-F238E27FC236}">
              <a16:creationId xmlns:a16="http://schemas.microsoft.com/office/drawing/2014/main" id="{00000000-0008-0000-0C00-000008000000}"/>
            </a:ext>
          </a:extLst>
        </xdr:cNvPr>
        <xdr:cNvSpPr/>
      </xdr:nvSpPr>
      <xdr:spPr>
        <a:xfrm>
          <a:off x="7467600" y="238125"/>
          <a:ext cx="2162175" cy="425758"/>
        </a:xfrm>
        <a:prstGeom prst="wedgeRectCallout">
          <a:avLst>
            <a:gd name="adj1" fmla="val -54785"/>
            <a:gd name="adj2" fmla="val -41983"/>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負荷率を様式の標準値で計算するか、手記入するかを選択します。</a:t>
          </a:r>
          <a:endParaRPr kumimoji="1" lang="en-US" altLang="ja-JP" sz="1000">
            <a:solidFill>
              <a:sysClr val="windowText" lastClr="000000"/>
            </a:solidFill>
          </a:endParaRPr>
        </a:p>
      </xdr:txBody>
    </xdr:sp>
    <xdr:clientData fPrintsWithSheet="0"/>
  </xdr:one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152400</xdr:colOff>
          <xdr:row>0</xdr:row>
          <xdr:rowOff>47625</xdr:rowOff>
        </xdr:from>
        <xdr:to>
          <xdr:col>21</xdr:col>
          <xdr:colOff>133350</xdr:colOff>
          <xdr:row>1</xdr:row>
          <xdr:rowOff>123825</xdr:rowOff>
        </xdr:to>
        <xdr:sp macro="" textlink="">
          <xdr:nvSpPr>
            <xdr:cNvPr id="108545" name="Option Button 1" hidden="1">
              <a:extLst>
                <a:ext uri="{63B3BB69-23CF-44E3-9099-C40C66FF867C}">
                  <a14:compatExt spid="_x0000_s108545"/>
                </a:ext>
                <a:ext uri="{FF2B5EF4-FFF2-40B4-BE49-F238E27FC236}">
                  <a16:creationId xmlns:a16="http://schemas.microsoft.com/office/drawing/2014/main" id="{00000000-0008-0000-0D00-000001A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0</xdr:row>
          <xdr:rowOff>47625</xdr:rowOff>
        </xdr:from>
        <xdr:to>
          <xdr:col>28</xdr:col>
          <xdr:colOff>76200</xdr:colOff>
          <xdr:row>1</xdr:row>
          <xdr:rowOff>123825</xdr:rowOff>
        </xdr:to>
        <xdr:sp macro="" textlink="">
          <xdr:nvSpPr>
            <xdr:cNvPr id="108546" name="Option Button 2" hidden="1">
              <a:extLst>
                <a:ext uri="{63B3BB69-23CF-44E3-9099-C40C66FF867C}">
                  <a14:compatExt spid="_x0000_s108546"/>
                </a:ext>
                <a:ext uri="{FF2B5EF4-FFF2-40B4-BE49-F238E27FC236}">
                  <a16:creationId xmlns:a16="http://schemas.microsoft.com/office/drawing/2014/main" id="{00000000-0008-0000-0D00-000002A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27</xdr:col>
      <xdr:colOff>152400</xdr:colOff>
      <xdr:row>0</xdr:row>
      <xdr:rowOff>57150</xdr:rowOff>
    </xdr:from>
    <xdr:ext cx="1104900" cy="242374"/>
    <xdr:sp macro="" textlink="">
      <xdr:nvSpPr>
        <xdr:cNvPr id="4" name="テキスト ボックス 3">
          <a:extLst>
            <a:ext uri="{FF2B5EF4-FFF2-40B4-BE49-F238E27FC236}">
              <a16:creationId xmlns:a16="http://schemas.microsoft.com/office/drawing/2014/main" id="{00000000-0008-0000-0D00-000004000000}"/>
            </a:ext>
          </a:extLst>
        </xdr:cNvPr>
        <xdr:cNvSpPr txBox="1"/>
      </xdr:nvSpPr>
      <xdr:spPr>
        <a:xfrm>
          <a:off x="5095875" y="57150"/>
          <a:ext cx="11049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手動選択</a:t>
          </a:r>
        </a:p>
      </xdr:txBody>
    </xdr:sp>
    <xdr:clientData/>
  </xdr:oneCellAnchor>
  <xdr:oneCellAnchor>
    <xdr:from>
      <xdr:col>21</xdr:col>
      <xdr:colOff>0</xdr:colOff>
      <xdr:row>0</xdr:row>
      <xdr:rowOff>57150</xdr:rowOff>
    </xdr:from>
    <xdr:ext cx="876300" cy="242374"/>
    <xdr:sp macro="" textlink="">
      <xdr:nvSpPr>
        <xdr:cNvPr id="5" name="テキスト ボックス 4">
          <a:extLst>
            <a:ext uri="{FF2B5EF4-FFF2-40B4-BE49-F238E27FC236}">
              <a16:creationId xmlns:a16="http://schemas.microsoft.com/office/drawing/2014/main" id="{00000000-0008-0000-0D00-000005000000}"/>
            </a:ext>
          </a:extLst>
        </xdr:cNvPr>
        <xdr:cNvSpPr txBox="1"/>
      </xdr:nvSpPr>
      <xdr:spPr>
        <a:xfrm>
          <a:off x="3857625" y="57150"/>
          <a:ext cx="8763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自動選択</a:t>
          </a:r>
        </a:p>
      </xdr:txBody>
    </xdr:sp>
    <xdr:clientData/>
  </xdr:oneCellAnchor>
  <xdr:oneCellAnchor>
    <xdr:from>
      <xdr:col>71</xdr:col>
      <xdr:colOff>276225</xdr:colOff>
      <xdr:row>8</xdr:row>
      <xdr:rowOff>38100</xdr:rowOff>
    </xdr:from>
    <xdr:ext cx="2162175" cy="592470"/>
    <xdr:sp macro="" textlink="">
      <xdr:nvSpPr>
        <xdr:cNvPr id="6" name="吹き出し: 四角形 5">
          <a:extLst>
            <a:ext uri="{FF2B5EF4-FFF2-40B4-BE49-F238E27FC236}">
              <a16:creationId xmlns:a16="http://schemas.microsoft.com/office/drawing/2014/main" id="{00000000-0008-0000-0D00-000006000000}"/>
            </a:ext>
          </a:extLst>
        </xdr:cNvPr>
        <xdr:cNvSpPr/>
      </xdr:nvSpPr>
      <xdr:spPr>
        <a:xfrm>
          <a:off x="7258050" y="1495425"/>
          <a:ext cx="2162175" cy="592470"/>
        </a:xfrm>
        <a:prstGeom prst="wedgeRectCallout">
          <a:avLst>
            <a:gd name="adj1" fmla="val -71084"/>
            <a:gd name="adj2" fmla="val 374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色のついたセルにしか記入できません。</a:t>
          </a:r>
          <a:endParaRPr kumimoji="1" lang="en-US" altLang="ja-JP" sz="1000">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oneCellAnchor>
    <xdr:from>
      <xdr:col>71</xdr:col>
      <xdr:colOff>152400</xdr:colOff>
      <xdr:row>1</xdr:row>
      <xdr:rowOff>47625</xdr:rowOff>
    </xdr:from>
    <xdr:ext cx="2162175" cy="425758"/>
    <xdr:sp macro="" textlink="">
      <xdr:nvSpPr>
        <xdr:cNvPr id="7" name="吹き出し: 四角形 6">
          <a:extLst>
            <a:ext uri="{FF2B5EF4-FFF2-40B4-BE49-F238E27FC236}">
              <a16:creationId xmlns:a16="http://schemas.microsoft.com/office/drawing/2014/main" id="{00000000-0008-0000-0D00-000007000000}"/>
            </a:ext>
          </a:extLst>
        </xdr:cNvPr>
        <xdr:cNvSpPr/>
      </xdr:nvSpPr>
      <xdr:spPr>
        <a:xfrm>
          <a:off x="7134225" y="219075"/>
          <a:ext cx="2162175" cy="425758"/>
        </a:xfrm>
        <a:prstGeom prst="wedgeRectCallout">
          <a:avLst>
            <a:gd name="adj1" fmla="val -54344"/>
            <a:gd name="adj2" fmla="val -31946"/>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負荷率の選択の方式は導入前シートと同じにします。</a:t>
          </a:r>
        </a:p>
      </xdr:txBody>
    </xdr:sp>
    <xdr:clientData fPrintsWithSheet="0"/>
  </xdr:oneCellAnchor>
</xdr:wsDr>
</file>

<file path=xl/drawings/drawing2.xml><?xml version="1.0" encoding="utf-8"?>
<xdr:wsDr xmlns:xdr="http://schemas.openxmlformats.org/drawingml/2006/spreadsheetDrawing" xmlns:a="http://schemas.openxmlformats.org/drawingml/2006/main">
  <xdr:oneCellAnchor>
    <xdr:from>
      <xdr:col>29</xdr:col>
      <xdr:colOff>104775</xdr:colOff>
      <xdr:row>1</xdr:row>
      <xdr:rowOff>38100</xdr:rowOff>
    </xdr:from>
    <xdr:ext cx="781050" cy="242374"/>
    <xdr:sp macro="" textlink="">
      <xdr:nvSpPr>
        <xdr:cNvPr id="12" name="テキスト ボックス 11">
          <a:extLst>
            <a:ext uri="{FF2B5EF4-FFF2-40B4-BE49-F238E27FC236}">
              <a16:creationId xmlns:a16="http://schemas.microsoft.com/office/drawing/2014/main" id="{00000000-0008-0000-0700-000007000000}"/>
            </a:ext>
          </a:extLst>
        </xdr:cNvPr>
        <xdr:cNvSpPr txBox="1"/>
      </xdr:nvSpPr>
      <xdr:spPr>
        <a:xfrm>
          <a:off x="5448300" y="209550"/>
          <a:ext cx="78105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endParaRPr kumimoji="1" lang="ja-JP" altLang="en-US" sz="900"/>
        </a:p>
      </xdr:txBody>
    </xdr:sp>
    <xdr:clientData/>
  </xdr:oneCellAnchor>
  <xdr:oneCellAnchor>
    <xdr:from>
      <xdr:col>29</xdr:col>
      <xdr:colOff>104775</xdr:colOff>
      <xdr:row>1</xdr:row>
      <xdr:rowOff>38100</xdr:rowOff>
    </xdr:from>
    <xdr:ext cx="781050" cy="242374"/>
    <xdr:sp macro="" textlink="">
      <xdr:nvSpPr>
        <xdr:cNvPr id="13" name="テキスト ボックス 12">
          <a:extLst>
            <a:ext uri="{FF2B5EF4-FFF2-40B4-BE49-F238E27FC236}">
              <a16:creationId xmlns:a16="http://schemas.microsoft.com/office/drawing/2014/main" id="{00000000-0008-0000-0700-000007000000}"/>
            </a:ext>
          </a:extLst>
        </xdr:cNvPr>
        <xdr:cNvSpPr txBox="1"/>
      </xdr:nvSpPr>
      <xdr:spPr>
        <a:xfrm>
          <a:off x="5448300" y="209550"/>
          <a:ext cx="78105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endParaRPr kumimoji="1" lang="ja-JP" altLang="en-US" sz="900"/>
        </a:p>
      </xdr:txBody>
    </xdr:sp>
    <xdr:clientData/>
  </xdr:oneCellAnchor>
  <xdr:twoCellAnchor editAs="oneCell">
    <xdr:from>
      <xdr:col>37</xdr:col>
      <xdr:colOff>4533</xdr:colOff>
      <xdr:row>3</xdr:row>
      <xdr:rowOff>66676</xdr:rowOff>
    </xdr:from>
    <xdr:to>
      <xdr:col>46</xdr:col>
      <xdr:colOff>523875</xdr:colOff>
      <xdr:row>22</xdr:row>
      <xdr:rowOff>142876</xdr:rowOff>
    </xdr:to>
    <xdr:pic>
      <xdr:nvPicPr>
        <xdr:cNvPr id="3" name="図 2"/>
        <xdr:cNvPicPr>
          <a:picLocks noChangeAspect="1"/>
        </xdr:cNvPicPr>
      </xdr:nvPicPr>
      <xdr:blipFill>
        <a:blip xmlns:r="http://schemas.openxmlformats.org/officeDocument/2006/relationships" r:embed="rId1"/>
        <a:stretch>
          <a:fillRect/>
        </a:stretch>
      </xdr:blipFill>
      <xdr:spPr>
        <a:xfrm>
          <a:off x="7434033" y="581026"/>
          <a:ext cx="5205642" cy="3733800"/>
        </a:xfrm>
        <a:prstGeom prst="rect">
          <a:avLst/>
        </a:prstGeom>
      </xdr:spPr>
    </xdr:pic>
    <xdr:clientData/>
  </xdr:twoCellAnchor>
  <xdr:twoCellAnchor>
    <xdr:from>
      <xdr:col>31</xdr:col>
      <xdr:colOff>47625</xdr:colOff>
      <xdr:row>60</xdr:row>
      <xdr:rowOff>47625</xdr:rowOff>
    </xdr:from>
    <xdr:to>
      <xdr:col>43</xdr:col>
      <xdr:colOff>676275</xdr:colOff>
      <xdr:row>67</xdr:row>
      <xdr:rowOff>104775</xdr:rowOff>
    </xdr:to>
    <xdr:sp macro="" textlink="">
      <xdr:nvSpPr>
        <xdr:cNvPr id="2" name="四角形吹き出し 1"/>
        <xdr:cNvSpPr/>
      </xdr:nvSpPr>
      <xdr:spPr>
        <a:xfrm>
          <a:off x="6134100" y="11439525"/>
          <a:ext cx="4600575" cy="1257300"/>
        </a:xfrm>
        <a:prstGeom prst="wedgeRectCallout">
          <a:avLst>
            <a:gd name="adj1" fmla="val -40709"/>
            <a:gd name="adj2" fmla="val -63258"/>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tx1"/>
              </a:solidFill>
              <a:effectLst/>
              <a:latin typeface="+mn-lt"/>
              <a:ea typeface="+mn-ea"/>
              <a:cs typeface="+mn-cs"/>
            </a:rPr>
            <a:t>効果算定年数分の電力使用量の算出は以下の条件で計算されます。</a:t>
          </a:r>
          <a:endParaRPr lang="ja-JP" altLang="ja-JP">
            <a:solidFill>
              <a:schemeClr val="tx1"/>
            </a:solidFill>
            <a:effectLst/>
          </a:endParaRPr>
        </a:p>
        <a:p>
          <a:r>
            <a:rPr kumimoji="1" lang="ja-JP" altLang="ja-JP" sz="1100">
              <a:solidFill>
                <a:schemeClr val="tx1"/>
              </a:solidFill>
              <a:effectLst/>
              <a:latin typeface="+mn-lt"/>
              <a:ea typeface="+mn-ea"/>
              <a:cs typeface="+mn-cs"/>
            </a:rPr>
            <a:t>①効果算定の年数は、</a:t>
          </a:r>
          <a:endParaRPr lang="ja-JP" altLang="ja-JP">
            <a:solidFill>
              <a:schemeClr val="tx1"/>
            </a:solidFill>
            <a:effectLst/>
          </a:endParaRPr>
        </a:p>
        <a:p>
          <a:r>
            <a:rPr kumimoji="1" lang="ja-JP" altLang="ja-JP" sz="1100">
              <a:solidFill>
                <a:schemeClr val="tx1"/>
              </a:solidFill>
              <a:effectLst/>
              <a:latin typeface="+mn-lt"/>
              <a:ea typeface="+mn-ea"/>
              <a:cs typeface="+mn-cs"/>
            </a:rPr>
            <a:t>　・照明機器の寿命</a:t>
          </a:r>
          <a:endParaRPr lang="ja-JP" altLang="ja-JP">
            <a:solidFill>
              <a:schemeClr val="tx1"/>
            </a:solidFill>
            <a:effectLst/>
          </a:endParaRPr>
        </a:p>
        <a:p>
          <a:r>
            <a:rPr kumimoji="1" lang="ja-JP" altLang="ja-JP" sz="1100">
              <a:solidFill>
                <a:schemeClr val="tx1"/>
              </a:solidFill>
              <a:effectLst/>
              <a:latin typeface="+mn-lt"/>
              <a:ea typeface="+mn-ea"/>
              <a:cs typeface="+mn-cs"/>
            </a:rPr>
            <a:t>　・法定耐用年数</a:t>
          </a:r>
          <a:endParaRPr lang="ja-JP" altLang="ja-JP">
            <a:solidFill>
              <a:schemeClr val="tx1"/>
            </a:solidFill>
            <a:effectLst/>
          </a:endParaRPr>
        </a:p>
        <a:p>
          <a:r>
            <a:rPr kumimoji="1" lang="ja-JP" altLang="ja-JP" sz="1100">
              <a:solidFill>
                <a:schemeClr val="tx1"/>
              </a:solidFill>
              <a:effectLst/>
              <a:latin typeface="+mn-lt"/>
              <a:ea typeface="+mn-ea"/>
              <a:cs typeface="+mn-cs"/>
            </a:rPr>
            <a:t>　・処分制限期間　　　のうち、最も短い期間となります。</a:t>
          </a:r>
          <a:endParaRPr lang="ja-JP" altLang="ja-JP">
            <a:solidFill>
              <a:schemeClr val="tx1"/>
            </a:solidFill>
            <a:effectLst/>
          </a:endParaRPr>
        </a:p>
        <a:p>
          <a:r>
            <a:rPr kumimoji="1" lang="ja-JP" altLang="ja-JP" sz="1100">
              <a:solidFill>
                <a:schemeClr val="tx1"/>
              </a:solidFill>
              <a:effectLst/>
              <a:latin typeface="+mn-lt"/>
              <a:ea typeface="+mn-ea"/>
              <a:cs typeface="+mn-cs"/>
            </a:rPr>
            <a:t>②電力量合計</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効果算定年数＝効果算定年数分の電力使用量となります</a:t>
          </a:r>
          <a:r>
            <a:rPr kumimoji="1" lang="ja-JP" altLang="en-US" sz="1100">
              <a:solidFill>
                <a:schemeClr val="tx1"/>
              </a:solidFill>
            </a:rPr>
            <a:t>。</a:t>
          </a:r>
          <a:endParaRPr kumimoji="1" lang="en-US" altLang="ja-JP"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39</xdr:col>
      <xdr:colOff>19050</xdr:colOff>
      <xdr:row>2</xdr:row>
      <xdr:rowOff>114300</xdr:rowOff>
    </xdr:from>
    <xdr:to>
      <xdr:col>52</xdr:col>
      <xdr:colOff>503002</xdr:colOff>
      <xdr:row>46</xdr:row>
      <xdr:rowOff>28575</xdr:rowOff>
    </xdr:to>
    <xdr:pic>
      <xdr:nvPicPr>
        <xdr:cNvPr id="3" name="図 2"/>
        <xdr:cNvPicPr>
          <a:picLocks noChangeAspect="1"/>
        </xdr:cNvPicPr>
      </xdr:nvPicPr>
      <xdr:blipFill>
        <a:blip xmlns:r="http://schemas.openxmlformats.org/officeDocument/2006/relationships" r:embed="rId1"/>
        <a:stretch>
          <a:fillRect/>
        </a:stretch>
      </xdr:blipFill>
      <xdr:spPr>
        <a:xfrm>
          <a:off x="7610475" y="457200"/>
          <a:ext cx="6694252" cy="8448675"/>
        </a:xfrm>
        <a:prstGeom prst="rect">
          <a:avLst/>
        </a:prstGeom>
      </xdr:spPr>
    </xdr:pic>
    <xdr:clientData/>
  </xdr:twoCellAnchor>
  <xdr:twoCellAnchor>
    <xdr:from>
      <xdr:col>33</xdr:col>
      <xdr:colOff>76200</xdr:colOff>
      <xdr:row>60</xdr:row>
      <xdr:rowOff>19050</xdr:rowOff>
    </xdr:from>
    <xdr:to>
      <xdr:col>45</xdr:col>
      <xdr:colOff>447675</xdr:colOff>
      <xdr:row>67</xdr:row>
      <xdr:rowOff>76200</xdr:rowOff>
    </xdr:to>
    <xdr:sp macro="" textlink="">
      <xdr:nvSpPr>
        <xdr:cNvPr id="4" name="四角形吹き出し 3"/>
        <xdr:cNvSpPr/>
      </xdr:nvSpPr>
      <xdr:spPr>
        <a:xfrm>
          <a:off x="6219825" y="11582400"/>
          <a:ext cx="4600575" cy="1257300"/>
        </a:xfrm>
        <a:prstGeom prst="wedgeRectCallout">
          <a:avLst>
            <a:gd name="adj1" fmla="val -40709"/>
            <a:gd name="adj2" fmla="val -63258"/>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効果算定年数分の電力使用量の算出は以下の条件で計算されます。</a:t>
          </a:r>
          <a:endParaRPr kumimoji="1" lang="en-US" altLang="ja-JP" sz="1100">
            <a:solidFill>
              <a:schemeClr val="tx1"/>
            </a:solidFill>
          </a:endParaRPr>
        </a:p>
        <a:p>
          <a:pPr algn="l"/>
          <a:r>
            <a:rPr kumimoji="1" lang="ja-JP" altLang="en-US" sz="1100">
              <a:solidFill>
                <a:schemeClr val="tx1"/>
              </a:solidFill>
            </a:rPr>
            <a:t>①効果算定の年数は、</a:t>
          </a:r>
          <a:endParaRPr kumimoji="1" lang="en-US" altLang="ja-JP" sz="1100">
            <a:solidFill>
              <a:schemeClr val="tx1"/>
            </a:solidFill>
          </a:endParaRPr>
        </a:p>
        <a:p>
          <a:pPr algn="l"/>
          <a:r>
            <a:rPr kumimoji="1" lang="ja-JP" altLang="en-US" sz="1100">
              <a:solidFill>
                <a:schemeClr val="tx1"/>
              </a:solidFill>
            </a:rPr>
            <a:t>　・照明機器の寿命</a:t>
          </a:r>
          <a:endParaRPr kumimoji="1" lang="en-US" altLang="ja-JP" sz="1100">
            <a:solidFill>
              <a:schemeClr val="tx1"/>
            </a:solidFill>
          </a:endParaRPr>
        </a:p>
        <a:p>
          <a:pPr algn="l"/>
          <a:r>
            <a:rPr kumimoji="1" lang="ja-JP" altLang="en-US" sz="1100">
              <a:solidFill>
                <a:schemeClr val="tx1"/>
              </a:solidFill>
            </a:rPr>
            <a:t>　・法定耐用年数</a:t>
          </a:r>
          <a:endParaRPr kumimoji="1" lang="en-US" altLang="ja-JP" sz="1100">
            <a:solidFill>
              <a:schemeClr val="tx1"/>
            </a:solidFill>
          </a:endParaRPr>
        </a:p>
        <a:p>
          <a:pPr algn="l"/>
          <a:r>
            <a:rPr kumimoji="1" lang="ja-JP" altLang="en-US" sz="1100">
              <a:solidFill>
                <a:schemeClr val="tx1"/>
              </a:solidFill>
            </a:rPr>
            <a:t>　・処分制限期間　　　のうち、最も短い期間となります。</a:t>
          </a:r>
          <a:endParaRPr kumimoji="1" lang="en-US" altLang="ja-JP" sz="1100">
            <a:solidFill>
              <a:schemeClr val="tx1"/>
            </a:solidFill>
          </a:endParaRPr>
        </a:p>
        <a:p>
          <a:pPr algn="l"/>
          <a:r>
            <a:rPr kumimoji="1" lang="ja-JP" altLang="en-US" sz="1100">
              <a:solidFill>
                <a:schemeClr val="tx1"/>
              </a:solidFill>
            </a:rPr>
            <a:t>②電力量合計</a:t>
          </a:r>
          <a:r>
            <a:rPr kumimoji="1" lang="en-US" altLang="ja-JP" sz="1100">
              <a:solidFill>
                <a:schemeClr val="tx1"/>
              </a:solidFill>
            </a:rPr>
            <a:t>×</a:t>
          </a:r>
          <a:r>
            <a:rPr kumimoji="1" lang="ja-JP" altLang="en-US" sz="1100">
              <a:solidFill>
                <a:schemeClr val="tx1"/>
              </a:solidFill>
            </a:rPr>
            <a:t>効果算定年数＝効果算定年数分の電力使用量となります。</a:t>
          </a:r>
          <a:endParaRPr kumimoji="1" lang="en-US" altLang="ja-JP"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29</xdr:col>
      <xdr:colOff>104775</xdr:colOff>
      <xdr:row>1</xdr:row>
      <xdr:rowOff>38100</xdr:rowOff>
    </xdr:from>
    <xdr:ext cx="781050" cy="242374"/>
    <xdr:sp macro="" textlink="">
      <xdr:nvSpPr>
        <xdr:cNvPr id="2" name="テキスト ボックス 1">
          <a:extLst>
            <a:ext uri="{FF2B5EF4-FFF2-40B4-BE49-F238E27FC236}">
              <a16:creationId xmlns:a16="http://schemas.microsoft.com/office/drawing/2014/main" id="{00000000-0008-0000-0700-000007000000}"/>
            </a:ext>
          </a:extLst>
        </xdr:cNvPr>
        <xdr:cNvSpPr txBox="1"/>
      </xdr:nvSpPr>
      <xdr:spPr>
        <a:xfrm>
          <a:off x="5791200" y="209550"/>
          <a:ext cx="78105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endParaRPr kumimoji="1" lang="ja-JP" altLang="en-US" sz="900"/>
        </a:p>
      </xdr:txBody>
    </xdr:sp>
    <xdr:clientData/>
  </xdr:oneCellAnchor>
  <xdr:oneCellAnchor>
    <xdr:from>
      <xdr:col>29</xdr:col>
      <xdr:colOff>104775</xdr:colOff>
      <xdr:row>1</xdr:row>
      <xdr:rowOff>38100</xdr:rowOff>
    </xdr:from>
    <xdr:ext cx="781050" cy="242374"/>
    <xdr:sp macro="" textlink="">
      <xdr:nvSpPr>
        <xdr:cNvPr id="3" name="テキスト ボックス 2">
          <a:extLst>
            <a:ext uri="{FF2B5EF4-FFF2-40B4-BE49-F238E27FC236}">
              <a16:creationId xmlns:a16="http://schemas.microsoft.com/office/drawing/2014/main" id="{00000000-0008-0000-0700-000007000000}"/>
            </a:ext>
          </a:extLst>
        </xdr:cNvPr>
        <xdr:cNvSpPr txBox="1"/>
      </xdr:nvSpPr>
      <xdr:spPr>
        <a:xfrm>
          <a:off x="5791200" y="209550"/>
          <a:ext cx="78105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endParaRPr kumimoji="1" lang="ja-JP" altLang="en-US" sz="900"/>
        </a:p>
      </xdr:txBody>
    </xdr:sp>
    <xdr:clientData/>
  </xdr:oneCellAnchor>
  <xdr:twoCellAnchor editAs="oneCell">
    <xdr:from>
      <xdr:col>37</xdr:col>
      <xdr:colOff>4533</xdr:colOff>
      <xdr:row>3</xdr:row>
      <xdr:rowOff>66676</xdr:rowOff>
    </xdr:from>
    <xdr:to>
      <xdr:col>46</xdr:col>
      <xdr:colOff>523875</xdr:colOff>
      <xdr:row>22</xdr:row>
      <xdr:rowOff>142876</xdr:rowOff>
    </xdr:to>
    <xdr:pic>
      <xdr:nvPicPr>
        <xdr:cNvPr id="4" name="図 3"/>
        <xdr:cNvPicPr>
          <a:picLocks noChangeAspect="1"/>
        </xdr:cNvPicPr>
      </xdr:nvPicPr>
      <xdr:blipFill>
        <a:blip xmlns:r="http://schemas.openxmlformats.org/officeDocument/2006/relationships" r:embed="rId1"/>
        <a:stretch>
          <a:fillRect/>
        </a:stretch>
      </xdr:blipFill>
      <xdr:spPr>
        <a:xfrm>
          <a:off x="7434033" y="581026"/>
          <a:ext cx="5205642" cy="3733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39</xdr:col>
      <xdr:colOff>28575</xdr:colOff>
      <xdr:row>2</xdr:row>
      <xdr:rowOff>47625</xdr:rowOff>
    </xdr:from>
    <xdr:to>
      <xdr:col>52</xdr:col>
      <xdr:colOff>512527</xdr:colOff>
      <xdr:row>45</xdr:row>
      <xdr:rowOff>152400</xdr:rowOff>
    </xdr:to>
    <xdr:pic>
      <xdr:nvPicPr>
        <xdr:cNvPr id="2" name="図 1"/>
        <xdr:cNvPicPr>
          <a:picLocks noChangeAspect="1"/>
        </xdr:cNvPicPr>
      </xdr:nvPicPr>
      <xdr:blipFill>
        <a:blip xmlns:r="http://schemas.openxmlformats.org/officeDocument/2006/relationships" r:embed="rId1"/>
        <a:stretch>
          <a:fillRect/>
        </a:stretch>
      </xdr:blipFill>
      <xdr:spPr>
        <a:xfrm>
          <a:off x="7620000" y="390525"/>
          <a:ext cx="6694252" cy="84486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29</xdr:col>
      <xdr:colOff>104775</xdr:colOff>
      <xdr:row>1</xdr:row>
      <xdr:rowOff>38100</xdr:rowOff>
    </xdr:from>
    <xdr:ext cx="781050" cy="242374"/>
    <xdr:sp macro="" textlink="">
      <xdr:nvSpPr>
        <xdr:cNvPr id="2" name="テキスト ボックス 1">
          <a:extLst>
            <a:ext uri="{FF2B5EF4-FFF2-40B4-BE49-F238E27FC236}">
              <a16:creationId xmlns:a16="http://schemas.microsoft.com/office/drawing/2014/main" id="{00000000-0008-0000-0700-000007000000}"/>
            </a:ext>
          </a:extLst>
        </xdr:cNvPr>
        <xdr:cNvSpPr txBox="1"/>
      </xdr:nvSpPr>
      <xdr:spPr>
        <a:xfrm>
          <a:off x="5791200" y="209550"/>
          <a:ext cx="78105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endParaRPr kumimoji="1" lang="ja-JP" altLang="en-US" sz="900"/>
        </a:p>
      </xdr:txBody>
    </xdr:sp>
    <xdr:clientData/>
  </xdr:oneCellAnchor>
  <xdr:oneCellAnchor>
    <xdr:from>
      <xdr:col>29</xdr:col>
      <xdr:colOff>104775</xdr:colOff>
      <xdr:row>1</xdr:row>
      <xdr:rowOff>38100</xdr:rowOff>
    </xdr:from>
    <xdr:ext cx="781050" cy="242374"/>
    <xdr:sp macro="" textlink="">
      <xdr:nvSpPr>
        <xdr:cNvPr id="3" name="テキスト ボックス 2">
          <a:extLst>
            <a:ext uri="{FF2B5EF4-FFF2-40B4-BE49-F238E27FC236}">
              <a16:creationId xmlns:a16="http://schemas.microsoft.com/office/drawing/2014/main" id="{00000000-0008-0000-0700-000007000000}"/>
            </a:ext>
          </a:extLst>
        </xdr:cNvPr>
        <xdr:cNvSpPr txBox="1"/>
      </xdr:nvSpPr>
      <xdr:spPr>
        <a:xfrm>
          <a:off x="5791200" y="209550"/>
          <a:ext cx="78105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endParaRPr kumimoji="1" lang="ja-JP" altLang="en-US" sz="900"/>
        </a:p>
      </xdr:txBody>
    </xdr:sp>
    <xdr:clientData/>
  </xdr:oneCellAnchor>
  <xdr:twoCellAnchor editAs="oneCell">
    <xdr:from>
      <xdr:col>37</xdr:col>
      <xdr:colOff>4533</xdr:colOff>
      <xdr:row>3</xdr:row>
      <xdr:rowOff>66676</xdr:rowOff>
    </xdr:from>
    <xdr:to>
      <xdr:col>46</xdr:col>
      <xdr:colOff>523875</xdr:colOff>
      <xdr:row>22</xdr:row>
      <xdr:rowOff>142876</xdr:rowOff>
    </xdr:to>
    <xdr:pic>
      <xdr:nvPicPr>
        <xdr:cNvPr id="4" name="図 3"/>
        <xdr:cNvPicPr>
          <a:picLocks noChangeAspect="1"/>
        </xdr:cNvPicPr>
      </xdr:nvPicPr>
      <xdr:blipFill>
        <a:blip xmlns:r="http://schemas.openxmlformats.org/officeDocument/2006/relationships" r:embed="rId1"/>
        <a:stretch>
          <a:fillRect/>
        </a:stretch>
      </xdr:blipFill>
      <xdr:spPr>
        <a:xfrm>
          <a:off x="7434033" y="581026"/>
          <a:ext cx="5205642" cy="37338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39</xdr:col>
      <xdr:colOff>28575</xdr:colOff>
      <xdr:row>2</xdr:row>
      <xdr:rowOff>114300</xdr:rowOff>
    </xdr:from>
    <xdr:to>
      <xdr:col>52</xdr:col>
      <xdr:colOff>512527</xdr:colOff>
      <xdr:row>46</xdr:row>
      <xdr:rowOff>28575</xdr:rowOff>
    </xdr:to>
    <xdr:pic>
      <xdr:nvPicPr>
        <xdr:cNvPr id="2" name="図 1"/>
        <xdr:cNvPicPr>
          <a:picLocks noChangeAspect="1"/>
        </xdr:cNvPicPr>
      </xdr:nvPicPr>
      <xdr:blipFill>
        <a:blip xmlns:r="http://schemas.openxmlformats.org/officeDocument/2006/relationships" r:embed="rId1"/>
        <a:stretch>
          <a:fillRect/>
        </a:stretch>
      </xdr:blipFill>
      <xdr:spPr>
        <a:xfrm>
          <a:off x="7620000" y="457200"/>
          <a:ext cx="6694252" cy="84486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9525</xdr:colOff>
          <xdr:row>2</xdr:row>
          <xdr:rowOff>47625</xdr:rowOff>
        </xdr:from>
        <xdr:to>
          <xdr:col>23</xdr:col>
          <xdr:colOff>114300</xdr:colOff>
          <xdr:row>3</xdr:row>
          <xdr:rowOff>123825</xdr:rowOff>
        </xdr:to>
        <xdr:sp macro="" textlink="">
          <xdr:nvSpPr>
            <xdr:cNvPr id="46112" name="Option Button 32" hidden="1">
              <a:extLst>
                <a:ext uri="{63B3BB69-23CF-44E3-9099-C40C66FF867C}">
                  <a14:compatExt spid="_x0000_s46112"/>
                </a:ext>
                <a:ext uri="{FF2B5EF4-FFF2-40B4-BE49-F238E27FC236}">
                  <a16:creationId xmlns:a16="http://schemas.microsoft.com/office/drawing/2014/main" id="{00000000-0008-0000-0A00-000020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2</xdr:row>
          <xdr:rowOff>57150</xdr:rowOff>
        </xdr:from>
        <xdr:to>
          <xdr:col>29</xdr:col>
          <xdr:colOff>133350</xdr:colOff>
          <xdr:row>3</xdr:row>
          <xdr:rowOff>133350</xdr:rowOff>
        </xdr:to>
        <xdr:sp macro="" textlink="">
          <xdr:nvSpPr>
            <xdr:cNvPr id="46113" name="Option Button 33" hidden="1">
              <a:extLst>
                <a:ext uri="{63B3BB69-23CF-44E3-9099-C40C66FF867C}">
                  <a14:compatExt spid="_x0000_s46113"/>
                </a:ext>
                <a:ext uri="{FF2B5EF4-FFF2-40B4-BE49-F238E27FC236}">
                  <a16:creationId xmlns:a16="http://schemas.microsoft.com/office/drawing/2014/main" id="{00000000-0008-0000-0A00-00002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23</xdr:col>
      <xdr:colOff>19050</xdr:colOff>
      <xdr:row>2</xdr:row>
      <xdr:rowOff>57150</xdr:rowOff>
    </xdr:from>
    <xdr:ext cx="904875" cy="242374"/>
    <xdr:sp macro="" textlink="">
      <xdr:nvSpPr>
        <xdr:cNvPr id="6" name="テキスト ボックス 5">
          <a:extLst>
            <a:ext uri="{FF2B5EF4-FFF2-40B4-BE49-F238E27FC236}">
              <a16:creationId xmlns:a16="http://schemas.microsoft.com/office/drawing/2014/main" id="{00000000-0008-0000-0A00-000006000000}"/>
            </a:ext>
          </a:extLst>
        </xdr:cNvPr>
        <xdr:cNvSpPr txBox="1"/>
      </xdr:nvSpPr>
      <xdr:spPr>
        <a:xfrm>
          <a:off x="4819650" y="400050"/>
          <a:ext cx="904875"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本様式を使用</a:t>
          </a:r>
        </a:p>
      </xdr:txBody>
    </xdr:sp>
    <xdr:clientData/>
  </xdr:oneCellAnchor>
  <xdr:oneCellAnchor>
    <xdr:from>
      <xdr:col>29</xdr:col>
      <xdr:colOff>19050</xdr:colOff>
      <xdr:row>2</xdr:row>
      <xdr:rowOff>57150</xdr:rowOff>
    </xdr:from>
    <xdr:ext cx="1143000" cy="242374"/>
    <xdr:sp macro="" textlink="">
      <xdr:nvSpPr>
        <xdr:cNvPr id="7" name="テキスト ボックス 6">
          <a:extLst>
            <a:ext uri="{FF2B5EF4-FFF2-40B4-BE49-F238E27FC236}">
              <a16:creationId xmlns:a16="http://schemas.microsoft.com/office/drawing/2014/main" id="{00000000-0008-0000-0A00-000007000000}"/>
            </a:ext>
          </a:extLst>
        </xdr:cNvPr>
        <xdr:cNvSpPr txBox="1"/>
      </xdr:nvSpPr>
      <xdr:spPr>
        <a:xfrm>
          <a:off x="5819775" y="400050"/>
          <a:ext cx="11430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他の様式を使用</a:t>
          </a:r>
        </a:p>
      </xdr:txBody>
    </xdr:sp>
    <xdr:clientData/>
  </xdr:oneCellAnchor>
  <xdr:oneCellAnchor>
    <xdr:from>
      <xdr:col>52</xdr:col>
      <xdr:colOff>514350</xdr:colOff>
      <xdr:row>6</xdr:row>
      <xdr:rowOff>161925</xdr:rowOff>
    </xdr:from>
    <xdr:ext cx="2371725" cy="425758"/>
    <xdr:sp macro="" textlink="">
      <xdr:nvSpPr>
        <xdr:cNvPr id="2" name="吹き出し: 四角形 1">
          <a:extLst>
            <a:ext uri="{FF2B5EF4-FFF2-40B4-BE49-F238E27FC236}">
              <a16:creationId xmlns:a16="http://schemas.microsoft.com/office/drawing/2014/main" id="{00000000-0008-0000-0A00-000002000000}"/>
            </a:ext>
          </a:extLst>
        </xdr:cNvPr>
        <xdr:cNvSpPr/>
      </xdr:nvSpPr>
      <xdr:spPr>
        <a:xfrm>
          <a:off x="7515225" y="1190625"/>
          <a:ext cx="2371725" cy="425758"/>
        </a:xfrm>
        <a:prstGeom prst="wedgeRectCallout">
          <a:avLst>
            <a:gd name="adj1" fmla="val -71084"/>
            <a:gd name="adj2" fmla="val 374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t">
          <a:spAutoFit/>
        </a:bodyPr>
        <a:lstStyle/>
        <a:p>
          <a:pPr algn="l"/>
          <a:r>
            <a:rPr kumimoji="1" lang="ja-JP" altLang="en-US" sz="1000" b="1">
              <a:solidFill>
                <a:sysClr val="windowText" lastClr="000000"/>
              </a:solidFill>
            </a:rPr>
            <a:t>色のついたセルにしか記入できません。</a:t>
          </a:r>
          <a:endParaRPr kumimoji="1" lang="en-US" altLang="ja-JP" sz="1000" b="1">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oneCellAnchor>
    <xdr:from>
      <xdr:col>52</xdr:col>
      <xdr:colOff>238125</xdr:colOff>
      <xdr:row>1</xdr:row>
      <xdr:rowOff>76200</xdr:rowOff>
    </xdr:from>
    <xdr:ext cx="2162175" cy="425758"/>
    <xdr:sp macro="" textlink="">
      <xdr:nvSpPr>
        <xdr:cNvPr id="8" name="吹き出し: 四角形 7">
          <a:extLst>
            <a:ext uri="{FF2B5EF4-FFF2-40B4-BE49-F238E27FC236}">
              <a16:creationId xmlns:a16="http://schemas.microsoft.com/office/drawing/2014/main" id="{00000000-0008-0000-0A00-000008000000}"/>
            </a:ext>
          </a:extLst>
        </xdr:cNvPr>
        <xdr:cNvSpPr/>
      </xdr:nvSpPr>
      <xdr:spPr>
        <a:xfrm>
          <a:off x="7239000" y="247650"/>
          <a:ext cx="2162175" cy="425758"/>
        </a:xfrm>
        <a:prstGeom prst="wedgeRectCallout">
          <a:avLst>
            <a:gd name="adj1" fmla="val -57868"/>
            <a:gd name="adj2" fmla="val -36420"/>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spAutoFit/>
        </a:bodyPr>
        <a:lstStyle/>
        <a:p>
          <a:pPr algn="l"/>
          <a:r>
            <a:rPr kumimoji="1" lang="ja-JP" altLang="en-US" sz="1000">
              <a:solidFill>
                <a:sysClr val="windowText" lastClr="000000"/>
              </a:solidFill>
            </a:rPr>
            <a:t>本様式で計算するか、別様式で計算するかを選択します。</a:t>
          </a:r>
          <a:endParaRPr kumimoji="1" lang="en-US" altLang="ja-JP" sz="1000">
            <a:solidFill>
              <a:sysClr val="windowText" lastClr="000000"/>
            </a:solidFill>
          </a:endParaRPr>
        </a:p>
      </xdr:txBody>
    </xdr:sp>
    <xdr:clientData fPrintsWithSheet="0"/>
  </xdr:one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9525</xdr:colOff>
          <xdr:row>2</xdr:row>
          <xdr:rowOff>47625</xdr:rowOff>
        </xdr:from>
        <xdr:to>
          <xdr:col>23</xdr:col>
          <xdr:colOff>114300</xdr:colOff>
          <xdr:row>3</xdr:row>
          <xdr:rowOff>123825</xdr:rowOff>
        </xdr:to>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B00-000001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2</xdr:row>
          <xdr:rowOff>57150</xdr:rowOff>
        </xdr:from>
        <xdr:to>
          <xdr:col>29</xdr:col>
          <xdr:colOff>133350</xdr:colOff>
          <xdr:row>3</xdr:row>
          <xdr:rowOff>133350</xdr:rowOff>
        </xdr:to>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B00-000002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23</xdr:col>
      <xdr:colOff>19050</xdr:colOff>
      <xdr:row>2</xdr:row>
      <xdr:rowOff>57150</xdr:rowOff>
    </xdr:from>
    <xdr:ext cx="904875" cy="242374"/>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4619625" y="400050"/>
          <a:ext cx="904875"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本様式を使用</a:t>
          </a:r>
        </a:p>
      </xdr:txBody>
    </xdr:sp>
    <xdr:clientData/>
  </xdr:oneCellAnchor>
  <xdr:oneCellAnchor>
    <xdr:from>
      <xdr:col>29</xdr:col>
      <xdr:colOff>19050</xdr:colOff>
      <xdr:row>2</xdr:row>
      <xdr:rowOff>57150</xdr:rowOff>
    </xdr:from>
    <xdr:ext cx="1143000" cy="242374"/>
    <xdr:sp macro="" textlink="">
      <xdr:nvSpPr>
        <xdr:cNvPr id="5" name="テキスト ボックス 4">
          <a:extLst>
            <a:ext uri="{FF2B5EF4-FFF2-40B4-BE49-F238E27FC236}">
              <a16:creationId xmlns:a16="http://schemas.microsoft.com/office/drawing/2014/main" id="{00000000-0008-0000-0B00-000005000000}"/>
            </a:ext>
          </a:extLst>
        </xdr:cNvPr>
        <xdr:cNvSpPr txBox="1"/>
      </xdr:nvSpPr>
      <xdr:spPr>
        <a:xfrm>
          <a:off x="5819775" y="400050"/>
          <a:ext cx="11430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他の様式を使用</a:t>
          </a:r>
        </a:p>
      </xdr:txBody>
    </xdr:sp>
    <xdr:clientData/>
  </xdr:oneCellAnchor>
  <xdr:oneCellAnchor>
    <xdr:from>
      <xdr:col>52</xdr:col>
      <xdr:colOff>514350</xdr:colOff>
      <xdr:row>7</xdr:row>
      <xdr:rowOff>28575</xdr:rowOff>
    </xdr:from>
    <xdr:ext cx="2466975" cy="425758"/>
    <xdr:sp macro="" textlink="">
      <xdr:nvSpPr>
        <xdr:cNvPr id="6" name="吹き出し: 四角形 5">
          <a:extLst>
            <a:ext uri="{FF2B5EF4-FFF2-40B4-BE49-F238E27FC236}">
              <a16:creationId xmlns:a16="http://schemas.microsoft.com/office/drawing/2014/main" id="{00000000-0008-0000-0B00-000006000000}"/>
            </a:ext>
          </a:extLst>
        </xdr:cNvPr>
        <xdr:cNvSpPr/>
      </xdr:nvSpPr>
      <xdr:spPr>
        <a:xfrm>
          <a:off x="7515225" y="1228725"/>
          <a:ext cx="2466975" cy="425758"/>
        </a:xfrm>
        <a:prstGeom prst="wedgeRectCallout">
          <a:avLst>
            <a:gd name="adj1" fmla="val -71084"/>
            <a:gd name="adj2" fmla="val 374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t">
          <a:spAutoFit/>
        </a:bodyPr>
        <a:lstStyle/>
        <a:p>
          <a:pPr algn="l"/>
          <a:r>
            <a:rPr kumimoji="1" lang="ja-JP" altLang="en-US" sz="1000">
              <a:solidFill>
                <a:sysClr val="windowText" lastClr="000000"/>
              </a:solidFill>
            </a:rPr>
            <a:t>色のついたセルにしか記入できません。</a:t>
          </a:r>
          <a:endParaRPr kumimoji="1" lang="en-US" altLang="ja-JP" sz="1000">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2.bin"/><Relationship Id="rId6" Type="http://schemas.openxmlformats.org/officeDocument/2006/relationships/comments" Target="../comments9.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3.bin"/><Relationship Id="rId6" Type="http://schemas.openxmlformats.org/officeDocument/2006/relationships/comments" Target="../comments10.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4.bin"/><Relationship Id="rId6" Type="http://schemas.openxmlformats.org/officeDocument/2006/relationships/comments" Target="../comments11.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5.bin"/><Relationship Id="rId6" Type="http://schemas.openxmlformats.org/officeDocument/2006/relationships/comments" Target="../comments12.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8"/>
  <sheetViews>
    <sheetView tabSelected="1" workbookViewId="0">
      <selection activeCell="O45" sqref="O45"/>
    </sheetView>
  </sheetViews>
  <sheetFormatPr defaultRowHeight="13.5"/>
  <cols>
    <col min="1" max="37" width="2.625" customWidth="1"/>
    <col min="257" max="293" width="2.625" customWidth="1"/>
    <col min="513" max="549" width="2.625" customWidth="1"/>
    <col min="769" max="805" width="2.625" customWidth="1"/>
    <col min="1025" max="1061" width="2.625" customWidth="1"/>
    <col min="1281" max="1317" width="2.625" customWidth="1"/>
    <col min="1537" max="1573" width="2.625" customWidth="1"/>
    <col min="1793" max="1829" width="2.625" customWidth="1"/>
    <col min="2049" max="2085" width="2.625" customWidth="1"/>
    <col min="2305" max="2341" width="2.625" customWidth="1"/>
    <col min="2561" max="2597" width="2.625" customWidth="1"/>
    <col min="2817" max="2853" width="2.625" customWidth="1"/>
    <col min="3073" max="3109" width="2.625" customWidth="1"/>
    <col min="3329" max="3365" width="2.625" customWidth="1"/>
    <col min="3585" max="3621" width="2.625" customWidth="1"/>
    <col min="3841" max="3877" width="2.625" customWidth="1"/>
    <col min="4097" max="4133" width="2.625" customWidth="1"/>
    <col min="4353" max="4389" width="2.625" customWidth="1"/>
    <col min="4609" max="4645" width="2.625" customWidth="1"/>
    <col min="4865" max="4901" width="2.625" customWidth="1"/>
    <col min="5121" max="5157" width="2.625" customWidth="1"/>
    <col min="5377" max="5413" width="2.625" customWidth="1"/>
    <col min="5633" max="5669" width="2.625" customWidth="1"/>
    <col min="5889" max="5925" width="2.625" customWidth="1"/>
    <col min="6145" max="6181" width="2.625" customWidth="1"/>
    <col min="6401" max="6437" width="2.625" customWidth="1"/>
    <col min="6657" max="6693" width="2.625" customWidth="1"/>
    <col min="6913" max="6949" width="2.625" customWidth="1"/>
    <col min="7169" max="7205" width="2.625" customWidth="1"/>
    <col min="7425" max="7461" width="2.625" customWidth="1"/>
    <col min="7681" max="7717" width="2.625" customWidth="1"/>
    <col min="7937" max="7973" width="2.625" customWidth="1"/>
    <col min="8193" max="8229" width="2.625" customWidth="1"/>
    <col min="8449" max="8485" width="2.625" customWidth="1"/>
    <col min="8705" max="8741" width="2.625" customWidth="1"/>
    <col min="8961" max="8997" width="2.625" customWidth="1"/>
    <col min="9217" max="9253" width="2.625" customWidth="1"/>
    <col min="9473" max="9509" width="2.625" customWidth="1"/>
    <col min="9729" max="9765" width="2.625" customWidth="1"/>
    <col min="9985" max="10021" width="2.625" customWidth="1"/>
    <col min="10241" max="10277" width="2.625" customWidth="1"/>
    <col min="10497" max="10533" width="2.625" customWidth="1"/>
    <col min="10753" max="10789" width="2.625" customWidth="1"/>
    <col min="11009" max="11045" width="2.625" customWidth="1"/>
    <col min="11265" max="11301" width="2.625" customWidth="1"/>
    <col min="11521" max="11557" width="2.625" customWidth="1"/>
    <col min="11777" max="11813" width="2.625" customWidth="1"/>
    <col min="12033" max="12069" width="2.625" customWidth="1"/>
    <col min="12289" max="12325" width="2.625" customWidth="1"/>
    <col min="12545" max="12581" width="2.625" customWidth="1"/>
    <col min="12801" max="12837" width="2.625" customWidth="1"/>
    <col min="13057" max="13093" width="2.625" customWidth="1"/>
    <col min="13313" max="13349" width="2.625" customWidth="1"/>
    <col min="13569" max="13605" width="2.625" customWidth="1"/>
    <col min="13825" max="13861" width="2.625" customWidth="1"/>
    <col min="14081" max="14117" width="2.625" customWidth="1"/>
    <col min="14337" max="14373" width="2.625" customWidth="1"/>
    <col min="14593" max="14629" width="2.625" customWidth="1"/>
    <col min="14849" max="14885" width="2.625" customWidth="1"/>
    <col min="15105" max="15141" width="2.625" customWidth="1"/>
    <col min="15361" max="15397" width="2.625" customWidth="1"/>
    <col min="15617" max="15653" width="2.625" customWidth="1"/>
    <col min="15873" max="15909" width="2.625" customWidth="1"/>
    <col min="16129" max="16165" width="2.625" customWidth="1"/>
  </cols>
  <sheetData>
    <row r="1" spans="1:34">
      <c r="A1" t="s">
        <v>525</v>
      </c>
    </row>
    <row r="2" spans="1:34" s="99" customFormat="1"/>
    <row r="3" spans="1:34" s="369" customFormat="1" ht="42" customHeight="1">
      <c r="A3" s="420" t="s">
        <v>526</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row>
    <row r="4" spans="1:34">
      <c r="A4" t="s">
        <v>0</v>
      </c>
    </row>
    <row r="5" spans="1:34" ht="27" customHeight="1">
      <c r="A5" s="422" t="s">
        <v>2</v>
      </c>
      <c r="B5" s="422"/>
      <c r="C5" s="422"/>
      <c r="D5" s="422"/>
      <c r="E5" s="395" t="s">
        <v>117</v>
      </c>
      <c r="F5" s="396"/>
      <c r="G5" s="396"/>
      <c r="H5" s="396"/>
      <c r="I5" s="397"/>
      <c r="J5" s="395"/>
      <c r="K5" s="396"/>
      <c r="L5" s="396"/>
      <c r="M5" s="396"/>
      <c r="N5" s="396"/>
      <c r="O5" s="396"/>
      <c r="P5" s="396"/>
      <c r="Q5" s="396"/>
      <c r="R5" s="396"/>
      <c r="S5" s="396"/>
      <c r="T5" s="396"/>
      <c r="U5" s="396"/>
      <c r="V5" s="396"/>
      <c r="W5" s="396"/>
      <c r="X5" s="396"/>
      <c r="Y5" s="396"/>
      <c r="Z5" s="396"/>
      <c r="AA5" s="396"/>
      <c r="AB5" s="396"/>
      <c r="AC5" s="396"/>
      <c r="AD5" s="396"/>
      <c r="AE5" s="396"/>
      <c r="AF5" s="396"/>
      <c r="AG5" s="396"/>
      <c r="AH5" s="397"/>
    </row>
    <row r="6" spans="1:34" ht="27" customHeight="1">
      <c r="A6" s="422"/>
      <c r="B6" s="422"/>
      <c r="C6" s="422"/>
      <c r="D6" s="422"/>
      <c r="E6" s="395" t="s">
        <v>527</v>
      </c>
      <c r="F6" s="396"/>
      <c r="G6" s="396"/>
      <c r="H6" s="396"/>
      <c r="I6" s="397"/>
      <c r="J6" s="395" t="s">
        <v>528</v>
      </c>
      <c r="K6" s="396"/>
      <c r="L6" s="396"/>
      <c r="M6" s="396"/>
      <c r="N6" s="396"/>
      <c r="O6" s="396"/>
      <c r="P6" s="396"/>
      <c r="Q6" s="396"/>
      <c r="R6" s="396"/>
      <c r="S6" s="396"/>
      <c r="T6" s="396" t="s">
        <v>529</v>
      </c>
      <c r="U6" s="396"/>
      <c r="V6" s="396"/>
      <c r="W6" s="396"/>
      <c r="X6" s="396"/>
      <c r="Y6" s="396"/>
      <c r="Z6" s="396"/>
      <c r="AA6" s="396"/>
      <c r="AB6" s="396"/>
      <c r="AC6" s="396"/>
      <c r="AD6" s="396"/>
      <c r="AE6" s="396"/>
      <c r="AF6" s="396"/>
      <c r="AG6" s="396"/>
      <c r="AH6" s="397"/>
    </row>
    <row r="7" spans="1:34">
      <c r="A7" s="422"/>
      <c r="B7" s="422"/>
      <c r="C7" s="422"/>
      <c r="D7" s="422"/>
      <c r="E7" s="423" t="s">
        <v>116</v>
      </c>
      <c r="F7" s="424"/>
      <c r="G7" s="424"/>
      <c r="H7" s="424"/>
      <c r="I7" s="425"/>
      <c r="J7" s="322" t="s">
        <v>123</v>
      </c>
      <c r="K7" s="396"/>
      <c r="L7" s="396"/>
      <c r="M7" s="396"/>
      <c r="N7" s="396"/>
      <c r="O7" s="396"/>
      <c r="P7" s="396"/>
      <c r="Q7" s="396"/>
      <c r="R7" s="396"/>
      <c r="S7" s="396"/>
      <c r="T7" s="396"/>
      <c r="U7" s="396"/>
      <c r="V7" s="396"/>
      <c r="W7" s="396"/>
      <c r="X7" s="396"/>
      <c r="Y7" s="396"/>
      <c r="Z7" s="396"/>
      <c r="AA7" s="396"/>
      <c r="AB7" s="396"/>
      <c r="AC7" s="396"/>
      <c r="AD7" s="396"/>
      <c r="AE7" s="396"/>
      <c r="AF7" s="396"/>
      <c r="AG7" s="396"/>
      <c r="AH7" s="397"/>
    </row>
    <row r="8" spans="1:34" ht="27" customHeight="1">
      <c r="A8" s="422"/>
      <c r="B8" s="422"/>
      <c r="C8" s="422"/>
      <c r="D8" s="422"/>
      <c r="E8" s="426"/>
      <c r="F8" s="427"/>
      <c r="G8" s="427"/>
      <c r="H8" s="427"/>
      <c r="I8" s="428"/>
      <c r="J8" s="386" t="s">
        <v>530</v>
      </c>
      <c r="K8" s="392"/>
      <c r="L8" s="392"/>
      <c r="M8" s="392"/>
      <c r="N8" s="392"/>
      <c r="O8" s="392"/>
      <c r="P8" s="392"/>
      <c r="Q8" s="392"/>
      <c r="R8" s="392"/>
      <c r="S8" s="392"/>
      <c r="T8" s="392"/>
      <c r="U8" s="392"/>
      <c r="V8" s="392"/>
      <c r="W8" s="392"/>
      <c r="X8" s="392"/>
      <c r="Y8" s="392"/>
      <c r="Z8" s="392"/>
      <c r="AA8" s="392"/>
      <c r="AB8" s="392"/>
      <c r="AC8" s="392"/>
      <c r="AD8" s="392"/>
      <c r="AE8" s="392"/>
      <c r="AF8" s="392"/>
      <c r="AG8" s="392"/>
      <c r="AH8" s="393"/>
    </row>
    <row r="9" spans="1:34" ht="27" customHeight="1">
      <c r="A9" s="422"/>
      <c r="B9" s="422"/>
      <c r="C9" s="422"/>
      <c r="D9" s="422"/>
      <c r="E9" s="389" t="s">
        <v>531</v>
      </c>
      <c r="F9" s="390"/>
      <c r="G9" s="390"/>
      <c r="H9" s="390"/>
      <c r="I9" s="391"/>
      <c r="J9" s="429"/>
      <c r="K9" s="387"/>
      <c r="L9" s="387"/>
      <c r="M9" s="387"/>
      <c r="N9" s="387"/>
      <c r="O9" s="387"/>
      <c r="P9" s="387"/>
      <c r="Q9" s="387"/>
      <c r="R9" s="387"/>
      <c r="S9" s="388"/>
      <c r="T9" s="406" t="s">
        <v>532</v>
      </c>
      <c r="U9" s="407"/>
      <c r="V9" s="408"/>
      <c r="W9" s="409"/>
      <c r="X9" s="410"/>
      <c r="Y9" s="410"/>
      <c r="Z9" s="411"/>
      <c r="AA9" s="362" t="s">
        <v>119</v>
      </c>
      <c r="AB9" s="406" t="s">
        <v>533</v>
      </c>
      <c r="AC9" s="407"/>
      <c r="AD9" s="408"/>
      <c r="AE9" s="409"/>
      <c r="AF9" s="410"/>
      <c r="AG9" s="411"/>
      <c r="AH9" s="363" t="s">
        <v>118</v>
      </c>
    </row>
    <row r="10" spans="1:34" ht="27" customHeight="1">
      <c r="A10" s="383" t="s">
        <v>1</v>
      </c>
      <c r="B10" s="383"/>
      <c r="C10" s="383"/>
      <c r="D10" s="383"/>
      <c r="E10" s="395" t="s">
        <v>3</v>
      </c>
      <c r="F10" s="396"/>
      <c r="G10" s="396"/>
      <c r="H10" s="396"/>
      <c r="I10" s="397"/>
      <c r="J10" s="395"/>
      <c r="K10" s="396"/>
      <c r="L10" s="396"/>
      <c r="M10" s="396"/>
      <c r="N10" s="396"/>
      <c r="O10" s="396"/>
      <c r="P10" s="396"/>
      <c r="Q10" s="396"/>
      <c r="R10" s="396"/>
      <c r="S10" s="396"/>
      <c r="T10" s="396"/>
      <c r="U10" s="396"/>
      <c r="V10" s="396"/>
      <c r="W10" s="396"/>
      <c r="X10" s="396"/>
      <c r="Y10" s="396"/>
      <c r="Z10" s="396"/>
      <c r="AA10" s="396"/>
      <c r="AB10" s="412" t="s">
        <v>124</v>
      </c>
      <c r="AC10" s="413"/>
      <c r="AD10" s="395"/>
      <c r="AE10" s="396"/>
      <c r="AF10" s="396"/>
      <c r="AG10" s="396"/>
      <c r="AH10" s="397"/>
    </row>
    <row r="11" spans="1:34">
      <c r="A11" s="383"/>
      <c r="B11" s="383"/>
      <c r="C11" s="383"/>
      <c r="D11" s="383"/>
      <c r="E11" s="414" t="s">
        <v>4</v>
      </c>
      <c r="F11" s="415"/>
      <c r="G11" s="415"/>
      <c r="H11" s="415"/>
      <c r="I11" s="416"/>
      <c r="J11" s="321" t="s">
        <v>123</v>
      </c>
      <c r="K11" s="396"/>
      <c r="L11" s="396"/>
      <c r="M11" s="396"/>
      <c r="N11" s="396"/>
      <c r="O11" s="396"/>
      <c r="P11" s="396"/>
      <c r="Q11" s="396"/>
      <c r="R11" s="396"/>
      <c r="S11" s="396"/>
      <c r="T11" s="396"/>
      <c r="U11" s="396"/>
      <c r="V11" s="396"/>
      <c r="W11" s="396"/>
      <c r="X11" s="396"/>
      <c r="Y11" s="396"/>
      <c r="Z11" s="396"/>
      <c r="AA11" s="396"/>
      <c r="AB11" s="396"/>
      <c r="AC11" s="396"/>
      <c r="AD11" s="396"/>
      <c r="AE11" s="396"/>
      <c r="AF11" s="396"/>
      <c r="AG11" s="396"/>
      <c r="AH11" s="397"/>
    </row>
    <row r="12" spans="1:34" ht="27" customHeight="1">
      <c r="A12" s="383"/>
      <c r="B12" s="383"/>
      <c r="C12" s="383"/>
      <c r="D12" s="383"/>
      <c r="E12" s="417"/>
      <c r="F12" s="418"/>
      <c r="G12" s="418"/>
      <c r="H12" s="418"/>
      <c r="I12" s="419"/>
      <c r="J12" s="386" t="s">
        <v>530</v>
      </c>
      <c r="K12" s="392"/>
      <c r="L12" s="392"/>
      <c r="M12" s="392"/>
      <c r="N12" s="392"/>
      <c r="O12" s="392"/>
      <c r="P12" s="392"/>
      <c r="Q12" s="392"/>
      <c r="R12" s="392"/>
      <c r="S12" s="392"/>
      <c r="T12" s="392"/>
      <c r="U12" s="392"/>
      <c r="V12" s="392"/>
      <c r="W12" s="392"/>
      <c r="X12" s="392"/>
      <c r="Y12" s="392"/>
      <c r="Z12" s="392"/>
      <c r="AA12" s="392"/>
      <c r="AB12" s="392"/>
      <c r="AC12" s="392"/>
      <c r="AD12" s="392"/>
      <c r="AE12" s="392"/>
      <c r="AF12" s="392"/>
      <c r="AG12" s="392"/>
      <c r="AH12" s="393"/>
    </row>
    <row r="13" spans="1:34">
      <c r="A13" s="383"/>
      <c r="B13" s="383"/>
      <c r="C13" s="383"/>
      <c r="D13" s="383"/>
      <c r="E13" s="394" t="s">
        <v>534</v>
      </c>
      <c r="F13" s="394"/>
      <c r="G13" s="394"/>
      <c r="H13" s="394"/>
      <c r="I13" s="394"/>
      <c r="J13" s="394"/>
      <c r="K13" s="394"/>
      <c r="L13" s="394" t="s">
        <v>535</v>
      </c>
      <c r="M13" s="394"/>
      <c r="N13" s="394"/>
      <c r="O13" s="394"/>
      <c r="P13" s="394"/>
      <c r="Q13" s="394"/>
      <c r="R13" s="394" t="s">
        <v>536</v>
      </c>
      <c r="S13" s="394"/>
      <c r="T13" s="394"/>
      <c r="U13" s="394"/>
      <c r="V13" s="394"/>
      <c r="W13" s="394"/>
      <c r="X13" s="394" t="s">
        <v>537</v>
      </c>
      <c r="Y13" s="394"/>
      <c r="Z13" s="394"/>
      <c r="AA13" s="394"/>
      <c r="AB13" s="394"/>
      <c r="AC13" s="394"/>
      <c r="AD13" s="383" t="s">
        <v>538</v>
      </c>
      <c r="AE13" s="383"/>
      <c r="AF13" s="383"/>
      <c r="AG13" s="383"/>
      <c r="AH13" s="383"/>
    </row>
    <row r="14" spans="1:34" ht="24" customHeight="1">
      <c r="A14" s="383"/>
      <c r="B14" s="383"/>
      <c r="C14" s="383"/>
      <c r="D14" s="383"/>
      <c r="E14" s="394"/>
      <c r="F14" s="394"/>
      <c r="G14" s="394"/>
      <c r="H14" s="394"/>
      <c r="I14" s="394"/>
      <c r="J14" s="394"/>
      <c r="K14" s="394"/>
      <c r="L14" s="404"/>
      <c r="M14" s="404"/>
      <c r="N14" s="404"/>
      <c r="O14" s="404"/>
      <c r="P14" s="404"/>
      <c r="Q14" s="404"/>
      <c r="R14" s="404"/>
      <c r="S14" s="404"/>
      <c r="T14" s="404"/>
      <c r="U14" s="404"/>
      <c r="V14" s="404"/>
      <c r="W14" s="404"/>
      <c r="X14" s="404"/>
      <c r="Y14" s="404"/>
      <c r="Z14" s="404"/>
      <c r="AA14" s="404"/>
      <c r="AB14" s="404"/>
      <c r="AC14" s="404"/>
      <c r="AD14" s="405" t="e">
        <f>AVERAGE(L14,R14,X14)</f>
        <v>#DIV/0!</v>
      </c>
      <c r="AE14" s="405"/>
      <c r="AF14" s="405"/>
      <c r="AG14" s="405"/>
      <c r="AH14" s="405"/>
    </row>
    <row r="15" spans="1:34" ht="18" customHeight="1">
      <c r="A15" s="383" t="s">
        <v>539</v>
      </c>
      <c r="B15" s="383"/>
      <c r="C15" s="383"/>
      <c r="D15" s="383"/>
      <c r="E15" s="384" t="s">
        <v>6</v>
      </c>
      <c r="F15" s="384"/>
      <c r="G15" s="384"/>
      <c r="H15" s="382"/>
      <c r="I15" s="382"/>
      <c r="J15" s="382"/>
      <c r="K15" s="382"/>
      <c r="L15" s="382"/>
      <c r="M15" s="382"/>
      <c r="N15" s="382"/>
      <c r="O15" s="382"/>
      <c r="P15" s="382"/>
      <c r="Q15" s="382"/>
      <c r="R15" s="382"/>
      <c r="S15" s="383" t="s">
        <v>5</v>
      </c>
      <c r="T15" s="383"/>
      <c r="U15" s="383"/>
      <c r="V15" s="382"/>
      <c r="W15" s="382"/>
      <c r="X15" s="382"/>
      <c r="Y15" s="382"/>
      <c r="Z15" s="382"/>
      <c r="AA15" s="382"/>
      <c r="AB15" s="382"/>
      <c r="AC15" s="382"/>
      <c r="AD15" s="382"/>
      <c r="AE15" s="382"/>
      <c r="AF15" s="382"/>
      <c r="AG15" s="382"/>
      <c r="AH15" s="382"/>
    </row>
    <row r="16" spans="1:34" ht="18" customHeight="1">
      <c r="A16" s="383"/>
      <c r="B16" s="383"/>
      <c r="C16" s="383"/>
      <c r="D16" s="383"/>
      <c r="E16" s="383" t="s">
        <v>7</v>
      </c>
      <c r="F16" s="383"/>
      <c r="G16" s="383"/>
      <c r="H16" s="382"/>
      <c r="I16" s="382"/>
      <c r="J16" s="382"/>
      <c r="K16" s="382"/>
      <c r="L16" s="382"/>
      <c r="M16" s="382"/>
      <c r="N16" s="382"/>
      <c r="O16" s="382"/>
      <c r="P16" s="382"/>
      <c r="Q16" s="382"/>
      <c r="R16" s="382"/>
      <c r="S16" s="383" t="s">
        <v>111</v>
      </c>
      <c r="T16" s="383"/>
      <c r="U16" s="383"/>
      <c r="V16" s="382"/>
      <c r="W16" s="382"/>
      <c r="X16" s="382"/>
      <c r="Y16" s="382"/>
      <c r="Z16" s="382"/>
      <c r="AA16" s="382"/>
      <c r="AB16" s="382"/>
      <c r="AC16" s="382"/>
      <c r="AD16" s="382"/>
      <c r="AE16" s="382"/>
      <c r="AF16" s="382"/>
      <c r="AG16" s="382"/>
      <c r="AH16" s="382"/>
    </row>
    <row r="17" spans="1:34" ht="18" customHeight="1">
      <c r="A17" s="383"/>
      <c r="B17" s="383"/>
      <c r="C17" s="383"/>
      <c r="D17" s="383"/>
      <c r="E17" s="383" t="s">
        <v>8</v>
      </c>
      <c r="F17" s="383"/>
      <c r="G17" s="383"/>
      <c r="H17" s="382"/>
      <c r="I17" s="382"/>
      <c r="J17" s="382"/>
      <c r="K17" s="382"/>
      <c r="L17" s="382"/>
      <c r="M17" s="382"/>
      <c r="N17" s="382"/>
      <c r="O17" s="382"/>
      <c r="P17" s="382"/>
      <c r="Q17" s="382"/>
      <c r="R17" s="382"/>
      <c r="S17" s="384" t="s">
        <v>120</v>
      </c>
      <c r="T17" s="384"/>
      <c r="U17" s="384"/>
      <c r="V17" s="382"/>
      <c r="W17" s="382"/>
      <c r="X17" s="382"/>
      <c r="Y17" s="382"/>
      <c r="Z17" s="382"/>
      <c r="AA17" s="382"/>
      <c r="AB17" s="382"/>
      <c r="AC17" s="382"/>
      <c r="AD17" s="382"/>
      <c r="AE17" s="382"/>
      <c r="AF17" s="382"/>
      <c r="AG17" s="382"/>
      <c r="AH17" s="382"/>
    </row>
    <row r="18" spans="1:34" ht="27" customHeight="1">
      <c r="A18" s="383"/>
      <c r="B18" s="383"/>
      <c r="C18" s="383"/>
      <c r="D18" s="383"/>
      <c r="E18" s="385" t="s">
        <v>9</v>
      </c>
      <c r="F18" s="385"/>
      <c r="G18" s="385"/>
      <c r="H18" s="385"/>
      <c r="I18" s="385"/>
      <c r="J18" s="386" t="s">
        <v>540</v>
      </c>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8"/>
    </row>
    <row r="19" spans="1:34" ht="14.25" customHeight="1">
      <c r="B19" s="364"/>
      <c r="C19" s="364"/>
      <c r="D19" s="364"/>
      <c r="E19" s="365"/>
      <c r="F19" s="365"/>
      <c r="G19" s="365"/>
      <c r="H19" s="365"/>
      <c r="I19" s="365"/>
      <c r="J19" s="366"/>
      <c r="K19" s="366"/>
      <c r="L19" s="366"/>
      <c r="M19" s="366"/>
      <c r="N19" s="366"/>
      <c r="O19" s="366"/>
      <c r="P19" s="366"/>
      <c r="Q19" s="366"/>
      <c r="R19" s="366"/>
      <c r="S19" s="366"/>
      <c r="T19" s="366"/>
      <c r="U19" s="366"/>
      <c r="V19" s="366"/>
      <c r="W19" s="366"/>
      <c r="X19" s="366"/>
      <c r="Y19" s="366"/>
      <c r="Z19" s="366"/>
      <c r="AA19" s="366"/>
      <c r="AB19" s="366"/>
      <c r="AC19" s="366"/>
      <c r="AD19" s="366"/>
      <c r="AE19" s="366"/>
      <c r="AF19" s="366"/>
      <c r="AG19" s="366"/>
      <c r="AH19" s="366"/>
    </row>
    <row r="20" spans="1:34" ht="27" customHeight="1">
      <c r="A20" s="394" t="s">
        <v>541</v>
      </c>
      <c r="B20" s="383"/>
      <c r="C20" s="383"/>
      <c r="D20" s="383"/>
      <c r="E20" s="395" t="s">
        <v>117</v>
      </c>
      <c r="F20" s="396"/>
      <c r="G20" s="396"/>
      <c r="H20" s="396"/>
      <c r="I20" s="397"/>
      <c r="J20" s="395"/>
      <c r="K20" s="396"/>
      <c r="L20" s="396"/>
      <c r="M20" s="396"/>
      <c r="N20" s="396"/>
      <c r="O20" s="396"/>
      <c r="P20" s="396"/>
      <c r="Q20" s="396"/>
      <c r="R20" s="396"/>
      <c r="S20" s="396"/>
      <c r="T20" s="396"/>
      <c r="U20" s="396"/>
      <c r="V20" s="396"/>
      <c r="W20" s="396"/>
      <c r="X20" s="396"/>
      <c r="Y20" s="396"/>
      <c r="Z20" s="396"/>
      <c r="AA20" s="396"/>
      <c r="AB20" s="396"/>
      <c r="AC20" s="396"/>
      <c r="AD20" s="396"/>
      <c r="AE20" s="396"/>
      <c r="AF20" s="396"/>
      <c r="AG20" s="396"/>
      <c r="AH20" s="397"/>
    </row>
    <row r="21" spans="1:34" ht="27" customHeight="1">
      <c r="A21" s="383"/>
      <c r="B21" s="383"/>
      <c r="C21" s="383"/>
      <c r="D21" s="383"/>
      <c r="E21" s="395" t="s">
        <v>527</v>
      </c>
      <c r="F21" s="396"/>
      <c r="G21" s="396"/>
      <c r="H21" s="396"/>
      <c r="I21" s="397"/>
      <c r="J21" s="395" t="s">
        <v>528</v>
      </c>
      <c r="K21" s="396"/>
      <c r="L21" s="396"/>
      <c r="M21" s="396"/>
      <c r="N21" s="396"/>
      <c r="O21" s="396"/>
      <c r="P21" s="396"/>
      <c r="Q21" s="396"/>
      <c r="R21" s="396"/>
      <c r="S21" s="396"/>
      <c r="T21" s="396" t="s">
        <v>529</v>
      </c>
      <c r="U21" s="396"/>
      <c r="V21" s="396"/>
      <c r="W21" s="396"/>
      <c r="X21" s="396"/>
      <c r="Y21" s="396"/>
      <c r="Z21" s="396"/>
      <c r="AA21" s="396"/>
      <c r="AB21" s="396"/>
      <c r="AC21" s="396"/>
      <c r="AD21" s="396"/>
      <c r="AE21" s="396"/>
      <c r="AF21" s="396"/>
      <c r="AG21" s="396"/>
      <c r="AH21" s="397"/>
    </row>
    <row r="22" spans="1:34" ht="27" customHeight="1">
      <c r="A22" s="383"/>
      <c r="B22" s="383"/>
      <c r="C22" s="383"/>
      <c r="D22" s="383"/>
      <c r="E22" s="389" t="s">
        <v>116</v>
      </c>
      <c r="F22" s="390"/>
      <c r="G22" s="390"/>
      <c r="H22" s="390"/>
      <c r="I22" s="391"/>
      <c r="J22" s="386" t="s">
        <v>540</v>
      </c>
      <c r="K22" s="392"/>
      <c r="L22" s="392"/>
      <c r="M22" s="392"/>
      <c r="N22" s="392"/>
      <c r="O22" s="392"/>
      <c r="P22" s="392"/>
      <c r="Q22" s="392"/>
      <c r="R22" s="392"/>
      <c r="S22" s="392"/>
      <c r="T22" s="392"/>
      <c r="U22" s="392"/>
      <c r="V22" s="392"/>
      <c r="W22" s="392"/>
      <c r="X22" s="392"/>
      <c r="Y22" s="392"/>
      <c r="Z22" s="392"/>
      <c r="AA22" s="392"/>
      <c r="AB22" s="392"/>
      <c r="AC22" s="392"/>
      <c r="AD22" s="392"/>
      <c r="AE22" s="392"/>
      <c r="AF22" s="392"/>
      <c r="AG22" s="392"/>
      <c r="AH22" s="393"/>
    </row>
    <row r="23" spans="1:34" ht="27" customHeight="1">
      <c r="A23" s="383"/>
      <c r="B23" s="383"/>
      <c r="C23" s="383"/>
      <c r="D23" s="383"/>
      <c r="E23" s="398" t="s">
        <v>542</v>
      </c>
      <c r="F23" s="399"/>
      <c r="G23" s="399"/>
      <c r="H23" s="399"/>
      <c r="I23" s="400"/>
      <c r="J23" s="401"/>
      <c r="K23" s="402"/>
      <c r="L23" s="402"/>
      <c r="M23" s="402"/>
      <c r="N23" s="402"/>
      <c r="O23" s="402"/>
      <c r="P23" s="402"/>
      <c r="Q23" s="402"/>
      <c r="R23" s="402"/>
      <c r="S23" s="402"/>
      <c r="T23" s="402"/>
      <c r="U23" s="402"/>
      <c r="V23" s="402"/>
      <c r="W23" s="402"/>
      <c r="X23" s="402"/>
      <c r="Y23" s="402"/>
      <c r="Z23" s="402"/>
      <c r="AA23" s="402"/>
      <c r="AB23" s="402"/>
      <c r="AC23" s="402"/>
      <c r="AD23" s="402"/>
      <c r="AE23" s="402"/>
      <c r="AF23" s="402"/>
      <c r="AG23" s="402"/>
      <c r="AH23" s="403"/>
    </row>
    <row r="24" spans="1:34" ht="18" customHeight="1">
      <c r="A24" s="383" t="s">
        <v>539</v>
      </c>
      <c r="B24" s="383"/>
      <c r="C24" s="383"/>
      <c r="D24" s="383"/>
      <c r="E24" s="384" t="s">
        <v>6</v>
      </c>
      <c r="F24" s="384"/>
      <c r="G24" s="384"/>
      <c r="H24" s="382"/>
      <c r="I24" s="382"/>
      <c r="J24" s="382"/>
      <c r="K24" s="382"/>
      <c r="L24" s="382"/>
      <c r="M24" s="382"/>
      <c r="N24" s="382"/>
      <c r="O24" s="382"/>
      <c r="P24" s="382"/>
      <c r="Q24" s="382"/>
      <c r="R24" s="382"/>
      <c r="S24" s="383" t="s">
        <v>5</v>
      </c>
      <c r="T24" s="383"/>
      <c r="U24" s="383"/>
      <c r="V24" s="382"/>
      <c r="W24" s="382"/>
      <c r="X24" s="382"/>
      <c r="Y24" s="382"/>
      <c r="Z24" s="382"/>
      <c r="AA24" s="382"/>
      <c r="AB24" s="382"/>
      <c r="AC24" s="382"/>
      <c r="AD24" s="382"/>
      <c r="AE24" s="382"/>
      <c r="AF24" s="382"/>
      <c r="AG24" s="382"/>
      <c r="AH24" s="382"/>
    </row>
    <row r="25" spans="1:34" ht="18" customHeight="1">
      <c r="A25" s="383"/>
      <c r="B25" s="383"/>
      <c r="C25" s="383"/>
      <c r="D25" s="383"/>
      <c r="E25" s="383" t="s">
        <v>7</v>
      </c>
      <c r="F25" s="383"/>
      <c r="G25" s="383"/>
      <c r="H25" s="382"/>
      <c r="I25" s="382"/>
      <c r="J25" s="382"/>
      <c r="K25" s="382"/>
      <c r="L25" s="382"/>
      <c r="M25" s="382"/>
      <c r="N25" s="382"/>
      <c r="O25" s="382"/>
      <c r="P25" s="382"/>
      <c r="Q25" s="382"/>
      <c r="R25" s="382"/>
      <c r="S25" s="383" t="s">
        <v>111</v>
      </c>
      <c r="T25" s="383"/>
      <c r="U25" s="383"/>
      <c r="V25" s="382"/>
      <c r="W25" s="382"/>
      <c r="X25" s="382"/>
      <c r="Y25" s="382"/>
      <c r="Z25" s="382"/>
      <c r="AA25" s="382"/>
      <c r="AB25" s="382"/>
      <c r="AC25" s="382"/>
      <c r="AD25" s="382"/>
      <c r="AE25" s="382"/>
      <c r="AF25" s="382"/>
      <c r="AG25" s="382"/>
      <c r="AH25" s="382"/>
    </row>
    <row r="26" spans="1:34" ht="18" customHeight="1">
      <c r="A26" s="383"/>
      <c r="B26" s="383"/>
      <c r="C26" s="383"/>
      <c r="D26" s="383"/>
      <c r="E26" s="383" t="s">
        <v>8</v>
      </c>
      <c r="F26" s="383"/>
      <c r="G26" s="383"/>
      <c r="H26" s="382"/>
      <c r="I26" s="382"/>
      <c r="J26" s="382"/>
      <c r="K26" s="382"/>
      <c r="L26" s="382"/>
      <c r="M26" s="382"/>
      <c r="N26" s="382"/>
      <c r="O26" s="382"/>
      <c r="P26" s="382"/>
      <c r="Q26" s="382"/>
      <c r="R26" s="382"/>
      <c r="S26" s="384" t="s">
        <v>120</v>
      </c>
      <c r="T26" s="384"/>
      <c r="U26" s="384"/>
      <c r="V26" s="382"/>
      <c r="W26" s="382"/>
      <c r="X26" s="382"/>
      <c r="Y26" s="382"/>
      <c r="Z26" s="382"/>
      <c r="AA26" s="382"/>
      <c r="AB26" s="382"/>
      <c r="AC26" s="382"/>
      <c r="AD26" s="382"/>
      <c r="AE26" s="382"/>
      <c r="AF26" s="382"/>
      <c r="AG26" s="382"/>
      <c r="AH26" s="382"/>
    </row>
    <row r="27" spans="1:34" ht="27" customHeight="1">
      <c r="A27" s="383"/>
      <c r="B27" s="383"/>
      <c r="C27" s="383"/>
      <c r="D27" s="383"/>
      <c r="E27" s="385" t="s">
        <v>9</v>
      </c>
      <c r="F27" s="385"/>
      <c r="G27" s="385"/>
      <c r="H27" s="385"/>
      <c r="I27" s="385"/>
      <c r="J27" s="386" t="s">
        <v>540</v>
      </c>
      <c r="K27" s="387"/>
      <c r="L27" s="387"/>
      <c r="M27" s="387"/>
      <c r="N27" s="387"/>
      <c r="O27" s="387"/>
      <c r="P27" s="387"/>
      <c r="Q27" s="387"/>
      <c r="R27" s="387"/>
      <c r="S27" s="387"/>
      <c r="T27" s="387"/>
      <c r="U27" s="387"/>
      <c r="V27" s="387"/>
      <c r="W27" s="387"/>
      <c r="X27" s="387"/>
      <c r="Y27" s="387"/>
      <c r="Z27" s="387"/>
      <c r="AA27" s="387"/>
      <c r="AB27" s="387"/>
      <c r="AC27" s="387"/>
      <c r="AD27" s="387"/>
      <c r="AE27" s="387"/>
      <c r="AF27" s="387"/>
      <c r="AG27" s="387"/>
      <c r="AH27" s="388"/>
    </row>
    <row r="28" spans="1:34" ht="6" customHeight="1">
      <c r="A28" s="364"/>
      <c r="B28" s="364"/>
      <c r="C28" s="364"/>
      <c r="D28" s="364"/>
      <c r="E28" s="364"/>
      <c r="F28" s="364"/>
      <c r="G28" s="364"/>
      <c r="H28" s="364"/>
      <c r="I28" s="364"/>
      <c r="J28" s="364"/>
      <c r="K28" s="364"/>
      <c r="L28" s="367"/>
      <c r="M28" s="367"/>
      <c r="N28" s="367"/>
      <c r="O28" s="367"/>
      <c r="P28" s="367"/>
      <c r="Q28" s="367"/>
      <c r="R28" s="367"/>
      <c r="S28" s="367"/>
      <c r="T28" s="367"/>
      <c r="U28" s="367"/>
      <c r="V28" s="367"/>
      <c r="W28" s="367"/>
      <c r="X28" s="367"/>
      <c r="Y28" s="367"/>
      <c r="Z28" s="367"/>
      <c r="AA28" s="367"/>
      <c r="AB28" s="367"/>
      <c r="AC28" s="367"/>
      <c r="AD28" s="367"/>
      <c r="AE28" s="367"/>
      <c r="AF28" s="367"/>
      <c r="AG28" s="367"/>
      <c r="AH28" s="367"/>
    </row>
    <row r="29" spans="1:34" ht="12.6" customHeight="1">
      <c r="A29" s="368" t="s">
        <v>543</v>
      </c>
      <c r="B29" s="364"/>
      <c r="C29" s="364"/>
      <c r="D29" s="364"/>
      <c r="E29" s="365"/>
      <c r="F29" s="365"/>
      <c r="G29" s="365"/>
      <c r="H29" s="365"/>
      <c r="J29" s="366"/>
      <c r="K29" s="366"/>
      <c r="L29" s="366"/>
      <c r="M29" s="366"/>
      <c r="N29" s="366"/>
      <c r="O29" s="366"/>
      <c r="P29" s="366"/>
      <c r="Q29" s="366"/>
      <c r="R29" s="366"/>
      <c r="S29" s="366"/>
      <c r="T29" s="366"/>
      <c r="U29" s="366"/>
      <c r="V29" s="366"/>
      <c r="W29" s="366"/>
      <c r="X29" s="366"/>
      <c r="Y29" s="366"/>
      <c r="Z29" s="366"/>
      <c r="AA29" s="366"/>
      <c r="AB29" s="366"/>
      <c r="AC29" s="366"/>
      <c r="AD29" s="366"/>
      <c r="AE29" s="366"/>
      <c r="AF29" s="366"/>
      <c r="AG29" s="366"/>
      <c r="AH29" s="366"/>
    </row>
    <row r="30" spans="1:34" ht="27" customHeight="1">
      <c r="A30" s="394" t="s">
        <v>544</v>
      </c>
      <c r="B30" s="383"/>
      <c r="C30" s="383"/>
      <c r="D30" s="383"/>
      <c r="E30" s="395" t="s">
        <v>117</v>
      </c>
      <c r="F30" s="396"/>
      <c r="G30" s="396"/>
      <c r="H30" s="396"/>
      <c r="I30" s="397"/>
      <c r="J30" s="395"/>
      <c r="K30" s="396"/>
      <c r="L30" s="396"/>
      <c r="M30" s="396"/>
      <c r="N30" s="396"/>
      <c r="O30" s="396"/>
      <c r="P30" s="396"/>
      <c r="Q30" s="396"/>
      <c r="R30" s="396"/>
      <c r="S30" s="396"/>
      <c r="T30" s="396"/>
      <c r="U30" s="396"/>
      <c r="V30" s="396"/>
      <c r="W30" s="396"/>
      <c r="X30" s="396"/>
      <c r="Y30" s="396"/>
      <c r="Z30" s="396"/>
      <c r="AA30" s="396"/>
      <c r="AB30" s="396"/>
      <c r="AC30" s="396"/>
      <c r="AD30" s="396"/>
      <c r="AE30" s="396"/>
      <c r="AF30" s="396"/>
      <c r="AG30" s="396"/>
      <c r="AH30" s="397"/>
    </row>
    <row r="31" spans="1:34" ht="27" customHeight="1">
      <c r="A31" s="383"/>
      <c r="B31" s="383"/>
      <c r="C31" s="383"/>
      <c r="D31" s="383"/>
      <c r="E31" s="395" t="s">
        <v>527</v>
      </c>
      <c r="F31" s="396"/>
      <c r="G31" s="396"/>
      <c r="H31" s="396"/>
      <c r="I31" s="397"/>
      <c r="J31" s="395"/>
      <c r="K31" s="396"/>
      <c r="L31" s="396"/>
      <c r="M31" s="396"/>
      <c r="N31" s="396"/>
      <c r="O31" s="396"/>
      <c r="P31" s="396"/>
      <c r="Q31" s="396"/>
      <c r="R31" s="396"/>
      <c r="S31" s="396"/>
      <c r="T31" s="396"/>
      <c r="U31" s="396"/>
      <c r="V31" s="396"/>
      <c r="W31" s="396"/>
      <c r="X31" s="396"/>
      <c r="Y31" s="396"/>
      <c r="Z31" s="396"/>
      <c r="AA31" s="396"/>
      <c r="AB31" s="396"/>
      <c r="AC31" s="396"/>
      <c r="AD31" s="396"/>
      <c r="AE31" s="396"/>
      <c r="AF31" s="396"/>
      <c r="AG31" s="396"/>
      <c r="AH31" s="397"/>
    </row>
    <row r="32" spans="1:34" ht="27" customHeight="1">
      <c r="A32" s="383"/>
      <c r="B32" s="383"/>
      <c r="C32" s="383"/>
      <c r="D32" s="383"/>
      <c r="E32" s="389" t="s">
        <v>116</v>
      </c>
      <c r="F32" s="390"/>
      <c r="G32" s="390"/>
      <c r="H32" s="390"/>
      <c r="I32" s="391"/>
      <c r="J32" s="386" t="s">
        <v>540</v>
      </c>
      <c r="K32" s="392"/>
      <c r="L32" s="392"/>
      <c r="M32" s="392"/>
      <c r="N32" s="392"/>
      <c r="O32" s="392"/>
      <c r="P32" s="392"/>
      <c r="Q32" s="392"/>
      <c r="R32" s="392"/>
      <c r="S32" s="392"/>
      <c r="T32" s="392"/>
      <c r="U32" s="392"/>
      <c r="V32" s="392"/>
      <c r="W32" s="392"/>
      <c r="X32" s="392"/>
      <c r="Y32" s="392"/>
      <c r="Z32" s="392"/>
      <c r="AA32" s="392"/>
      <c r="AB32" s="392"/>
      <c r="AC32" s="392"/>
      <c r="AD32" s="392"/>
      <c r="AE32" s="392"/>
      <c r="AF32" s="392"/>
      <c r="AG32" s="392"/>
      <c r="AH32" s="393"/>
    </row>
    <row r="33" spans="1:34" ht="18" customHeight="1">
      <c r="A33" s="383" t="s">
        <v>539</v>
      </c>
      <c r="B33" s="383"/>
      <c r="C33" s="383"/>
      <c r="D33" s="383"/>
      <c r="E33" s="384" t="s">
        <v>6</v>
      </c>
      <c r="F33" s="384"/>
      <c r="G33" s="384"/>
      <c r="H33" s="382"/>
      <c r="I33" s="382"/>
      <c r="J33" s="382"/>
      <c r="K33" s="382"/>
      <c r="L33" s="382"/>
      <c r="M33" s="382"/>
      <c r="N33" s="382"/>
      <c r="O33" s="382"/>
      <c r="P33" s="382"/>
      <c r="Q33" s="382"/>
      <c r="R33" s="382"/>
      <c r="S33" s="383" t="s">
        <v>5</v>
      </c>
      <c r="T33" s="383"/>
      <c r="U33" s="383"/>
      <c r="V33" s="382"/>
      <c r="W33" s="382"/>
      <c r="X33" s="382"/>
      <c r="Y33" s="382"/>
      <c r="Z33" s="382"/>
      <c r="AA33" s="382"/>
      <c r="AB33" s="382"/>
      <c r="AC33" s="382"/>
      <c r="AD33" s="382"/>
      <c r="AE33" s="382"/>
      <c r="AF33" s="382"/>
      <c r="AG33" s="382"/>
      <c r="AH33" s="382"/>
    </row>
    <row r="34" spans="1:34" ht="18" customHeight="1">
      <c r="A34" s="383"/>
      <c r="B34" s="383"/>
      <c r="C34" s="383"/>
      <c r="D34" s="383"/>
      <c r="E34" s="383" t="s">
        <v>7</v>
      </c>
      <c r="F34" s="383"/>
      <c r="G34" s="383"/>
      <c r="H34" s="382"/>
      <c r="I34" s="382"/>
      <c r="J34" s="382"/>
      <c r="K34" s="382"/>
      <c r="L34" s="382"/>
      <c r="M34" s="382"/>
      <c r="N34" s="382"/>
      <c r="O34" s="382"/>
      <c r="P34" s="382"/>
      <c r="Q34" s="382"/>
      <c r="R34" s="382"/>
      <c r="S34" s="383" t="s">
        <v>111</v>
      </c>
      <c r="T34" s="383"/>
      <c r="U34" s="383"/>
      <c r="V34" s="382"/>
      <c r="W34" s="382"/>
      <c r="X34" s="382"/>
      <c r="Y34" s="382"/>
      <c r="Z34" s="382"/>
      <c r="AA34" s="382"/>
      <c r="AB34" s="382"/>
      <c r="AC34" s="382"/>
      <c r="AD34" s="382"/>
      <c r="AE34" s="382"/>
      <c r="AF34" s="382"/>
      <c r="AG34" s="382"/>
      <c r="AH34" s="382"/>
    </row>
    <row r="35" spans="1:34" ht="18" customHeight="1">
      <c r="A35" s="383"/>
      <c r="B35" s="383"/>
      <c r="C35" s="383"/>
      <c r="D35" s="383"/>
      <c r="E35" s="383" t="s">
        <v>8</v>
      </c>
      <c r="F35" s="383"/>
      <c r="G35" s="383"/>
      <c r="H35" s="382"/>
      <c r="I35" s="382"/>
      <c r="J35" s="382"/>
      <c r="K35" s="382"/>
      <c r="L35" s="382"/>
      <c r="M35" s="382"/>
      <c r="N35" s="382"/>
      <c r="O35" s="382"/>
      <c r="P35" s="382"/>
      <c r="Q35" s="382"/>
      <c r="R35" s="382"/>
      <c r="S35" s="384" t="s">
        <v>120</v>
      </c>
      <c r="T35" s="384"/>
      <c r="U35" s="384"/>
      <c r="V35" s="382"/>
      <c r="W35" s="382"/>
      <c r="X35" s="382"/>
      <c r="Y35" s="382"/>
      <c r="Z35" s="382"/>
      <c r="AA35" s="382"/>
      <c r="AB35" s="382"/>
      <c r="AC35" s="382"/>
      <c r="AD35" s="382"/>
      <c r="AE35" s="382"/>
      <c r="AF35" s="382"/>
      <c r="AG35" s="382"/>
      <c r="AH35" s="382"/>
    </row>
    <row r="36" spans="1:34" ht="27" customHeight="1">
      <c r="A36" s="383"/>
      <c r="B36" s="383"/>
      <c r="C36" s="383"/>
      <c r="D36" s="383"/>
      <c r="E36" s="385" t="s">
        <v>9</v>
      </c>
      <c r="F36" s="385"/>
      <c r="G36" s="385"/>
      <c r="H36" s="385"/>
      <c r="I36" s="385"/>
      <c r="J36" s="386" t="s">
        <v>540</v>
      </c>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8"/>
    </row>
    <row r="37" spans="1:34" ht="13.5" customHeight="1">
      <c r="A37" s="364"/>
      <c r="B37" s="364"/>
      <c r="C37" s="364"/>
      <c r="D37" s="364"/>
      <c r="E37" s="365"/>
      <c r="F37" s="365"/>
      <c r="G37" s="365"/>
      <c r="H37" s="365"/>
      <c r="I37" s="365"/>
      <c r="J37" s="366"/>
      <c r="K37" s="366"/>
      <c r="L37" s="366"/>
      <c r="M37" s="366"/>
      <c r="N37" s="366"/>
      <c r="O37" s="366"/>
      <c r="P37" s="366"/>
      <c r="Q37" s="366"/>
      <c r="R37" s="366"/>
      <c r="S37" s="366"/>
      <c r="T37" s="366"/>
      <c r="U37" s="366"/>
      <c r="V37" s="366"/>
      <c r="W37" s="366"/>
      <c r="X37" s="366"/>
      <c r="Y37" s="366"/>
      <c r="Z37" s="366"/>
      <c r="AA37" s="366"/>
      <c r="AB37" s="366"/>
      <c r="AC37" s="366"/>
      <c r="AD37" s="366"/>
      <c r="AE37" s="366"/>
      <c r="AF37" s="366"/>
      <c r="AG37" s="366"/>
      <c r="AH37" s="366"/>
    </row>
    <row r="38" spans="1:34" ht="13.5" customHeight="1"/>
    <row r="39" spans="1:34" ht="13.5" customHeight="1">
      <c r="A39" s="364"/>
      <c r="B39" s="364"/>
      <c r="C39" s="364"/>
      <c r="D39" s="364"/>
      <c r="E39" s="364"/>
      <c r="F39" s="364"/>
      <c r="G39" s="364"/>
      <c r="H39" s="364"/>
      <c r="I39" s="364"/>
      <c r="J39" s="364"/>
      <c r="K39" s="364"/>
      <c r="L39" s="367"/>
      <c r="M39" s="367"/>
      <c r="N39" s="367"/>
      <c r="O39" s="367"/>
      <c r="P39" s="367"/>
      <c r="Q39" s="367"/>
      <c r="R39" s="367"/>
      <c r="S39" s="367"/>
      <c r="T39" s="367"/>
      <c r="U39" s="367"/>
      <c r="V39" s="367"/>
      <c r="W39" s="367"/>
      <c r="X39" s="367"/>
      <c r="Y39" s="367"/>
      <c r="Z39" s="367"/>
      <c r="AA39" s="367"/>
      <c r="AB39" s="367"/>
      <c r="AC39" s="367"/>
      <c r="AD39" s="367"/>
      <c r="AE39" s="367"/>
      <c r="AF39" s="367"/>
      <c r="AG39" s="367"/>
      <c r="AH39" s="367"/>
    </row>
    <row r="43" spans="1:34" ht="18" customHeight="1"/>
    <row r="44" spans="1:34" ht="18" customHeight="1"/>
    <row r="45" spans="1:34" ht="18" customHeight="1"/>
    <row r="46" spans="1:34" ht="18" customHeight="1"/>
    <row r="47" spans="1:34" ht="18" customHeight="1"/>
    <row r="48" spans="1:34" ht="18" customHeight="1"/>
    <row r="49" ht="18" customHeight="1"/>
    <row r="50" ht="18" customHeight="1"/>
    <row r="51" ht="18" customHeight="1"/>
    <row r="52" ht="18" customHeight="1"/>
    <row r="53" ht="18" customHeight="1"/>
    <row r="60" ht="20.100000000000001" customHeight="1"/>
    <row r="61" ht="20.100000000000001" customHeight="1"/>
    <row r="62" ht="20.100000000000001" customHeight="1"/>
    <row r="63" ht="20.100000000000001" customHeight="1"/>
    <row r="64" ht="20.100000000000001" customHeight="1"/>
    <row r="67" ht="13.5" customHeight="1"/>
    <row r="68" ht="24.95" customHeight="1"/>
  </sheetData>
  <mergeCells count="99">
    <mergeCell ref="A3:AH3"/>
    <mergeCell ref="A5:D9"/>
    <mergeCell ref="E5:I5"/>
    <mergeCell ref="J5:AH5"/>
    <mergeCell ref="E6:I6"/>
    <mergeCell ref="J6:L6"/>
    <mergeCell ref="M6:S6"/>
    <mergeCell ref="T6:W6"/>
    <mergeCell ref="X6:AH6"/>
    <mergeCell ref="E7:I8"/>
    <mergeCell ref="K7:AH7"/>
    <mergeCell ref="J8:AH8"/>
    <mergeCell ref="E9:I9"/>
    <mergeCell ref="J9:S9"/>
    <mergeCell ref="T9:V9"/>
    <mergeCell ref="W9:Z9"/>
    <mergeCell ref="AB9:AD9"/>
    <mergeCell ref="AE9:AG9"/>
    <mergeCell ref="A10:D14"/>
    <mergeCell ref="E10:I10"/>
    <mergeCell ref="J10:AA10"/>
    <mergeCell ref="AB10:AC10"/>
    <mergeCell ref="AD10:AH10"/>
    <mergeCell ref="E11:I12"/>
    <mergeCell ref="K11:AH11"/>
    <mergeCell ref="J12:AH12"/>
    <mergeCell ref="E13:K14"/>
    <mergeCell ref="L13:Q13"/>
    <mergeCell ref="R13:W13"/>
    <mergeCell ref="X13:AC13"/>
    <mergeCell ref="AD13:AH13"/>
    <mergeCell ref="L14:Q14"/>
    <mergeCell ref="R14:W14"/>
    <mergeCell ref="X14:AC14"/>
    <mergeCell ref="AD14:AH14"/>
    <mergeCell ref="A15:D18"/>
    <mergeCell ref="E15:G15"/>
    <mergeCell ref="H15:R15"/>
    <mergeCell ref="S15:U15"/>
    <mergeCell ref="V15:AH15"/>
    <mergeCell ref="E16:G16"/>
    <mergeCell ref="H16:R16"/>
    <mergeCell ref="S16:U16"/>
    <mergeCell ref="V16:AH16"/>
    <mergeCell ref="E17:G17"/>
    <mergeCell ref="H17:R17"/>
    <mergeCell ref="S17:U17"/>
    <mergeCell ref="V17:AH17"/>
    <mergeCell ref="A20:D23"/>
    <mergeCell ref="E20:I20"/>
    <mergeCell ref="J20:AH20"/>
    <mergeCell ref="E21:I21"/>
    <mergeCell ref="J21:L21"/>
    <mergeCell ref="E23:I23"/>
    <mergeCell ref="J23:AH23"/>
    <mergeCell ref="E22:I22"/>
    <mergeCell ref="J22:AH22"/>
    <mergeCell ref="E18:I18"/>
    <mergeCell ref="J18:AH18"/>
    <mergeCell ref="M21:S21"/>
    <mergeCell ref="T21:W21"/>
    <mergeCell ref="X21:AH21"/>
    <mergeCell ref="J31:AH31"/>
    <mergeCell ref="A24:D27"/>
    <mergeCell ref="E24:G24"/>
    <mergeCell ref="H24:R24"/>
    <mergeCell ref="S24:U24"/>
    <mergeCell ref="V24:AH24"/>
    <mergeCell ref="E25:G25"/>
    <mergeCell ref="H25:R25"/>
    <mergeCell ref="S25:U25"/>
    <mergeCell ref="V25:AH25"/>
    <mergeCell ref="E26:G26"/>
    <mergeCell ref="H26:R26"/>
    <mergeCell ref="S26:U26"/>
    <mergeCell ref="V26:AH26"/>
    <mergeCell ref="E27:I27"/>
    <mergeCell ref="J27:AH27"/>
    <mergeCell ref="E36:I36"/>
    <mergeCell ref="J36:AH36"/>
    <mergeCell ref="E32:I32"/>
    <mergeCell ref="J32:AH32"/>
    <mergeCell ref="A33:D36"/>
    <mergeCell ref="E33:G33"/>
    <mergeCell ref="H33:R33"/>
    <mergeCell ref="S33:U33"/>
    <mergeCell ref="V33:AH33"/>
    <mergeCell ref="E34:G34"/>
    <mergeCell ref="H34:R34"/>
    <mergeCell ref="S34:U34"/>
    <mergeCell ref="A30:D32"/>
    <mergeCell ref="E30:I30"/>
    <mergeCell ref="J30:AH30"/>
    <mergeCell ref="E31:I31"/>
    <mergeCell ref="V34:AH34"/>
    <mergeCell ref="E35:G35"/>
    <mergeCell ref="H35:R35"/>
    <mergeCell ref="S35:U35"/>
    <mergeCell ref="V35:AH35"/>
  </mergeCells>
  <phoneticPr fontId="28"/>
  <dataValidations count="1">
    <dataValidation type="list" allowBlank="1" showInputMessage="1" showErrorMessage="1" sqref="AD10 JZ10 TV10 ADR10 ANN10 AXJ10 BHF10 BRB10 CAX10 CKT10 CUP10 DEL10 DOH10 DYD10 EHZ10 ERV10 FBR10 FLN10 FVJ10 GFF10 GPB10 GYX10 HIT10 HSP10 ICL10 IMH10 IWD10 JFZ10 JPV10 JZR10 KJN10 KTJ10 LDF10 LNB10 LWX10 MGT10 MQP10 NAL10 NKH10 NUD10 ODZ10 ONV10 OXR10 PHN10 PRJ10 QBF10 QLB10 QUX10 RET10 ROP10 RYL10 SIH10 SSD10 TBZ10 TLV10 TVR10 UFN10 UPJ10 UZF10 VJB10 VSX10 WCT10 WMP10 WWL10 AD65546 JZ65546 TV65546 ADR65546 ANN65546 AXJ65546 BHF65546 BRB65546 CAX65546 CKT65546 CUP65546 DEL65546 DOH65546 DYD65546 EHZ65546 ERV65546 FBR65546 FLN65546 FVJ65546 GFF65546 GPB65546 GYX65546 HIT65546 HSP65546 ICL65546 IMH65546 IWD65546 JFZ65546 JPV65546 JZR65546 KJN65546 KTJ65546 LDF65546 LNB65546 LWX65546 MGT65546 MQP65546 NAL65546 NKH65546 NUD65546 ODZ65546 ONV65546 OXR65546 PHN65546 PRJ65546 QBF65546 QLB65546 QUX65546 RET65546 ROP65546 RYL65546 SIH65546 SSD65546 TBZ65546 TLV65546 TVR65546 UFN65546 UPJ65546 UZF65546 VJB65546 VSX65546 WCT65546 WMP65546 WWL65546 AD131082 JZ131082 TV131082 ADR131082 ANN131082 AXJ131082 BHF131082 BRB131082 CAX131082 CKT131082 CUP131082 DEL131082 DOH131082 DYD131082 EHZ131082 ERV131082 FBR131082 FLN131082 FVJ131082 GFF131082 GPB131082 GYX131082 HIT131082 HSP131082 ICL131082 IMH131082 IWD131082 JFZ131082 JPV131082 JZR131082 KJN131082 KTJ131082 LDF131082 LNB131082 LWX131082 MGT131082 MQP131082 NAL131082 NKH131082 NUD131082 ODZ131082 ONV131082 OXR131082 PHN131082 PRJ131082 QBF131082 QLB131082 QUX131082 RET131082 ROP131082 RYL131082 SIH131082 SSD131082 TBZ131082 TLV131082 TVR131082 UFN131082 UPJ131082 UZF131082 VJB131082 VSX131082 WCT131082 WMP131082 WWL131082 AD196618 JZ196618 TV196618 ADR196618 ANN196618 AXJ196618 BHF196618 BRB196618 CAX196618 CKT196618 CUP196618 DEL196618 DOH196618 DYD196618 EHZ196618 ERV196618 FBR196618 FLN196618 FVJ196618 GFF196618 GPB196618 GYX196618 HIT196618 HSP196618 ICL196618 IMH196618 IWD196618 JFZ196618 JPV196618 JZR196618 KJN196618 KTJ196618 LDF196618 LNB196618 LWX196618 MGT196618 MQP196618 NAL196618 NKH196618 NUD196618 ODZ196618 ONV196618 OXR196618 PHN196618 PRJ196618 QBF196618 QLB196618 QUX196618 RET196618 ROP196618 RYL196618 SIH196618 SSD196618 TBZ196618 TLV196618 TVR196618 UFN196618 UPJ196618 UZF196618 VJB196618 VSX196618 WCT196618 WMP196618 WWL196618 AD262154 JZ262154 TV262154 ADR262154 ANN262154 AXJ262154 BHF262154 BRB262154 CAX262154 CKT262154 CUP262154 DEL262154 DOH262154 DYD262154 EHZ262154 ERV262154 FBR262154 FLN262154 FVJ262154 GFF262154 GPB262154 GYX262154 HIT262154 HSP262154 ICL262154 IMH262154 IWD262154 JFZ262154 JPV262154 JZR262154 KJN262154 KTJ262154 LDF262154 LNB262154 LWX262154 MGT262154 MQP262154 NAL262154 NKH262154 NUD262154 ODZ262154 ONV262154 OXR262154 PHN262154 PRJ262154 QBF262154 QLB262154 QUX262154 RET262154 ROP262154 RYL262154 SIH262154 SSD262154 TBZ262154 TLV262154 TVR262154 UFN262154 UPJ262154 UZF262154 VJB262154 VSX262154 WCT262154 WMP262154 WWL262154 AD327690 JZ327690 TV327690 ADR327690 ANN327690 AXJ327690 BHF327690 BRB327690 CAX327690 CKT327690 CUP327690 DEL327690 DOH327690 DYD327690 EHZ327690 ERV327690 FBR327690 FLN327690 FVJ327690 GFF327690 GPB327690 GYX327690 HIT327690 HSP327690 ICL327690 IMH327690 IWD327690 JFZ327690 JPV327690 JZR327690 KJN327690 KTJ327690 LDF327690 LNB327690 LWX327690 MGT327690 MQP327690 NAL327690 NKH327690 NUD327690 ODZ327690 ONV327690 OXR327690 PHN327690 PRJ327690 QBF327690 QLB327690 QUX327690 RET327690 ROP327690 RYL327690 SIH327690 SSD327690 TBZ327690 TLV327690 TVR327690 UFN327690 UPJ327690 UZF327690 VJB327690 VSX327690 WCT327690 WMP327690 WWL327690 AD393226 JZ393226 TV393226 ADR393226 ANN393226 AXJ393226 BHF393226 BRB393226 CAX393226 CKT393226 CUP393226 DEL393226 DOH393226 DYD393226 EHZ393226 ERV393226 FBR393226 FLN393226 FVJ393226 GFF393226 GPB393226 GYX393226 HIT393226 HSP393226 ICL393226 IMH393226 IWD393226 JFZ393226 JPV393226 JZR393226 KJN393226 KTJ393226 LDF393226 LNB393226 LWX393226 MGT393226 MQP393226 NAL393226 NKH393226 NUD393226 ODZ393226 ONV393226 OXR393226 PHN393226 PRJ393226 QBF393226 QLB393226 QUX393226 RET393226 ROP393226 RYL393226 SIH393226 SSD393226 TBZ393226 TLV393226 TVR393226 UFN393226 UPJ393226 UZF393226 VJB393226 VSX393226 WCT393226 WMP393226 WWL393226 AD458762 JZ458762 TV458762 ADR458762 ANN458762 AXJ458762 BHF458762 BRB458762 CAX458762 CKT458762 CUP458762 DEL458762 DOH458762 DYD458762 EHZ458762 ERV458762 FBR458762 FLN458762 FVJ458762 GFF458762 GPB458762 GYX458762 HIT458762 HSP458762 ICL458762 IMH458762 IWD458762 JFZ458762 JPV458762 JZR458762 KJN458762 KTJ458762 LDF458762 LNB458762 LWX458762 MGT458762 MQP458762 NAL458762 NKH458762 NUD458762 ODZ458762 ONV458762 OXR458762 PHN458762 PRJ458762 QBF458762 QLB458762 QUX458762 RET458762 ROP458762 RYL458762 SIH458762 SSD458762 TBZ458762 TLV458762 TVR458762 UFN458762 UPJ458762 UZF458762 VJB458762 VSX458762 WCT458762 WMP458762 WWL458762 AD524298 JZ524298 TV524298 ADR524298 ANN524298 AXJ524298 BHF524298 BRB524298 CAX524298 CKT524298 CUP524298 DEL524298 DOH524298 DYD524298 EHZ524298 ERV524298 FBR524298 FLN524298 FVJ524298 GFF524298 GPB524298 GYX524298 HIT524298 HSP524298 ICL524298 IMH524298 IWD524298 JFZ524298 JPV524298 JZR524298 KJN524298 KTJ524298 LDF524298 LNB524298 LWX524298 MGT524298 MQP524298 NAL524298 NKH524298 NUD524298 ODZ524298 ONV524298 OXR524298 PHN524298 PRJ524298 QBF524298 QLB524298 QUX524298 RET524298 ROP524298 RYL524298 SIH524298 SSD524298 TBZ524298 TLV524298 TVR524298 UFN524298 UPJ524298 UZF524298 VJB524298 VSX524298 WCT524298 WMP524298 WWL524298 AD589834 JZ589834 TV589834 ADR589834 ANN589834 AXJ589834 BHF589834 BRB589834 CAX589834 CKT589834 CUP589834 DEL589834 DOH589834 DYD589834 EHZ589834 ERV589834 FBR589834 FLN589834 FVJ589834 GFF589834 GPB589834 GYX589834 HIT589834 HSP589834 ICL589834 IMH589834 IWD589834 JFZ589834 JPV589834 JZR589834 KJN589834 KTJ589834 LDF589834 LNB589834 LWX589834 MGT589834 MQP589834 NAL589834 NKH589834 NUD589834 ODZ589834 ONV589834 OXR589834 PHN589834 PRJ589834 QBF589834 QLB589834 QUX589834 RET589834 ROP589834 RYL589834 SIH589834 SSD589834 TBZ589834 TLV589834 TVR589834 UFN589834 UPJ589834 UZF589834 VJB589834 VSX589834 WCT589834 WMP589834 WWL589834 AD655370 JZ655370 TV655370 ADR655370 ANN655370 AXJ655370 BHF655370 BRB655370 CAX655370 CKT655370 CUP655370 DEL655370 DOH655370 DYD655370 EHZ655370 ERV655370 FBR655370 FLN655370 FVJ655370 GFF655370 GPB655370 GYX655370 HIT655370 HSP655370 ICL655370 IMH655370 IWD655370 JFZ655370 JPV655370 JZR655370 KJN655370 KTJ655370 LDF655370 LNB655370 LWX655370 MGT655370 MQP655370 NAL655370 NKH655370 NUD655370 ODZ655370 ONV655370 OXR655370 PHN655370 PRJ655370 QBF655370 QLB655370 QUX655370 RET655370 ROP655370 RYL655370 SIH655370 SSD655370 TBZ655370 TLV655370 TVR655370 UFN655370 UPJ655370 UZF655370 VJB655370 VSX655370 WCT655370 WMP655370 WWL655370 AD720906 JZ720906 TV720906 ADR720906 ANN720906 AXJ720906 BHF720906 BRB720906 CAX720906 CKT720906 CUP720906 DEL720906 DOH720906 DYD720906 EHZ720906 ERV720906 FBR720906 FLN720906 FVJ720906 GFF720906 GPB720906 GYX720906 HIT720906 HSP720906 ICL720906 IMH720906 IWD720906 JFZ720906 JPV720906 JZR720906 KJN720906 KTJ720906 LDF720906 LNB720906 LWX720906 MGT720906 MQP720906 NAL720906 NKH720906 NUD720906 ODZ720906 ONV720906 OXR720906 PHN720906 PRJ720906 QBF720906 QLB720906 QUX720906 RET720906 ROP720906 RYL720906 SIH720906 SSD720906 TBZ720906 TLV720906 TVR720906 UFN720906 UPJ720906 UZF720906 VJB720906 VSX720906 WCT720906 WMP720906 WWL720906 AD786442 JZ786442 TV786442 ADR786442 ANN786442 AXJ786442 BHF786442 BRB786442 CAX786442 CKT786442 CUP786442 DEL786442 DOH786442 DYD786442 EHZ786442 ERV786442 FBR786442 FLN786442 FVJ786442 GFF786442 GPB786442 GYX786442 HIT786442 HSP786442 ICL786442 IMH786442 IWD786442 JFZ786442 JPV786442 JZR786442 KJN786442 KTJ786442 LDF786442 LNB786442 LWX786442 MGT786442 MQP786442 NAL786442 NKH786442 NUD786442 ODZ786442 ONV786442 OXR786442 PHN786442 PRJ786442 QBF786442 QLB786442 QUX786442 RET786442 ROP786442 RYL786442 SIH786442 SSD786442 TBZ786442 TLV786442 TVR786442 UFN786442 UPJ786442 UZF786442 VJB786442 VSX786442 WCT786442 WMP786442 WWL786442 AD851978 JZ851978 TV851978 ADR851978 ANN851978 AXJ851978 BHF851978 BRB851978 CAX851978 CKT851978 CUP851978 DEL851978 DOH851978 DYD851978 EHZ851978 ERV851978 FBR851978 FLN851978 FVJ851978 GFF851978 GPB851978 GYX851978 HIT851978 HSP851978 ICL851978 IMH851978 IWD851978 JFZ851978 JPV851978 JZR851978 KJN851978 KTJ851978 LDF851978 LNB851978 LWX851978 MGT851978 MQP851978 NAL851978 NKH851978 NUD851978 ODZ851978 ONV851978 OXR851978 PHN851978 PRJ851978 QBF851978 QLB851978 QUX851978 RET851978 ROP851978 RYL851978 SIH851978 SSD851978 TBZ851978 TLV851978 TVR851978 UFN851978 UPJ851978 UZF851978 VJB851978 VSX851978 WCT851978 WMP851978 WWL851978 AD917514 JZ917514 TV917514 ADR917514 ANN917514 AXJ917514 BHF917514 BRB917514 CAX917514 CKT917514 CUP917514 DEL917514 DOH917514 DYD917514 EHZ917514 ERV917514 FBR917514 FLN917514 FVJ917514 GFF917514 GPB917514 GYX917514 HIT917514 HSP917514 ICL917514 IMH917514 IWD917514 JFZ917514 JPV917514 JZR917514 KJN917514 KTJ917514 LDF917514 LNB917514 LWX917514 MGT917514 MQP917514 NAL917514 NKH917514 NUD917514 ODZ917514 ONV917514 OXR917514 PHN917514 PRJ917514 QBF917514 QLB917514 QUX917514 RET917514 ROP917514 RYL917514 SIH917514 SSD917514 TBZ917514 TLV917514 TVR917514 UFN917514 UPJ917514 UZF917514 VJB917514 VSX917514 WCT917514 WMP917514 WWL917514 AD983050 JZ983050 TV983050 ADR983050 ANN983050 AXJ983050 BHF983050 BRB983050 CAX983050 CKT983050 CUP983050 DEL983050 DOH983050 DYD983050 EHZ983050 ERV983050 FBR983050 FLN983050 FVJ983050 GFF983050 GPB983050 GYX983050 HIT983050 HSP983050 ICL983050 IMH983050 IWD983050 JFZ983050 JPV983050 JZR983050 KJN983050 KTJ983050 LDF983050 LNB983050 LWX983050 MGT983050 MQP983050 NAL983050 NKH983050 NUD983050 ODZ983050 ONV983050 OXR983050 PHN983050 PRJ983050 QBF983050 QLB983050 QUX983050 RET983050 ROP983050 RYL983050 SIH983050 SSD983050 TBZ983050 TLV983050 TVR983050 UFN983050 UPJ983050 UZF983050 VJB983050 VSX983050 WCT983050 WMP983050 WWL983050">
      <formula1>"自己所有,賃貸,転貸借"</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pageSetUpPr fitToPage="1"/>
  </sheetPr>
  <dimension ref="A1:BH59"/>
  <sheetViews>
    <sheetView showZeros="0" view="pageBreakPreview" zoomScaleNormal="100" zoomScaleSheetLayoutView="100" workbookViewId="0">
      <selection activeCell="AL1" sqref="AL1"/>
    </sheetView>
  </sheetViews>
  <sheetFormatPr defaultRowHeight="13.5"/>
  <cols>
    <col min="1" max="1" width="1.125" style="24" customWidth="1"/>
    <col min="2" max="35" width="2.625" style="24" customWidth="1"/>
    <col min="36" max="36" width="3.5" style="24" customWidth="1"/>
    <col min="37" max="37" width="3.625" style="24" customWidth="1"/>
    <col min="38" max="39" width="5.625" style="24" customWidth="1"/>
    <col min="40" max="41" width="2.625" style="24" customWidth="1"/>
    <col min="42" max="49" width="9" style="24" customWidth="1"/>
    <col min="50" max="60" width="9" style="24" hidden="1" customWidth="1"/>
    <col min="61" max="104" width="0" style="24" hidden="1" customWidth="1"/>
    <col min="105" max="16384" width="9" style="24"/>
  </cols>
  <sheetData>
    <row r="1" spans="1:42" ht="13.5" customHeight="1">
      <c r="A1" s="869" t="s">
        <v>505</v>
      </c>
      <c r="B1" s="870"/>
      <c r="C1" s="870"/>
      <c r="D1" s="870"/>
      <c r="E1" s="870"/>
      <c r="F1" s="870"/>
      <c r="G1" s="870"/>
      <c r="H1" s="870"/>
      <c r="I1" s="870"/>
      <c r="J1" s="870"/>
      <c r="K1" s="870"/>
      <c r="L1" s="870"/>
      <c r="M1" s="870"/>
      <c r="N1" s="870"/>
      <c r="O1" s="870"/>
      <c r="P1" s="870"/>
      <c r="Q1" s="870"/>
      <c r="R1" s="870"/>
      <c r="S1" s="870"/>
      <c r="T1" s="870"/>
      <c r="U1" s="856"/>
      <c r="V1" s="856"/>
      <c r="W1" s="856"/>
      <c r="X1" s="856"/>
      <c r="Y1" s="856"/>
      <c r="Z1" s="856"/>
      <c r="AA1" s="856"/>
      <c r="AB1" s="856"/>
      <c r="AC1" s="856"/>
      <c r="AD1" s="856"/>
      <c r="AE1" s="856"/>
      <c r="AF1" s="857"/>
      <c r="AG1" s="860" t="str">
        <f ca="1">RIGHT(CELL("filename",AG1),LEN(CELL("filename",AG1))-FIND("]",CELL("filename",AG1)))</f>
        <v>照明算定(導入前2)</v>
      </c>
      <c r="AH1" s="861"/>
      <c r="AI1" s="861"/>
      <c r="AJ1" s="862"/>
    </row>
    <row r="2" spans="1:42">
      <c r="A2" s="871"/>
      <c r="B2" s="872"/>
      <c r="C2" s="872"/>
      <c r="D2" s="872"/>
      <c r="E2" s="872"/>
      <c r="F2" s="872"/>
      <c r="G2" s="872"/>
      <c r="H2" s="872"/>
      <c r="I2" s="872"/>
      <c r="J2" s="872"/>
      <c r="K2" s="872"/>
      <c r="L2" s="872"/>
      <c r="M2" s="872"/>
      <c r="N2" s="872"/>
      <c r="O2" s="872"/>
      <c r="P2" s="872"/>
      <c r="Q2" s="872"/>
      <c r="R2" s="872"/>
      <c r="S2" s="872"/>
      <c r="T2" s="872"/>
      <c r="U2" s="858"/>
      <c r="V2" s="858"/>
      <c r="W2" s="858"/>
      <c r="X2" s="858"/>
      <c r="Y2" s="858"/>
      <c r="Z2" s="858"/>
      <c r="AA2" s="858"/>
      <c r="AB2" s="858"/>
      <c r="AC2" s="858"/>
      <c r="AD2" s="858"/>
      <c r="AE2" s="858"/>
      <c r="AF2" s="859"/>
      <c r="AG2" s="863"/>
      <c r="AH2" s="864"/>
      <c r="AI2" s="864"/>
      <c r="AJ2" s="865"/>
    </row>
    <row r="3" spans="1:42" ht="13.5" customHeight="1">
      <c r="A3" s="723" t="s">
        <v>272</v>
      </c>
      <c r="B3" s="712"/>
      <c r="C3" s="712"/>
      <c r="D3" s="712"/>
      <c r="E3" s="712"/>
      <c r="F3" s="712"/>
      <c r="G3" s="712"/>
      <c r="H3" s="712"/>
      <c r="I3" s="712"/>
      <c r="J3" s="712"/>
      <c r="K3" s="717"/>
      <c r="L3" s="873" t="s">
        <v>467</v>
      </c>
      <c r="M3" s="874"/>
      <c r="N3" s="874"/>
      <c r="O3" s="874"/>
      <c r="P3" s="874"/>
      <c r="Q3" s="874"/>
      <c r="R3" s="874"/>
      <c r="S3" s="874"/>
      <c r="T3" s="874"/>
      <c r="U3" s="874"/>
      <c r="V3" s="874"/>
      <c r="W3" s="874"/>
      <c r="X3" s="874"/>
      <c r="Y3" s="874"/>
      <c r="Z3" s="874"/>
      <c r="AA3" s="874"/>
      <c r="AB3" s="874"/>
      <c r="AC3" s="874"/>
      <c r="AD3" s="874"/>
      <c r="AE3" s="874"/>
      <c r="AF3" s="874"/>
      <c r="AG3" s="874"/>
      <c r="AH3" s="874"/>
      <c r="AI3" s="874"/>
      <c r="AJ3" s="875"/>
      <c r="AK3" s="25"/>
      <c r="AO3" s="29"/>
    </row>
    <row r="4" spans="1:42">
      <c r="A4" s="725"/>
      <c r="B4" s="713"/>
      <c r="C4" s="713"/>
      <c r="D4" s="713"/>
      <c r="E4" s="713"/>
      <c r="F4" s="713"/>
      <c r="G4" s="713"/>
      <c r="H4" s="713"/>
      <c r="I4" s="713"/>
      <c r="J4" s="713"/>
      <c r="K4" s="718"/>
      <c r="L4" s="876"/>
      <c r="M4" s="877"/>
      <c r="N4" s="877"/>
      <c r="O4" s="877"/>
      <c r="P4" s="877"/>
      <c r="Q4" s="877"/>
      <c r="R4" s="877"/>
      <c r="S4" s="877"/>
      <c r="T4" s="877"/>
      <c r="U4" s="877"/>
      <c r="V4" s="877"/>
      <c r="W4" s="877"/>
      <c r="X4" s="877"/>
      <c r="Y4" s="877"/>
      <c r="Z4" s="877"/>
      <c r="AA4" s="877"/>
      <c r="AB4" s="877"/>
      <c r="AC4" s="877"/>
      <c r="AD4" s="877"/>
      <c r="AE4" s="877"/>
      <c r="AF4" s="877"/>
      <c r="AG4" s="877"/>
      <c r="AH4" s="877"/>
      <c r="AI4" s="877"/>
      <c r="AJ4" s="878"/>
      <c r="AO4" s="28"/>
    </row>
    <row r="5" spans="1:42" ht="8.25" customHeight="1">
      <c r="A5" s="26"/>
      <c r="B5" s="28"/>
      <c r="C5" s="28"/>
      <c r="D5" s="28"/>
      <c r="E5" s="28"/>
      <c r="F5" s="29"/>
      <c r="G5" s="28"/>
      <c r="H5" s="28"/>
      <c r="I5" s="28"/>
      <c r="J5" s="28"/>
      <c r="K5" s="29"/>
      <c r="L5" s="28"/>
      <c r="M5" s="28"/>
      <c r="N5" s="28"/>
      <c r="O5" s="28"/>
      <c r="P5" s="28"/>
      <c r="Q5" s="28"/>
      <c r="R5" s="28"/>
      <c r="S5" s="28"/>
      <c r="T5" s="28"/>
      <c r="U5" s="28"/>
      <c r="V5" s="28"/>
      <c r="W5" s="28"/>
      <c r="X5" s="28"/>
      <c r="Y5" s="28"/>
      <c r="Z5" s="28"/>
      <c r="AA5" s="28"/>
      <c r="AB5" s="28"/>
      <c r="AC5" s="28"/>
      <c r="AD5" s="28"/>
      <c r="AE5" s="28"/>
      <c r="AF5" s="28"/>
      <c r="AG5" s="28"/>
      <c r="AH5" s="28"/>
      <c r="AI5" s="28"/>
      <c r="AJ5" s="26"/>
      <c r="AO5" s="28"/>
    </row>
    <row r="6" spans="1:42" s="29" customFormat="1" ht="24" customHeight="1">
      <c r="A6" s="28"/>
      <c r="B6" s="879" t="s">
        <v>149</v>
      </c>
      <c r="C6" s="880"/>
      <c r="D6" s="880" t="s">
        <v>388</v>
      </c>
      <c r="E6" s="880"/>
      <c r="F6" s="880"/>
      <c r="G6" s="880"/>
      <c r="H6" s="880"/>
      <c r="I6" s="880"/>
      <c r="J6" s="880"/>
      <c r="K6" s="880"/>
      <c r="L6" s="880"/>
      <c r="M6" s="880" t="s">
        <v>150</v>
      </c>
      <c r="N6" s="880"/>
      <c r="O6" s="880"/>
      <c r="P6" s="880" t="s">
        <v>151</v>
      </c>
      <c r="Q6" s="880"/>
      <c r="R6" s="880"/>
      <c r="S6" s="49" t="s">
        <v>152</v>
      </c>
      <c r="T6" s="49"/>
      <c r="U6" s="50"/>
      <c r="V6" s="49" t="s">
        <v>153</v>
      </c>
      <c r="W6" s="49"/>
      <c r="X6" s="50"/>
      <c r="Y6" s="883" t="s">
        <v>154</v>
      </c>
      <c r="Z6" s="884"/>
      <c r="AA6" s="884"/>
      <c r="AB6" s="885"/>
      <c r="AC6" s="880" t="s">
        <v>466</v>
      </c>
      <c r="AD6" s="880"/>
      <c r="AE6" s="880"/>
      <c r="AF6" s="880"/>
      <c r="AG6" s="880"/>
      <c r="AH6" s="880"/>
      <c r="AI6" s="886"/>
      <c r="AJ6" s="808" t="s">
        <v>458</v>
      </c>
      <c r="AK6" s="866"/>
      <c r="AL6" s="808" t="s">
        <v>468</v>
      </c>
      <c r="AM6" s="809"/>
    </row>
    <row r="7" spans="1:42" s="29" customFormat="1" ht="17.25" customHeight="1" thickBot="1">
      <c r="A7" s="28"/>
      <c r="B7" s="848"/>
      <c r="C7" s="881"/>
      <c r="D7" s="882"/>
      <c r="E7" s="882"/>
      <c r="F7" s="882"/>
      <c r="G7" s="882"/>
      <c r="H7" s="882"/>
      <c r="I7" s="882"/>
      <c r="J7" s="882"/>
      <c r="K7" s="882"/>
      <c r="L7" s="882"/>
      <c r="M7" s="888" t="s">
        <v>156</v>
      </c>
      <c r="N7" s="888"/>
      <c r="O7" s="888"/>
      <c r="P7" s="889" t="s">
        <v>157</v>
      </c>
      <c r="Q7" s="889"/>
      <c r="R7" s="889"/>
      <c r="S7" s="890" t="s">
        <v>158</v>
      </c>
      <c r="T7" s="890"/>
      <c r="U7" s="890"/>
      <c r="V7" s="890" t="s">
        <v>159</v>
      </c>
      <c r="W7" s="890"/>
      <c r="X7" s="890"/>
      <c r="Y7" s="890" t="s">
        <v>160</v>
      </c>
      <c r="Z7" s="890"/>
      <c r="AA7" s="890"/>
      <c r="AB7" s="890"/>
      <c r="AC7" s="881"/>
      <c r="AD7" s="881"/>
      <c r="AE7" s="881"/>
      <c r="AF7" s="881"/>
      <c r="AG7" s="881"/>
      <c r="AH7" s="881"/>
      <c r="AI7" s="887"/>
      <c r="AJ7" s="867"/>
      <c r="AK7" s="868"/>
      <c r="AL7" s="810"/>
      <c r="AM7" s="811"/>
    </row>
    <row r="8" spans="1:42" s="29" customFormat="1" ht="15" customHeight="1">
      <c r="A8" s="28"/>
      <c r="B8" s="851">
        <v>51</v>
      </c>
      <c r="C8" s="852"/>
      <c r="D8" s="853"/>
      <c r="E8" s="854"/>
      <c r="F8" s="854"/>
      <c r="G8" s="854"/>
      <c r="H8" s="854"/>
      <c r="I8" s="854"/>
      <c r="J8" s="854"/>
      <c r="K8" s="854"/>
      <c r="L8" s="854"/>
      <c r="M8" s="854"/>
      <c r="N8" s="854"/>
      <c r="O8" s="854"/>
      <c r="P8" s="854"/>
      <c r="Q8" s="854"/>
      <c r="R8" s="855"/>
      <c r="S8" s="834">
        <f>'照明算定(導入後2)'!S8</f>
        <v>0</v>
      </c>
      <c r="T8" s="835"/>
      <c r="U8" s="835"/>
      <c r="V8" s="835">
        <f>'照明算定(導入後2)'!V8</f>
        <v>0</v>
      </c>
      <c r="W8" s="835"/>
      <c r="X8" s="835"/>
      <c r="Y8" s="826">
        <f>(M8*P8*S8*V8)/1000</f>
        <v>0</v>
      </c>
      <c r="Z8" s="826"/>
      <c r="AA8" s="826"/>
      <c r="AB8" s="826"/>
      <c r="AC8" s="846">
        <f>'照明算定(導入後2)'!AE8</f>
        <v>0</v>
      </c>
      <c r="AD8" s="846"/>
      <c r="AE8" s="846"/>
      <c r="AF8" s="846"/>
      <c r="AG8" s="846"/>
      <c r="AH8" s="846"/>
      <c r="AI8" s="847"/>
      <c r="AJ8" s="818" t="str">
        <f>'照明算定(導入後2)'!AL8</f>
        <v/>
      </c>
      <c r="AK8" s="819"/>
      <c r="AL8" s="812" t="str">
        <f>IFERROR(Y8*AJ8,"")</f>
        <v/>
      </c>
      <c r="AM8" s="813"/>
      <c r="AN8" s="32"/>
      <c r="AO8" s="32"/>
      <c r="AP8" s="33"/>
    </row>
    <row r="9" spans="1:42" s="29" customFormat="1" ht="15" customHeight="1">
      <c r="A9" s="28"/>
      <c r="B9" s="828">
        <f>IF(B8="","",B8+1)</f>
        <v>52</v>
      </c>
      <c r="C9" s="829"/>
      <c r="D9" s="830"/>
      <c r="E9" s="831"/>
      <c r="F9" s="831"/>
      <c r="G9" s="831"/>
      <c r="H9" s="831"/>
      <c r="I9" s="831"/>
      <c r="J9" s="831"/>
      <c r="K9" s="831"/>
      <c r="L9" s="831"/>
      <c r="M9" s="831"/>
      <c r="N9" s="831"/>
      <c r="O9" s="831"/>
      <c r="P9" s="831"/>
      <c r="Q9" s="831"/>
      <c r="R9" s="832"/>
      <c r="S9" s="834">
        <f>'照明算定(導入後2)'!S9</f>
        <v>0</v>
      </c>
      <c r="T9" s="835"/>
      <c r="U9" s="835"/>
      <c r="V9" s="835">
        <f>'照明算定(導入後2)'!V9</f>
        <v>0</v>
      </c>
      <c r="W9" s="835"/>
      <c r="X9" s="835"/>
      <c r="Y9" s="826">
        <f t="shared" ref="Y9:Y57" si="0">(M9*P9*S9*V9)/1000</f>
        <v>0</v>
      </c>
      <c r="Z9" s="826"/>
      <c r="AA9" s="826"/>
      <c r="AB9" s="826"/>
      <c r="AC9" s="846">
        <f>'照明算定(導入後2)'!AE9</f>
        <v>0</v>
      </c>
      <c r="AD9" s="846"/>
      <c r="AE9" s="846"/>
      <c r="AF9" s="846"/>
      <c r="AG9" s="846"/>
      <c r="AH9" s="846"/>
      <c r="AI9" s="847"/>
      <c r="AJ9" s="814" t="str">
        <f>'照明算定(導入後2)'!AL9</f>
        <v/>
      </c>
      <c r="AK9" s="815"/>
      <c r="AL9" s="801" t="str">
        <f t="shared" ref="AL9:AL57" si="1">IFERROR(Y9*AJ9,"")</f>
        <v/>
      </c>
      <c r="AM9" s="802"/>
      <c r="AN9" s="28"/>
      <c r="AO9" s="28"/>
      <c r="AP9" s="33"/>
    </row>
    <row r="10" spans="1:42" s="29" customFormat="1" ht="15" customHeight="1">
      <c r="A10" s="28"/>
      <c r="B10" s="828">
        <f t="shared" ref="B10:B37" si="2">IF(B9="","",B9+1)</f>
        <v>53</v>
      </c>
      <c r="C10" s="829"/>
      <c r="D10" s="830"/>
      <c r="E10" s="831"/>
      <c r="F10" s="831"/>
      <c r="G10" s="831"/>
      <c r="H10" s="831"/>
      <c r="I10" s="831"/>
      <c r="J10" s="831"/>
      <c r="K10" s="831"/>
      <c r="L10" s="831"/>
      <c r="M10" s="831"/>
      <c r="N10" s="831"/>
      <c r="O10" s="831"/>
      <c r="P10" s="831"/>
      <c r="Q10" s="831"/>
      <c r="R10" s="832"/>
      <c r="S10" s="834">
        <f>'照明算定(導入後2)'!S10</f>
        <v>0</v>
      </c>
      <c r="T10" s="835"/>
      <c r="U10" s="835"/>
      <c r="V10" s="835">
        <f>'照明算定(導入後2)'!V10</f>
        <v>0</v>
      </c>
      <c r="W10" s="835"/>
      <c r="X10" s="835"/>
      <c r="Y10" s="826">
        <f t="shared" si="0"/>
        <v>0</v>
      </c>
      <c r="Z10" s="826"/>
      <c r="AA10" s="826"/>
      <c r="AB10" s="826"/>
      <c r="AC10" s="846">
        <f>'照明算定(導入後2)'!AE10</f>
        <v>0</v>
      </c>
      <c r="AD10" s="846"/>
      <c r="AE10" s="846"/>
      <c r="AF10" s="846"/>
      <c r="AG10" s="846"/>
      <c r="AH10" s="846"/>
      <c r="AI10" s="847"/>
      <c r="AJ10" s="814" t="str">
        <f>'照明算定(導入後2)'!AL10</f>
        <v/>
      </c>
      <c r="AK10" s="815"/>
      <c r="AL10" s="801" t="str">
        <f t="shared" si="1"/>
        <v/>
      </c>
      <c r="AM10" s="802"/>
      <c r="AN10" s="32"/>
      <c r="AO10" s="32"/>
      <c r="AP10" s="33"/>
    </row>
    <row r="11" spans="1:42" s="29" customFormat="1" ht="15" customHeight="1">
      <c r="A11" s="28"/>
      <c r="B11" s="828">
        <f t="shared" si="2"/>
        <v>54</v>
      </c>
      <c r="C11" s="829"/>
      <c r="D11" s="830"/>
      <c r="E11" s="831"/>
      <c r="F11" s="831"/>
      <c r="G11" s="831"/>
      <c r="H11" s="831"/>
      <c r="I11" s="831"/>
      <c r="J11" s="831"/>
      <c r="K11" s="831"/>
      <c r="L11" s="831"/>
      <c r="M11" s="831"/>
      <c r="N11" s="831"/>
      <c r="O11" s="831"/>
      <c r="P11" s="831"/>
      <c r="Q11" s="831"/>
      <c r="R11" s="832"/>
      <c r="S11" s="834">
        <f>'照明算定(導入後2)'!S11</f>
        <v>0</v>
      </c>
      <c r="T11" s="835"/>
      <c r="U11" s="835"/>
      <c r="V11" s="835">
        <f>'照明算定(導入後2)'!V11</f>
        <v>0</v>
      </c>
      <c r="W11" s="835"/>
      <c r="X11" s="835"/>
      <c r="Y11" s="826">
        <f t="shared" si="0"/>
        <v>0</v>
      </c>
      <c r="Z11" s="826"/>
      <c r="AA11" s="826"/>
      <c r="AB11" s="826"/>
      <c r="AC11" s="846">
        <f>'照明算定(導入後2)'!AE11</f>
        <v>0</v>
      </c>
      <c r="AD11" s="846"/>
      <c r="AE11" s="846"/>
      <c r="AF11" s="846"/>
      <c r="AG11" s="846"/>
      <c r="AH11" s="846"/>
      <c r="AI11" s="847"/>
      <c r="AJ11" s="814" t="str">
        <f>'照明算定(導入後2)'!AL11</f>
        <v/>
      </c>
      <c r="AK11" s="815"/>
      <c r="AL11" s="801" t="str">
        <f t="shared" si="1"/>
        <v/>
      </c>
      <c r="AM11" s="802"/>
      <c r="AN11" s="28"/>
      <c r="AO11" s="28"/>
      <c r="AP11" s="33"/>
    </row>
    <row r="12" spans="1:42" s="29" customFormat="1" ht="15" customHeight="1">
      <c r="A12" s="28"/>
      <c r="B12" s="828">
        <f t="shared" si="2"/>
        <v>55</v>
      </c>
      <c r="C12" s="829"/>
      <c r="D12" s="830"/>
      <c r="E12" s="831"/>
      <c r="F12" s="831"/>
      <c r="G12" s="831"/>
      <c r="H12" s="831"/>
      <c r="I12" s="831"/>
      <c r="J12" s="831"/>
      <c r="K12" s="831"/>
      <c r="L12" s="831"/>
      <c r="M12" s="831"/>
      <c r="N12" s="831"/>
      <c r="O12" s="831"/>
      <c r="P12" s="831"/>
      <c r="Q12" s="831"/>
      <c r="R12" s="832"/>
      <c r="S12" s="834">
        <f>'照明算定(導入後2)'!S12</f>
        <v>0</v>
      </c>
      <c r="T12" s="835"/>
      <c r="U12" s="835"/>
      <c r="V12" s="835">
        <f>'照明算定(導入後2)'!V12</f>
        <v>0</v>
      </c>
      <c r="W12" s="835"/>
      <c r="X12" s="835"/>
      <c r="Y12" s="826">
        <f t="shared" si="0"/>
        <v>0</v>
      </c>
      <c r="Z12" s="826"/>
      <c r="AA12" s="826"/>
      <c r="AB12" s="826"/>
      <c r="AC12" s="846">
        <f>'照明算定(導入後2)'!AE12</f>
        <v>0</v>
      </c>
      <c r="AD12" s="846"/>
      <c r="AE12" s="846"/>
      <c r="AF12" s="846"/>
      <c r="AG12" s="846"/>
      <c r="AH12" s="846"/>
      <c r="AI12" s="847"/>
      <c r="AJ12" s="814" t="str">
        <f>'照明算定(導入後2)'!AL12</f>
        <v/>
      </c>
      <c r="AK12" s="815"/>
      <c r="AL12" s="801" t="str">
        <f t="shared" si="1"/>
        <v/>
      </c>
      <c r="AM12" s="802"/>
      <c r="AN12" s="32"/>
      <c r="AO12" s="32"/>
      <c r="AP12" s="33"/>
    </row>
    <row r="13" spans="1:42" s="29" customFormat="1" ht="15" customHeight="1">
      <c r="A13" s="28"/>
      <c r="B13" s="828">
        <f t="shared" si="2"/>
        <v>56</v>
      </c>
      <c r="C13" s="829"/>
      <c r="D13" s="830"/>
      <c r="E13" s="831"/>
      <c r="F13" s="831"/>
      <c r="G13" s="831"/>
      <c r="H13" s="831"/>
      <c r="I13" s="831"/>
      <c r="J13" s="831"/>
      <c r="K13" s="831"/>
      <c r="L13" s="831"/>
      <c r="M13" s="831"/>
      <c r="N13" s="831"/>
      <c r="O13" s="831"/>
      <c r="P13" s="831"/>
      <c r="Q13" s="831"/>
      <c r="R13" s="832"/>
      <c r="S13" s="834">
        <f>'照明算定(導入後2)'!S13</f>
        <v>0</v>
      </c>
      <c r="T13" s="835"/>
      <c r="U13" s="835"/>
      <c r="V13" s="835">
        <f>'照明算定(導入後2)'!V13</f>
        <v>0</v>
      </c>
      <c r="W13" s="835"/>
      <c r="X13" s="835"/>
      <c r="Y13" s="826">
        <f t="shared" si="0"/>
        <v>0</v>
      </c>
      <c r="Z13" s="826"/>
      <c r="AA13" s="826"/>
      <c r="AB13" s="826"/>
      <c r="AC13" s="846">
        <f>'照明算定(導入後2)'!AE13</f>
        <v>0</v>
      </c>
      <c r="AD13" s="846"/>
      <c r="AE13" s="846"/>
      <c r="AF13" s="846"/>
      <c r="AG13" s="846"/>
      <c r="AH13" s="846"/>
      <c r="AI13" s="847"/>
      <c r="AJ13" s="814" t="str">
        <f>'照明算定(導入後2)'!AL13</f>
        <v/>
      </c>
      <c r="AK13" s="815"/>
      <c r="AL13" s="801" t="str">
        <f t="shared" si="1"/>
        <v/>
      </c>
      <c r="AM13" s="802"/>
      <c r="AN13" s="28"/>
      <c r="AO13" s="28"/>
      <c r="AP13" s="33"/>
    </row>
    <row r="14" spans="1:42" s="29" customFormat="1" ht="15" customHeight="1">
      <c r="A14" s="28"/>
      <c r="B14" s="828">
        <f t="shared" si="2"/>
        <v>57</v>
      </c>
      <c r="C14" s="829"/>
      <c r="D14" s="830"/>
      <c r="E14" s="831"/>
      <c r="F14" s="831"/>
      <c r="G14" s="831"/>
      <c r="H14" s="831"/>
      <c r="I14" s="831"/>
      <c r="J14" s="831"/>
      <c r="K14" s="831"/>
      <c r="L14" s="831"/>
      <c r="M14" s="831"/>
      <c r="N14" s="831"/>
      <c r="O14" s="831"/>
      <c r="P14" s="831"/>
      <c r="Q14" s="831"/>
      <c r="R14" s="832"/>
      <c r="S14" s="834">
        <f>'照明算定(導入後2)'!S14</f>
        <v>0</v>
      </c>
      <c r="T14" s="835"/>
      <c r="U14" s="835"/>
      <c r="V14" s="835">
        <f>'照明算定(導入後2)'!V14</f>
        <v>0</v>
      </c>
      <c r="W14" s="835"/>
      <c r="X14" s="835"/>
      <c r="Y14" s="826">
        <f t="shared" si="0"/>
        <v>0</v>
      </c>
      <c r="Z14" s="826"/>
      <c r="AA14" s="826"/>
      <c r="AB14" s="826"/>
      <c r="AC14" s="846">
        <f>'照明算定(導入後2)'!AE14</f>
        <v>0</v>
      </c>
      <c r="AD14" s="846"/>
      <c r="AE14" s="846"/>
      <c r="AF14" s="846"/>
      <c r="AG14" s="846"/>
      <c r="AH14" s="846"/>
      <c r="AI14" s="847"/>
      <c r="AJ14" s="814" t="str">
        <f>'照明算定(導入後2)'!AL14</f>
        <v/>
      </c>
      <c r="AK14" s="815"/>
      <c r="AL14" s="801" t="str">
        <f t="shared" si="1"/>
        <v/>
      </c>
      <c r="AM14" s="802"/>
      <c r="AN14" s="32"/>
      <c r="AO14" s="32"/>
      <c r="AP14" s="33"/>
    </row>
    <row r="15" spans="1:42" s="29" customFormat="1" ht="15" customHeight="1">
      <c r="A15" s="28"/>
      <c r="B15" s="828">
        <f t="shared" si="2"/>
        <v>58</v>
      </c>
      <c r="C15" s="829"/>
      <c r="D15" s="830"/>
      <c r="E15" s="831"/>
      <c r="F15" s="831"/>
      <c r="G15" s="831"/>
      <c r="H15" s="831"/>
      <c r="I15" s="831"/>
      <c r="J15" s="831"/>
      <c r="K15" s="831"/>
      <c r="L15" s="831"/>
      <c r="M15" s="831"/>
      <c r="N15" s="831"/>
      <c r="O15" s="831"/>
      <c r="P15" s="831"/>
      <c r="Q15" s="831"/>
      <c r="R15" s="832"/>
      <c r="S15" s="834">
        <f>'照明算定(導入後2)'!S15</f>
        <v>0</v>
      </c>
      <c r="T15" s="835"/>
      <c r="U15" s="835"/>
      <c r="V15" s="835">
        <f>'照明算定(導入後2)'!V15</f>
        <v>0</v>
      </c>
      <c r="W15" s="835"/>
      <c r="X15" s="835"/>
      <c r="Y15" s="826">
        <f t="shared" si="0"/>
        <v>0</v>
      </c>
      <c r="Z15" s="826"/>
      <c r="AA15" s="826"/>
      <c r="AB15" s="826"/>
      <c r="AC15" s="846">
        <f>'照明算定(導入後2)'!AE15</f>
        <v>0</v>
      </c>
      <c r="AD15" s="846"/>
      <c r="AE15" s="846"/>
      <c r="AF15" s="846"/>
      <c r="AG15" s="846"/>
      <c r="AH15" s="846"/>
      <c r="AI15" s="847"/>
      <c r="AJ15" s="814" t="str">
        <f>'照明算定(導入後2)'!AL15</f>
        <v/>
      </c>
      <c r="AK15" s="815"/>
      <c r="AL15" s="801" t="str">
        <f t="shared" si="1"/>
        <v/>
      </c>
      <c r="AM15" s="802"/>
      <c r="AN15" s="28"/>
      <c r="AO15" s="28"/>
      <c r="AP15" s="33"/>
    </row>
    <row r="16" spans="1:42" s="29" customFormat="1" ht="15" customHeight="1">
      <c r="A16" s="28"/>
      <c r="B16" s="828">
        <f t="shared" si="2"/>
        <v>59</v>
      </c>
      <c r="C16" s="829"/>
      <c r="D16" s="830"/>
      <c r="E16" s="831"/>
      <c r="F16" s="831"/>
      <c r="G16" s="831"/>
      <c r="H16" s="831"/>
      <c r="I16" s="831"/>
      <c r="J16" s="831"/>
      <c r="K16" s="831"/>
      <c r="L16" s="831"/>
      <c r="M16" s="831"/>
      <c r="N16" s="831"/>
      <c r="O16" s="831"/>
      <c r="P16" s="831"/>
      <c r="Q16" s="831"/>
      <c r="R16" s="832"/>
      <c r="S16" s="834">
        <f>'照明算定(導入後2)'!S16</f>
        <v>0</v>
      </c>
      <c r="T16" s="835"/>
      <c r="U16" s="835"/>
      <c r="V16" s="835">
        <f>'照明算定(導入後2)'!V16</f>
        <v>0</v>
      </c>
      <c r="W16" s="835"/>
      <c r="X16" s="835"/>
      <c r="Y16" s="826">
        <f t="shared" si="0"/>
        <v>0</v>
      </c>
      <c r="Z16" s="826"/>
      <c r="AA16" s="826"/>
      <c r="AB16" s="826"/>
      <c r="AC16" s="846">
        <f>'照明算定(導入後2)'!AE16</f>
        <v>0</v>
      </c>
      <c r="AD16" s="846"/>
      <c r="AE16" s="846"/>
      <c r="AF16" s="846"/>
      <c r="AG16" s="846"/>
      <c r="AH16" s="846"/>
      <c r="AI16" s="847"/>
      <c r="AJ16" s="814" t="str">
        <f>'照明算定(導入後2)'!AL16</f>
        <v/>
      </c>
      <c r="AK16" s="815"/>
      <c r="AL16" s="801" t="str">
        <f t="shared" si="1"/>
        <v/>
      </c>
      <c r="AM16" s="802"/>
      <c r="AN16" s="32"/>
      <c r="AO16" s="32"/>
      <c r="AP16" s="33"/>
    </row>
    <row r="17" spans="1:42" s="29" customFormat="1" ht="15" customHeight="1">
      <c r="A17" s="28"/>
      <c r="B17" s="828">
        <f t="shared" si="2"/>
        <v>60</v>
      </c>
      <c r="C17" s="829"/>
      <c r="D17" s="830"/>
      <c r="E17" s="831"/>
      <c r="F17" s="831"/>
      <c r="G17" s="831"/>
      <c r="H17" s="831"/>
      <c r="I17" s="831"/>
      <c r="J17" s="831"/>
      <c r="K17" s="831"/>
      <c r="L17" s="831"/>
      <c r="M17" s="831"/>
      <c r="N17" s="831"/>
      <c r="O17" s="831"/>
      <c r="P17" s="831"/>
      <c r="Q17" s="831"/>
      <c r="R17" s="832"/>
      <c r="S17" s="834">
        <f>'照明算定(導入後2)'!S17</f>
        <v>0</v>
      </c>
      <c r="T17" s="835"/>
      <c r="U17" s="835"/>
      <c r="V17" s="835">
        <f>'照明算定(導入後2)'!V17</f>
        <v>0</v>
      </c>
      <c r="W17" s="835"/>
      <c r="X17" s="835"/>
      <c r="Y17" s="826">
        <f t="shared" si="0"/>
        <v>0</v>
      </c>
      <c r="Z17" s="826"/>
      <c r="AA17" s="826"/>
      <c r="AB17" s="826"/>
      <c r="AC17" s="846">
        <f>'照明算定(導入後2)'!AE17</f>
        <v>0</v>
      </c>
      <c r="AD17" s="846"/>
      <c r="AE17" s="846"/>
      <c r="AF17" s="846"/>
      <c r="AG17" s="846"/>
      <c r="AH17" s="846"/>
      <c r="AI17" s="847"/>
      <c r="AJ17" s="814" t="str">
        <f>'照明算定(導入後2)'!AL17</f>
        <v/>
      </c>
      <c r="AK17" s="815"/>
      <c r="AL17" s="801" t="str">
        <f t="shared" si="1"/>
        <v/>
      </c>
      <c r="AM17" s="802"/>
      <c r="AN17" s="28"/>
      <c r="AO17" s="28"/>
      <c r="AP17" s="33"/>
    </row>
    <row r="18" spans="1:42" s="29" customFormat="1" ht="15" customHeight="1">
      <c r="A18" s="28"/>
      <c r="B18" s="828">
        <f t="shared" si="2"/>
        <v>61</v>
      </c>
      <c r="C18" s="829"/>
      <c r="D18" s="830"/>
      <c r="E18" s="831"/>
      <c r="F18" s="831"/>
      <c r="G18" s="831"/>
      <c r="H18" s="831"/>
      <c r="I18" s="831"/>
      <c r="J18" s="831"/>
      <c r="K18" s="831"/>
      <c r="L18" s="831"/>
      <c r="M18" s="831"/>
      <c r="N18" s="831"/>
      <c r="O18" s="831"/>
      <c r="P18" s="831"/>
      <c r="Q18" s="831"/>
      <c r="R18" s="832"/>
      <c r="S18" s="834">
        <f>'照明算定(導入後2)'!S18</f>
        <v>0</v>
      </c>
      <c r="T18" s="835"/>
      <c r="U18" s="835"/>
      <c r="V18" s="835">
        <f>'照明算定(導入後2)'!V18</f>
        <v>0</v>
      </c>
      <c r="W18" s="835"/>
      <c r="X18" s="835"/>
      <c r="Y18" s="826">
        <f t="shared" si="0"/>
        <v>0</v>
      </c>
      <c r="Z18" s="826"/>
      <c r="AA18" s="826"/>
      <c r="AB18" s="826"/>
      <c r="AC18" s="846">
        <f>'照明算定(導入後2)'!AE18</f>
        <v>0</v>
      </c>
      <c r="AD18" s="846"/>
      <c r="AE18" s="846"/>
      <c r="AF18" s="846"/>
      <c r="AG18" s="846"/>
      <c r="AH18" s="846"/>
      <c r="AI18" s="847"/>
      <c r="AJ18" s="814" t="str">
        <f>'照明算定(導入後2)'!AL18</f>
        <v/>
      </c>
      <c r="AK18" s="815"/>
      <c r="AL18" s="801" t="str">
        <f t="shared" si="1"/>
        <v/>
      </c>
      <c r="AM18" s="802"/>
      <c r="AN18" s="32"/>
      <c r="AO18" s="32"/>
      <c r="AP18" s="33"/>
    </row>
    <row r="19" spans="1:42" s="29" customFormat="1" ht="15" customHeight="1">
      <c r="A19" s="28"/>
      <c r="B19" s="828">
        <f t="shared" si="2"/>
        <v>62</v>
      </c>
      <c r="C19" s="829"/>
      <c r="D19" s="830"/>
      <c r="E19" s="831"/>
      <c r="F19" s="831"/>
      <c r="G19" s="831"/>
      <c r="H19" s="831"/>
      <c r="I19" s="831"/>
      <c r="J19" s="831"/>
      <c r="K19" s="831"/>
      <c r="L19" s="831"/>
      <c r="M19" s="831"/>
      <c r="N19" s="831"/>
      <c r="O19" s="831"/>
      <c r="P19" s="831"/>
      <c r="Q19" s="831"/>
      <c r="R19" s="832"/>
      <c r="S19" s="834">
        <f>'照明算定(導入後2)'!S19</f>
        <v>0</v>
      </c>
      <c r="T19" s="835"/>
      <c r="U19" s="835"/>
      <c r="V19" s="835">
        <f>'照明算定(導入後2)'!V19</f>
        <v>0</v>
      </c>
      <c r="W19" s="835"/>
      <c r="X19" s="835"/>
      <c r="Y19" s="826">
        <f t="shared" si="0"/>
        <v>0</v>
      </c>
      <c r="Z19" s="826"/>
      <c r="AA19" s="826"/>
      <c r="AB19" s="826"/>
      <c r="AC19" s="846">
        <f>'照明算定(導入後2)'!AE19</f>
        <v>0</v>
      </c>
      <c r="AD19" s="846"/>
      <c r="AE19" s="846"/>
      <c r="AF19" s="846"/>
      <c r="AG19" s="846"/>
      <c r="AH19" s="846"/>
      <c r="AI19" s="847"/>
      <c r="AJ19" s="814" t="str">
        <f>'照明算定(導入後2)'!AL19</f>
        <v/>
      </c>
      <c r="AK19" s="815"/>
      <c r="AL19" s="801" t="str">
        <f t="shared" si="1"/>
        <v/>
      </c>
      <c r="AM19" s="802"/>
      <c r="AN19" s="28"/>
      <c r="AO19" s="28"/>
      <c r="AP19" s="33"/>
    </row>
    <row r="20" spans="1:42" s="29" customFormat="1" ht="15" customHeight="1">
      <c r="A20" s="28"/>
      <c r="B20" s="828">
        <f t="shared" si="2"/>
        <v>63</v>
      </c>
      <c r="C20" s="829"/>
      <c r="D20" s="830"/>
      <c r="E20" s="831"/>
      <c r="F20" s="831"/>
      <c r="G20" s="831"/>
      <c r="H20" s="831"/>
      <c r="I20" s="831"/>
      <c r="J20" s="831"/>
      <c r="K20" s="831"/>
      <c r="L20" s="831"/>
      <c r="M20" s="831"/>
      <c r="N20" s="831"/>
      <c r="O20" s="831"/>
      <c r="P20" s="831"/>
      <c r="Q20" s="831"/>
      <c r="R20" s="832"/>
      <c r="S20" s="834">
        <f>'照明算定(導入後2)'!S20</f>
        <v>0</v>
      </c>
      <c r="T20" s="835"/>
      <c r="U20" s="835"/>
      <c r="V20" s="835">
        <f>'照明算定(導入後2)'!V20</f>
        <v>0</v>
      </c>
      <c r="W20" s="835"/>
      <c r="X20" s="835"/>
      <c r="Y20" s="826">
        <f t="shared" si="0"/>
        <v>0</v>
      </c>
      <c r="Z20" s="826"/>
      <c r="AA20" s="826"/>
      <c r="AB20" s="826"/>
      <c r="AC20" s="846">
        <f>'照明算定(導入後2)'!AE20</f>
        <v>0</v>
      </c>
      <c r="AD20" s="846"/>
      <c r="AE20" s="846"/>
      <c r="AF20" s="846"/>
      <c r="AG20" s="846"/>
      <c r="AH20" s="846"/>
      <c r="AI20" s="847"/>
      <c r="AJ20" s="814" t="str">
        <f>'照明算定(導入後2)'!AL20</f>
        <v/>
      </c>
      <c r="AK20" s="815"/>
      <c r="AL20" s="801" t="str">
        <f t="shared" si="1"/>
        <v/>
      </c>
      <c r="AM20" s="802"/>
      <c r="AN20" s="32"/>
      <c r="AO20" s="32"/>
      <c r="AP20" s="33"/>
    </row>
    <row r="21" spans="1:42" s="29" customFormat="1" ht="15" customHeight="1">
      <c r="A21" s="28"/>
      <c r="B21" s="828">
        <f t="shared" si="2"/>
        <v>64</v>
      </c>
      <c r="C21" s="829"/>
      <c r="D21" s="830"/>
      <c r="E21" s="831"/>
      <c r="F21" s="831"/>
      <c r="G21" s="831"/>
      <c r="H21" s="831"/>
      <c r="I21" s="831"/>
      <c r="J21" s="831"/>
      <c r="K21" s="831"/>
      <c r="L21" s="831"/>
      <c r="M21" s="831"/>
      <c r="N21" s="831"/>
      <c r="O21" s="831"/>
      <c r="P21" s="831"/>
      <c r="Q21" s="831"/>
      <c r="R21" s="832"/>
      <c r="S21" s="834">
        <f>'照明算定(導入後2)'!S21</f>
        <v>0</v>
      </c>
      <c r="T21" s="835"/>
      <c r="U21" s="835"/>
      <c r="V21" s="835">
        <f>'照明算定(導入後2)'!V21</f>
        <v>0</v>
      </c>
      <c r="W21" s="835"/>
      <c r="X21" s="835"/>
      <c r="Y21" s="826">
        <f t="shared" si="0"/>
        <v>0</v>
      </c>
      <c r="Z21" s="826"/>
      <c r="AA21" s="826"/>
      <c r="AB21" s="826"/>
      <c r="AC21" s="846">
        <f>'照明算定(導入後2)'!AE21</f>
        <v>0</v>
      </c>
      <c r="AD21" s="846"/>
      <c r="AE21" s="846"/>
      <c r="AF21" s="846"/>
      <c r="AG21" s="846"/>
      <c r="AH21" s="846"/>
      <c r="AI21" s="847"/>
      <c r="AJ21" s="814" t="str">
        <f>'照明算定(導入後2)'!AL21</f>
        <v/>
      </c>
      <c r="AK21" s="815"/>
      <c r="AL21" s="801" t="str">
        <f t="shared" si="1"/>
        <v/>
      </c>
      <c r="AM21" s="802"/>
      <c r="AN21" s="28"/>
      <c r="AO21" s="28"/>
      <c r="AP21" s="33"/>
    </row>
    <row r="22" spans="1:42" s="29" customFormat="1" ht="15" customHeight="1">
      <c r="A22" s="28"/>
      <c r="B22" s="828">
        <f t="shared" si="2"/>
        <v>65</v>
      </c>
      <c r="C22" s="829"/>
      <c r="D22" s="830"/>
      <c r="E22" s="831"/>
      <c r="F22" s="831"/>
      <c r="G22" s="831"/>
      <c r="H22" s="831"/>
      <c r="I22" s="831"/>
      <c r="J22" s="831"/>
      <c r="K22" s="831"/>
      <c r="L22" s="831"/>
      <c r="M22" s="831"/>
      <c r="N22" s="831"/>
      <c r="O22" s="831"/>
      <c r="P22" s="831"/>
      <c r="Q22" s="831"/>
      <c r="R22" s="832"/>
      <c r="S22" s="834">
        <f>'照明算定(導入後2)'!S22</f>
        <v>0</v>
      </c>
      <c r="T22" s="835"/>
      <c r="U22" s="835"/>
      <c r="V22" s="835">
        <f>'照明算定(導入後2)'!V22</f>
        <v>0</v>
      </c>
      <c r="W22" s="835"/>
      <c r="X22" s="835"/>
      <c r="Y22" s="826">
        <f t="shared" si="0"/>
        <v>0</v>
      </c>
      <c r="Z22" s="826"/>
      <c r="AA22" s="826"/>
      <c r="AB22" s="826"/>
      <c r="AC22" s="846">
        <f>'照明算定(導入後2)'!AE22</f>
        <v>0</v>
      </c>
      <c r="AD22" s="846"/>
      <c r="AE22" s="846"/>
      <c r="AF22" s="846"/>
      <c r="AG22" s="846"/>
      <c r="AH22" s="846"/>
      <c r="AI22" s="847"/>
      <c r="AJ22" s="814" t="str">
        <f>'照明算定(導入後2)'!AL22</f>
        <v/>
      </c>
      <c r="AK22" s="815"/>
      <c r="AL22" s="801" t="str">
        <f t="shared" si="1"/>
        <v/>
      </c>
      <c r="AM22" s="802"/>
      <c r="AN22" s="32"/>
      <c r="AO22" s="32"/>
      <c r="AP22" s="33"/>
    </row>
    <row r="23" spans="1:42" s="29" customFormat="1" ht="15" customHeight="1">
      <c r="A23" s="28"/>
      <c r="B23" s="828">
        <f t="shared" si="2"/>
        <v>66</v>
      </c>
      <c r="C23" s="829"/>
      <c r="D23" s="830"/>
      <c r="E23" s="831"/>
      <c r="F23" s="831"/>
      <c r="G23" s="831"/>
      <c r="H23" s="831"/>
      <c r="I23" s="831"/>
      <c r="J23" s="831"/>
      <c r="K23" s="831"/>
      <c r="L23" s="831"/>
      <c r="M23" s="831"/>
      <c r="N23" s="831"/>
      <c r="O23" s="831"/>
      <c r="P23" s="831"/>
      <c r="Q23" s="831"/>
      <c r="R23" s="832"/>
      <c r="S23" s="834">
        <f>'照明算定(導入後2)'!S23</f>
        <v>0</v>
      </c>
      <c r="T23" s="835"/>
      <c r="U23" s="835"/>
      <c r="V23" s="835">
        <f>'照明算定(導入後2)'!V23</f>
        <v>0</v>
      </c>
      <c r="W23" s="835"/>
      <c r="X23" s="835"/>
      <c r="Y23" s="826">
        <f t="shared" si="0"/>
        <v>0</v>
      </c>
      <c r="Z23" s="826"/>
      <c r="AA23" s="826"/>
      <c r="AB23" s="826"/>
      <c r="AC23" s="846">
        <f>'照明算定(導入後2)'!AE23</f>
        <v>0</v>
      </c>
      <c r="AD23" s="846"/>
      <c r="AE23" s="846"/>
      <c r="AF23" s="846"/>
      <c r="AG23" s="846"/>
      <c r="AH23" s="846"/>
      <c r="AI23" s="847"/>
      <c r="AJ23" s="814" t="str">
        <f>'照明算定(導入後2)'!AL23</f>
        <v/>
      </c>
      <c r="AK23" s="815"/>
      <c r="AL23" s="801" t="str">
        <f t="shared" si="1"/>
        <v/>
      </c>
      <c r="AM23" s="802"/>
      <c r="AP23" s="33"/>
    </row>
    <row r="24" spans="1:42" s="29" customFormat="1" ht="15" customHeight="1">
      <c r="A24" s="28"/>
      <c r="B24" s="828">
        <f t="shared" si="2"/>
        <v>67</v>
      </c>
      <c r="C24" s="829"/>
      <c r="D24" s="830"/>
      <c r="E24" s="831"/>
      <c r="F24" s="831"/>
      <c r="G24" s="831"/>
      <c r="H24" s="831"/>
      <c r="I24" s="831"/>
      <c r="J24" s="831"/>
      <c r="K24" s="831"/>
      <c r="L24" s="831"/>
      <c r="M24" s="831"/>
      <c r="N24" s="831"/>
      <c r="O24" s="831"/>
      <c r="P24" s="831"/>
      <c r="Q24" s="831"/>
      <c r="R24" s="832"/>
      <c r="S24" s="834">
        <f>'照明算定(導入後2)'!S24</f>
        <v>0</v>
      </c>
      <c r="T24" s="835"/>
      <c r="U24" s="835"/>
      <c r="V24" s="835">
        <f>'照明算定(導入後2)'!V24</f>
        <v>0</v>
      </c>
      <c r="W24" s="835"/>
      <c r="X24" s="835"/>
      <c r="Y24" s="826">
        <f t="shared" si="0"/>
        <v>0</v>
      </c>
      <c r="Z24" s="826"/>
      <c r="AA24" s="826"/>
      <c r="AB24" s="826"/>
      <c r="AC24" s="846">
        <f>'照明算定(導入後2)'!AE24</f>
        <v>0</v>
      </c>
      <c r="AD24" s="846"/>
      <c r="AE24" s="846"/>
      <c r="AF24" s="846"/>
      <c r="AG24" s="846"/>
      <c r="AH24" s="846"/>
      <c r="AI24" s="847"/>
      <c r="AJ24" s="814" t="str">
        <f>'照明算定(導入後2)'!AL24</f>
        <v/>
      </c>
      <c r="AK24" s="815"/>
      <c r="AL24" s="801" t="str">
        <f t="shared" si="1"/>
        <v/>
      </c>
      <c r="AM24" s="802"/>
      <c r="AP24" s="33"/>
    </row>
    <row r="25" spans="1:42" s="29" customFormat="1" ht="15" customHeight="1">
      <c r="A25" s="28"/>
      <c r="B25" s="828">
        <f t="shared" si="2"/>
        <v>68</v>
      </c>
      <c r="C25" s="829"/>
      <c r="D25" s="830"/>
      <c r="E25" s="831"/>
      <c r="F25" s="831"/>
      <c r="G25" s="831"/>
      <c r="H25" s="831"/>
      <c r="I25" s="831"/>
      <c r="J25" s="831"/>
      <c r="K25" s="831"/>
      <c r="L25" s="831"/>
      <c r="M25" s="831"/>
      <c r="N25" s="831"/>
      <c r="O25" s="831"/>
      <c r="P25" s="831"/>
      <c r="Q25" s="831"/>
      <c r="R25" s="832"/>
      <c r="S25" s="834">
        <f>'照明算定(導入後2)'!S25</f>
        <v>0</v>
      </c>
      <c r="T25" s="835"/>
      <c r="U25" s="835"/>
      <c r="V25" s="835">
        <f>'照明算定(導入後2)'!V25</f>
        <v>0</v>
      </c>
      <c r="W25" s="835"/>
      <c r="X25" s="835"/>
      <c r="Y25" s="826">
        <f t="shared" si="0"/>
        <v>0</v>
      </c>
      <c r="Z25" s="826"/>
      <c r="AA25" s="826"/>
      <c r="AB25" s="826"/>
      <c r="AC25" s="846">
        <f>'照明算定(導入後2)'!AE25</f>
        <v>0</v>
      </c>
      <c r="AD25" s="846"/>
      <c r="AE25" s="846"/>
      <c r="AF25" s="846"/>
      <c r="AG25" s="846"/>
      <c r="AH25" s="846"/>
      <c r="AI25" s="847"/>
      <c r="AJ25" s="814" t="str">
        <f>'照明算定(導入後2)'!AL25</f>
        <v/>
      </c>
      <c r="AK25" s="815"/>
      <c r="AL25" s="801" t="str">
        <f t="shared" si="1"/>
        <v/>
      </c>
      <c r="AM25" s="802"/>
      <c r="AP25" s="33"/>
    </row>
    <row r="26" spans="1:42" s="29" customFormat="1" ht="15" customHeight="1">
      <c r="A26" s="28"/>
      <c r="B26" s="828">
        <f t="shared" si="2"/>
        <v>69</v>
      </c>
      <c r="C26" s="829"/>
      <c r="D26" s="830"/>
      <c r="E26" s="831"/>
      <c r="F26" s="831"/>
      <c r="G26" s="831"/>
      <c r="H26" s="831"/>
      <c r="I26" s="831"/>
      <c r="J26" s="831"/>
      <c r="K26" s="831"/>
      <c r="L26" s="831"/>
      <c r="M26" s="831"/>
      <c r="N26" s="831"/>
      <c r="O26" s="831"/>
      <c r="P26" s="831"/>
      <c r="Q26" s="831"/>
      <c r="R26" s="832"/>
      <c r="S26" s="834">
        <f>'照明算定(導入後2)'!S26</f>
        <v>0</v>
      </c>
      <c r="T26" s="835"/>
      <c r="U26" s="835"/>
      <c r="V26" s="835">
        <f>'照明算定(導入後2)'!V26</f>
        <v>0</v>
      </c>
      <c r="W26" s="835"/>
      <c r="X26" s="835"/>
      <c r="Y26" s="826">
        <f t="shared" si="0"/>
        <v>0</v>
      </c>
      <c r="Z26" s="826"/>
      <c r="AA26" s="826"/>
      <c r="AB26" s="826"/>
      <c r="AC26" s="846">
        <f>'照明算定(導入後2)'!AE26</f>
        <v>0</v>
      </c>
      <c r="AD26" s="846"/>
      <c r="AE26" s="846"/>
      <c r="AF26" s="846"/>
      <c r="AG26" s="846"/>
      <c r="AH26" s="846"/>
      <c r="AI26" s="847"/>
      <c r="AJ26" s="814" t="str">
        <f>'照明算定(導入後2)'!AL26</f>
        <v/>
      </c>
      <c r="AK26" s="815"/>
      <c r="AL26" s="801" t="str">
        <f t="shared" si="1"/>
        <v/>
      </c>
      <c r="AM26" s="802"/>
      <c r="AP26" s="33"/>
    </row>
    <row r="27" spans="1:42" s="29" customFormat="1" ht="15" customHeight="1">
      <c r="A27" s="28"/>
      <c r="B27" s="828">
        <f t="shared" si="2"/>
        <v>70</v>
      </c>
      <c r="C27" s="829"/>
      <c r="D27" s="830"/>
      <c r="E27" s="831"/>
      <c r="F27" s="831"/>
      <c r="G27" s="831"/>
      <c r="H27" s="831"/>
      <c r="I27" s="831"/>
      <c r="J27" s="831"/>
      <c r="K27" s="831"/>
      <c r="L27" s="831"/>
      <c r="M27" s="831"/>
      <c r="N27" s="831"/>
      <c r="O27" s="831"/>
      <c r="P27" s="831"/>
      <c r="Q27" s="831"/>
      <c r="R27" s="832"/>
      <c r="S27" s="834">
        <f>'照明算定(導入後2)'!S27</f>
        <v>0</v>
      </c>
      <c r="T27" s="835"/>
      <c r="U27" s="835"/>
      <c r="V27" s="835">
        <f>'照明算定(導入後2)'!V27</f>
        <v>0</v>
      </c>
      <c r="W27" s="835"/>
      <c r="X27" s="835"/>
      <c r="Y27" s="826">
        <f t="shared" si="0"/>
        <v>0</v>
      </c>
      <c r="Z27" s="826"/>
      <c r="AA27" s="826"/>
      <c r="AB27" s="826"/>
      <c r="AC27" s="846">
        <f>'照明算定(導入後2)'!AE27</f>
        <v>0</v>
      </c>
      <c r="AD27" s="846"/>
      <c r="AE27" s="846"/>
      <c r="AF27" s="846"/>
      <c r="AG27" s="846"/>
      <c r="AH27" s="846"/>
      <c r="AI27" s="847"/>
      <c r="AJ27" s="814" t="str">
        <f>'照明算定(導入後2)'!AL27</f>
        <v/>
      </c>
      <c r="AK27" s="815"/>
      <c r="AL27" s="801" t="str">
        <f t="shared" si="1"/>
        <v/>
      </c>
      <c r="AM27" s="802"/>
      <c r="AP27" s="33"/>
    </row>
    <row r="28" spans="1:42" s="29" customFormat="1" ht="15" customHeight="1">
      <c r="A28" s="28"/>
      <c r="B28" s="828">
        <f t="shared" si="2"/>
        <v>71</v>
      </c>
      <c r="C28" s="829"/>
      <c r="D28" s="830"/>
      <c r="E28" s="831"/>
      <c r="F28" s="831"/>
      <c r="G28" s="831"/>
      <c r="H28" s="831"/>
      <c r="I28" s="831"/>
      <c r="J28" s="831"/>
      <c r="K28" s="831"/>
      <c r="L28" s="831"/>
      <c r="M28" s="831"/>
      <c r="N28" s="831"/>
      <c r="O28" s="831"/>
      <c r="P28" s="831"/>
      <c r="Q28" s="831"/>
      <c r="R28" s="832"/>
      <c r="S28" s="834">
        <f>'照明算定(導入後2)'!S28</f>
        <v>0</v>
      </c>
      <c r="T28" s="835"/>
      <c r="U28" s="835"/>
      <c r="V28" s="835">
        <f>'照明算定(導入後2)'!V28</f>
        <v>0</v>
      </c>
      <c r="W28" s="835"/>
      <c r="X28" s="835"/>
      <c r="Y28" s="826">
        <f t="shared" si="0"/>
        <v>0</v>
      </c>
      <c r="Z28" s="826"/>
      <c r="AA28" s="826"/>
      <c r="AB28" s="826"/>
      <c r="AC28" s="846">
        <f>'照明算定(導入後2)'!AE28</f>
        <v>0</v>
      </c>
      <c r="AD28" s="846"/>
      <c r="AE28" s="846"/>
      <c r="AF28" s="846"/>
      <c r="AG28" s="846"/>
      <c r="AH28" s="846"/>
      <c r="AI28" s="847"/>
      <c r="AJ28" s="814" t="str">
        <f>'照明算定(導入後2)'!AL28</f>
        <v/>
      </c>
      <c r="AK28" s="815"/>
      <c r="AL28" s="801" t="str">
        <f t="shared" si="1"/>
        <v/>
      </c>
      <c r="AM28" s="802"/>
      <c r="AP28" s="33"/>
    </row>
    <row r="29" spans="1:42" s="29" customFormat="1" ht="15" customHeight="1">
      <c r="A29" s="28"/>
      <c r="B29" s="828">
        <f t="shared" si="2"/>
        <v>72</v>
      </c>
      <c r="C29" s="829"/>
      <c r="D29" s="830"/>
      <c r="E29" s="831"/>
      <c r="F29" s="831"/>
      <c r="G29" s="831"/>
      <c r="H29" s="831"/>
      <c r="I29" s="831"/>
      <c r="J29" s="831"/>
      <c r="K29" s="831"/>
      <c r="L29" s="831"/>
      <c r="M29" s="831"/>
      <c r="N29" s="831"/>
      <c r="O29" s="831"/>
      <c r="P29" s="831"/>
      <c r="Q29" s="831"/>
      <c r="R29" s="832"/>
      <c r="S29" s="834">
        <f>'照明算定(導入後2)'!S29</f>
        <v>0</v>
      </c>
      <c r="T29" s="835"/>
      <c r="U29" s="835"/>
      <c r="V29" s="835">
        <f>'照明算定(導入後2)'!V29</f>
        <v>0</v>
      </c>
      <c r="W29" s="835"/>
      <c r="X29" s="835"/>
      <c r="Y29" s="826">
        <f t="shared" si="0"/>
        <v>0</v>
      </c>
      <c r="Z29" s="826"/>
      <c r="AA29" s="826"/>
      <c r="AB29" s="826"/>
      <c r="AC29" s="846">
        <f>'照明算定(導入後2)'!AE29</f>
        <v>0</v>
      </c>
      <c r="AD29" s="846"/>
      <c r="AE29" s="846"/>
      <c r="AF29" s="846"/>
      <c r="AG29" s="846"/>
      <c r="AH29" s="846"/>
      <c r="AI29" s="847"/>
      <c r="AJ29" s="814" t="str">
        <f>'照明算定(導入後2)'!AL29</f>
        <v/>
      </c>
      <c r="AK29" s="815"/>
      <c r="AL29" s="801" t="str">
        <f t="shared" si="1"/>
        <v/>
      </c>
      <c r="AM29" s="802"/>
      <c r="AP29" s="33"/>
    </row>
    <row r="30" spans="1:42" s="29" customFormat="1" ht="15" customHeight="1">
      <c r="A30" s="28"/>
      <c r="B30" s="828">
        <f t="shared" si="2"/>
        <v>73</v>
      </c>
      <c r="C30" s="829"/>
      <c r="D30" s="830"/>
      <c r="E30" s="831"/>
      <c r="F30" s="831"/>
      <c r="G30" s="831"/>
      <c r="H30" s="831"/>
      <c r="I30" s="831"/>
      <c r="J30" s="831"/>
      <c r="K30" s="831"/>
      <c r="L30" s="831"/>
      <c r="M30" s="831"/>
      <c r="N30" s="831"/>
      <c r="O30" s="831"/>
      <c r="P30" s="831"/>
      <c r="Q30" s="831"/>
      <c r="R30" s="832"/>
      <c r="S30" s="834">
        <f>'照明算定(導入後2)'!S30</f>
        <v>0</v>
      </c>
      <c r="T30" s="835"/>
      <c r="U30" s="835"/>
      <c r="V30" s="835">
        <f>'照明算定(導入後2)'!V30</f>
        <v>0</v>
      </c>
      <c r="W30" s="835"/>
      <c r="X30" s="835"/>
      <c r="Y30" s="826">
        <f t="shared" si="0"/>
        <v>0</v>
      </c>
      <c r="Z30" s="826"/>
      <c r="AA30" s="826"/>
      <c r="AB30" s="826"/>
      <c r="AC30" s="846">
        <f>'照明算定(導入後2)'!AE30</f>
        <v>0</v>
      </c>
      <c r="AD30" s="846"/>
      <c r="AE30" s="846"/>
      <c r="AF30" s="846"/>
      <c r="AG30" s="846"/>
      <c r="AH30" s="846"/>
      <c r="AI30" s="847"/>
      <c r="AJ30" s="814" t="str">
        <f>'照明算定(導入後2)'!AL30</f>
        <v/>
      </c>
      <c r="AK30" s="815"/>
      <c r="AL30" s="801" t="str">
        <f t="shared" si="1"/>
        <v/>
      </c>
      <c r="AM30" s="802"/>
      <c r="AP30" s="33"/>
    </row>
    <row r="31" spans="1:42" s="29" customFormat="1" ht="15" customHeight="1">
      <c r="A31" s="28"/>
      <c r="B31" s="828">
        <f t="shared" si="2"/>
        <v>74</v>
      </c>
      <c r="C31" s="829"/>
      <c r="D31" s="830"/>
      <c r="E31" s="831"/>
      <c r="F31" s="831"/>
      <c r="G31" s="831"/>
      <c r="H31" s="831"/>
      <c r="I31" s="831"/>
      <c r="J31" s="831"/>
      <c r="K31" s="831"/>
      <c r="L31" s="831"/>
      <c r="M31" s="831"/>
      <c r="N31" s="831"/>
      <c r="O31" s="831"/>
      <c r="P31" s="831"/>
      <c r="Q31" s="831"/>
      <c r="R31" s="832"/>
      <c r="S31" s="834">
        <f>'照明算定(導入後2)'!S31</f>
        <v>0</v>
      </c>
      <c r="T31" s="835"/>
      <c r="U31" s="835"/>
      <c r="V31" s="835">
        <f>'照明算定(導入後2)'!V31</f>
        <v>0</v>
      </c>
      <c r="W31" s="835"/>
      <c r="X31" s="835"/>
      <c r="Y31" s="826">
        <f t="shared" si="0"/>
        <v>0</v>
      </c>
      <c r="Z31" s="826"/>
      <c r="AA31" s="826"/>
      <c r="AB31" s="826"/>
      <c r="AC31" s="846">
        <f>'照明算定(導入後2)'!AE31</f>
        <v>0</v>
      </c>
      <c r="AD31" s="846"/>
      <c r="AE31" s="846"/>
      <c r="AF31" s="846"/>
      <c r="AG31" s="846"/>
      <c r="AH31" s="846"/>
      <c r="AI31" s="847"/>
      <c r="AJ31" s="814" t="str">
        <f>'照明算定(導入後2)'!AL31</f>
        <v/>
      </c>
      <c r="AK31" s="815"/>
      <c r="AL31" s="801" t="str">
        <f t="shared" si="1"/>
        <v/>
      </c>
      <c r="AM31" s="802"/>
      <c r="AP31" s="33"/>
    </row>
    <row r="32" spans="1:42" s="29" customFormat="1" ht="15" customHeight="1">
      <c r="A32" s="28"/>
      <c r="B32" s="828">
        <f t="shared" si="2"/>
        <v>75</v>
      </c>
      <c r="C32" s="829"/>
      <c r="D32" s="830"/>
      <c r="E32" s="831"/>
      <c r="F32" s="831"/>
      <c r="G32" s="831"/>
      <c r="H32" s="831"/>
      <c r="I32" s="831"/>
      <c r="J32" s="831"/>
      <c r="K32" s="831"/>
      <c r="L32" s="831"/>
      <c r="M32" s="831"/>
      <c r="N32" s="831"/>
      <c r="O32" s="831"/>
      <c r="P32" s="831"/>
      <c r="Q32" s="831"/>
      <c r="R32" s="832"/>
      <c r="S32" s="834">
        <f>'照明算定(導入後2)'!S32</f>
        <v>0</v>
      </c>
      <c r="T32" s="835"/>
      <c r="U32" s="835"/>
      <c r="V32" s="835">
        <f>'照明算定(導入後2)'!V32</f>
        <v>0</v>
      </c>
      <c r="W32" s="835"/>
      <c r="X32" s="835"/>
      <c r="Y32" s="826">
        <f t="shared" si="0"/>
        <v>0</v>
      </c>
      <c r="Z32" s="826"/>
      <c r="AA32" s="826"/>
      <c r="AB32" s="826"/>
      <c r="AC32" s="846">
        <f>'照明算定(導入後2)'!AE32</f>
        <v>0</v>
      </c>
      <c r="AD32" s="846"/>
      <c r="AE32" s="846"/>
      <c r="AF32" s="846"/>
      <c r="AG32" s="846"/>
      <c r="AH32" s="846"/>
      <c r="AI32" s="847"/>
      <c r="AJ32" s="814" t="str">
        <f>'照明算定(導入後2)'!AL32</f>
        <v/>
      </c>
      <c r="AK32" s="815"/>
      <c r="AL32" s="801" t="str">
        <f t="shared" si="1"/>
        <v/>
      </c>
      <c r="AM32" s="802"/>
      <c r="AP32" s="33"/>
    </row>
    <row r="33" spans="1:42" s="29" customFormat="1" ht="15" customHeight="1">
      <c r="A33" s="28"/>
      <c r="B33" s="828">
        <f t="shared" si="2"/>
        <v>76</v>
      </c>
      <c r="C33" s="829"/>
      <c r="D33" s="830"/>
      <c r="E33" s="831"/>
      <c r="F33" s="831"/>
      <c r="G33" s="831"/>
      <c r="H33" s="831"/>
      <c r="I33" s="831"/>
      <c r="J33" s="831"/>
      <c r="K33" s="831"/>
      <c r="L33" s="831"/>
      <c r="M33" s="831"/>
      <c r="N33" s="831"/>
      <c r="O33" s="831"/>
      <c r="P33" s="831"/>
      <c r="Q33" s="831"/>
      <c r="R33" s="832"/>
      <c r="S33" s="834">
        <f>'照明算定(導入後2)'!S33</f>
        <v>0</v>
      </c>
      <c r="T33" s="835"/>
      <c r="U33" s="835"/>
      <c r="V33" s="835">
        <f>'照明算定(導入後2)'!V33</f>
        <v>0</v>
      </c>
      <c r="W33" s="835"/>
      <c r="X33" s="835"/>
      <c r="Y33" s="826">
        <f t="shared" si="0"/>
        <v>0</v>
      </c>
      <c r="Z33" s="826"/>
      <c r="AA33" s="826"/>
      <c r="AB33" s="826"/>
      <c r="AC33" s="846">
        <f>'照明算定(導入後2)'!AE33</f>
        <v>0</v>
      </c>
      <c r="AD33" s="846"/>
      <c r="AE33" s="846"/>
      <c r="AF33" s="846"/>
      <c r="AG33" s="846"/>
      <c r="AH33" s="846"/>
      <c r="AI33" s="847"/>
      <c r="AJ33" s="814" t="str">
        <f>'照明算定(導入後2)'!AL33</f>
        <v/>
      </c>
      <c r="AK33" s="815"/>
      <c r="AL33" s="801" t="str">
        <f t="shared" si="1"/>
        <v/>
      </c>
      <c r="AM33" s="802"/>
      <c r="AP33" s="33"/>
    </row>
    <row r="34" spans="1:42" s="29" customFormat="1" ht="15" customHeight="1">
      <c r="A34" s="28"/>
      <c r="B34" s="828">
        <f t="shared" si="2"/>
        <v>77</v>
      </c>
      <c r="C34" s="829"/>
      <c r="D34" s="830"/>
      <c r="E34" s="831"/>
      <c r="F34" s="831"/>
      <c r="G34" s="831"/>
      <c r="H34" s="831"/>
      <c r="I34" s="831"/>
      <c r="J34" s="831"/>
      <c r="K34" s="831"/>
      <c r="L34" s="831"/>
      <c r="M34" s="831"/>
      <c r="N34" s="831"/>
      <c r="O34" s="831"/>
      <c r="P34" s="831"/>
      <c r="Q34" s="831"/>
      <c r="R34" s="832"/>
      <c r="S34" s="834">
        <f>'照明算定(導入後2)'!S34</f>
        <v>0</v>
      </c>
      <c r="T34" s="835"/>
      <c r="U34" s="835"/>
      <c r="V34" s="835">
        <f>'照明算定(導入後2)'!V34</f>
        <v>0</v>
      </c>
      <c r="W34" s="835"/>
      <c r="X34" s="835"/>
      <c r="Y34" s="826">
        <f t="shared" si="0"/>
        <v>0</v>
      </c>
      <c r="Z34" s="826"/>
      <c r="AA34" s="826"/>
      <c r="AB34" s="826"/>
      <c r="AC34" s="846">
        <f>'照明算定(導入後2)'!AE34</f>
        <v>0</v>
      </c>
      <c r="AD34" s="846"/>
      <c r="AE34" s="846"/>
      <c r="AF34" s="846"/>
      <c r="AG34" s="846"/>
      <c r="AH34" s="846"/>
      <c r="AI34" s="847"/>
      <c r="AJ34" s="814" t="str">
        <f>'照明算定(導入後2)'!AL34</f>
        <v/>
      </c>
      <c r="AK34" s="815"/>
      <c r="AL34" s="801" t="str">
        <f t="shared" si="1"/>
        <v/>
      </c>
      <c r="AM34" s="802"/>
      <c r="AP34" s="33"/>
    </row>
    <row r="35" spans="1:42" s="29" customFormat="1" ht="15" customHeight="1">
      <c r="A35" s="28"/>
      <c r="B35" s="828">
        <f t="shared" si="2"/>
        <v>78</v>
      </c>
      <c r="C35" s="829"/>
      <c r="D35" s="830"/>
      <c r="E35" s="831"/>
      <c r="F35" s="831"/>
      <c r="G35" s="831"/>
      <c r="H35" s="831"/>
      <c r="I35" s="831"/>
      <c r="J35" s="831"/>
      <c r="K35" s="831"/>
      <c r="L35" s="831"/>
      <c r="M35" s="831"/>
      <c r="N35" s="831"/>
      <c r="O35" s="831"/>
      <c r="P35" s="831"/>
      <c r="Q35" s="831"/>
      <c r="R35" s="832"/>
      <c r="S35" s="834">
        <f>'照明算定(導入後2)'!S35</f>
        <v>0</v>
      </c>
      <c r="T35" s="835"/>
      <c r="U35" s="835"/>
      <c r="V35" s="835">
        <f>'照明算定(導入後2)'!V35</f>
        <v>0</v>
      </c>
      <c r="W35" s="835"/>
      <c r="X35" s="835"/>
      <c r="Y35" s="826">
        <f t="shared" si="0"/>
        <v>0</v>
      </c>
      <c r="Z35" s="826"/>
      <c r="AA35" s="826"/>
      <c r="AB35" s="826"/>
      <c r="AC35" s="846">
        <f>'照明算定(導入後2)'!AE35</f>
        <v>0</v>
      </c>
      <c r="AD35" s="846"/>
      <c r="AE35" s="846"/>
      <c r="AF35" s="846"/>
      <c r="AG35" s="846"/>
      <c r="AH35" s="846"/>
      <c r="AI35" s="847"/>
      <c r="AJ35" s="814" t="str">
        <f>'照明算定(導入後2)'!AL35</f>
        <v/>
      </c>
      <c r="AK35" s="815"/>
      <c r="AL35" s="801" t="str">
        <f t="shared" si="1"/>
        <v/>
      </c>
      <c r="AM35" s="802"/>
      <c r="AP35" s="33"/>
    </row>
    <row r="36" spans="1:42" s="29" customFormat="1" ht="15" customHeight="1">
      <c r="A36" s="28"/>
      <c r="B36" s="828">
        <f t="shared" si="2"/>
        <v>79</v>
      </c>
      <c r="C36" s="829"/>
      <c r="D36" s="830"/>
      <c r="E36" s="831"/>
      <c r="F36" s="831"/>
      <c r="G36" s="831"/>
      <c r="H36" s="831"/>
      <c r="I36" s="831"/>
      <c r="J36" s="831"/>
      <c r="K36" s="831"/>
      <c r="L36" s="831"/>
      <c r="M36" s="831"/>
      <c r="N36" s="831"/>
      <c r="O36" s="831"/>
      <c r="P36" s="831"/>
      <c r="Q36" s="831"/>
      <c r="R36" s="832"/>
      <c r="S36" s="834">
        <f>'照明算定(導入後2)'!S36</f>
        <v>0</v>
      </c>
      <c r="T36" s="835"/>
      <c r="U36" s="835"/>
      <c r="V36" s="835">
        <f>'照明算定(導入後2)'!V36</f>
        <v>0</v>
      </c>
      <c r="W36" s="835"/>
      <c r="X36" s="835"/>
      <c r="Y36" s="826">
        <f t="shared" si="0"/>
        <v>0</v>
      </c>
      <c r="Z36" s="826"/>
      <c r="AA36" s="826"/>
      <c r="AB36" s="826"/>
      <c r="AC36" s="846">
        <f>'照明算定(導入後2)'!AE36</f>
        <v>0</v>
      </c>
      <c r="AD36" s="846"/>
      <c r="AE36" s="846"/>
      <c r="AF36" s="846"/>
      <c r="AG36" s="846"/>
      <c r="AH36" s="846"/>
      <c r="AI36" s="847"/>
      <c r="AJ36" s="814" t="str">
        <f>'照明算定(導入後2)'!AL36</f>
        <v/>
      </c>
      <c r="AK36" s="815"/>
      <c r="AL36" s="801" t="str">
        <f t="shared" si="1"/>
        <v/>
      </c>
      <c r="AM36" s="802"/>
      <c r="AP36" s="33"/>
    </row>
    <row r="37" spans="1:42" s="29" customFormat="1" ht="15" customHeight="1">
      <c r="A37" s="28"/>
      <c r="B37" s="828">
        <f t="shared" si="2"/>
        <v>80</v>
      </c>
      <c r="C37" s="829"/>
      <c r="D37" s="830"/>
      <c r="E37" s="831"/>
      <c r="F37" s="831"/>
      <c r="G37" s="831"/>
      <c r="H37" s="831"/>
      <c r="I37" s="831"/>
      <c r="J37" s="831"/>
      <c r="K37" s="831"/>
      <c r="L37" s="831"/>
      <c r="M37" s="831"/>
      <c r="N37" s="831"/>
      <c r="O37" s="831"/>
      <c r="P37" s="831"/>
      <c r="Q37" s="831"/>
      <c r="R37" s="832"/>
      <c r="S37" s="834">
        <f>'照明算定(導入後2)'!S37</f>
        <v>0</v>
      </c>
      <c r="T37" s="835"/>
      <c r="U37" s="835"/>
      <c r="V37" s="835">
        <f>'照明算定(導入後2)'!V37</f>
        <v>0</v>
      </c>
      <c r="W37" s="835"/>
      <c r="X37" s="835"/>
      <c r="Y37" s="826">
        <f t="shared" si="0"/>
        <v>0</v>
      </c>
      <c r="Z37" s="826"/>
      <c r="AA37" s="826"/>
      <c r="AB37" s="826"/>
      <c r="AC37" s="846">
        <f>'照明算定(導入後2)'!AE37</f>
        <v>0</v>
      </c>
      <c r="AD37" s="846"/>
      <c r="AE37" s="846"/>
      <c r="AF37" s="846"/>
      <c r="AG37" s="846"/>
      <c r="AH37" s="846"/>
      <c r="AI37" s="847"/>
      <c r="AJ37" s="814" t="str">
        <f>'照明算定(導入後2)'!AL37</f>
        <v/>
      </c>
      <c r="AK37" s="815"/>
      <c r="AL37" s="801" t="str">
        <f t="shared" si="1"/>
        <v/>
      </c>
      <c r="AM37" s="802"/>
      <c r="AP37" s="33"/>
    </row>
    <row r="38" spans="1:42" s="29" customFormat="1" ht="15" customHeight="1">
      <c r="A38" s="28"/>
      <c r="B38" s="828">
        <f>IF(B37="","",B37+1)</f>
        <v>81</v>
      </c>
      <c r="C38" s="829"/>
      <c r="D38" s="830"/>
      <c r="E38" s="831"/>
      <c r="F38" s="831"/>
      <c r="G38" s="831"/>
      <c r="H38" s="831"/>
      <c r="I38" s="831"/>
      <c r="J38" s="831"/>
      <c r="K38" s="831"/>
      <c r="L38" s="831"/>
      <c r="M38" s="831"/>
      <c r="N38" s="831"/>
      <c r="O38" s="831"/>
      <c r="P38" s="831"/>
      <c r="Q38" s="831"/>
      <c r="R38" s="832"/>
      <c r="S38" s="834">
        <f>'照明算定(導入後2)'!S38</f>
        <v>0</v>
      </c>
      <c r="T38" s="835"/>
      <c r="U38" s="835"/>
      <c r="V38" s="835">
        <f>'照明算定(導入後2)'!V38</f>
        <v>0</v>
      </c>
      <c r="W38" s="835"/>
      <c r="X38" s="835"/>
      <c r="Y38" s="826">
        <f t="shared" si="0"/>
        <v>0</v>
      </c>
      <c r="Z38" s="826"/>
      <c r="AA38" s="826"/>
      <c r="AB38" s="826"/>
      <c r="AC38" s="846">
        <f>'照明算定(導入後2)'!AE38</f>
        <v>0</v>
      </c>
      <c r="AD38" s="846"/>
      <c r="AE38" s="846"/>
      <c r="AF38" s="846"/>
      <c r="AG38" s="846"/>
      <c r="AH38" s="846"/>
      <c r="AI38" s="847"/>
      <c r="AJ38" s="814" t="str">
        <f>'照明算定(導入後2)'!AL38</f>
        <v/>
      </c>
      <c r="AK38" s="815"/>
      <c r="AL38" s="801" t="str">
        <f t="shared" si="1"/>
        <v/>
      </c>
      <c r="AM38" s="802"/>
      <c r="AP38" s="33"/>
    </row>
    <row r="39" spans="1:42" s="29" customFormat="1" ht="15" customHeight="1">
      <c r="A39" s="28"/>
      <c r="B39" s="828">
        <f t="shared" ref="B39:B57" si="3">IF(B38="","",B38+1)</f>
        <v>82</v>
      </c>
      <c r="C39" s="829"/>
      <c r="D39" s="830"/>
      <c r="E39" s="831"/>
      <c r="F39" s="831"/>
      <c r="G39" s="831"/>
      <c r="H39" s="831"/>
      <c r="I39" s="831"/>
      <c r="J39" s="831"/>
      <c r="K39" s="831"/>
      <c r="L39" s="831"/>
      <c r="M39" s="831"/>
      <c r="N39" s="831"/>
      <c r="O39" s="831"/>
      <c r="P39" s="831"/>
      <c r="Q39" s="831"/>
      <c r="R39" s="832"/>
      <c r="S39" s="834">
        <f>'照明算定(導入後2)'!S39</f>
        <v>0</v>
      </c>
      <c r="T39" s="835"/>
      <c r="U39" s="835"/>
      <c r="V39" s="835">
        <f>'照明算定(導入後2)'!V39</f>
        <v>0</v>
      </c>
      <c r="W39" s="835"/>
      <c r="X39" s="835"/>
      <c r="Y39" s="826">
        <f t="shared" si="0"/>
        <v>0</v>
      </c>
      <c r="Z39" s="826"/>
      <c r="AA39" s="826"/>
      <c r="AB39" s="826"/>
      <c r="AC39" s="846">
        <f>'照明算定(導入後2)'!AE39</f>
        <v>0</v>
      </c>
      <c r="AD39" s="846"/>
      <c r="AE39" s="846"/>
      <c r="AF39" s="846"/>
      <c r="AG39" s="846"/>
      <c r="AH39" s="846"/>
      <c r="AI39" s="847"/>
      <c r="AJ39" s="814" t="str">
        <f>'照明算定(導入後2)'!AL39</f>
        <v/>
      </c>
      <c r="AK39" s="815"/>
      <c r="AL39" s="801" t="str">
        <f t="shared" si="1"/>
        <v/>
      </c>
      <c r="AM39" s="802"/>
      <c r="AP39" s="33"/>
    </row>
    <row r="40" spans="1:42" s="29" customFormat="1" ht="15" customHeight="1">
      <c r="A40" s="28"/>
      <c r="B40" s="828">
        <f t="shared" si="3"/>
        <v>83</v>
      </c>
      <c r="C40" s="829"/>
      <c r="D40" s="830"/>
      <c r="E40" s="831"/>
      <c r="F40" s="831"/>
      <c r="G40" s="831"/>
      <c r="H40" s="831"/>
      <c r="I40" s="831"/>
      <c r="J40" s="831"/>
      <c r="K40" s="831"/>
      <c r="L40" s="831"/>
      <c r="M40" s="831"/>
      <c r="N40" s="831"/>
      <c r="O40" s="831"/>
      <c r="P40" s="831"/>
      <c r="Q40" s="831"/>
      <c r="R40" s="832"/>
      <c r="S40" s="834">
        <f>'照明算定(導入後2)'!S40</f>
        <v>0</v>
      </c>
      <c r="T40" s="835"/>
      <c r="U40" s="835"/>
      <c r="V40" s="835">
        <f>'照明算定(導入後2)'!V40</f>
        <v>0</v>
      </c>
      <c r="W40" s="835"/>
      <c r="X40" s="835"/>
      <c r="Y40" s="826">
        <f t="shared" si="0"/>
        <v>0</v>
      </c>
      <c r="Z40" s="826"/>
      <c r="AA40" s="826"/>
      <c r="AB40" s="826"/>
      <c r="AC40" s="846">
        <f>'照明算定(導入後2)'!AE40</f>
        <v>0</v>
      </c>
      <c r="AD40" s="846"/>
      <c r="AE40" s="846"/>
      <c r="AF40" s="846"/>
      <c r="AG40" s="846"/>
      <c r="AH40" s="846"/>
      <c r="AI40" s="847"/>
      <c r="AJ40" s="814" t="str">
        <f>'照明算定(導入後2)'!AL40</f>
        <v/>
      </c>
      <c r="AK40" s="815"/>
      <c r="AL40" s="801" t="str">
        <f t="shared" si="1"/>
        <v/>
      </c>
      <c r="AM40" s="802"/>
      <c r="AP40" s="33"/>
    </row>
    <row r="41" spans="1:42" s="29" customFormat="1" ht="15" customHeight="1">
      <c r="A41" s="28"/>
      <c r="B41" s="828">
        <f t="shared" si="3"/>
        <v>84</v>
      </c>
      <c r="C41" s="829"/>
      <c r="D41" s="830"/>
      <c r="E41" s="831"/>
      <c r="F41" s="831"/>
      <c r="G41" s="831"/>
      <c r="H41" s="831"/>
      <c r="I41" s="831"/>
      <c r="J41" s="831"/>
      <c r="K41" s="831"/>
      <c r="L41" s="831"/>
      <c r="M41" s="831"/>
      <c r="N41" s="831"/>
      <c r="O41" s="831"/>
      <c r="P41" s="831"/>
      <c r="Q41" s="831"/>
      <c r="R41" s="832"/>
      <c r="S41" s="834">
        <f>'照明算定(導入後2)'!S41</f>
        <v>0</v>
      </c>
      <c r="T41" s="835"/>
      <c r="U41" s="835"/>
      <c r="V41" s="835">
        <f>'照明算定(導入後2)'!V41</f>
        <v>0</v>
      </c>
      <c r="W41" s="835"/>
      <c r="X41" s="835"/>
      <c r="Y41" s="826">
        <f t="shared" si="0"/>
        <v>0</v>
      </c>
      <c r="Z41" s="826"/>
      <c r="AA41" s="826"/>
      <c r="AB41" s="826"/>
      <c r="AC41" s="846">
        <f>'照明算定(導入後2)'!AE41</f>
        <v>0</v>
      </c>
      <c r="AD41" s="846"/>
      <c r="AE41" s="846"/>
      <c r="AF41" s="846"/>
      <c r="AG41" s="846"/>
      <c r="AH41" s="846"/>
      <c r="AI41" s="847"/>
      <c r="AJ41" s="814" t="str">
        <f>'照明算定(導入後2)'!AL41</f>
        <v/>
      </c>
      <c r="AK41" s="815"/>
      <c r="AL41" s="801" t="str">
        <f t="shared" si="1"/>
        <v/>
      </c>
      <c r="AM41" s="802"/>
      <c r="AP41" s="33"/>
    </row>
    <row r="42" spans="1:42" s="29" customFormat="1" ht="15" customHeight="1">
      <c r="A42" s="28"/>
      <c r="B42" s="828">
        <f t="shared" si="3"/>
        <v>85</v>
      </c>
      <c r="C42" s="829"/>
      <c r="D42" s="830"/>
      <c r="E42" s="831"/>
      <c r="F42" s="831"/>
      <c r="G42" s="831"/>
      <c r="H42" s="831"/>
      <c r="I42" s="831"/>
      <c r="J42" s="831"/>
      <c r="K42" s="831"/>
      <c r="L42" s="831"/>
      <c r="M42" s="831"/>
      <c r="N42" s="831"/>
      <c r="O42" s="831"/>
      <c r="P42" s="831"/>
      <c r="Q42" s="831"/>
      <c r="R42" s="832"/>
      <c r="S42" s="834">
        <f>'照明算定(導入後2)'!S42</f>
        <v>0</v>
      </c>
      <c r="T42" s="835"/>
      <c r="U42" s="835"/>
      <c r="V42" s="835">
        <f>'照明算定(導入後2)'!V42</f>
        <v>0</v>
      </c>
      <c r="W42" s="835"/>
      <c r="X42" s="835"/>
      <c r="Y42" s="826">
        <f t="shared" si="0"/>
        <v>0</v>
      </c>
      <c r="Z42" s="826"/>
      <c r="AA42" s="826"/>
      <c r="AB42" s="826"/>
      <c r="AC42" s="846">
        <f>'照明算定(導入後2)'!AE42</f>
        <v>0</v>
      </c>
      <c r="AD42" s="846"/>
      <c r="AE42" s="846"/>
      <c r="AF42" s="846"/>
      <c r="AG42" s="846"/>
      <c r="AH42" s="846"/>
      <c r="AI42" s="847"/>
      <c r="AJ42" s="814" t="str">
        <f>'照明算定(導入後2)'!AL42</f>
        <v/>
      </c>
      <c r="AK42" s="815"/>
      <c r="AL42" s="801" t="str">
        <f t="shared" si="1"/>
        <v/>
      </c>
      <c r="AM42" s="802"/>
      <c r="AP42" s="33"/>
    </row>
    <row r="43" spans="1:42" s="29" customFormat="1" ht="15" customHeight="1">
      <c r="A43" s="28"/>
      <c r="B43" s="828">
        <f t="shared" si="3"/>
        <v>86</v>
      </c>
      <c r="C43" s="829"/>
      <c r="D43" s="830"/>
      <c r="E43" s="831"/>
      <c r="F43" s="831"/>
      <c r="G43" s="831"/>
      <c r="H43" s="831"/>
      <c r="I43" s="831"/>
      <c r="J43" s="831"/>
      <c r="K43" s="831"/>
      <c r="L43" s="831"/>
      <c r="M43" s="831"/>
      <c r="N43" s="831"/>
      <c r="O43" s="831"/>
      <c r="P43" s="831"/>
      <c r="Q43" s="831"/>
      <c r="R43" s="832"/>
      <c r="S43" s="834">
        <f>'照明算定(導入後2)'!S43</f>
        <v>0</v>
      </c>
      <c r="T43" s="835"/>
      <c r="U43" s="835"/>
      <c r="V43" s="835">
        <f>'照明算定(導入後2)'!V43</f>
        <v>0</v>
      </c>
      <c r="W43" s="835"/>
      <c r="X43" s="835"/>
      <c r="Y43" s="826">
        <f t="shared" si="0"/>
        <v>0</v>
      </c>
      <c r="Z43" s="826"/>
      <c r="AA43" s="826"/>
      <c r="AB43" s="826"/>
      <c r="AC43" s="846">
        <f>'照明算定(導入後2)'!AE43</f>
        <v>0</v>
      </c>
      <c r="AD43" s="846"/>
      <c r="AE43" s="846"/>
      <c r="AF43" s="846"/>
      <c r="AG43" s="846"/>
      <c r="AH43" s="846"/>
      <c r="AI43" s="847"/>
      <c r="AJ43" s="814" t="str">
        <f>'照明算定(導入後2)'!AL43</f>
        <v/>
      </c>
      <c r="AK43" s="815"/>
      <c r="AL43" s="801" t="str">
        <f t="shared" si="1"/>
        <v/>
      </c>
      <c r="AM43" s="802"/>
      <c r="AP43" s="33"/>
    </row>
    <row r="44" spans="1:42" s="29" customFormat="1" ht="15" customHeight="1">
      <c r="A44" s="28"/>
      <c r="B44" s="828">
        <f t="shared" si="3"/>
        <v>87</v>
      </c>
      <c r="C44" s="829"/>
      <c r="D44" s="830"/>
      <c r="E44" s="831"/>
      <c r="F44" s="831"/>
      <c r="G44" s="831"/>
      <c r="H44" s="831"/>
      <c r="I44" s="831"/>
      <c r="J44" s="831"/>
      <c r="K44" s="831"/>
      <c r="L44" s="831"/>
      <c r="M44" s="831"/>
      <c r="N44" s="831"/>
      <c r="O44" s="831"/>
      <c r="P44" s="831"/>
      <c r="Q44" s="831"/>
      <c r="R44" s="832"/>
      <c r="S44" s="834">
        <f>'照明算定(導入後2)'!S44</f>
        <v>0</v>
      </c>
      <c r="T44" s="835"/>
      <c r="U44" s="835"/>
      <c r="V44" s="835">
        <f>'照明算定(導入後2)'!V44</f>
        <v>0</v>
      </c>
      <c r="W44" s="835"/>
      <c r="X44" s="835"/>
      <c r="Y44" s="826">
        <f t="shared" si="0"/>
        <v>0</v>
      </c>
      <c r="Z44" s="826"/>
      <c r="AA44" s="826"/>
      <c r="AB44" s="826"/>
      <c r="AC44" s="846">
        <f>'照明算定(導入後2)'!AE44</f>
        <v>0</v>
      </c>
      <c r="AD44" s="846"/>
      <c r="AE44" s="846"/>
      <c r="AF44" s="846"/>
      <c r="AG44" s="846"/>
      <c r="AH44" s="846"/>
      <c r="AI44" s="847"/>
      <c r="AJ44" s="814" t="str">
        <f>'照明算定(導入後2)'!AL44</f>
        <v/>
      </c>
      <c r="AK44" s="815"/>
      <c r="AL44" s="801" t="str">
        <f t="shared" si="1"/>
        <v/>
      </c>
      <c r="AM44" s="802"/>
      <c r="AP44" s="33"/>
    </row>
    <row r="45" spans="1:42" s="29" customFormat="1" ht="15" customHeight="1">
      <c r="A45" s="28"/>
      <c r="B45" s="828">
        <f t="shared" si="3"/>
        <v>88</v>
      </c>
      <c r="C45" s="829"/>
      <c r="D45" s="830"/>
      <c r="E45" s="831"/>
      <c r="F45" s="831"/>
      <c r="G45" s="831"/>
      <c r="H45" s="831"/>
      <c r="I45" s="831"/>
      <c r="J45" s="831"/>
      <c r="K45" s="831"/>
      <c r="L45" s="831"/>
      <c r="M45" s="831"/>
      <c r="N45" s="831"/>
      <c r="O45" s="831"/>
      <c r="P45" s="831"/>
      <c r="Q45" s="831"/>
      <c r="R45" s="832"/>
      <c r="S45" s="834">
        <f>'照明算定(導入後2)'!S45</f>
        <v>0</v>
      </c>
      <c r="T45" s="835"/>
      <c r="U45" s="835"/>
      <c r="V45" s="835">
        <f>'照明算定(導入後2)'!V45</f>
        <v>0</v>
      </c>
      <c r="W45" s="835"/>
      <c r="X45" s="835"/>
      <c r="Y45" s="826">
        <f t="shared" si="0"/>
        <v>0</v>
      </c>
      <c r="Z45" s="826"/>
      <c r="AA45" s="826"/>
      <c r="AB45" s="826"/>
      <c r="AC45" s="846">
        <f>'照明算定(導入後2)'!AE45</f>
        <v>0</v>
      </c>
      <c r="AD45" s="846"/>
      <c r="AE45" s="846"/>
      <c r="AF45" s="846"/>
      <c r="AG45" s="846"/>
      <c r="AH45" s="846"/>
      <c r="AI45" s="847"/>
      <c r="AJ45" s="814" t="str">
        <f>'照明算定(導入後2)'!AL45</f>
        <v/>
      </c>
      <c r="AK45" s="815"/>
      <c r="AL45" s="801" t="str">
        <f t="shared" si="1"/>
        <v/>
      </c>
      <c r="AM45" s="802"/>
      <c r="AP45" s="33"/>
    </row>
    <row r="46" spans="1:42" s="29" customFormat="1" ht="15" customHeight="1">
      <c r="A46" s="28"/>
      <c r="B46" s="828">
        <f t="shared" si="3"/>
        <v>89</v>
      </c>
      <c r="C46" s="829"/>
      <c r="D46" s="830"/>
      <c r="E46" s="831"/>
      <c r="F46" s="831"/>
      <c r="G46" s="831"/>
      <c r="H46" s="831"/>
      <c r="I46" s="831"/>
      <c r="J46" s="831"/>
      <c r="K46" s="831"/>
      <c r="L46" s="831"/>
      <c r="M46" s="831"/>
      <c r="N46" s="831"/>
      <c r="O46" s="831"/>
      <c r="P46" s="831"/>
      <c r="Q46" s="831"/>
      <c r="R46" s="832"/>
      <c r="S46" s="834">
        <f>'照明算定(導入後2)'!S46</f>
        <v>0</v>
      </c>
      <c r="T46" s="835"/>
      <c r="U46" s="835"/>
      <c r="V46" s="835">
        <f>'照明算定(導入後2)'!V46</f>
        <v>0</v>
      </c>
      <c r="W46" s="835"/>
      <c r="X46" s="835"/>
      <c r="Y46" s="826">
        <f t="shared" si="0"/>
        <v>0</v>
      </c>
      <c r="Z46" s="826"/>
      <c r="AA46" s="826"/>
      <c r="AB46" s="826"/>
      <c r="AC46" s="846">
        <f>'照明算定(導入後2)'!AE46</f>
        <v>0</v>
      </c>
      <c r="AD46" s="846"/>
      <c r="AE46" s="846"/>
      <c r="AF46" s="846"/>
      <c r="AG46" s="846"/>
      <c r="AH46" s="846"/>
      <c r="AI46" s="847"/>
      <c r="AJ46" s="814" t="str">
        <f>'照明算定(導入後2)'!AL46</f>
        <v/>
      </c>
      <c r="AK46" s="815"/>
      <c r="AL46" s="801" t="str">
        <f t="shared" si="1"/>
        <v/>
      </c>
      <c r="AM46" s="802"/>
      <c r="AP46" s="33"/>
    </row>
    <row r="47" spans="1:42" s="29" customFormat="1" ht="15" customHeight="1">
      <c r="A47" s="28"/>
      <c r="B47" s="828">
        <f t="shared" si="3"/>
        <v>90</v>
      </c>
      <c r="C47" s="829"/>
      <c r="D47" s="830"/>
      <c r="E47" s="831"/>
      <c r="F47" s="831"/>
      <c r="G47" s="831"/>
      <c r="H47" s="831"/>
      <c r="I47" s="831"/>
      <c r="J47" s="831"/>
      <c r="K47" s="831"/>
      <c r="L47" s="831"/>
      <c r="M47" s="831"/>
      <c r="N47" s="831"/>
      <c r="O47" s="831"/>
      <c r="P47" s="831"/>
      <c r="Q47" s="831"/>
      <c r="R47" s="832"/>
      <c r="S47" s="834">
        <f>'照明算定(導入後2)'!S47</f>
        <v>0</v>
      </c>
      <c r="T47" s="835"/>
      <c r="U47" s="835"/>
      <c r="V47" s="835">
        <f>'照明算定(導入後2)'!V47</f>
        <v>0</v>
      </c>
      <c r="W47" s="835"/>
      <c r="X47" s="835"/>
      <c r="Y47" s="826">
        <f t="shared" si="0"/>
        <v>0</v>
      </c>
      <c r="Z47" s="826"/>
      <c r="AA47" s="826"/>
      <c r="AB47" s="826"/>
      <c r="AC47" s="846">
        <f>'照明算定(導入後2)'!AE47</f>
        <v>0</v>
      </c>
      <c r="AD47" s="846"/>
      <c r="AE47" s="846"/>
      <c r="AF47" s="846"/>
      <c r="AG47" s="846"/>
      <c r="AH47" s="846"/>
      <c r="AI47" s="847"/>
      <c r="AJ47" s="814" t="str">
        <f>'照明算定(導入後2)'!AL47</f>
        <v/>
      </c>
      <c r="AK47" s="815"/>
      <c r="AL47" s="801" t="str">
        <f t="shared" si="1"/>
        <v/>
      </c>
      <c r="AM47" s="802"/>
      <c r="AP47" s="33"/>
    </row>
    <row r="48" spans="1:42" s="29" customFormat="1" ht="15" customHeight="1">
      <c r="A48" s="28"/>
      <c r="B48" s="828">
        <f t="shared" si="3"/>
        <v>91</v>
      </c>
      <c r="C48" s="829"/>
      <c r="D48" s="830"/>
      <c r="E48" s="831"/>
      <c r="F48" s="831"/>
      <c r="G48" s="831"/>
      <c r="H48" s="831"/>
      <c r="I48" s="831"/>
      <c r="J48" s="831"/>
      <c r="K48" s="831"/>
      <c r="L48" s="831"/>
      <c r="M48" s="831"/>
      <c r="N48" s="831"/>
      <c r="O48" s="831"/>
      <c r="P48" s="831"/>
      <c r="Q48" s="831"/>
      <c r="R48" s="832"/>
      <c r="S48" s="834">
        <f>'照明算定(導入後2)'!S48</f>
        <v>0</v>
      </c>
      <c r="T48" s="835"/>
      <c r="U48" s="835"/>
      <c r="V48" s="835">
        <f>'照明算定(導入後2)'!V48</f>
        <v>0</v>
      </c>
      <c r="W48" s="835"/>
      <c r="X48" s="835"/>
      <c r="Y48" s="826">
        <f t="shared" si="0"/>
        <v>0</v>
      </c>
      <c r="Z48" s="826"/>
      <c r="AA48" s="826"/>
      <c r="AB48" s="826"/>
      <c r="AC48" s="846">
        <f>'照明算定(導入後2)'!AE48</f>
        <v>0</v>
      </c>
      <c r="AD48" s="846"/>
      <c r="AE48" s="846"/>
      <c r="AF48" s="846"/>
      <c r="AG48" s="846"/>
      <c r="AH48" s="846"/>
      <c r="AI48" s="847"/>
      <c r="AJ48" s="814" t="str">
        <f>'照明算定(導入後2)'!AL48</f>
        <v/>
      </c>
      <c r="AK48" s="815"/>
      <c r="AL48" s="801" t="str">
        <f t="shared" si="1"/>
        <v/>
      </c>
      <c r="AM48" s="802"/>
      <c r="AP48" s="33"/>
    </row>
    <row r="49" spans="1:42" s="29" customFormat="1" ht="15" customHeight="1">
      <c r="A49" s="28"/>
      <c r="B49" s="828">
        <f t="shared" si="3"/>
        <v>92</v>
      </c>
      <c r="C49" s="829"/>
      <c r="D49" s="830"/>
      <c r="E49" s="831"/>
      <c r="F49" s="831"/>
      <c r="G49" s="831"/>
      <c r="H49" s="831"/>
      <c r="I49" s="831"/>
      <c r="J49" s="831"/>
      <c r="K49" s="831"/>
      <c r="L49" s="831"/>
      <c r="M49" s="831"/>
      <c r="N49" s="831"/>
      <c r="O49" s="831"/>
      <c r="P49" s="831"/>
      <c r="Q49" s="831"/>
      <c r="R49" s="832"/>
      <c r="S49" s="834">
        <f>'照明算定(導入後2)'!S49</f>
        <v>0</v>
      </c>
      <c r="T49" s="835"/>
      <c r="U49" s="835"/>
      <c r="V49" s="835">
        <f>'照明算定(導入後2)'!V49</f>
        <v>0</v>
      </c>
      <c r="W49" s="835"/>
      <c r="X49" s="835"/>
      <c r="Y49" s="826">
        <f t="shared" si="0"/>
        <v>0</v>
      </c>
      <c r="Z49" s="826"/>
      <c r="AA49" s="826"/>
      <c r="AB49" s="826"/>
      <c r="AC49" s="846">
        <f>'照明算定(導入後2)'!AE49</f>
        <v>0</v>
      </c>
      <c r="AD49" s="846"/>
      <c r="AE49" s="846"/>
      <c r="AF49" s="846"/>
      <c r="AG49" s="846"/>
      <c r="AH49" s="846"/>
      <c r="AI49" s="847"/>
      <c r="AJ49" s="814" t="str">
        <f>'照明算定(導入後2)'!AL49</f>
        <v/>
      </c>
      <c r="AK49" s="815"/>
      <c r="AL49" s="801" t="str">
        <f t="shared" si="1"/>
        <v/>
      </c>
      <c r="AM49" s="802"/>
      <c r="AP49" s="33"/>
    </row>
    <row r="50" spans="1:42" s="29" customFormat="1" ht="15" customHeight="1">
      <c r="A50" s="28"/>
      <c r="B50" s="828">
        <f t="shared" si="3"/>
        <v>93</v>
      </c>
      <c r="C50" s="829"/>
      <c r="D50" s="830"/>
      <c r="E50" s="831"/>
      <c r="F50" s="831"/>
      <c r="G50" s="831"/>
      <c r="H50" s="831"/>
      <c r="I50" s="831"/>
      <c r="J50" s="831"/>
      <c r="K50" s="831"/>
      <c r="L50" s="831"/>
      <c r="M50" s="831"/>
      <c r="N50" s="831"/>
      <c r="O50" s="831"/>
      <c r="P50" s="831"/>
      <c r="Q50" s="831"/>
      <c r="R50" s="832"/>
      <c r="S50" s="834">
        <f>'照明算定(導入後2)'!S50</f>
        <v>0</v>
      </c>
      <c r="T50" s="835"/>
      <c r="U50" s="835"/>
      <c r="V50" s="835">
        <f>'照明算定(導入後2)'!V50</f>
        <v>0</v>
      </c>
      <c r="W50" s="835"/>
      <c r="X50" s="835"/>
      <c r="Y50" s="826">
        <f t="shared" si="0"/>
        <v>0</v>
      </c>
      <c r="Z50" s="826"/>
      <c r="AA50" s="826"/>
      <c r="AB50" s="826"/>
      <c r="AC50" s="846">
        <f>'照明算定(導入後2)'!AE50</f>
        <v>0</v>
      </c>
      <c r="AD50" s="846"/>
      <c r="AE50" s="846"/>
      <c r="AF50" s="846"/>
      <c r="AG50" s="846"/>
      <c r="AH50" s="846"/>
      <c r="AI50" s="847"/>
      <c r="AJ50" s="814" t="str">
        <f>'照明算定(導入後2)'!AL50</f>
        <v/>
      </c>
      <c r="AK50" s="815"/>
      <c r="AL50" s="801" t="str">
        <f t="shared" si="1"/>
        <v/>
      </c>
      <c r="AM50" s="802"/>
      <c r="AP50" s="33"/>
    </row>
    <row r="51" spans="1:42" s="29" customFormat="1" ht="15" customHeight="1">
      <c r="A51" s="28"/>
      <c r="B51" s="828">
        <f t="shared" si="3"/>
        <v>94</v>
      </c>
      <c r="C51" s="829"/>
      <c r="D51" s="830"/>
      <c r="E51" s="831"/>
      <c r="F51" s="831"/>
      <c r="G51" s="831"/>
      <c r="H51" s="831"/>
      <c r="I51" s="831"/>
      <c r="J51" s="831"/>
      <c r="K51" s="831"/>
      <c r="L51" s="831"/>
      <c r="M51" s="831"/>
      <c r="N51" s="831"/>
      <c r="O51" s="831"/>
      <c r="P51" s="831"/>
      <c r="Q51" s="831"/>
      <c r="R51" s="832"/>
      <c r="S51" s="834">
        <f>'照明算定(導入後2)'!S51</f>
        <v>0</v>
      </c>
      <c r="T51" s="835"/>
      <c r="U51" s="835"/>
      <c r="V51" s="835">
        <f>'照明算定(導入後2)'!V51</f>
        <v>0</v>
      </c>
      <c r="W51" s="835"/>
      <c r="X51" s="835"/>
      <c r="Y51" s="826">
        <f t="shared" si="0"/>
        <v>0</v>
      </c>
      <c r="Z51" s="826"/>
      <c r="AA51" s="826"/>
      <c r="AB51" s="826"/>
      <c r="AC51" s="846">
        <f>'照明算定(導入後2)'!AE51</f>
        <v>0</v>
      </c>
      <c r="AD51" s="846"/>
      <c r="AE51" s="846"/>
      <c r="AF51" s="846"/>
      <c r="AG51" s="846"/>
      <c r="AH51" s="846"/>
      <c r="AI51" s="847"/>
      <c r="AJ51" s="814" t="str">
        <f>'照明算定(導入後2)'!AL51</f>
        <v/>
      </c>
      <c r="AK51" s="815"/>
      <c r="AL51" s="801" t="str">
        <f t="shared" si="1"/>
        <v/>
      </c>
      <c r="AM51" s="802"/>
      <c r="AP51" s="33"/>
    </row>
    <row r="52" spans="1:42" s="29" customFormat="1" ht="15" customHeight="1">
      <c r="A52" s="28"/>
      <c r="B52" s="828">
        <f t="shared" si="3"/>
        <v>95</v>
      </c>
      <c r="C52" s="829"/>
      <c r="D52" s="830"/>
      <c r="E52" s="831"/>
      <c r="F52" s="831"/>
      <c r="G52" s="831"/>
      <c r="H52" s="831"/>
      <c r="I52" s="831"/>
      <c r="J52" s="831"/>
      <c r="K52" s="831"/>
      <c r="L52" s="831"/>
      <c r="M52" s="831"/>
      <c r="N52" s="831"/>
      <c r="O52" s="831"/>
      <c r="P52" s="831"/>
      <c r="Q52" s="831"/>
      <c r="R52" s="832"/>
      <c r="S52" s="834">
        <f>'照明算定(導入後2)'!S52</f>
        <v>0</v>
      </c>
      <c r="T52" s="835"/>
      <c r="U52" s="835"/>
      <c r="V52" s="835">
        <f>'照明算定(導入後2)'!V52</f>
        <v>0</v>
      </c>
      <c r="W52" s="835"/>
      <c r="X52" s="835"/>
      <c r="Y52" s="826">
        <f t="shared" si="0"/>
        <v>0</v>
      </c>
      <c r="Z52" s="826"/>
      <c r="AA52" s="826"/>
      <c r="AB52" s="826"/>
      <c r="AC52" s="846">
        <f>'照明算定(導入後2)'!AE52</f>
        <v>0</v>
      </c>
      <c r="AD52" s="846"/>
      <c r="AE52" s="846"/>
      <c r="AF52" s="846"/>
      <c r="AG52" s="846"/>
      <c r="AH52" s="846"/>
      <c r="AI52" s="847"/>
      <c r="AJ52" s="814" t="str">
        <f>'照明算定(導入後2)'!AL52</f>
        <v/>
      </c>
      <c r="AK52" s="815"/>
      <c r="AL52" s="801" t="str">
        <f t="shared" si="1"/>
        <v/>
      </c>
      <c r="AM52" s="802"/>
      <c r="AP52" s="33"/>
    </row>
    <row r="53" spans="1:42" s="29" customFormat="1" ht="15" customHeight="1">
      <c r="A53" s="28"/>
      <c r="B53" s="828">
        <f t="shared" si="3"/>
        <v>96</v>
      </c>
      <c r="C53" s="829"/>
      <c r="D53" s="830"/>
      <c r="E53" s="831"/>
      <c r="F53" s="831"/>
      <c r="G53" s="831"/>
      <c r="H53" s="831"/>
      <c r="I53" s="831"/>
      <c r="J53" s="831"/>
      <c r="K53" s="831"/>
      <c r="L53" s="831"/>
      <c r="M53" s="831"/>
      <c r="N53" s="831"/>
      <c r="O53" s="831"/>
      <c r="P53" s="831"/>
      <c r="Q53" s="831"/>
      <c r="R53" s="832"/>
      <c r="S53" s="834">
        <f>'照明算定(導入後2)'!S53</f>
        <v>0</v>
      </c>
      <c r="T53" s="835"/>
      <c r="U53" s="835"/>
      <c r="V53" s="835">
        <f>'照明算定(導入後2)'!V53</f>
        <v>0</v>
      </c>
      <c r="W53" s="835"/>
      <c r="X53" s="835"/>
      <c r="Y53" s="826">
        <f t="shared" si="0"/>
        <v>0</v>
      </c>
      <c r="Z53" s="826"/>
      <c r="AA53" s="826"/>
      <c r="AB53" s="826"/>
      <c r="AC53" s="846">
        <f>'照明算定(導入後2)'!AE53</f>
        <v>0</v>
      </c>
      <c r="AD53" s="846"/>
      <c r="AE53" s="846"/>
      <c r="AF53" s="846"/>
      <c r="AG53" s="846"/>
      <c r="AH53" s="846"/>
      <c r="AI53" s="847"/>
      <c r="AJ53" s="814" t="str">
        <f>'照明算定(導入後2)'!AL53</f>
        <v/>
      </c>
      <c r="AK53" s="815"/>
      <c r="AL53" s="801" t="str">
        <f t="shared" si="1"/>
        <v/>
      </c>
      <c r="AM53" s="802"/>
      <c r="AP53" s="33"/>
    </row>
    <row r="54" spans="1:42" s="29" customFormat="1" ht="15" customHeight="1">
      <c r="A54" s="28"/>
      <c r="B54" s="828">
        <f t="shared" si="3"/>
        <v>97</v>
      </c>
      <c r="C54" s="829"/>
      <c r="D54" s="830"/>
      <c r="E54" s="831"/>
      <c r="F54" s="831"/>
      <c r="G54" s="831"/>
      <c r="H54" s="831"/>
      <c r="I54" s="831"/>
      <c r="J54" s="831"/>
      <c r="K54" s="831"/>
      <c r="L54" s="831"/>
      <c r="M54" s="831"/>
      <c r="N54" s="831"/>
      <c r="O54" s="831"/>
      <c r="P54" s="831"/>
      <c r="Q54" s="831"/>
      <c r="R54" s="832"/>
      <c r="S54" s="834">
        <f>'照明算定(導入後2)'!S54</f>
        <v>0</v>
      </c>
      <c r="T54" s="835"/>
      <c r="U54" s="835"/>
      <c r="V54" s="835">
        <f>'照明算定(導入後2)'!V54</f>
        <v>0</v>
      </c>
      <c r="W54" s="835"/>
      <c r="X54" s="835"/>
      <c r="Y54" s="826">
        <f t="shared" si="0"/>
        <v>0</v>
      </c>
      <c r="Z54" s="826"/>
      <c r="AA54" s="826"/>
      <c r="AB54" s="826"/>
      <c r="AC54" s="846">
        <f>'照明算定(導入後2)'!AE54</f>
        <v>0</v>
      </c>
      <c r="AD54" s="846"/>
      <c r="AE54" s="846"/>
      <c r="AF54" s="846"/>
      <c r="AG54" s="846"/>
      <c r="AH54" s="846"/>
      <c r="AI54" s="847"/>
      <c r="AJ54" s="814" t="str">
        <f>'照明算定(導入後2)'!AL54</f>
        <v/>
      </c>
      <c r="AK54" s="815"/>
      <c r="AL54" s="801" t="str">
        <f t="shared" si="1"/>
        <v/>
      </c>
      <c r="AM54" s="802"/>
      <c r="AP54" s="33"/>
    </row>
    <row r="55" spans="1:42" s="29" customFormat="1" ht="15" customHeight="1">
      <c r="A55" s="28"/>
      <c r="B55" s="828">
        <f t="shared" si="3"/>
        <v>98</v>
      </c>
      <c r="C55" s="829"/>
      <c r="D55" s="830"/>
      <c r="E55" s="831"/>
      <c r="F55" s="831"/>
      <c r="G55" s="831"/>
      <c r="H55" s="831"/>
      <c r="I55" s="831"/>
      <c r="J55" s="831"/>
      <c r="K55" s="831"/>
      <c r="L55" s="831"/>
      <c r="M55" s="831"/>
      <c r="N55" s="831"/>
      <c r="O55" s="831"/>
      <c r="P55" s="831"/>
      <c r="Q55" s="831"/>
      <c r="R55" s="832"/>
      <c r="S55" s="834">
        <f>'照明算定(導入後2)'!S55</f>
        <v>0</v>
      </c>
      <c r="T55" s="835"/>
      <c r="U55" s="835"/>
      <c r="V55" s="835">
        <f>'照明算定(導入後2)'!V55</f>
        <v>0</v>
      </c>
      <c r="W55" s="835"/>
      <c r="X55" s="835"/>
      <c r="Y55" s="826">
        <f t="shared" si="0"/>
        <v>0</v>
      </c>
      <c r="Z55" s="826"/>
      <c r="AA55" s="826"/>
      <c r="AB55" s="826"/>
      <c r="AC55" s="846">
        <f>'照明算定(導入後2)'!AE55</f>
        <v>0</v>
      </c>
      <c r="AD55" s="846"/>
      <c r="AE55" s="846"/>
      <c r="AF55" s="846"/>
      <c r="AG55" s="846"/>
      <c r="AH55" s="846"/>
      <c r="AI55" s="847"/>
      <c r="AJ55" s="814" t="str">
        <f>'照明算定(導入後2)'!AL55</f>
        <v/>
      </c>
      <c r="AK55" s="815"/>
      <c r="AL55" s="801" t="str">
        <f t="shared" si="1"/>
        <v/>
      </c>
      <c r="AM55" s="802"/>
      <c r="AP55" s="33"/>
    </row>
    <row r="56" spans="1:42" ht="15" customHeight="1">
      <c r="A56" s="28"/>
      <c r="B56" s="828">
        <f t="shared" si="3"/>
        <v>99</v>
      </c>
      <c r="C56" s="829"/>
      <c r="D56" s="830"/>
      <c r="E56" s="831"/>
      <c r="F56" s="831"/>
      <c r="G56" s="831"/>
      <c r="H56" s="831"/>
      <c r="I56" s="831"/>
      <c r="J56" s="831"/>
      <c r="K56" s="831"/>
      <c r="L56" s="831"/>
      <c r="M56" s="831"/>
      <c r="N56" s="831"/>
      <c r="O56" s="831"/>
      <c r="P56" s="831"/>
      <c r="Q56" s="831"/>
      <c r="R56" s="832"/>
      <c r="S56" s="834">
        <f>'照明算定(導入後2)'!S56</f>
        <v>0</v>
      </c>
      <c r="T56" s="835"/>
      <c r="U56" s="835"/>
      <c r="V56" s="835">
        <f>'照明算定(導入後2)'!V56</f>
        <v>0</v>
      </c>
      <c r="W56" s="835"/>
      <c r="X56" s="835"/>
      <c r="Y56" s="826">
        <f t="shared" si="0"/>
        <v>0</v>
      </c>
      <c r="Z56" s="826"/>
      <c r="AA56" s="826"/>
      <c r="AB56" s="826"/>
      <c r="AC56" s="846">
        <f>'照明算定(導入後2)'!AE56</f>
        <v>0</v>
      </c>
      <c r="AD56" s="846"/>
      <c r="AE56" s="846"/>
      <c r="AF56" s="846"/>
      <c r="AG56" s="846"/>
      <c r="AH56" s="846"/>
      <c r="AI56" s="847"/>
      <c r="AJ56" s="814" t="str">
        <f>'照明算定(導入後2)'!AL56</f>
        <v/>
      </c>
      <c r="AK56" s="815"/>
      <c r="AL56" s="801" t="str">
        <f t="shared" si="1"/>
        <v/>
      </c>
      <c r="AM56" s="802"/>
      <c r="AP56" s="33"/>
    </row>
    <row r="57" spans="1:42" ht="14.25" thickBot="1">
      <c r="A57" s="28"/>
      <c r="B57" s="848">
        <f t="shared" si="3"/>
        <v>100</v>
      </c>
      <c r="C57" s="849"/>
      <c r="D57" s="850"/>
      <c r="E57" s="820"/>
      <c r="F57" s="820"/>
      <c r="G57" s="820"/>
      <c r="H57" s="820"/>
      <c r="I57" s="820"/>
      <c r="J57" s="820"/>
      <c r="K57" s="820"/>
      <c r="L57" s="820"/>
      <c r="M57" s="820"/>
      <c r="N57" s="820"/>
      <c r="O57" s="820"/>
      <c r="P57" s="820"/>
      <c r="Q57" s="820"/>
      <c r="R57" s="821"/>
      <c r="S57" s="951">
        <f>'照明算定(導入後2)'!S57</f>
        <v>0</v>
      </c>
      <c r="T57" s="825"/>
      <c r="U57" s="825"/>
      <c r="V57" s="825">
        <f>'照明算定(導入後2)'!V57</f>
        <v>0</v>
      </c>
      <c r="W57" s="825"/>
      <c r="X57" s="825"/>
      <c r="Y57" s="952">
        <f t="shared" si="0"/>
        <v>0</v>
      </c>
      <c r="Z57" s="952"/>
      <c r="AA57" s="952"/>
      <c r="AB57" s="952"/>
      <c r="AC57" s="953">
        <f>'照明算定(導入後2)'!AE57</f>
        <v>0</v>
      </c>
      <c r="AD57" s="953"/>
      <c r="AE57" s="953"/>
      <c r="AF57" s="953"/>
      <c r="AG57" s="953"/>
      <c r="AH57" s="953"/>
      <c r="AI57" s="954"/>
      <c r="AJ57" s="816" t="str">
        <f>'照明算定(導入後2)'!AL57</f>
        <v/>
      </c>
      <c r="AK57" s="817"/>
      <c r="AL57" s="803" t="str">
        <f t="shared" si="1"/>
        <v/>
      </c>
      <c r="AM57" s="804"/>
      <c r="AP57" s="33"/>
    </row>
    <row r="58" spans="1:42" ht="14.25" thickBot="1">
      <c r="A58" s="28"/>
      <c r="B58" s="955" t="s">
        <v>501</v>
      </c>
      <c r="C58" s="955"/>
      <c r="D58" s="955"/>
      <c r="E58" s="955"/>
      <c r="F58" s="955"/>
      <c r="G58" s="955"/>
      <c r="H58" s="955"/>
      <c r="I58" s="955"/>
      <c r="J58" s="955"/>
      <c r="K58" s="955"/>
      <c r="L58" s="955"/>
      <c r="M58" s="955"/>
      <c r="N58" s="955"/>
      <c r="O58" s="955"/>
      <c r="P58" s="955"/>
      <c r="Q58" s="955"/>
      <c r="R58" s="955"/>
      <c r="S58" s="955"/>
      <c r="T58" s="955"/>
      <c r="U58" s="955"/>
      <c r="V58" s="955"/>
      <c r="W58" s="955"/>
      <c r="X58" s="955"/>
      <c r="Y58" s="955"/>
      <c r="Z58" s="955"/>
      <c r="AA58" s="955"/>
      <c r="AB58" s="955"/>
      <c r="AC58" s="955"/>
      <c r="AD58" s="955"/>
      <c r="AE58" s="955"/>
      <c r="AF58" s="955"/>
      <c r="AG58" s="955"/>
      <c r="AH58" s="955"/>
      <c r="AI58" s="955"/>
      <c r="AJ58" s="955"/>
      <c r="AK58" s="955"/>
      <c r="AL58" s="805">
        <f>SUM(AL8:AM57)</f>
        <v>0</v>
      </c>
      <c r="AM58" s="568"/>
      <c r="AN58" s="568"/>
      <c r="AO58" s="568"/>
      <c r="AP58" s="287" t="s">
        <v>470</v>
      </c>
    </row>
    <row r="59" spans="1:42" ht="16.5" customHeight="1" thickBot="1">
      <c r="A59" s="28"/>
      <c r="B59" s="28"/>
      <c r="C59" s="28"/>
      <c r="D59" s="481" t="s">
        <v>161</v>
      </c>
      <c r="E59" s="481"/>
      <c r="F59" s="481"/>
      <c r="G59" s="481"/>
      <c r="H59" s="481"/>
      <c r="I59" s="481"/>
      <c r="J59" s="836"/>
      <c r="K59" s="837">
        <f>W59*0.495/1000</f>
        <v>0</v>
      </c>
      <c r="L59" s="838"/>
      <c r="M59" s="838"/>
      <c r="N59" s="838"/>
      <c r="O59" s="839"/>
      <c r="P59" s="36" t="s">
        <v>162</v>
      </c>
      <c r="Q59" s="35"/>
      <c r="R59" s="35"/>
      <c r="S59" s="38" t="s">
        <v>163</v>
      </c>
      <c r="T59" s="35"/>
      <c r="U59" s="37"/>
      <c r="V59" s="286"/>
      <c r="W59" s="840">
        <f>SUM(Y8:AB57)</f>
        <v>0</v>
      </c>
      <c r="X59" s="841"/>
      <c r="Y59" s="841"/>
      <c r="Z59" s="842"/>
      <c r="AA59" s="281" t="s">
        <v>125</v>
      </c>
      <c r="AB59" s="282"/>
      <c r="AC59" s="37"/>
      <c r="AD59" s="35"/>
      <c r="AE59" s="298" t="s">
        <v>441</v>
      </c>
      <c r="AF59" s="843">
        <f>AL59</f>
        <v>0</v>
      </c>
      <c r="AG59" s="844"/>
      <c r="AH59" s="844"/>
      <c r="AI59" s="845"/>
      <c r="AJ59" s="35" t="s">
        <v>162</v>
      </c>
      <c r="AK59" s="35"/>
      <c r="AL59" s="807">
        <f>AL58*0.495/1000</f>
        <v>0</v>
      </c>
      <c r="AM59" s="807"/>
      <c r="AN59" s="807"/>
      <c r="AO59" s="806" t="s">
        <v>469</v>
      </c>
      <c r="AP59" s="806"/>
    </row>
  </sheetData>
  <sheetProtection password="D73A" sheet="1" objects="1" formatCells="0"/>
  <mergeCells count="526">
    <mergeCell ref="Y8:AB8"/>
    <mergeCell ref="AC8:AI8"/>
    <mergeCell ref="AJ8:AK8"/>
    <mergeCell ref="AL8:AM8"/>
    <mergeCell ref="B9:C9"/>
    <mergeCell ref="A1:T2"/>
    <mergeCell ref="U1:AF2"/>
    <mergeCell ref="AG1:AJ2"/>
    <mergeCell ref="A3:K4"/>
    <mergeCell ref="L3:AJ4"/>
    <mergeCell ref="AJ6:AK7"/>
    <mergeCell ref="AL6:AM7"/>
    <mergeCell ref="M7:O7"/>
    <mergeCell ref="P7:R7"/>
    <mergeCell ref="S7:U7"/>
    <mergeCell ref="V7:X7"/>
    <mergeCell ref="Y7:AB7"/>
    <mergeCell ref="B6:C7"/>
    <mergeCell ref="D6:L7"/>
    <mergeCell ref="M6:O6"/>
    <mergeCell ref="P6:R6"/>
    <mergeCell ref="Y6:AB6"/>
    <mergeCell ref="AC6:AI7"/>
    <mergeCell ref="D9:L9"/>
    <mergeCell ref="M9:O9"/>
    <mergeCell ref="P9:R9"/>
    <mergeCell ref="S9:U9"/>
    <mergeCell ref="V9:X9"/>
    <mergeCell ref="B8:C8"/>
    <mergeCell ref="D8:L8"/>
    <mergeCell ref="M8:O8"/>
    <mergeCell ref="P8:R8"/>
    <mergeCell ref="S8:U8"/>
    <mergeCell ref="V8:X8"/>
    <mergeCell ref="Y9:AB9"/>
    <mergeCell ref="AC9:AI9"/>
    <mergeCell ref="AJ9:AK9"/>
    <mergeCell ref="AL9:AM9"/>
    <mergeCell ref="AL10:AM10"/>
    <mergeCell ref="B11:C11"/>
    <mergeCell ref="D11:L11"/>
    <mergeCell ref="M11:O11"/>
    <mergeCell ref="P11:R11"/>
    <mergeCell ref="S11:U11"/>
    <mergeCell ref="V11:X11"/>
    <mergeCell ref="Y11:AB11"/>
    <mergeCell ref="AC11:AI11"/>
    <mergeCell ref="AJ11:AK11"/>
    <mergeCell ref="AL11:AM11"/>
    <mergeCell ref="B10:C10"/>
    <mergeCell ref="D10:L10"/>
    <mergeCell ref="M10:O10"/>
    <mergeCell ref="P10:R10"/>
    <mergeCell ref="S10:U10"/>
    <mergeCell ref="V10:X10"/>
    <mergeCell ref="Y10:AB10"/>
    <mergeCell ref="AC10:AI10"/>
    <mergeCell ref="AJ10:AK10"/>
    <mergeCell ref="AL12:AM12"/>
    <mergeCell ref="B13:C13"/>
    <mergeCell ref="D13:L13"/>
    <mergeCell ref="M13:O13"/>
    <mergeCell ref="P13:R13"/>
    <mergeCell ref="S13:U13"/>
    <mergeCell ref="V13:X13"/>
    <mergeCell ref="Y13:AB13"/>
    <mergeCell ref="AC13:AI13"/>
    <mergeCell ref="AJ13:AK13"/>
    <mergeCell ref="AL13:AM13"/>
    <mergeCell ref="B12:C12"/>
    <mergeCell ref="D12:L12"/>
    <mergeCell ref="M12:O12"/>
    <mergeCell ref="P12:R12"/>
    <mergeCell ref="S12:U12"/>
    <mergeCell ref="V12:X12"/>
    <mergeCell ref="Y12:AB12"/>
    <mergeCell ref="AC12:AI12"/>
    <mergeCell ref="AJ12:AK12"/>
    <mergeCell ref="AL14:AM14"/>
    <mergeCell ref="B15:C15"/>
    <mergeCell ref="D15:L15"/>
    <mergeCell ref="M15:O15"/>
    <mergeCell ref="P15:R15"/>
    <mergeCell ref="S15:U15"/>
    <mergeCell ref="V15:X15"/>
    <mergeCell ref="Y15:AB15"/>
    <mergeCell ref="AC15:AI15"/>
    <mergeCell ref="AJ15:AK15"/>
    <mergeCell ref="AL15:AM15"/>
    <mergeCell ref="B14:C14"/>
    <mergeCell ref="D14:L14"/>
    <mergeCell ref="M14:O14"/>
    <mergeCell ref="P14:R14"/>
    <mergeCell ref="S14:U14"/>
    <mergeCell ref="V14:X14"/>
    <mergeCell ref="Y14:AB14"/>
    <mergeCell ref="AC14:AI14"/>
    <mergeCell ref="AJ14:AK14"/>
    <mergeCell ref="AL16:AM16"/>
    <mergeCell ref="B17:C17"/>
    <mergeCell ref="D17:L17"/>
    <mergeCell ref="M17:O17"/>
    <mergeCell ref="P17:R17"/>
    <mergeCell ref="S17:U17"/>
    <mergeCell ref="V17:X17"/>
    <mergeCell ref="Y17:AB17"/>
    <mergeCell ref="AC17:AI17"/>
    <mergeCell ref="AJ17:AK17"/>
    <mergeCell ref="AL17:AM17"/>
    <mergeCell ref="B16:C16"/>
    <mergeCell ref="D16:L16"/>
    <mergeCell ref="M16:O16"/>
    <mergeCell ref="P16:R16"/>
    <mergeCell ref="S16:U16"/>
    <mergeCell ref="V16:X16"/>
    <mergeCell ref="Y16:AB16"/>
    <mergeCell ref="AC16:AI16"/>
    <mergeCell ref="AJ16:AK16"/>
    <mergeCell ref="AL18:AM18"/>
    <mergeCell ref="B19:C19"/>
    <mergeCell ref="D19:L19"/>
    <mergeCell ref="M19:O19"/>
    <mergeCell ref="P19:R19"/>
    <mergeCell ref="S19:U19"/>
    <mergeCell ref="V19:X19"/>
    <mergeCell ref="Y19:AB19"/>
    <mergeCell ref="AC19:AI19"/>
    <mergeCell ref="AJ19:AK19"/>
    <mergeCell ref="AL19:AM19"/>
    <mergeCell ref="B18:C18"/>
    <mergeCell ref="D18:L18"/>
    <mergeCell ref="M18:O18"/>
    <mergeCell ref="P18:R18"/>
    <mergeCell ref="S18:U18"/>
    <mergeCell ref="V18:X18"/>
    <mergeCell ref="Y18:AB18"/>
    <mergeCell ref="AC18:AI18"/>
    <mergeCell ref="AJ18:AK18"/>
    <mergeCell ref="AL20:AM20"/>
    <mergeCell ref="B21:C21"/>
    <mergeCell ref="D21:L21"/>
    <mergeCell ref="M21:O21"/>
    <mergeCell ref="P21:R21"/>
    <mergeCell ref="S21:U21"/>
    <mergeCell ref="V21:X21"/>
    <mergeCell ref="Y21:AB21"/>
    <mergeCell ref="AC21:AI21"/>
    <mergeCell ref="AJ21:AK21"/>
    <mergeCell ref="AL21:AM21"/>
    <mergeCell ref="B20:C20"/>
    <mergeCell ref="D20:L20"/>
    <mergeCell ref="M20:O20"/>
    <mergeCell ref="P20:R20"/>
    <mergeCell ref="S20:U20"/>
    <mergeCell ref="V20:X20"/>
    <mergeCell ref="Y20:AB20"/>
    <mergeCell ref="AC20:AI20"/>
    <mergeCell ref="AJ20:AK20"/>
    <mergeCell ref="AL22:AM22"/>
    <mergeCell ref="B23:C23"/>
    <mergeCell ref="D23:L23"/>
    <mergeCell ref="M23:O23"/>
    <mergeCell ref="P23:R23"/>
    <mergeCell ref="S23:U23"/>
    <mergeCell ref="V23:X23"/>
    <mergeCell ref="Y23:AB23"/>
    <mergeCell ref="AC23:AI23"/>
    <mergeCell ref="AJ23:AK23"/>
    <mergeCell ref="AL23:AM23"/>
    <mergeCell ref="B22:C22"/>
    <mergeCell ref="D22:L22"/>
    <mergeCell ref="M22:O22"/>
    <mergeCell ref="P22:R22"/>
    <mergeCell ref="S22:U22"/>
    <mergeCell ref="V22:X22"/>
    <mergeCell ref="Y22:AB22"/>
    <mergeCell ref="AC22:AI22"/>
    <mergeCell ref="AJ22:AK22"/>
    <mergeCell ref="AL24:AM24"/>
    <mergeCell ref="B25:C25"/>
    <mergeCell ref="D25:L25"/>
    <mergeCell ref="M25:O25"/>
    <mergeCell ref="P25:R25"/>
    <mergeCell ref="S25:U25"/>
    <mergeCell ref="V25:X25"/>
    <mergeCell ref="Y25:AB25"/>
    <mergeCell ref="AC25:AI25"/>
    <mergeCell ref="AJ25:AK25"/>
    <mergeCell ref="AL25:AM25"/>
    <mergeCell ref="B24:C24"/>
    <mergeCell ref="D24:L24"/>
    <mergeCell ref="M24:O24"/>
    <mergeCell ref="P24:R24"/>
    <mergeCell ref="S24:U24"/>
    <mergeCell ref="V24:X24"/>
    <mergeCell ref="Y24:AB24"/>
    <mergeCell ref="AC24:AI24"/>
    <mergeCell ref="AJ24:AK24"/>
    <mergeCell ref="AL26:AM26"/>
    <mergeCell ref="B27:C27"/>
    <mergeCell ref="D27:L27"/>
    <mergeCell ref="M27:O27"/>
    <mergeCell ref="P27:R27"/>
    <mergeCell ref="S27:U27"/>
    <mergeCell ref="V27:X27"/>
    <mergeCell ref="Y27:AB27"/>
    <mergeCell ref="AC27:AI27"/>
    <mergeCell ref="AJ27:AK27"/>
    <mergeCell ref="AL27:AM27"/>
    <mergeCell ref="B26:C26"/>
    <mergeCell ref="D26:L26"/>
    <mergeCell ref="M26:O26"/>
    <mergeCell ref="P26:R26"/>
    <mergeCell ref="S26:U26"/>
    <mergeCell ref="V26:X26"/>
    <mergeCell ref="Y26:AB26"/>
    <mergeCell ref="AC26:AI26"/>
    <mergeCell ref="AJ26:AK26"/>
    <mergeCell ref="AL28:AM28"/>
    <mergeCell ref="B29:C29"/>
    <mergeCell ref="D29:L29"/>
    <mergeCell ref="M29:O29"/>
    <mergeCell ref="P29:R29"/>
    <mergeCell ref="S29:U29"/>
    <mergeCell ref="V29:X29"/>
    <mergeCell ref="Y29:AB29"/>
    <mergeCell ref="AC29:AI29"/>
    <mergeCell ref="AJ29:AK29"/>
    <mergeCell ref="AL29:AM29"/>
    <mergeCell ref="B28:C28"/>
    <mergeCell ref="D28:L28"/>
    <mergeCell ref="M28:O28"/>
    <mergeCell ref="P28:R28"/>
    <mergeCell ref="S28:U28"/>
    <mergeCell ref="V28:X28"/>
    <mergeCell ref="Y28:AB28"/>
    <mergeCell ref="AC28:AI28"/>
    <mergeCell ref="AJ28:AK28"/>
    <mergeCell ref="AL30:AM30"/>
    <mergeCell ref="B31:C31"/>
    <mergeCell ref="D31:L31"/>
    <mergeCell ref="M31:O31"/>
    <mergeCell ref="P31:R31"/>
    <mergeCell ref="S31:U31"/>
    <mergeCell ref="V31:X31"/>
    <mergeCell ref="Y31:AB31"/>
    <mergeCell ref="AC31:AI31"/>
    <mergeCell ref="AJ31:AK31"/>
    <mergeCell ref="AL31:AM31"/>
    <mergeCell ref="B30:C30"/>
    <mergeCell ref="D30:L30"/>
    <mergeCell ref="M30:O30"/>
    <mergeCell ref="P30:R30"/>
    <mergeCell ref="S30:U30"/>
    <mergeCell ref="V30:X30"/>
    <mergeCell ref="Y30:AB30"/>
    <mergeCell ref="AC30:AI30"/>
    <mergeCell ref="AJ30:AK30"/>
    <mergeCell ref="AL32:AM32"/>
    <mergeCell ref="B33:C33"/>
    <mergeCell ref="D33:L33"/>
    <mergeCell ref="M33:O33"/>
    <mergeCell ref="P33:R33"/>
    <mergeCell ref="S33:U33"/>
    <mergeCell ref="V33:X33"/>
    <mergeCell ref="Y33:AB33"/>
    <mergeCell ref="AC33:AI33"/>
    <mergeCell ref="AJ33:AK33"/>
    <mergeCell ref="AL33:AM33"/>
    <mergeCell ref="B32:C32"/>
    <mergeCell ref="D32:L32"/>
    <mergeCell ref="M32:O32"/>
    <mergeCell ref="P32:R32"/>
    <mergeCell ref="S32:U32"/>
    <mergeCell ref="V32:X32"/>
    <mergeCell ref="Y32:AB32"/>
    <mergeCell ref="AC32:AI32"/>
    <mergeCell ref="AJ32:AK32"/>
    <mergeCell ref="AL34:AM34"/>
    <mergeCell ref="B35:C35"/>
    <mergeCell ref="D35:L35"/>
    <mergeCell ref="M35:O35"/>
    <mergeCell ref="P35:R35"/>
    <mergeCell ref="S35:U35"/>
    <mergeCell ref="V35:X35"/>
    <mergeCell ref="Y35:AB35"/>
    <mergeCell ref="AC35:AI35"/>
    <mergeCell ref="AJ35:AK35"/>
    <mergeCell ref="AL35:AM35"/>
    <mergeCell ref="B34:C34"/>
    <mergeCell ref="D34:L34"/>
    <mergeCell ref="M34:O34"/>
    <mergeCell ref="P34:R34"/>
    <mergeCell ref="S34:U34"/>
    <mergeCell ref="V34:X34"/>
    <mergeCell ref="Y34:AB34"/>
    <mergeCell ref="AC34:AI34"/>
    <mergeCell ref="AJ34:AK34"/>
    <mergeCell ref="AL36:AM36"/>
    <mergeCell ref="B37:C37"/>
    <mergeCell ref="D37:L37"/>
    <mergeCell ref="M37:O37"/>
    <mergeCell ref="P37:R37"/>
    <mergeCell ref="S37:U37"/>
    <mergeCell ref="V37:X37"/>
    <mergeCell ref="Y37:AB37"/>
    <mergeCell ref="AC37:AI37"/>
    <mergeCell ref="AJ37:AK37"/>
    <mergeCell ref="AL37:AM37"/>
    <mergeCell ref="B36:C36"/>
    <mergeCell ref="D36:L36"/>
    <mergeCell ref="M36:O36"/>
    <mergeCell ref="P36:R36"/>
    <mergeCell ref="S36:U36"/>
    <mergeCell ref="V36:X36"/>
    <mergeCell ref="Y36:AB36"/>
    <mergeCell ref="AC36:AI36"/>
    <mergeCell ref="AJ36:AK36"/>
    <mergeCell ref="AL38:AM38"/>
    <mergeCell ref="B39:C39"/>
    <mergeCell ref="D39:L39"/>
    <mergeCell ref="M39:O39"/>
    <mergeCell ref="P39:R39"/>
    <mergeCell ref="S39:U39"/>
    <mergeCell ref="V39:X39"/>
    <mergeCell ref="Y39:AB39"/>
    <mergeCell ref="AC39:AI39"/>
    <mergeCell ref="AJ39:AK39"/>
    <mergeCell ref="AL39:AM39"/>
    <mergeCell ref="B38:C38"/>
    <mergeCell ref="D38:L38"/>
    <mergeCell ref="M38:O38"/>
    <mergeCell ref="P38:R38"/>
    <mergeCell ref="S38:U38"/>
    <mergeCell ref="V38:X38"/>
    <mergeCell ref="Y38:AB38"/>
    <mergeCell ref="AC38:AI38"/>
    <mergeCell ref="AJ38:AK38"/>
    <mergeCell ref="AL40:AM40"/>
    <mergeCell ref="B41:C41"/>
    <mergeCell ref="D41:L41"/>
    <mergeCell ref="M41:O41"/>
    <mergeCell ref="P41:R41"/>
    <mergeCell ref="S41:U41"/>
    <mergeCell ref="V41:X41"/>
    <mergeCell ref="Y41:AB41"/>
    <mergeCell ref="AC41:AI41"/>
    <mergeCell ref="AJ41:AK41"/>
    <mergeCell ref="AL41:AM41"/>
    <mergeCell ref="B40:C40"/>
    <mergeCell ref="D40:L40"/>
    <mergeCell ref="M40:O40"/>
    <mergeCell ref="P40:R40"/>
    <mergeCell ref="S40:U40"/>
    <mergeCell ref="V40:X40"/>
    <mergeCell ref="Y40:AB40"/>
    <mergeCell ref="AC40:AI40"/>
    <mergeCell ref="AJ40:AK40"/>
    <mergeCell ref="AL42:AM42"/>
    <mergeCell ref="B43:C43"/>
    <mergeCell ref="D43:L43"/>
    <mergeCell ref="M43:O43"/>
    <mergeCell ref="P43:R43"/>
    <mergeCell ref="S43:U43"/>
    <mergeCell ref="V43:X43"/>
    <mergeCell ref="Y43:AB43"/>
    <mergeCell ref="AC43:AI43"/>
    <mergeCell ref="AJ43:AK43"/>
    <mergeCell ref="AL43:AM43"/>
    <mergeCell ref="B42:C42"/>
    <mergeCell ref="D42:L42"/>
    <mergeCell ref="M42:O42"/>
    <mergeCell ref="P42:R42"/>
    <mergeCell ref="S42:U42"/>
    <mergeCell ref="V42:X42"/>
    <mergeCell ref="Y42:AB42"/>
    <mergeCell ref="AC42:AI42"/>
    <mergeCell ref="AJ42:AK42"/>
    <mergeCell ref="AL44:AM44"/>
    <mergeCell ref="B45:C45"/>
    <mergeCell ref="D45:L45"/>
    <mergeCell ref="M45:O45"/>
    <mergeCell ref="P45:R45"/>
    <mergeCell ref="S45:U45"/>
    <mergeCell ref="V45:X45"/>
    <mergeCell ref="Y45:AB45"/>
    <mergeCell ref="AC45:AI45"/>
    <mergeCell ref="AJ45:AK45"/>
    <mergeCell ref="AL45:AM45"/>
    <mergeCell ref="B44:C44"/>
    <mergeCell ref="D44:L44"/>
    <mergeCell ref="M44:O44"/>
    <mergeCell ref="P44:R44"/>
    <mergeCell ref="S44:U44"/>
    <mergeCell ref="V44:X44"/>
    <mergeCell ref="Y44:AB44"/>
    <mergeCell ref="AC44:AI44"/>
    <mergeCell ref="AJ44:AK44"/>
    <mergeCell ref="AL46:AM46"/>
    <mergeCell ref="B47:C47"/>
    <mergeCell ref="D47:L47"/>
    <mergeCell ref="M47:O47"/>
    <mergeCell ref="P47:R47"/>
    <mergeCell ref="S47:U47"/>
    <mergeCell ref="V47:X47"/>
    <mergeCell ref="Y47:AB47"/>
    <mergeCell ref="AC47:AI47"/>
    <mergeCell ref="AJ47:AK47"/>
    <mergeCell ref="AL47:AM47"/>
    <mergeCell ref="B46:C46"/>
    <mergeCell ref="D46:L46"/>
    <mergeCell ref="M46:O46"/>
    <mergeCell ref="P46:R46"/>
    <mergeCell ref="S46:U46"/>
    <mergeCell ref="V46:X46"/>
    <mergeCell ref="Y46:AB46"/>
    <mergeCell ref="AC46:AI46"/>
    <mergeCell ref="AJ46:AK46"/>
    <mergeCell ref="AL48:AM48"/>
    <mergeCell ref="B49:C49"/>
    <mergeCell ref="D49:L49"/>
    <mergeCell ref="M49:O49"/>
    <mergeCell ref="P49:R49"/>
    <mergeCell ref="S49:U49"/>
    <mergeCell ref="V49:X49"/>
    <mergeCell ref="Y49:AB49"/>
    <mergeCell ref="AC49:AI49"/>
    <mergeCell ref="AJ49:AK49"/>
    <mergeCell ref="AL49:AM49"/>
    <mergeCell ref="B48:C48"/>
    <mergeCell ref="D48:L48"/>
    <mergeCell ref="M48:O48"/>
    <mergeCell ref="P48:R48"/>
    <mergeCell ref="S48:U48"/>
    <mergeCell ref="V48:X48"/>
    <mergeCell ref="Y48:AB48"/>
    <mergeCell ref="AC48:AI48"/>
    <mergeCell ref="AJ48:AK48"/>
    <mergeCell ref="AL50:AM50"/>
    <mergeCell ref="B51:C51"/>
    <mergeCell ref="D51:L51"/>
    <mergeCell ref="M51:O51"/>
    <mergeCell ref="P51:R51"/>
    <mergeCell ref="S51:U51"/>
    <mergeCell ref="V51:X51"/>
    <mergeCell ref="Y51:AB51"/>
    <mergeCell ref="AC51:AI51"/>
    <mergeCell ref="AJ51:AK51"/>
    <mergeCell ref="AL51:AM51"/>
    <mergeCell ref="B50:C50"/>
    <mergeCell ref="D50:L50"/>
    <mergeCell ref="M50:O50"/>
    <mergeCell ref="P50:R50"/>
    <mergeCell ref="S50:U50"/>
    <mergeCell ref="V50:X50"/>
    <mergeCell ref="Y50:AB50"/>
    <mergeCell ref="AC50:AI50"/>
    <mergeCell ref="AJ50:AK50"/>
    <mergeCell ref="AL52:AM52"/>
    <mergeCell ref="B53:C53"/>
    <mergeCell ref="D53:L53"/>
    <mergeCell ref="M53:O53"/>
    <mergeCell ref="P53:R53"/>
    <mergeCell ref="S53:U53"/>
    <mergeCell ref="V53:X53"/>
    <mergeCell ref="Y53:AB53"/>
    <mergeCell ref="AC53:AI53"/>
    <mergeCell ref="AJ53:AK53"/>
    <mergeCell ref="AL53:AM53"/>
    <mergeCell ref="B52:C52"/>
    <mergeCell ref="D52:L52"/>
    <mergeCell ref="M52:O52"/>
    <mergeCell ref="P52:R52"/>
    <mergeCell ref="S52:U52"/>
    <mergeCell ref="V52:X52"/>
    <mergeCell ref="Y52:AB52"/>
    <mergeCell ref="AC52:AI52"/>
    <mergeCell ref="AJ52:AK52"/>
    <mergeCell ref="Y56:AB56"/>
    <mergeCell ref="AC56:AI56"/>
    <mergeCell ref="AJ56:AK56"/>
    <mergeCell ref="AL54:AM54"/>
    <mergeCell ref="B55:C55"/>
    <mergeCell ref="D55:L55"/>
    <mergeCell ref="M55:O55"/>
    <mergeCell ref="P55:R55"/>
    <mergeCell ref="S55:U55"/>
    <mergeCell ref="V55:X55"/>
    <mergeCell ref="Y55:AB55"/>
    <mergeCell ref="AC55:AI55"/>
    <mergeCell ref="AJ55:AK55"/>
    <mergeCell ref="AL55:AM55"/>
    <mergeCell ref="B54:C54"/>
    <mergeCell ref="D54:L54"/>
    <mergeCell ref="M54:O54"/>
    <mergeCell ref="P54:R54"/>
    <mergeCell ref="S54:U54"/>
    <mergeCell ref="V54:X54"/>
    <mergeCell ref="Y54:AB54"/>
    <mergeCell ref="AC54:AI54"/>
    <mergeCell ref="AJ54:AK54"/>
    <mergeCell ref="AL56:AM56"/>
    <mergeCell ref="AO59:AP59"/>
    <mergeCell ref="Y57:AB57"/>
    <mergeCell ref="AC57:AI57"/>
    <mergeCell ref="AJ57:AK57"/>
    <mergeCell ref="AL57:AM57"/>
    <mergeCell ref="AL58:AO58"/>
    <mergeCell ref="D59:J59"/>
    <mergeCell ref="K59:O59"/>
    <mergeCell ref="W59:Z59"/>
    <mergeCell ref="AF59:AI59"/>
    <mergeCell ref="AL59:AN59"/>
    <mergeCell ref="B58:AK58"/>
    <mergeCell ref="B56:C56"/>
    <mergeCell ref="D56:L56"/>
    <mergeCell ref="M56:O56"/>
    <mergeCell ref="P56:R56"/>
    <mergeCell ref="S56:U56"/>
    <mergeCell ref="V56:X56"/>
    <mergeCell ref="B57:C57"/>
    <mergeCell ref="D57:L57"/>
    <mergeCell ref="M57:O57"/>
    <mergeCell ref="P57:R57"/>
    <mergeCell ref="S57:U57"/>
    <mergeCell ref="V57:X57"/>
  </mergeCells>
  <phoneticPr fontId="28"/>
  <conditionalFormatting sqref="D8:R57">
    <cfRule type="containsBlanks" dxfId="119" priority="7">
      <formula>LEN(TRIM(D8))=0</formula>
    </cfRule>
  </conditionalFormatting>
  <conditionalFormatting sqref="S8:U57">
    <cfRule type="notContainsBlanks" dxfId="118" priority="5">
      <formula>LEN(TRIM(S8))&gt;0</formula>
    </cfRule>
  </conditionalFormatting>
  <conditionalFormatting sqref="S8:U57">
    <cfRule type="expression" dxfId="117" priority="6">
      <formula>$AO$7=1</formula>
    </cfRule>
  </conditionalFormatting>
  <conditionalFormatting sqref="B8:C8">
    <cfRule type="containsBlanks" dxfId="116" priority="4">
      <formula>LEN(TRIM(B8))=0</formula>
    </cfRule>
  </conditionalFormatting>
  <conditionalFormatting sqref="V8:X57">
    <cfRule type="notContainsBlanks" dxfId="115" priority="2">
      <formula>LEN(TRIM(V8))&gt;0</formula>
    </cfRule>
  </conditionalFormatting>
  <conditionalFormatting sqref="V8:X57">
    <cfRule type="expression" dxfId="114" priority="3">
      <formula>$AO$7=1</formula>
    </cfRule>
  </conditionalFormatting>
  <dataValidations count="4">
    <dataValidation type="decimal" allowBlank="1" showInputMessage="1" showErrorMessage="1" error="数値で記入します" sqref="M8:O57">
      <formula1>0</formula1>
      <formula2>1000000</formula2>
    </dataValidation>
    <dataValidation type="decimal" allowBlank="1" showInputMessage="1" showErrorMessage="1" error="０～２４の数値で記入します" sqref="S8:U57">
      <formula1>0</formula1>
      <formula2>24</formula2>
    </dataValidation>
    <dataValidation type="decimal" allowBlank="1" showInputMessage="1" showErrorMessage="1" error="０～３６５の数値で記入します" sqref="V8:X57">
      <formula1>0</formula1>
      <formula2>365</formula2>
    </dataValidation>
    <dataValidation type="whole" allowBlank="1" showInputMessage="1" showErrorMessage="1" error="数値で記入します" sqref="P8:R57">
      <formula1>0</formula1>
      <formula2>1000000</formula2>
    </dataValidation>
  </dataValidations>
  <printOptions horizontalCentered="1"/>
  <pageMargins left="0.51181102362204722" right="0.51181102362204722" top="0.51181102362204722" bottom="0.35433070866141736" header="0.27559055118110237" footer="0.31496062992125984"/>
  <pageSetup paperSize="9" scale="96" orientation="portrait" r:id="rId1"/>
  <headerFooter>
    <oddHeader>&amp;L６．CO₂排出削減量算定</oddHead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1" operator="notEqual" id="{C948A707-C692-4B7E-88D1-098D691CC552}">
            <xm:f>'照明算定(導入後2)'!$P8</xm:f>
            <x14:dxf>
              <font>
                <color rgb="FFFF0000"/>
              </font>
              <fill>
                <patternFill>
                  <bgColor rgb="FFFFFF00"/>
                </patternFill>
              </fill>
            </x14:dxf>
          </x14:cfRule>
          <xm:sqref>P8:R57</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pageSetUpPr fitToPage="1"/>
  </sheetPr>
  <dimension ref="A1:AV60"/>
  <sheetViews>
    <sheetView showZeros="0" view="pageBreakPreview" zoomScaleNormal="100" zoomScaleSheetLayoutView="100" workbookViewId="0">
      <selection activeCell="AN1" sqref="AN1"/>
    </sheetView>
  </sheetViews>
  <sheetFormatPr defaultRowHeight="13.5"/>
  <cols>
    <col min="1" max="1" width="1.125" style="24" customWidth="1"/>
    <col min="2" max="15" width="2.625" style="24" customWidth="1"/>
    <col min="16" max="24" width="2.125" style="24" customWidth="1"/>
    <col min="25" max="36" width="2.625" style="24" customWidth="1"/>
    <col min="37" max="37" width="3.875" style="24" customWidth="1"/>
    <col min="38" max="41" width="3.625" style="24" customWidth="1"/>
    <col min="42" max="43" width="5.625" style="24" customWidth="1"/>
    <col min="44" max="46" width="9" style="24" customWidth="1"/>
    <col min="47" max="47" width="9.5" style="24" hidden="1" customWidth="1"/>
    <col min="48" max="48" width="9" style="24" hidden="1" customWidth="1"/>
    <col min="49" max="52" width="9" style="24" customWidth="1"/>
    <col min="53" max="16384" width="9" style="24"/>
  </cols>
  <sheetData>
    <row r="1" spans="1:48" ht="13.5" customHeight="1">
      <c r="A1" s="929" t="s">
        <v>507</v>
      </c>
      <c r="B1" s="930"/>
      <c r="C1" s="930"/>
      <c r="D1" s="930"/>
      <c r="E1" s="930"/>
      <c r="F1" s="930"/>
      <c r="G1" s="930"/>
      <c r="H1" s="930"/>
      <c r="I1" s="930"/>
      <c r="J1" s="930"/>
      <c r="K1" s="930"/>
      <c r="L1" s="930"/>
      <c r="M1" s="930"/>
      <c r="N1" s="930"/>
      <c r="O1" s="930"/>
      <c r="P1" s="930"/>
      <c r="Q1" s="930"/>
      <c r="R1" s="930"/>
      <c r="S1" s="930"/>
      <c r="T1" s="930"/>
      <c r="U1" s="279"/>
      <c r="V1" s="279"/>
      <c r="W1" s="279"/>
      <c r="X1" s="279"/>
      <c r="Y1" s="279"/>
      <c r="Z1" s="279"/>
      <c r="AA1" s="279"/>
      <c r="AB1" s="279"/>
      <c r="AC1" s="279"/>
      <c r="AD1" s="919"/>
      <c r="AE1" s="919"/>
      <c r="AF1" s="919"/>
      <c r="AG1" s="919"/>
      <c r="AH1" s="920"/>
      <c r="AI1" s="860" t="str">
        <f ca="1">RIGHT(CELL("filename",AI1),LEN(CELL("filename",AI1))-FIND("]",CELL("filename",AI1)))</f>
        <v>照明算定(導入後2)</v>
      </c>
      <c r="AJ1" s="861"/>
      <c r="AK1" s="861"/>
      <c r="AL1" s="862"/>
    </row>
    <row r="2" spans="1:48">
      <c r="A2" s="931"/>
      <c r="B2" s="932"/>
      <c r="C2" s="932"/>
      <c r="D2" s="932"/>
      <c r="E2" s="932"/>
      <c r="F2" s="932"/>
      <c r="G2" s="932"/>
      <c r="H2" s="932"/>
      <c r="I2" s="932"/>
      <c r="J2" s="932"/>
      <c r="K2" s="932"/>
      <c r="L2" s="932"/>
      <c r="M2" s="932"/>
      <c r="N2" s="932"/>
      <c r="O2" s="932"/>
      <c r="P2" s="932"/>
      <c r="Q2" s="932"/>
      <c r="R2" s="932"/>
      <c r="S2" s="932"/>
      <c r="T2" s="932"/>
      <c r="U2" s="280"/>
      <c r="V2" s="280"/>
      <c r="W2" s="280"/>
      <c r="X2" s="280"/>
      <c r="Y2" s="280"/>
      <c r="Z2" s="280"/>
      <c r="AA2" s="280"/>
      <c r="AB2" s="280"/>
      <c r="AC2" s="280"/>
      <c r="AD2" s="921"/>
      <c r="AE2" s="921"/>
      <c r="AF2" s="921"/>
      <c r="AG2" s="921"/>
      <c r="AH2" s="922"/>
      <c r="AI2" s="863"/>
      <c r="AJ2" s="864"/>
      <c r="AK2" s="864"/>
      <c r="AL2" s="865"/>
    </row>
    <row r="3" spans="1:48" ht="13.5" customHeight="1">
      <c r="A3" s="923" t="s">
        <v>496</v>
      </c>
      <c r="B3" s="924"/>
      <c r="C3" s="924"/>
      <c r="D3" s="924"/>
      <c r="E3" s="924"/>
      <c r="F3" s="924"/>
      <c r="G3" s="924"/>
      <c r="H3" s="924"/>
      <c r="I3" s="924"/>
      <c r="J3" s="924"/>
      <c r="K3" s="924"/>
      <c r="L3" s="924"/>
      <c r="M3" s="924"/>
      <c r="N3" s="924"/>
      <c r="O3" s="924"/>
      <c r="P3" s="924"/>
      <c r="Q3" s="924"/>
      <c r="R3" s="924"/>
      <c r="S3" s="924"/>
      <c r="T3" s="924"/>
      <c r="U3" s="924"/>
      <c r="V3" s="924"/>
      <c r="W3" s="924"/>
      <c r="X3" s="924"/>
      <c r="Y3" s="924"/>
      <c r="Z3" s="924"/>
      <c r="AA3" s="924"/>
      <c r="AB3" s="924"/>
      <c r="AC3" s="924"/>
      <c r="AD3" s="924"/>
      <c r="AE3" s="924"/>
      <c r="AF3" s="924"/>
      <c r="AG3" s="924"/>
      <c r="AH3" s="924"/>
      <c r="AI3" s="924"/>
      <c r="AJ3" s="925"/>
      <c r="AK3" s="56"/>
      <c r="AL3" s="66"/>
      <c r="AO3" s="29"/>
    </row>
    <row r="4" spans="1:48">
      <c r="A4" s="926"/>
      <c r="B4" s="927"/>
      <c r="C4" s="927"/>
      <c r="D4" s="927"/>
      <c r="E4" s="927"/>
      <c r="F4" s="927"/>
      <c r="G4" s="927"/>
      <c r="H4" s="927"/>
      <c r="I4" s="927"/>
      <c r="J4" s="927"/>
      <c r="K4" s="927"/>
      <c r="L4" s="927"/>
      <c r="M4" s="927"/>
      <c r="N4" s="927"/>
      <c r="O4" s="927"/>
      <c r="P4" s="927"/>
      <c r="Q4" s="927"/>
      <c r="R4" s="927"/>
      <c r="S4" s="927"/>
      <c r="T4" s="927"/>
      <c r="U4" s="927"/>
      <c r="V4" s="927"/>
      <c r="W4" s="927"/>
      <c r="X4" s="927"/>
      <c r="Y4" s="927"/>
      <c r="Z4" s="927"/>
      <c r="AA4" s="927"/>
      <c r="AB4" s="927"/>
      <c r="AC4" s="927"/>
      <c r="AD4" s="927"/>
      <c r="AE4" s="927"/>
      <c r="AF4" s="927"/>
      <c r="AG4" s="927"/>
      <c r="AH4" s="927"/>
      <c r="AI4" s="927"/>
      <c r="AJ4" s="928"/>
      <c r="AK4" s="69"/>
      <c r="AL4" s="29"/>
      <c r="AO4" s="28"/>
    </row>
    <row r="5" spans="1:48" ht="18.95" customHeight="1">
      <c r="A5" s="26"/>
      <c r="B5" s="28"/>
      <c r="C5" s="28"/>
      <c r="D5" s="28" t="s">
        <v>451</v>
      </c>
      <c r="E5" s="28" t="s">
        <v>454</v>
      </c>
      <c r="F5" s="29"/>
      <c r="G5" s="28"/>
      <c r="H5" s="28"/>
      <c r="I5" s="28"/>
      <c r="J5" s="28"/>
      <c r="K5" s="29"/>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Q5" s="28"/>
    </row>
    <row r="6" spans="1:48" s="29" customFormat="1" ht="24" customHeight="1">
      <c r="A6" s="28"/>
      <c r="B6" s="879" t="s">
        <v>149</v>
      </c>
      <c r="C6" s="880"/>
      <c r="D6" s="880" t="s">
        <v>389</v>
      </c>
      <c r="E6" s="880"/>
      <c r="F6" s="880"/>
      <c r="G6" s="880"/>
      <c r="H6" s="880"/>
      <c r="I6" s="880"/>
      <c r="J6" s="880"/>
      <c r="K6" s="880"/>
      <c r="L6" s="880"/>
      <c r="M6" s="908" t="s">
        <v>150</v>
      </c>
      <c r="N6" s="908"/>
      <c r="O6" s="908"/>
      <c r="P6" s="909" t="s">
        <v>164</v>
      </c>
      <c r="Q6" s="909"/>
      <c r="R6" s="909"/>
      <c r="S6" s="910" t="s">
        <v>165</v>
      </c>
      <c r="T6" s="911"/>
      <c r="U6" s="912"/>
      <c r="V6" s="910" t="s">
        <v>153</v>
      </c>
      <c r="W6" s="911"/>
      <c r="X6" s="912"/>
      <c r="Y6" s="913" t="s">
        <v>154</v>
      </c>
      <c r="Z6" s="914"/>
      <c r="AA6" s="914"/>
      <c r="AB6" s="915"/>
      <c r="AC6" s="913" t="s">
        <v>166</v>
      </c>
      <c r="AD6" s="915"/>
      <c r="AE6" s="880" t="s">
        <v>466</v>
      </c>
      <c r="AF6" s="880"/>
      <c r="AG6" s="880"/>
      <c r="AH6" s="880"/>
      <c r="AI6" s="880"/>
      <c r="AJ6" s="880"/>
      <c r="AK6" s="886"/>
      <c r="AL6" s="808" t="s">
        <v>458</v>
      </c>
      <c r="AM6" s="866"/>
      <c r="AN6" s="935" t="s">
        <v>459</v>
      </c>
      <c r="AO6" s="809"/>
      <c r="AP6" s="808" t="s">
        <v>468</v>
      </c>
      <c r="AQ6" s="809"/>
    </row>
    <row r="7" spans="1:48" s="29" customFormat="1" ht="17.25" customHeight="1" thickBot="1">
      <c r="A7" s="28"/>
      <c r="B7" s="848"/>
      <c r="C7" s="881"/>
      <c r="D7" s="882"/>
      <c r="E7" s="882"/>
      <c r="F7" s="882"/>
      <c r="G7" s="882"/>
      <c r="H7" s="882"/>
      <c r="I7" s="882"/>
      <c r="J7" s="882"/>
      <c r="K7" s="882"/>
      <c r="L7" s="882"/>
      <c r="M7" s="888" t="s">
        <v>156</v>
      </c>
      <c r="N7" s="888"/>
      <c r="O7" s="888"/>
      <c r="P7" s="889" t="s">
        <v>157</v>
      </c>
      <c r="Q7" s="889"/>
      <c r="R7" s="889"/>
      <c r="S7" s="888" t="s">
        <v>158</v>
      </c>
      <c r="T7" s="888"/>
      <c r="U7" s="888"/>
      <c r="V7" s="888" t="s">
        <v>159</v>
      </c>
      <c r="W7" s="888"/>
      <c r="X7" s="888"/>
      <c r="Y7" s="890" t="s">
        <v>160</v>
      </c>
      <c r="Z7" s="890"/>
      <c r="AA7" s="890"/>
      <c r="AB7" s="890"/>
      <c r="AC7" s="917" t="s">
        <v>167</v>
      </c>
      <c r="AD7" s="918"/>
      <c r="AE7" s="882"/>
      <c r="AF7" s="882"/>
      <c r="AG7" s="882"/>
      <c r="AH7" s="882"/>
      <c r="AI7" s="882"/>
      <c r="AJ7" s="882"/>
      <c r="AK7" s="916"/>
      <c r="AL7" s="867"/>
      <c r="AM7" s="868"/>
      <c r="AN7" s="810"/>
      <c r="AO7" s="811"/>
      <c r="AP7" s="810"/>
      <c r="AQ7" s="811"/>
    </row>
    <row r="8" spans="1:48" s="29" customFormat="1" ht="15" customHeight="1">
      <c r="A8" s="28"/>
      <c r="B8" s="851">
        <v>51</v>
      </c>
      <c r="C8" s="852"/>
      <c r="D8" s="853"/>
      <c r="E8" s="854"/>
      <c r="F8" s="854"/>
      <c r="G8" s="854"/>
      <c r="H8" s="854"/>
      <c r="I8" s="854"/>
      <c r="J8" s="854"/>
      <c r="K8" s="854"/>
      <c r="L8" s="854"/>
      <c r="M8" s="854"/>
      <c r="N8" s="854"/>
      <c r="O8" s="854"/>
      <c r="P8" s="854"/>
      <c r="Q8" s="854"/>
      <c r="R8" s="854"/>
      <c r="S8" s="854"/>
      <c r="T8" s="854"/>
      <c r="U8" s="854"/>
      <c r="V8" s="854"/>
      <c r="W8" s="854"/>
      <c r="X8" s="855"/>
      <c r="Y8" s="939">
        <f>(M8*P8*S8*V8)/1000</f>
        <v>0</v>
      </c>
      <c r="Z8" s="826"/>
      <c r="AA8" s="826"/>
      <c r="AB8" s="940"/>
      <c r="AC8" s="941"/>
      <c r="AD8" s="942"/>
      <c r="AE8" s="854"/>
      <c r="AF8" s="854"/>
      <c r="AG8" s="854"/>
      <c r="AH8" s="854"/>
      <c r="AI8" s="854"/>
      <c r="AJ8" s="854"/>
      <c r="AK8" s="855"/>
      <c r="AL8" s="936" t="str">
        <f>IF(AN8="","",IF(AN8&gt;10,10,AN8))</f>
        <v/>
      </c>
      <c r="AM8" s="937"/>
      <c r="AN8" s="938" t="str">
        <f>IFERROR(ROUNDUP(AU8/(S8*V8),0),"")</f>
        <v/>
      </c>
      <c r="AO8" s="938"/>
      <c r="AP8" s="900" t="str">
        <f>IFERROR(Y8*AL8,"")</f>
        <v/>
      </c>
      <c r="AQ8" s="901"/>
      <c r="AR8" s="33"/>
      <c r="AU8" s="29" t="str">
        <f>IF(AC8=$AV$9,60000,IF(AC8=$AV$10,50000,IF(AC8=$AV$11,40000,"")))</f>
        <v/>
      </c>
    </row>
    <row r="9" spans="1:48" s="29" customFormat="1" ht="15" customHeight="1">
      <c r="A9" s="28"/>
      <c r="B9" s="828">
        <f>IF(B8="","",B8+1)</f>
        <v>52</v>
      </c>
      <c r="C9" s="829"/>
      <c r="D9" s="830"/>
      <c r="E9" s="831"/>
      <c r="F9" s="831"/>
      <c r="G9" s="831"/>
      <c r="H9" s="831"/>
      <c r="I9" s="831"/>
      <c r="J9" s="831"/>
      <c r="K9" s="831"/>
      <c r="L9" s="831"/>
      <c r="M9" s="831"/>
      <c r="N9" s="831"/>
      <c r="O9" s="831"/>
      <c r="P9" s="831"/>
      <c r="Q9" s="831"/>
      <c r="R9" s="831"/>
      <c r="S9" s="831"/>
      <c r="T9" s="831"/>
      <c r="U9" s="831"/>
      <c r="V9" s="831"/>
      <c r="W9" s="831"/>
      <c r="X9" s="832"/>
      <c r="Y9" s="939">
        <f t="shared" ref="Y9:Y57" si="0">(M9*P9*S9*V9)/1000</f>
        <v>0</v>
      </c>
      <c r="Z9" s="826"/>
      <c r="AA9" s="826"/>
      <c r="AB9" s="940"/>
      <c r="AC9" s="933"/>
      <c r="AD9" s="934"/>
      <c r="AE9" s="831"/>
      <c r="AF9" s="831"/>
      <c r="AG9" s="831"/>
      <c r="AH9" s="831"/>
      <c r="AI9" s="831"/>
      <c r="AJ9" s="831"/>
      <c r="AK9" s="832"/>
      <c r="AL9" s="903" t="str">
        <f t="shared" ref="AL9:AL57" si="1">IF(AN9="","",IF(AN9&gt;10,10,AN9))</f>
        <v/>
      </c>
      <c r="AM9" s="904"/>
      <c r="AN9" s="902" t="str">
        <f t="shared" ref="AN9:AN57" si="2">IFERROR(ROUNDUP(AU9/(S9*V9),0),"")</f>
        <v/>
      </c>
      <c r="AO9" s="902"/>
      <c r="AP9" s="891" t="str">
        <f t="shared" ref="AP9:AP57" si="3">IFERROR(Y9*AL9,"")</f>
        <v/>
      </c>
      <c r="AQ9" s="892"/>
      <c r="AR9" s="33"/>
      <c r="AU9" s="29" t="str">
        <f t="shared" ref="AU9:AU57" si="4">IF(AC9=$AV$9,60000,IF(AC9=$AV$10,50000,IF(AC9=$AV$11,40000,"")))</f>
        <v/>
      </c>
      <c r="AV9" s="29" t="s">
        <v>168</v>
      </c>
    </row>
    <row r="10" spans="1:48" s="29" customFormat="1" ht="15" customHeight="1">
      <c r="A10" s="28"/>
      <c r="B10" s="828">
        <f t="shared" ref="B10:B37" si="5">IF(B9="","",B9+1)</f>
        <v>53</v>
      </c>
      <c r="C10" s="829"/>
      <c r="D10" s="830"/>
      <c r="E10" s="831"/>
      <c r="F10" s="831"/>
      <c r="G10" s="831"/>
      <c r="H10" s="831"/>
      <c r="I10" s="831"/>
      <c r="J10" s="831"/>
      <c r="K10" s="831"/>
      <c r="L10" s="831"/>
      <c r="M10" s="831"/>
      <c r="N10" s="831"/>
      <c r="O10" s="831"/>
      <c r="P10" s="831"/>
      <c r="Q10" s="831"/>
      <c r="R10" s="831"/>
      <c r="S10" s="831"/>
      <c r="T10" s="831"/>
      <c r="U10" s="831"/>
      <c r="V10" s="831"/>
      <c r="W10" s="831"/>
      <c r="X10" s="832"/>
      <c r="Y10" s="939">
        <f t="shared" si="0"/>
        <v>0</v>
      </c>
      <c r="Z10" s="826"/>
      <c r="AA10" s="826"/>
      <c r="AB10" s="940"/>
      <c r="AC10" s="933"/>
      <c r="AD10" s="934"/>
      <c r="AE10" s="831"/>
      <c r="AF10" s="831"/>
      <c r="AG10" s="831"/>
      <c r="AH10" s="831"/>
      <c r="AI10" s="831"/>
      <c r="AJ10" s="831"/>
      <c r="AK10" s="832"/>
      <c r="AL10" s="903" t="str">
        <f t="shared" si="1"/>
        <v/>
      </c>
      <c r="AM10" s="904"/>
      <c r="AN10" s="902" t="str">
        <f t="shared" si="2"/>
        <v/>
      </c>
      <c r="AO10" s="902"/>
      <c r="AP10" s="891" t="str">
        <f t="shared" si="3"/>
        <v/>
      </c>
      <c r="AQ10" s="892"/>
      <c r="AR10" s="33"/>
      <c r="AU10" s="29" t="str">
        <f t="shared" si="4"/>
        <v/>
      </c>
      <c r="AV10" s="29" t="s">
        <v>267</v>
      </c>
    </row>
    <row r="11" spans="1:48" s="29" customFormat="1" ht="15" customHeight="1">
      <c r="A11" s="28"/>
      <c r="B11" s="828">
        <f t="shared" si="5"/>
        <v>54</v>
      </c>
      <c r="C11" s="829"/>
      <c r="D11" s="830"/>
      <c r="E11" s="831"/>
      <c r="F11" s="831"/>
      <c r="G11" s="831"/>
      <c r="H11" s="831"/>
      <c r="I11" s="831"/>
      <c r="J11" s="831"/>
      <c r="K11" s="831"/>
      <c r="L11" s="831"/>
      <c r="M11" s="831"/>
      <c r="N11" s="831"/>
      <c r="O11" s="831"/>
      <c r="P11" s="831"/>
      <c r="Q11" s="831"/>
      <c r="R11" s="831"/>
      <c r="S11" s="831"/>
      <c r="T11" s="831"/>
      <c r="U11" s="831"/>
      <c r="V11" s="831"/>
      <c r="W11" s="831"/>
      <c r="X11" s="832"/>
      <c r="Y11" s="939">
        <f t="shared" si="0"/>
        <v>0</v>
      </c>
      <c r="Z11" s="826"/>
      <c r="AA11" s="826"/>
      <c r="AB11" s="940"/>
      <c r="AC11" s="933"/>
      <c r="AD11" s="934"/>
      <c r="AE11" s="831"/>
      <c r="AF11" s="831"/>
      <c r="AG11" s="831"/>
      <c r="AH11" s="831"/>
      <c r="AI11" s="831"/>
      <c r="AJ11" s="831"/>
      <c r="AK11" s="832"/>
      <c r="AL11" s="903" t="str">
        <f t="shared" si="1"/>
        <v/>
      </c>
      <c r="AM11" s="904"/>
      <c r="AN11" s="902" t="str">
        <f t="shared" si="2"/>
        <v/>
      </c>
      <c r="AO11" s="902"/>
      <c r="AP11" s="891" t="str">
        <f t="shared" si="3"/>
        <v/>
      </c>
      <c r="AQ11" s="892"/>
      <c r="AR11" s="33"/>
      <c r="AU11" s="29" t="str">
        <f t="shared" si="4"/>
        <v/>
      </c>
      <c r="AV11" s="29" t="s">
        <v>169</v>
      </c>
    </row>
    <row r="12" spans="1:48" s="29" customFormat="1" ht="15" customHeight="1">
      <c r="A12" s="28"/>
      <c r="B12" s="828">
        <f t="shared" si="5"/>
        <v>55</v>
      </c>
      <c r="C12" s="829"/>
      <c r="D12" s="830"/>
      <c r="E12" s="831"/>
      <c r="F12" s="831"/>
      <c r="G12" s="831"/>
      <c r="H12" s="831"/>
      <c r="I12" s="831"/>
      <c r="J12" s="831"/>
      <c r="K12" s="831"/>
      <c r="L12" s="831"/>
      <c r="M12" s="831"/>
      <c r="N12" s="831"/>
      <c r="O12" s="831"/>
      <c r="P12" s="831"/>
      <c r="Q12" s="831"/>
      <c r="R12" s="831"/>
      <c r="S12" s="831"/>
      <c r="T12" s="831"/>
      <c r="U12" s="831"/>
      <c r="V12" s="831"/>
      <c r="W12" s="831"/>
      <c r="X12" s="832"/>
      <c r="Y12" s="939">
        <f t="shared" si="0"/>
        <v>0</v>
      </c>
      <c r="Z12" s="826"/>
      <c r="AA12" s="826"/>
      <c r="AB12" s="940"/>
      <c r="AC12" s="933"/>
      <c r="AD12" s="934"/>
      <c r="AE12" s="831"/>
      <c r="AF12" s="831"/>
      <c r="AG12" s="831"/>
      <c r="AH12" s="831"/>
      <c r="AI12" s="831"/>
      <c r="AJ12" s="831"/>
      <c r="AK12" s="832"/>
      <c r="AL12" s="903" t="str">
        <f t="shared" si="1"/>
        <v/>
      </c>
      <c r="AM12" s="904"/>
      <c r="AN12" s="902" t="str">
        <f t="shared" si="2"/>
        <v/>
      </c>
      <c r="AO12" s="902"/>
      <c r="AP12" s="891" t="str">
        <f t="shared" si="3"/>
        <v/>
      </c>
      <c r="AQ12" s="892"/>
      <c r="AR12" s="33"/>
      <c r="AU12" s="29" t="str">
        <f t="shared" si="4"/>
        <v/>
      </c>
      <c r="AV12" s="29" t="s">
        <v>170</v>
      </c>
    </row>
    <row r="13" spans="1:48" s="29" customFormat="1" ht="15" customHeight="1">
      <c r="A13" s="28"/>
      <c r="B13" s="828">
        <f t="shared" si="5"/>
        <v>56</v>
      </c>
      <c r="C13" s="829"/>
      <c r="D13" s="830"/>
      <c r="E13" s="831"/>
      <c r="F13" s="831"/>
      <c r="G13" s="831"/>
      <c r="H13" s="831"/>
      <c r="I13" s="831"/>
      <c r="J13" s="831"/>
      <c r="K13" s="831"/>
      <c r="L13" s="831"/>
      <c r="M13" s="831"/>
      <c r="N13" s="831"/>
      <c r="O13" s="831"/>
      <c r="P13" s="831"/>
      <c r="Q13" s="831"/>
      <c r="R13" s="831"/>
      <c r="S13" s="831"/>
      <c r="T13" s="831"/>
      <c r="U13" s="831"/>
      <c r="V13" s="831"/>
      <c r="W13" s="831"/>
      <c r="X13" s="832"/>
      <c r="Y13" s="939">
        <f t="shared" si="0"/>
        <v>0</v>
      </c>
      <c r="Z13" s="826"/>
      <c r="AA13" s="826"/>
      <c r="AB13" s="940"/>
      <c r="AC13" s="933"/>
      <c r="AD13" s="934"/>
      <c r="AE13" s="831"/>
      <c r="AF13" s="831"/>
      <c r="AG13" s="831"/>
      <c r="AH13" s="831"/>
      <c r="AI13" s="831"/>
      <c r="AJ13" s="831"/>
      <c r="AK13" s="832"/>
      <c r="AL13" s="903" t="str">
        <f t="shared" si="1"/>
        <v/>
      </c>
      <c r="AM13" s="904"/>
      <c r="AN13" s="902" t="str">
        <f t="shared" si="2"/>
        <v/>
      </c>
      <c r="AO13" s="902"/>
      <c r="AP13" s="891" t="str">
        <f t="shared" si="3"/>
        <v/>
      </c>
      <c r="AQ13" s="892"/>
      <c r="AR13" s="33"/>
      <c r="AU13" s="29" t="str">
        <f t="shared" si="4"/>
        <v/>
      </c>
    </row>
    <row r="14" spans="1:48" s="29" customFormat="1" ht="15" customHeight="1">
      <c r="A14" s="28"/>
      <c r="B14" s="828">
        <f t="shared" si="5"/>
        <v>57</v>
      </c>
      <c r="C14" s="829"/>
      <c r="D14" s="830"/>
      <c r="E14" s="831"/>
      <c r="F14" s="831"/>
      <c r="G14" s="831"/>
      <c r="H14" s="831"/>
      <c r="I14" s="831"/>
      <c r="J14" s="831"/>
      <c r="K14" s="831"/>
      <c r="L14" s="831"/>
      <c r="M14" s="831"/>
      <c r="N14" s="831"/>
      <c r="O14" s="831"/>
      <c r="P14" s="831"/>
      <c r="Q14" s="831"/>
      <c r="R14" s="831"/>
      <c r="S14" s="831"/>
      <c r="T14" s="831"/>
      <c r="U14" s="831"/>
      <c r="V14" s="831"/>
      <c r="W14" s="831"/>
      <c r="X14" s="832"/>
      <c r="Y14" s="939">
        <f t="shared" si="0"/>
        <v>0</v>
      </c>
      <c r="Z14" s="826"/>
      <c r="AA14" s="826"/>
      <c r="AB14" s="940"/>
      <c r="AC14" s="933"/>
      <c r="AD14" s="934"/>
      <c r="AE14" s="831"/>
      <c r="AF14" s="831"/>
      <c r="AG14" s="831"/>
      <c r="AH14" s="831"/>
      <c r="AI14" s="831"/>
      <c r="AJ14" s="831"/>
      <c r="AK14" s="832"/>
      <c r="AL14" s="903" t="str">
        <f t="shared" si="1"/>
        <v/>
      </c>
      <c r="AM14" s="904"/>
      <c r="AN14" s="902" t="str">
        <f t="shared" si="2"/>
        <v/>
      </c>
      <c r="AO14" s="902"/>
      <c r="AP14" s="891" t="str">
        <f t="shared" si="3"/>
        <v/>
      </c>
      <c r="AQ14" s="892"/>
      <c r="AR14" s="33"/>
      <c r="AU14" s="29" t="str">
        <f t="shared" si="4"/>
        <v/>
      </c>
    </row>
    <row r="15" spans="1:48" s="29" customFormat="1" ht="15" customHeight="1">
      <c r="A15" s="28"/>
      <c r="B15" s="828">
        <f t="shared" si="5"/>
        <v>58</v>
      </c>
      <c r="C15" s="829"/>
      <c r="D15" s="830"/>
      <c r="E15" s="831"/>
      <c r="F15" s="831"/>
      <c r="G15" s="831"/>
      <c r="H15" s="831"/>
      <c r="I15" s="831"/>
      <c r="J15" s="831"/>
      <c r="K15" s="831"/>
      <c r="L15" s="831"/>
      <c r="M15" s="831"/>
      <c r="N15" s="831"/>
      <c r="O15" s="831"/>
      <c r="P15" s="831"/>
      <c r="Q15" s="831"/>
      <c r="R15" s="831"/>
      <c r="S15" s="831"/>
      <c r="T15" s="831"/>
      <c r="U15" s="831"/>
      <c r="V15" s="831"/>
      <c r="W15" s="831"/>
      <c r="X15" s="832"/>
      <c r="Y15" s="939">
        <f t="shared" si="0"/>
        <v>0</v>
      </c>
      <c r="Z15" s="826"/>
      <c r="AA15" s="826"/>
      <c r="AB15" s="940"/>
      <c r="AC15" s="933"/>
      <c r="AD15" s="934"/>
      <c r="AE15" s="831"/>
      <c r="AF15" s="831"/>
      <c r="AG15" s="831"/>
      <c r="AH15" s="831"/>
      <c r="AI15" s="831"/>
      <c r="AJ15" s="831"/>
      <c r="AK15" s="832"/>
      <c r="AL15" s="903" t="str">
        <f t="shared" si="1"/>
        <v/>
      </c>
      <c r="AM15" s="904"/>
      <c r="AN15" s="902" t="str">
        <f t="shared" si="2"/>
        <v/>
      </c>
      <c r="AO15" s="902"/>
      <c r="AP15" s="891" t="str">
        <f t="shared" si="3"/>
        <v/>
      </c>
      <c r="AQ15" s="892"/>
      <c r="AR15" s="33"/>
      <c r="AU15" s="29" t="str">
        <f t="shared" si="4"/>
        <v/>
      </c>
    </row>
    <row r="16" spans="1:48" s="29" customFormat="1" ht="15" customHeight="1">
      <c r="A16" s="28"/>
      <c r="B16" s="828">
        <f t="shared" si="5"/>
        <v>59</v>
      </c>
      <c r="C16" s="829"/>
      <c r="D16" s="830"/>
      <c r="E16" s="831"/>
      <c r="F16" s="831"/>
      <c r="G16" s="831"/>
      <c r="H16" s="831"/>
      <c r="I16" s="831"/>
      <c r="J16" s="831"/>
      <c r="K16" s="831"/>
      <c r="L16" s="831"/>
      <c r="M16" s="831"/>
      <c r="N16" s="831"/>
      <c r="O16" s="831"/>
      <c r="P16" s="831"/>
      <c r="Q16" s="831"/>
      <c r="R16" s="831"/>
      <c r="S16" s="831"/>
      <c r="T16" s="831"/>
      <c r="U16" s="831"/>
      <c r="V16" s="831"/>
      <c r="W16" s="831"/>
      <c r="X16" s="832"/>
      <c r="Y16" s="939">
        <f t="shared" si="0"/>
        <v>0</v>
      </c>
      <c r="Z16" s="826"/>
      <c r="AA16" s="826"/>
      <c r="AB16" s="940"/>
      <c r="AC16" s="933"/>
      <c r="AD16" s="934"/>
      <c r="AE16" s="831"/>
      <c r="AF16" s="831"/>
      <c r="AG16" s="831"/>
      <c r="AH16" s="831"/>
      <c r="AI16" s="831"/>
      <c r="AJ16" s="831"/>
      <c r="AK16" s="832"/>
      <c r="AL16" s="903" t="str">
        <f t="shared" si="1"/>
        <v/>
      </c>
      <c r="AM16" s="904"/>
      <c r="AN16" s="902" t="str">
        <f t="shared" si="2"/>
        <v/>
      </c>
      <c r="AO16" s="902"/>
      <c r="AP16" s="891" t="str">
        <f t="shared" si="3"/>
        <v/>
      </c>
      <c r="AQ16" s="892"/>
      <c r="AR16" s="33"/>
      <c r="AU16" s="29" t="str">
        <f t="shared" si="4"/>
        <v/>
      </c>
    </row>
    <row r="17" spans="1:47" s="29" customFormat="1" ht="15" customHeight="1">
      <c r="A17" s="28"/>
      <c r="B17" s="828">
        <f t="shared" si="5"/>
        <v>60</v>
      </c>
      <c r="C17" s="829"/>
      <c r="D17" s="830"/>
      <c r="E17" s="831"/>
      <c r="F17" s="831"/>
      <c r="G17" s="831"/>
      <c r="H17" s="831"/>
      <c r="I17" s="831"/>
      <c r="J17" s="831"/>
      <c r="K17" s="831"/>
      <c r="L17" s="831"/>
      <c r="M17" s="831"/>
      <c r="N17" s="831"/>
      <c r="O17" s="831"/>
      <c r="P17" s="831"/>
      <c r="Q17" s="831"/>
      <c r="R17" s="831"/>
      <c r="S17" s="831"/>
      <c r="T17" s="831"/>
      <c r="U17" s="831"/>
      <c r="V17" s="831"/>
      <c r="W17" s="831"/>
      <c r="X17" s="832"/>
      <c r="Y17" s="939">
        <f t="shared" si="0"/>
        <v>0</v>
      </c>
      <c r="Z17" s="826"/>
      <c r="AA17" s="826"/>
      <c r="AB17" s="940"/>
      <c r="AC17" s="933"/>
      <c r="AD17" s="934"/>
      <c r="AE17" s="831"/>
      <c r="AF17" s="831"/>
      <c r="AG17" s="831"/>
      <c r="AH17" s="831"/>
      <c r="AI17" s="831"/>
      <c r="AJ17" s="831"/>
      <c r="AK17" s="832"/>
      <c r="AL17" s="903" t="str">
        <f t="shared" si="1"/>
        <v/>
      </c>
      <c r="AM17" s="904"/>
      <c r="AN17" s="902" t="str">
        <f t="shared" si="2"/>
        <v/>
      </c>
      <c r="AO17" s="902"/>
      <c r="AP17" s="891" t="str">
        <f t="shared" si="3"/>
        <v/>
      </c>
      <c r="AQ17" s="892"/>
      <c r="AR17" s="33"/>
      <c r="AU17" s="29" t="str">
        <f t="shared" si="4"/>
        <v/>
      </c>
    </row>
    <row r="18" spans="1:47" s="29" customFormat="1" ht="15" customHeight="1">
      <c r="A18" s="28"/>
      <c r="B18" s="828">
        <f t="shared" si="5"/>
        <v>61</v>
      </c>
      <c r="C18" s="829"/>
      <c r="D18" s="830"/>
      <c r="E18" s="831"/>
      <c r="F18" s="831"/>
      <c r="G18" s="831"/>
      <c r="H18" s="831"/>
      <c r="I18" s="831"/>
      <c r="J18" s="831"/>
      <c r="K18" s="831"/>
      <c r="L18" s="831"/>
      <c r="M18" s="831"/>
      <c r="N18" s="831"/>
      <c r="O18" s="831"/>
      <c r="P18" s="831"/>
      <c r="Q18" s="831"/>
      <c r="R18" s="831"/>
      <c r="S18" s="831"/>
      <c r="T18" s="831"/>
      <c r="U18" s="831"/>
      <c r="V18" s="831"/>
      <c r="W18" s="831"/>
      <c r="X18" s="832"/>
      <c r="Y18" s="939">
        <f t="shared" si="0"/>
        <v>0</v>
      </c>
      <c r="Z18" s="826"/>
      <c r="AA18" s="826"/>
      <c r="AB18" s="940"/>
      <c r="AC18" s="933"/>
      <c r="AD18" s="934"/>
      <c r="AE18" s="831"/>
      <c r="AF18" s="831"/>
      <c r="AG18" s="831"/>
      <c r="AH18" s="831"/>
      <c r="AI18" s="831"/>
      <c r="AJ18" s="831"/>
      <c r="AK18" s="832"/>
      <c r="AL18" s="903" t="str">
        <f t="shared" si="1"/>
        <v/>
      </c>
      <c r="AM18" s="904"/>
      <c r="AN18" s="902" t="str">
        <f t="shared" si="2"/>
        <v/>
      </c>
      <c r="AO18" s="902"/>
      <c r="AP18" s="891" t="str">
        <f t="shared" si="3"/>
        <v/>
      </c>
      <c r="AQ18" s="892"/>
      <c r="AR18" s="33"/>
      <c r="AU18" s="29" t="str">
        <f t="shared" si="4"/>
        <v/>
      </c>
    </row>
    <row r="19" spans="1:47" s="29" customFormat="1" ht="15" customHeight="1">
      <c r="A19" s="28"/>
      <c r="B19" s="828">
        <f t="shared" si="5"/>
        <v>62</v>
      </c>
      <c r="C19" s="829"/>
      <c r="D19" s="830"/>
      <c r="E19" s="831"/>
      <c r="F19" s="831"/>
      <c r="G19" s="831"/>
      <c r="H19" s="831"/>
      <c r="I19" s="831"/>
      <c r="J19" s="831"/>
      <c r="K19" s="831"/>
      <c r="L19" s="831"/>
      <c r="M19" s="831"/>
      <c r="N19" s="831"/>
      <c r="O19" s="831"/>
      <c r="P19" s="831"/>
      <c r="Q19" s="831"/>
      <c r="R19" s="831"/>
      <c r="S19" s="831"/>
      <c r="T19" s="831"/>
      <c r="U19" s="831"/>
      <c r="V19" s="831"/>
      <c r="W19" s="831"/>
      <c r="X19" s="832"/>
      <c r="Y19" s="939">
        <f t="shared" si="0"/>
        <v>0</v>
      </c>
      <c r="Z19" s="826"/>
      <c r="AA19" s="826"/>
      <c r="AB19" s="940"/>
      <c r="AC19" s="933"/>
      <c r="AD19" s="934"/>
      <c r="AE19" s="831"/>
      <c r="AF19" s="831"/>
      <c r="AG19" s="831"/>
      <c r="AH19" s="831"/>
      <c r="AI19" s="831"/>
      <c r="AJ19" s="831"/>
      <c r="AK19" s="832"/>
      <c r="AL19" s="903" t="str">
        <f t="shared" si="1"/>
        <v/>
      </c>
      <c r="AM19" s="904"/>
      <c r="AN19" s="902" t="str">
        <f t="shared" si="2"/>
        <v/>
      </c>
      <c r="AO19" s="902"/>
      <c r="AP19" s="891" t="str">
        <f t="shared" si="3"/>
        <v/>
      </c>
      <c r="AQ19" s="892"/>
      <c r="AR19" s="33"/>
      <c r="AU19" s="29" t="str">
        <f t="shared" si="4"/>
        <v/>
      </c>
    </row>
    <row r="20" spans="1:47" s="29" customFormat="1" ht="15" customHeight="1">
      <c r="A20" s="28"/>
      <c r="B20" s="828">
        <f t="shared" si="5"/>
        <v>63</v>
      </c>
      <c r="C20" s="829"/>
      <c r="D20" s="830"/>
      <c r="E20" s="831"/>
      <c r="F20" s="831"/>
      <c r="G20" s="831"/>
      <c r="H20" s="831"/>
      <c r="I20" s="831"/>
      <c r="J20" s="831"/>
      <c r="K20" s="831"/>
      <c r="L20" s="831"/>
      <c r="M20" s="831"/>
      <c r="N20" s="831"/>
      <c r="O20" s="831"/>
      <c r="P20" s="831"/>
      <c r="Q20" s="831"/>
      <c r="R20" s="831"/>
      <c r="S20" s="831"/>
      <c r="T20" s="831"/>
      <c r="U20" s="831"/>
      <c r="V20" s="831"/>
      <c r="W20" s="831"/>
      <c r="X20" s="832"/>
      <c r="Y20" s="939">
        <f t="shared" si="0"/>
        <v>0</v>
      </c>
      <c r="Z20" s="826"/>
      <c r="AA20" s="826"/>
      <c r="AB20" s="940"/>
      <c r="AC20" s="933"/>
      <c r="AD20" s="934"/>
      <c r="AE20" s="831"/>
      <c r="AF20" s="831"/>
      <c r="AG20" s="831"/>
      <c r="AH20" s="831"/>
      <c r="AI20" s="831"/>
      <c r="AJ20" s="831"/>
      <c r="AK20" s="832"/>
      <c r="AL20" s="903" t="str">
        <f t="shared" si="1"/>
        <v/>
      </c>
      <c r="AM20" s="904"/>
      <c r="AN20" s="902" t="str">
        <f t="shared" si="2"/>
        <v/>
      </c>
      <c r="AO20" s="902"/>
      <c r="AP20" s="891" t="str">
        <f t="shared" si="3"/>
        <v/>
      </c>
      <c r="AQ20" s="892"/>
      <c r="AR20" s="33"/>
      <c r="AU20" s="29" t="str">
        <f t="shared" si="4"/>
        <v/>
      </c>
    </row>
    <row r="21" spans="1:47" s="29" customFormat="1" ht="15" customHeight="1">
      <c r="A21" s="28"/>
      <c r="B21" s="828">
        <f t="shared" si="5"/>
        <v>64</v>
      </c>
      <c r="C21" s="829"/>
      <c r="D21" s="830"/>
      <c r="E21" s="831"/>
      <c r="F21" s="831"/>
      <c r="G21" s="831"/>
      <c r="H21" s="831"/>
      <c r="I21" s="831"/>
      <c r="J21" s="831"/>
      <c r="K21" s="831"/>
      <c r="L21" s="831"/>
      <c r="M21" s="831"/>
      <c r="N21" s="831"/>
      <c r="O21" s="831"/>
      <c r="P21" s="831"/>
      <c r="Q21" s="831"/>
      <c r="R21" s="831"/>
      <c r="S21" s="831"/>
      <c r="T21" s="831"/>
      <c r="U21" s="831"/>
      <c r="V21" s="831"/>
      <c r="W21" s="831"/>
      <c r="X21" s="832"/>
      <c r="Y21" s="939">
        <f t="shared" si="0"/>
        <v>0</v>
      </c>
      <c r="Z21" s="826"/>
      <c r="AA21" s="826"/>
      <c r="AB21" s="940"/>
      <c r="AC21" s="933"/>
      <c r="AD21" s="934"/>
      <c r="AE21" s="831"/>
      <c r="AF21" s="831"/>
      <c r="AG21" s="831"/>
      <c r="AH21" s="831"/>
      <c r="AI21" s="831"/>
      <c r="AJ21" s="831"/>
      <c r="AK21" s="832"/>
      <c r="AL21" s="903" t="str">
        <f t="shared" si="1"/>
        <v/>
      </c>
      <c r="AM21" s="904"/>
      <c r="AN21" s="902" t="str">
        <f t="shared" si="2"/>
        <v/>
      </c>
      <c r="AO21" s="902"/>
      <c r="AP21" s="891" t="str">
        <f t="shared" si="3"/>
        <v/>
      </c>
      <c r="AQ21" s="892"/>
      <c r="AR21" s="33"/>
      <c r="AU21" s="29" t="str">
        <f t="shared" si="4"/>
        <v/>
      </c>
    </row>
    <row r="22" spans="1:47" s="29" customFormat="1" ht="15" customHeight="1">
      <c r="A22" s="28"/>
      <c r="B22" s="828">
        <f t="shared" si="5"/>
        <v>65</v>
      </c>
      <c r="C22" s="829"/>
      <c r="D22" s="830"/>
      <c r="E22" s="831"/>
      <c r="F22" s="831"/>
      <c r="G22" s="831"/>
      <c r="H22" s="831"/>
      <c r="I22" s="831"/>
      <c r="J22" s="831"/>
      <c r="K22" s="831"/>
      <c r="L22" s="831"/>
      <c r="M22" s="831"/>
      <c r="N22" s="831"/>
      <c r="O22" s="831"/>
      <c r="P22" s="831"/>
      <c r="Q22" s="831"/>
      <c r="R22" s="831"/>
      <c r="S22" s="831"/>
      <c r="T22" s="831"/>
      <c r="U22" s="831"/>
      <c r="V22" s="831"/>
      <c r="W22" s="831"/>
      <c r="X22" s="832"/>
      <c r="Y22" s="939">
        <f t="shared" si="0"/>
        <v>0</v>
      </c>
      <c r="Z22" s="826"/>
      <c r="AA22" s="826"/>
      <c r="AB22" s="940"/>
      <c r="AC22" s="933"/>
      <c r="AD22" s="934"/>
      <c r="AE22" s="831"/>
      <c r="AF22" s="831"/>
      <c r="AG22" s="831"/>
      <c r="AH22" s="831"/>
      <c r="AI22" s="831"/>
      <c r="AJ22" s="831"/>
      <c r="AK22" s="832"/>
      <c r="AL22" s="903" t="str">
        <f t="shared" si="1"/>
        <v/>
      </c>
      <c r="AM22" s="904"/>
      <c r="AN22" s="902" t="str">
        <f t="shared" si="2"/>
        <v/>
      </c>
      <c r="AO22" s="902"/>
      <c r="AP22" s="891" t="str">
        <f t="shared" si="3"/>
        <v/>
      </c>
      <c r="AQ22" s="892"/>
      <c r="AR22" s="33"/>
      <c r="AU22" s="29" t="str">
        <f t="shared" si="4"/>
        <v/>
      </c>
    </row>
    <row r="23" spans="1:47" s="29" customFormat="1" ht="15" customHeight="1">
      <c r="A23" s="28"/>
      <c r="B23" s="828">
        <f t="shared" si="5"/>
        <v>66</v>
      </c>
      <c r="C23" s="829"/>
      <c r="D23" s="830"/>
      <c r="E23" s="831"/>
      <c r="F23" s="831"/>
      <c r="G23" s="831"/>
      <c r="H23" s="831"/>
      <c r="I23" s="831"/>
      <c r="J23" s="831"/>
      <c r="K23" s="831"/>
      <c r="L23" s="831"/>
      <c r="M23" s="831"/>
      <c r="N23" s="831"/>
      <c r="O23" s="831"/>
      <c r="P23" s="831"/>
      <c r="Q23" s="831"/>
      <c r="R23" s="831"/>
      <c r="S23" s="831"/>
      <c r="T23" s="831"/>
      <c r="U23" s="831"/>
      <c r="V23" s="831"/>
      <c r="W23" s="831"/>
      <c r="X23" s="832"/>
      <c r="Y23" s="939">
        <f t="shared" si="0"/>
        <v>0</v>
      </c>
      <c r="Z23" s="826"/>
      <c r="AA23" s="826"/>
      <c r="AB23" s="940"/>
      <c r="AC23" s="933"/>
      <c r="AD23" s="934"/>
      <c r="AE23" s="831"/>
      <c r="AF23" s="831"/>
      <c r="AG23" s="831"/>
      <c r="AH23" s="831"/>
      <c r="AI23" s="831"/>
      <c r="AJ23" s="831"/>
      <c r="AK23" s="832"/>
      <c r="AL23" s="903" t="str">
        <f t="shared" si="1"/>
        <v/>
      </c>
      <c r="AM23" s="904"/>
      <c r="AN23" s="902" t="str">
        <f t="shared" si="2"/>
        <v/>
      </c>
      <c r="AO23" s="902"/>
      <c r="AP23" s="891" t="str">
        <f t="shared" si="3"/>
        <v/>
      </c>
      <c r="AQ23" s="892"/>
      <c r="AR23" s="33"/>
      <c r="AU23" s="29" t="str">
        <f t="shared" si="4"/>
        <v/>
      </c>
    </row>
    <row r="24" spans="1:47" s="29" customFormat="1" ht="15" customHeight="1">
      <c r="A24" s="28"/>
      <c r="B24" s="828">
        <f t="shared" si="5"/>
        <v>67</v>
      </c>
      <c r="C24" s="829"/>
      <c r="D24" s="830"/>
      <c r="E24" s="831"/>
      <c r="F24" s="831"/>
      <c r="G24" s="831"/>
      <c r="H24" s="831"/>
      <c r="I24" s="831"/>
      <c r="J24" s="831"/>
      <c r="K24" s="831"/>
      <c r="L24" s="831"/>
      <c r="M24" s="831"/>
      <c r="N24" s="831"/>
      <c r="O24" s="831"/>
      <c r="P24" s="831"/>
      <c r="Q24" s="831"/>
      <c r="R24" s="831"/>
      <c r="S24" s="831"/>
      <c r="T24" s="831"/>
      <c r="U24" s="831"/>
      <c r="V24" s="831"/>
      <c r="W24" s="831"/>
      <c r="X24" s="832"/>
      <c r="Y24" s="939">
        <f t="shared" si="0"/>
        <v>0</v>
      </c>
      <c r="Z24" s="826"/>
      <c r="AA24" s="826"/>
      <c r="AB24" s="940"/>
      <c r="AC24" s="933"/>
      <c r="AD24" s="934"/>
      <c r="AE24" s="831"/>
      <c r="AF24" s="831"/>
      <c r="AG24" s="831"/>
      <c r="AH24" s="831"/>
      <c r="AI24" s="831"/>
      <c r="AJ24" s="831"/>
      <c r="AK24" s="832"/>
      <c r="AL24" s="903" t="str">
        <f t="shared" si="1"/>
        <v/>
      </c>
      <c r="AM24" s="904"/>
      <c r="AN24" s="902" t="str">
        <f t="shared" si="2"/>
        <v/>
      </c>
      <c r="AO24" s="902"/>
      <c r="AP24" s="891" t="str">
        <f t="shared" si="3"/>
        <v/>
      </c>
      <c r="AQ24" s="892"/>
      <c r="AR24" s="33"/>
      <c r="AU24" s="29" t="str">
        <f t="shared" si="4"/>
        <v/>
      </c>
    </row>
    <row r="25" spans="1:47" s="29" customFormat="1" ht="15" customHeight="1">
      <c r="A25" s="28"/>
      <c r="B25" s="828">
        <f t="shared" si="5"/>
        <v>68</v>
      </c>
      <c r="C25" s="829"/>
      <c r="D25" s="830"/>
      <c r="E25" s="831"/>
      <c r="F25" s="831"/>
      <c r="G25" s="831"/>
      <c r="H25" s="831"/>
      <c r="I25" s="831"/>
      <c r="J25" s="831"/>
      <c r="K25" s="831"/>
      <c r="L25" s="831"/>
      <c r="M25" s="831"/>
      <c r="N25" s="831"/>
      <c r="O25" s="831"/>
      <c r="P25" s="831"/>
      <c r="Q25" s="831"/>
      <c r="R25" s="831"/>
      <c r="S25" s="831"/>
      <c r="T25" s="831"/>
      <c r="U25" s="831"/>
      <c r="V25" s="831"/>
      <c r="W25" s="831"/>
      <c r="X25" s="832"/>
      <c r="Y25" s="939">
        <f t="shared" si="0"/>
        <v>0</v>
      </c>
      <c r="Z25" s="826"/>
      <c r="AA25" s="826"/>
      <c r="AB25" s="940"/>
      <c r="AC25" s="933"/>
      <c r="AD25" s="934"/>
      <c r="AE25" s="831"/>
      <c r="AF25" s="831"/>
      <c r="AG25" s="831"/>
      <c r="AH25" s="831"/>
      <c r="AI25" s="831"/>
      <c r="AJ25" s="831"/>
      <c r="AK25" s="832"/>
      <c r="AL25" s="903" t="str">
        <f t="shared" si="1"/>
        <v/>
      </c>
      <c r="AM25" s="904"/>
      <c r="AN25" s="902" t="str">
        <f t="shared" si="2"/>
        <v/>
      </c>
      <c r="AO25" s="902"/>
      <c r="AP25" s="891" t="str">
        <f t="shared" si="3"/>
        <v/>
      </c>
      <c r="AQ25" s="892"/>
      <c r="AR25" s="33"/>
      <c r="AU25" s="29" t="str">
        <f t="shared" si="4"/>
        <v/>
      </c>
    </row>
    <row r="26" spans="1:47" s="29" customFormat="1" ht="15" customHeight="1">
      <c r="A26" s="28"/>
      <c r="B26" s="828">
        <f t="shared" si="5"/>
        <v>69</v>
      </c>
      <c r="C26" s="829"/>
      <c r="D26" s="830"/>
      <c r="E26" s="831"/>
      <c r="F26" s="831"/>
      <c r="G26" s="831"/>
      <c r="H26" s="831"/>
      <c r="I26" s="831"/>
      <c r="J26" s="831"/>
      <c r="K26" s="831"/>
      <c r="L26" s="831"/>
      <c r="M26" s="831"/>
      <c r="N26" s="831"/>
      <c r="O26" s="831"/>
      <c r="P26" s="831"/>
      <c r="Q26" s="831"/>
      <c r="R26" s="831"/>
      <c r="S26" s="831"/>
      <c r="T26" s="831"/>
      <c r="U26" s="831"/>
      <c r="V26" s="831"/>
      <c r="W26" s="831"/>
      <c r="X26" s="832"/>
      <c r="Y26" s="939">
        <f t="shared" si="0"/>
        <v>0</v>
      </c>
      <c r="Z26" s="826"/>
      <c r="AA26" s="826"/>
      <c r="AB26" s="940"/>
      <c r="AC26" s="933"/>
      <c r="AD26" s="934"/>
      <c r="AE26" s="831"/>
      <c r="AF26" s="831"/>
      <c r="AG26" s="831"/>
      <c r="AH26" s="831"/>
      <c r="AI26" s="831"/>
      <c r="AJ26" s="831"/>
      <c r="AK26" s="832"/>
      <c r="AL26" s="903" t="str">
        <f t="shared" si="1"/>
        <v/>
      </c>
      <c r="AM26" s="904"/>
      <c r="AN26" s="902" t="str">
        <f t="shared" si="2"/>
        <v/>
      </c>
      <c r="AO26" s="902"/>
      <c r="AP26" s="891" t="str">
        <f t="shared" si="3"/>
        <v/>
      </c>
      <c r="AQ26" s="892"/>
      <c r="AR26" s="33"/>
      <c r="AU26" s="29" t="str">
        <f t="shared" si="4"/>
        <v/>
      </c>
    </row>
    <row r="27" spans="1:47" s="29" customFormat="1" ht="15" customHeight="1">
      <c r="A27" s="28"/>
      <c r="B27" s="828">
        <f t="shared" si="5"/>
        <v>70</v>
      </c>
      <c r="C27" s="829"/>
      <c r="D27" s="830"/>
      <c r="E27" s="831"/>
      <c r="F27" s="831"/>
      <c r="G27" s="831"/>
      <c r="H27" s="831"/>
      <c r="I27" s="831"/>
      <c r="J27" s="831"/>
      <c r="K27" s="831"/>
      <c r="L27" s="831"/>
      <c r="M27" s="831"/>
      <c r="N27" s="831"/>
      <c r="O27" s="831"/>
      <c r="P27" s="831"/>
      <c r="Q27" s="831"/>
      <c r="R27" s="831"/>
      <c r="S27" s="831"/>
      <c r="T27" s="831"/>
      <c r="U27" s="831"/>
      <c r="V27" s="831"/>
      <c r="W27" s="831"/>
      <c r="X27" s="832"/>
      <c r="Y27" s="939">
        <f t="shared" si="0"/>
        <v>0</v>
      </c>
      <c r="Z27" s="826"/>
      <c r="AA27" s="826"/>
      <c r="AB27" s="940"/>
      <c r="AC27" s="933"/>
      <c r="AD27" s="934"/>
      <c r="AE27" s="831"/>
      <c r="AF27" s="831"/>
      <c r="AG27" s="831"/>
      <c r="AH27" s="831"/>
      <c r="AI27" s="831"/>
      <c r="AJ27" s="831"/>
      <c r="AK27" s="832"/>
      <c r="AL27" s="903" t="str">
        <f t="shared" si="1"/>
        <v/>
      </c>
      <c r="AM27" s="904"/>
      <c r="AN27" s="902" t="str">
        <f t="shared" si="2"/>
        <v/>
      </c>
      <c r="AO27" s="902"/>
      <c r="AP27" s="891" t="str">
        <f t="shared" si="3"/>
        <v/>
      </c>
      <c r="AQ27" s="892"/>
      <c r="AR27" s="33"/>
      <c r="AU27" s="29" t="str">
        <f t="shared" si="4"/>
        <v/>
      </c>
    </row>
    <row r="28" spans="1:47" s="29" customFormat="1" ht="15" customHeight="1">
      <c r="A28" s="28"/>
      <c r="B28" s="828">
        <f t="shared" si="5"/>
        <v>71</v>
      </c>
      <c r="C28" s="829"/>
      <c r="D28" s="830"/>
      <c r="E28" s="831"/>
      <c r="F28" s="831"/>
      <c r="G28" s="831"/>
      <c r="H28" s="831"/>
      <c r="I28" s="831"/>
      <c r="J28" s="831"/>
      <c r="K28" s="831"/>
      <c r="L28" s="831"/>
      <c r="M28" s="831"/>
      <c r="N28" s="831"/>
      <c r="O28" s="831"/>
      <c r="P28" s="831"/>
      <c r="Q28" s="831"/>
      <c r="R28" s="831"/>
      <c r="S28" s="831"/>
      <c r="T28" s="831"/>
      <c r="U28" s="831"/>
      <c r="V28" s="831"/>
      <c r="W28" s="831"/>
      <c r="X28" s="832"/>
      <c r="Y28" s="939">
        <f t="shared" si="0"/>
        <v>0</v>
      </c>
      <c r="Z28" s="826"/>
      <c r="AA28" s="826"/>
      <c r="AB28" s="940"/>
      <c r="AC28" s="933"/>
      <c r="AD28" s="934"/>
      <c r="AE28" s="831"/>
      <c r="AF28" s="831"/>
      <c r="AG28" s="831"/>
      <c r="AH28" s="831"/>
      <c r="AI28" s="831"/>
      <c r="AJ28" s="831"/>
      <c r="AK28" s="832"/>
      <c r="AL28" s="903" t="str">
        <f t="shared" si="1"/>
        <v/>
      </c>
      <c r="AM28" s="904"/>
      <c r="AN28" s="902" t="str">
        <f t="shared" si="2"/>
        <v/>
      </c>
      <c r="AO28" s="902"/>
      <c r="AP28" s="891" t="str">
        <f t="shared" si="3"/>
        <v/>
      </c>
      <c r="AQ28" s="892"/>
      <c r="AR28" s="33"/>
      <c r="AU28" s="29" t="str">
        <f t="shared" si="4"/>
        <v/>
      </c>
    </row>
    <row r="29" spans="1:47" s="29" customFormat="1" ht="15" customHeight="1">
      <c r="A29" s="28"/>
      <c r="B29" s="828">
        <f t="shared" si="5"/>
        <v>72</v>
      </c>
      <c r="C29" s="829"/>
      <c r="D29" s="830"/>
      <c r="E29" s="831"/>
      <c r="F29" s="831"/>
      <c r="G29" s="831"/>
      <c r="H29" s="831"/>
      <c r="I29" s="831"/>
      <c r="J29" s="831"/>
      <c r="K29" s="831"/>
      <c r="L29" s="831"/>
      <c r="M29" s="831"/>
      <c r="N29" s="831"/>
      <c r="O29" s="831"/>
      <c r="P29" s="831"/>
      <c r="Q29" s="831"/>
      <c r="R29" s="831"/>
      <c r="S29" s="831"/>
      <c r="T29" s="831"/>
      <c r="U29" s="831"/>
      <c r="V29" s="831"/>
      <c r="W29" s="831"/>
      <c r="X29" s="832"/>
      <c r="Y29" s="939">
        <f t="shared" si="0"/>
        <v>0</v>
      </c>
      <c r="Z29" s="826"/>
      <c r="AA29" s="826"/>
      <c r="AB29" s="940"/>
      <c r="AC29" s="933"/>
      <c r="AD29" s="934"/>
      <c r="AE29" s="831"/>
      <c r="AF29" s="831"/>
      <c r="AG29" s="831"/>
      <c r="AH29" s="831"/>
      <c r="AI29" s="831"/>
      <c r="AJ29" s="831"/>
      <c r="AK29" s="832"/>
      <c r="AL29" s="903" t="str">
        <f t="shared" si="1"/>
        <v/>
      </c>
      <c r="AM29" s="904"/>
      <c r="AN29" s="902" t="str">
        <f t="shared" si="2"/>
        <v/>
      </c>
      <c r="AO29" s="902"/>
      <c r="AP29" s="891" t="str">
        <f t="shared" si="3"/>
        <v/>
      </c>
      <c r="AQ29" s="892"/>
      <c r="AR29" s="33"/>
      <c r="AU29" s="29" t="str">
        <f t="shared" si="4"/>
        <v/>
      </c>
    </row>
    <row r="30" spans="1:47" s="29" customFormat="1" ht="15" customHeight="1">
      <c r="A30" s="28"/>
      <c r="B30" s="828">
        <f t="shared" si="5"/>
        <v>73</v>
      </c>
      <c r="C30" s="829"/>
      <c r="D30" s="830"/>
      <c r="E30" s="831"/>
      <c r="F30" s="831"/>
      <c r="G30" s="831"/>
      <c r="H30" s="831"/>
      <c r="I30" s="831"/>
      <c r="J30" s="831"/>
      <c r="K30" s="831"/>
      <c r="L30" s="831"/>
      <c r="M30" s="831"/>
      <c r="N30" s="831"/>
      <c r="O30" s="831"/>
      <c r="P30" s="831"/>
      <c r="Q30" s="831"/>
      <c r="R30" s="831"/>
      <c r="S30" s="831"/>
      <c r="T30" s="831"/>
      <c r="U30" s="831"/>
      <c r="V30" s="831"/>
      <c r="W30" s="831"/>
      <c r="X30" s="832"/>
      <c r="Y30" s="939">
        <f t="shared" si="0"/>
        <v>0</v>
      </c>
      <c r="Z30" s="826"/>
      <c r="AA30" s="826"/>
      <c r="AB30" s="940"/>
      <c r="AC30" s="933"/>
      <c r="AD30" s="934"/>
      <c r="AE30" s="831"/>
      <c r="AF30" s="831"/>
      <c r="AG30" s="831"/>
      <c r="AH30" s="831"/>
      <c r="AI30" s="831"/>
      <c r="AJ30" s="831"/>
      <c r="AK30" s="832"/>
      <c r="AL30" s="903" t="str">
        <f t="shared" si="1"/>
        <v/>
      </c>
      <c r="AM30" s="904"/>
      <c r="AN30" s="902" t="str">
        <f t="shared" si="2"/>
        <v/>
      </c>
      <c r="AO30" s="902"/>
      <c r="AP30" s="891" t="str">
        <f t="shared" si="3"/>
        <v/>
      </c>
      <c r="AQ30" s="892"/>
      <c r="AR30" s="33"/>
      <c r="AU30" s="29" t="str">
        <f t="shared" si="4"/>
        <v/>
      </c>
    </row>
    <row r="31" spans="1:47" s="29" customFormat="1" ht="15" customHeight="1">
      <c r="A31" s="28"/>
      <c r="B31" s="828">
        <f t="shared" si="5"/>
        <v>74</v>
      </c>
      <c r="C31" s="829"/>
      <c r="D31" s="830"/>
      <c r="E31" s="831"/>
      <c r="F31" s="831"/>
      <c r="G31" s="831"/>
      <c r="H31" s="831"/>
      <c r="I31" s="831"/>
      <c r="J31" s="831"/>
      <c r="K31" s="831"/>
      <c r="L31" s="831"/>
      <c r="M31" s="831"/>
      <c r="N31" s="831"/>
      <c r="O31" s="831"/>
      <c r="P31" s="831"/>
      <c r="Q31" s="831"/>
      <c r="R31" s="831"/>
      <c r="S31" s="831"/>
      <c r="T31" s="831"/>
      <c r="U31" s="831"/>
      <c r="V31" s="831"/>
      <c r="W31" s="831"/>
      <c r="X31" s="832"/>
      <c r="Y31" s="939">
        <f t="shared" si="0"/>
        <v>0</v>
      </c>
      <c r="Z31" s="826"/>
      <c r="AA31" s="826"/>
      <c r="AB31" s="940"/>
      <c r="AC31" s="933"/>
      <c r="AD31" s="934"/>
      <c r="AE31" s="831"/>
      <c r="AF31" s="831"/>
      <c r="AG31" s="831"/>
      <c r="AH31" s="831"/>
      <c r="AI31" s="831"/>
      <c r="AJ31" s="831"/>
      <c r="AK31" s="832"/>
      <c r="AL31" s="903" t="str">
        <f t="shared" si="1"/>
        <v/>
      </c>
      <c r="AM31" s="904"/>
      <c r="AN31" s="902" t="str">
        <f t="shared" si="2"/>
        <v/>
      </c>
      <c r="AO31" s="902"/>
      <c r="AP31" s="891" t="str">
        <f t="shared" si="3"/>
        <v/>
      </c>
      <c r="AQ31" s="892"/>
      <c r="AR31" s="33"/>
      <c r="AU31" s="29" t="str">
        <f t="shared" si="4"/>
        <v/>
      </c>
    </row>
    <row r="32" spans="1:47" s="29" customFormat="1" ht="15" customHeight="1">
      <c r="A32" s="28"/>
      <c r="B32" s="828">
        <f t="shared" si="5"/>
        <v>75</v>
      </c>
      <c r="C32" s="829"/>
      <c r="D32" s="830"/>
      <c r="E32" s="831"/>
      <c r="F32" s="831"/>
      <c r="G32" s="831"/>
      <c r="H32" s="831"/>
      <c r="I32" s="831"/>
      <c r="J32" s="831"/>
      <c r="K32" s="831"/>
      <c r="L32" s="831"/>
      <c r="M32" s="831"/>
      <c r="N32" s="831"/>
      <c r="O32" s="831"/>
      <c r="P32" s="831"/>
      <c r="Q32" s="831"/>
      <c r="R32" s="831"/>
      <c r="S32" s="831"/>
      <c r="T32" s="831"/>
      <c r="U32" s="831"/>
      <c r="V32" s="831"/>
      <c r="W32" s="831"/>
      <c r="X32" s="832"/>
      <c r="Y32" s="939">
        <f t="shared" si="0"/>
        <v>0</v>
      </c>
      <c r="Z32" s="826"/>
      <c r="AA32" s="826"/>
      <c r="AB32" s="940"/>
      <c r="AC32" s="933"/>
      <c r="AD32" s="934"/>
      <c r="AE32" s="831"/>
      <c r="AF32" s="831"/>
      <c r="AG32" s="831"/>
      <c r="AH32" s="831"/>
      <c r="AI32" s="831"/>
      <c r="AJ32" s="831"/>
      <c r="AK32" s="832"/>
      <c r="AL32" s="903" t="str">
        <f t="shared" si="1"/>
        <v/>
      </c>
      <c r="AM32" s="904"/>
      <c r="AN32" s="902" t="str">
        <f t="shared" si="2"/>
        <v/>
      </c>
      <c r="AO32" s="902"/>
      <c r="AP32" s="891" t="str">
        <f t="shared" si="3"/>
        <v/>
      </c>
      <c r="AQ32" s="892"/>
      <c r="AR32" s="33"/>
      <c r="AU32" s="29" t="str">
        <f t="shared" si="4"/>
        <v/>
      </c>
    </row>
    <row r="33" spans="1:47" s="29" customFormat="1" ht="15" customHeight="1">
      <c r="A33" s="28"/>
      <c r="B33" s="828">
        <f t="shared" si="5"/>
        <v>76</v>
      </c>
      <c r="C33" s="829"/>
      <c r="D33" s="830"/>
      <c r="E33" s="831"/>
      <c r="F33" s="831"/>
      <c r="G33" s="831"/>
      <c r="H33" s="831"/>
      <c r="I33" s="831"/>
      <c r="J33" s="831"/>
      <c r="K33" s="831"/>
      <c r="L33" s="831"/>
      <c r="M33" s="831"/>
      <c r="N33" s="831"/>
      <c r="O33" s="831"/>
      <c r="P33" s="831"/>
      <c r="Q33" s="831"/>
      <c r="R33" s="831"/>
      <c r="S33" s="831"/>
      <c r="T33" s="831"/>
      <c r="U33" s="831"/>
      <c r="V33" s="831"/>
      <c r="W33" s="831"/>
      <c r="X33" s="832"/>
      <c r="Y33" s="939">
        <f t="shared" si="0"/>
        <v>0</v>
      </c>
      <c r="Z33" s="826"/>
      <c r="AA33" s="826"/>
      <c r="AB33" s="940"/>
      <c r="AC33" s="933"/>
      <c r="AD33" s="934"/>
      <c r="AE33" s="831"/>
      <c r="AF33" s="831"/>
      <c r="AG33" s="831"/>
      <c r="AH33" s="831"/>
      <c r="AI33" s="831"/>
      <c r="AJ33" s="831"/>
      <c r="AK33" s="832"/>
      <c r="AL33" s="903" t="str">
        <f t="shared" si="1"/>
        <v/>
      </c>
      <c r="AM33" s="904"/>
      <c r="AN33" s="902" t="str">
        <f t="shared" si="2"/>
        <v/>
      </c>
      <c r="AO33" s="902"/>
      <c r="AP33" s="891" t="str">
        <f t="shared" si="3"/>
        <v/>
      </c>
      <c r="AQ33" s="892"/>
      <c r="AR33" s="33"/>
      <c r="AU33" s="29" t="str">
        <f t="shared" si="4"/>
        <v/>
      </c>
    </row>
    <row r="34" spans="1:47" s="29" customFormat="1" ht="15" customHeight="1">
      <c r="A34" s="28"/>
      <c r="B34" s="828">
        <f t="shared" si="5"/>
        <v>77</v>
      </c>
      <c r="C34" s="829"/>
      <c r="D34" s="830"/>
      <c r="E34" s="831"/>
      <c r="F34" s="831"/>
      <c r="G34" s="831"/>
      <c r="H34" s="831"/>
      <c r="I34" s="831"/>
      <c r="J34" s="831"/>
      <c r="K34" s="831"/>
      <c r="L34" s="831"/>
      <c r="M34" s="831"/>
      <c r="N34" s="831"/>
      <c r="O34" s="831"/>
      <c r="P34" s="831"/>
      <c r="Q34" s="831"/>
      <c r="R34" s="831"/>
      <c r="S34" s="831"/>
      <c r="T34" s="831"/>
      <c r="U34" s="831"/>
      <c r="V34" s="831"/>
      <c r="W34" s="831"/>
      <c r="X34" s="832"/>
      <c r="Y34" s="939">
        <f t="shared" si="0"/>
        <v>0</v>
      </c>
      <c r="Z34" s="826"/>
      <c r="AA34" s="826"/>
      <c r="AB34" s="940"/>
      <c r="AC34" s="933"/>
      <c r="AD34" s="934"/>
      <c r="AE34" s="831"/>
      <c r="AF34" s="831"/>
      <c r="AG34" s="831"/>
      <c r="AH34" s="831"/>
      <c r="AI34" s="831"/>
      <c r="AJ34" s="831"/>
      <c r="AK34" s="832"/>
      <c r="AL34" s="903" t="str">
        <f t="shared" si="1"/>
        <v/>
      </c>
      <c r="AM34" s="904"/>
      <c r="AN34" s="902" t="str">
        <f t="shared" si="2"/>
        <v/>
      </c>
      <c r="AO34" s="902"/>
      <c r="AP34" s="891" t="str">
        <f t="shared" si="3"/>
        <v/>
      </c>
      <c r="AQ34" s="892"/>
      <c r="AR34" s="33"/>
      <c r="AU34" s="29" t="str">
        <f t="shared" si="4"/>
        <v/>
      </c>
    </row>
    <row r="35" spans="1:47" s="29" customFormat="1" ht="15" customHeight="1">
      <c r="A35" s="28"/>
      <c r="B35" s="828">
        <f t="shared" si="5"/>
        <v>78</v>
      </c>
      <c r="C35" s="829"/>
      <c r="D35" s="830"/>
      <c r="E35" s="831"/>
      <c r="F35" s="831"/>
      <c r="G35" s="831"/>
      <c r="H35" s="831"/>
      <c r="I35" s="831"/>
      <c r="J35" s="831"/>
      <c r="K35" s="831"/>
      <c r="L35" s="831"/>
      <c r="M35" s="831"/>
      <c r="N35" s="831"/>
      <c r="O35" s="831"/>
      <c r="P35" s="831"/>
      <c r="Q35" s="831"/>
      <c r="R35" s="831"/>
      <c r="S35" s="831"/>
      <c r="T35" s="831"/>
      <c r="U35" s="831"/>
      <c r="V35" s="831"/>
      <c r="W35" s="831"/>
      <c r="X35" s="832"/>
      <c r="Y35" s="939">
        <f t="shared" si="0"/>
        <v>0</v>
      </c>
      <c r="Z35" s="826"/>
      <c r="AA35" s="826"/>
      <c r="AB35" s="940"/>
      <c r="AC35" s="933"/>
      <c r="AD35" s="934"/>
      <c r="AE35" s="831"/>
      <c r="AF35" s="831"/>
      <c r="AG35" s="831"/>
      <c r="AH35" s="831"/>
      <c r="AI35" s="831"/>
      <c r="AJ35" s="831"/>
      <c r="AK35" s="832"/>
      <c r="AL35" s="903" t="str">
        <f t="shared" si="1"/>
        <v/>
      </c>
      <c r="AM35" s="904"/>
      <c r="AN35" s="902" t="str">
        <f t="shared" si="2"/>
        <v/>
      </c>
      <c r="AO35" s="902"/>
      <c r="AP35" s="891" t="str">
        <f t="shared" si="3"/>
        <v/>
      </c>
      <c r="AQ35" s="892"/>
      <c r="AR35" s="33"/>
      <c r="AU35" s="29" t="str">
        <f t="shared" si="4"/>
        <v/>
      </c>
    </row>
    <row r="36" spans="1:47" s="29" customFormat="1" ht="15" customHeight="1">
      <c r="A36" s="28"/>
      <c r="B36" s="828">
        <f t="shared" si="5"/>
        <v>79</v>
      </c>
      <c r="C36" s="829"/>
      <c r="D36" s="830"/>
      <c r="E36" s="831"/>
      <c r="F36" s="831"/>
      <c r="G36" s="831"/>
      <c r="H36" s="831"/>
      <c r="I36" s="831"/>
      <c r="J36" s="831"/>
      <c r="K36" s="831"/>
      <c r="L36" s="831"/>
      <c r="M36" s="831"/>
      <c r="N36" s="831"/>
      <c r="O36" s="831"/>
      <c r="P36" s="831"/>
      <c r="Q36" s="831"/>
      <c r="R36" s="831"/>
      <c r="S36" s="831"/>
      <c r="T36" s="831"/>
      <c r="U36" s="831"/>
      <c r="V36" s="831"/>
      <c r="W36" s="831"/>
      <c r="X36" s="832"/>
      <c r="Y36" s="939">
        <f t="shared" si="0"/>
        <v>0</v>
      </c>
      <c r="Z36" s="826"/>
      <c r="AA36" s="826"/>
      <c r="AB36" s="940"/>
      <c r="AC36" s="933"/>
      <c r="AD36" s="934"/>
      <c r="AE36" s="831"/>
      <c r="AF36" s="831"/>
      <c r="AG36" s="831"/>
      <c r="AH36" s="831"/>
      <c r="AI36" s="831"/>
      <c r="AJ36" s="831"/>
      <c r="AK36" s="832"/>
      <c r="AL36" s="903" t="str">
        <f t="shared" si="1"/>
        <v/>
      </c>
      <c r="AM36" s="904"/>
      <c r="AN36" s="902" t="str">
        <f t="shared" si="2"/>
        <v/>
      </c>
      <c r="AO36" s="902"/>
      <c r="AP36" s="891" t="str">
        <f t="shared" si="3"/>
        <v/>
      </c>
      <c r="AQ36" s="892"/>
      <c r="AR36" s="33"/>
      <c r="AU36" s="29" t="str">
        <f t="shared" si="4"/>
        <v/>
      </c>
    </row>
    <row r="37" spans="1:47" s="29" customFormat="1" ht="15" customHeight="1">
      <c r="A37" s="28"/>
      <c r="B37" s="828">
        <f t="shared" si="5"/>
        <v>80</v>
      </c>
      <c r="C37" s="829"/>
      <c r="D37" s="830"/>
      <c r="E37" s="831"/>
      <c r="F37" s="831"/>
      <c r="G37" s="831"/>
      <c r="H37" s="831"/>
      <c r="I37" s="831"/>
      <c r="J37" s="831"/>
      <c r="K37" s="831"/>
      <c r="L37" s="831"/>
      <c r="M37" s="831"/>
      <c r="N37" s="831"/>
      <c r="O37" s="831"/>
      <c r="P37" s="831"/>
      <c r="Q37" s="831"/>
      <c r="R37" s="831"/>
      <c r="S37" s="831"/>
      <c r="T37" s="831"/>
      <c r="U37" s="831"/>
      <c r="V37" s="831"/>
      <c r="W37" s="831"/>
      <c r="X37" s="832"/>
      <c r="Y37" s="939">
        <f t="shared" si="0"/>
        <v>0</v>
      </c>
      <c r="Z37" s="826"/>
      <c r="AA37" s="826"/>
      <c r="AB37" s="940"/>
      <c r="AC37" s="933"/>
      <c r="AD37" s="934"/>
      <c r="AE37" s="831"/>
      <c r="AF37" s="831"/>
      <c r="AG37" s="831"/>
      <c r="AH37" s="831"/>
      <c r="AI37" s="831"/>
      <c r="AJ37" s="831"/>
      <c r="AK37" s="832"/>
      <c r="AL37" s="903" t="str">
        <f t="shared" si="1"/>
        <v/>
      </c>
      <c r="AM37" s="904"/>
      <c r="AN37" s="902" t="str">
        <f t="shared" si="2"/>
        <v/>
      </c>
      <c r="AO37" s="902"/>
      <c r="AP37" s="891" t="str">
        <f t="shared" si="3"/>
        <v/>
      </c>
      <c r="AQ37" s="892"/>
      <c r="AR37" s="33"/>
      <c r="AU37" s="29" t="str">
        <f t="shared" si="4"/>
        <v/>
      </c>
    </row>
    <row r="38" spans="1:47" s="29" customFormat="1" ht="15" customHeight="1">
      <c r="A38" s="28"/>
      <c r="B38" s="828">
        <f>IF(B37="","",B37+1)</f>
        <v>81</v>
      </c>
      <c r="C38" s="829"/>
      <c r="D38" s="830"/>
      <c r="E38" s="831"/>
      <c r="F38" s="831"/>
      <c r="G38" s="831"/>
      <c r="H38" s="831"/>
      <c r="I38" s="831"/>
      <c r="J38" s="831"/>
      <c r="K38" s="831"/>
      <c r="L38" s="831"/>
      <c r="M38" s="831"/>
      <c r="N38" s="831"/>
      <c r="O38" s="831"/>
      <c r="P38" s="831"/>
      <c r="Q38" s="831"/>
      <c r="R38" s="831"/>
      <c r="S38" s="831"/>
      <c r="T38" s="831"/>
      <c r="U38" s="831"/>
      <c r="V38" s="831"/>
      <c r="W38" s="831"/>
      <c r="X38" s="832"/>
      <c r="Y38" s="939">
        <f t="shared" si="0"/>
        <v>0</v>
      </c>
      <c r="Z38" s="826"/>
      <c r="AA38" s="826"/>
      <c r="AB38" s="940"/>
      <c r="AC38" s="933"/>
      <c r="AD38" s="934"/>
      <c r="AE38" s="831"/>
      <c r="AF38" s="831"/>
      <c r="AG38" s="831"/>
      <c r="AH38" s="831"/>
      <c r="AI38" s="831"/>
      <c r="AJ38" s="831"/>
      <c r="AK38" s="832"/>
      <c r="AL38" s="903" t="str">
        <f t="shared" si="1"/>
        <v/>
      </c>
      <c r="AM38" s="904"/>
      <c r="AN38" s="902" t="str">
        <f t="shared" si="2"/>
        <v/>
      </c>
      <c r="AO38" s="902"/>
      <c r="AP38" s="891" t="str">
        <f t="shared" si="3"/>
        <v/>
      </c>
      <c r="AQ38" s="892"/>
      <c r="AR38" s="33"/>
      <c r="AU38" s="29" t="str">
        <f t="shared" si="4"/>
        <v/>
      </c>
    </row>
    <row r="39" spans="1:47" s="29" customFormat="1" ht="15" customHeight="1">
      <c r="A39" s="28"/>
      <c r="B39" s="828">
        <f t="shared" ref="B39:B57" si="6">IF(B38="","",B38+1)</f>
        <v>82</v>
      </c>
      <c r="C39" s="829"/>
      <c r="D39" s="830"/>
      <c r="E39" s="831"/>
      <c r="F39" s="831"/>
      <c r="G39" s="831"/>
      <c r="H39" s="831"/>
      <c r="I39" s="831"/>
      <c r="J39" s="831"/>
      <c r="K39" s="831"/>
      <c r="L39" s="831"/>
      <c r="M39" s="831"/>
      <c r="N39" s="831"/>
      <c r="O39" s="831"/>
      <c r="P39" s="831"/>
      <c r="Q39" s="831"/>
      <c r="R39" s="831"/>
      <c r="S39" s="831"/>
      <c r="T39" s="831"/>
      <c r="U39" s="831"/>
      <c r="V39" s="831"/>
      <c r="W39" s="831"/>
      <c r="X39" s="832"/>
      <c r="Y39" s="939">
        <f t="shared" si="0"/>
        <v>0</v>
      </c>
      <c r="Z39" s="826"/>
      <c r="AA39" s="826"/>
      <c r="AB39" s="940"/>
      <c r="AC39" s="933"/>
      <c r="AD39" s="934"/>
      <c r="AE39" s="831"/>
      <c r="AF39" s="831"/>
      <c r="AG39" s="831"/>
      <c r="AH39" s="831"/>
      <c r="AI39" s="831"/>
      <c r="AJ39" s="831"/>
      <c r="AK39" s="832"/>
      <c r="AL39" s="903" t="str">
        <f t="shared" si="1"/>
        <v/>
      </c>
      <c r="AM39" s="904"/>
      <c r="AN39" s="902" t="str">
        <f t="shared" si="2"/>
        <v/>
      </c>
      <c r="AO39" s="902"/>
      <c r="AP39" s="891" t="str">
        <f t="shared" si="3"/>
        <v/>
      </c>
      <c r="AQ39" s="892"/>
      <c r="AR39" s="33"/>
      <c r="AU39" s="29" t="str">
        <f t="shared" si="4"/>
        <v/>
      </c>
    </row>
    <row r="40" spans="1:47" s="29" customFormat="1" ht="15" customHeight="1">
      <c r="A40" s="28"/>
      <c r="B40" s="828">
        <f t="shared" si="6"/>
        <v>83</v>
      </c>
      <c r="C40" s="829"/>
      <c r="D40" s="830"/>
      <c r="E40" s="831"/>
      <c r="F40" s="831"/>
      <c r="G40" s="831"/>
      <c r="H40" s="831"/>
      <c r="I40" s="831"/>
      <c r="J40" s="831"/>
      <c r="K40" s="831"/>
      <c r="L40" s="831"/>
      <c r="M40" s="831"/>
      <c r="N40" s="831"/>
      <c r="O40" s="831"/>
      <c r="P40" s="831"/>
      <c r="Q40" s="831"/>
      <c r="R40" s="831"/>
      <c r="S40" s="831"/>
      <c r="T40" s="831"/>
      <c r="U40" s="831"/>
      <c r="V40" s="831"/>
      <c r="W40" s="831"/>
      <c r="X40" s="832"/>
      <c r="Y40" s="939">
        <f t="shared" si="0"/>
        <v>0</v>
      </c>
      <c r="Z40" s="826"/>
      <c r="AA40" s="826"/>
      <c r="AB40" s="940"/>
      <c r="AC40" s="933"/>
      <c r="AD40" s="934"/>
      <c r="AE40" s="831"/>
      <c r="AF40" s="831"/>
      <c r="AG40" s="831"/>
      <c r="AH40" s="831"/>
      <c r="AI40" s="831"/>
      <c r="AJ40" s="831"/>
      <c r="AK40" s="832"/>
      <c r="AL40" s="903" t="str">
        <f t="shared" si="1"/>
        <v/>
      </c>
      <c r="AM40" s="904"/>
      <c r="AN40" s="902" t="str">
        <f t="shared" si="2"/>
        <v/>
      </c>
      <c r="AO40" s="902"/>
      <c r="AP40" s="891" t="str">
        <f t="shared" si="3"/>
        <v/>
      </c>
      <c r="AQ40" s="892"/>
      <c r="AR40" s="33"/>
      <c r="AU40" s="29" t="str">
        <f t="shared" si="4"/>
        <v/>
      </c>
    </row>
    <row r="41" spans="1:47" s="29" customFormat="1" ht="15" customHeight="1">
      <c r="A41" s="28"/>
      <c r="B41" s="828">
        <f t="shared" si="6"/>
        <v>84</v>
      </c>
      <c r="C41" s="829"/>
      <c r="D41" s="830"/>
      <c r="E41" s="831"/>
      <c r="F41" s="831"/>
      <c r="G41" s="831"/>
      <c r="H41" s="831"/>
      <c r="I41" s="831"/>
      <c r="J41" s="831"/>
      <c r="K41" s="831"/>
      <c r="L41" s="831"/>
      <c r="M41" s="831"/>
      <c r="N41" s="831"/>
      <c r="O41" s="831"/>
      <c r="P41" s="831"/>
      <c r="Q41" s="831"/>
      <c r="R41" s="831"/>
      <c r="S41" s="831"/>
      <c r="T41" s="831"/>
      <c r="U41" s="831"/>
      <c r="V41" s="831"/>
      <c r="W41" s="831"/>
      <c r="X41" s="832"/>
      <c r="Y41" s="939">
        <f t="shared" si="0"/>
        <v>0</v>
      </c>
      <c r="Z41" s="826"/>
      <c r="AA41" s="826"/>
      <c r="AB41" s="940"/>
      <c r="AC41" s="933"/>
      <c r="AD41" s="934"/>
      <c r="AE41" s="831"/>
      <c r="AF41" s="831"/>
      <c r="AG41" s="831"/>
      <c r="AH41" s="831"/>
      <c r="AI41" s="831"/>
      <c r="AJ41" s="831"/>
      <c r="AK41" s="832"/>
      <c r="AL41" s="903" t="str">
        <f t="shared" si="1"/>
        <v/>
      </c>
      <c r="AM41" s="904"/>
      <c r="AN41" s="902" t="str">
        <f t="shared" si="2"/>
        <v/>
      </c>
      <c r="AO41" s="902"/>
      <c r="AP41" s="891" t="str">
        <f t="shared" si="3"/>
        <v/>
      </c>
      <c r="AQ41" s="892"/>
      <c r="AR41" s="33"/>
      <c r="AU41" s="29" t="str">
        <f t="shared" si="4"/>
        <v/>
      </c>
    </row>
    <row r="42" spans="1:47" s="29" customFormat="1" ht="15" customHeight="1">
      <c r="A42" s="28"/>
      <c r="B42" s="828">
        <f t="shared" si="6"/>
        <v>85</v>
      </c>
      <c r="C42" s="829"/>
      <c r="D42" s="830"/>
      <c r="E42" s="831"/>
      <c r="F42" s="831"/>
      <c r="G42" s="831"/>
      <c r="H42" s="831"/>
      <c r="I42" s="831"/>
      <c r="J42" s="831"/>
      <c r="K42" s="831"/>
      <c r="L42" s="831"/>
      <c r="M42" s="831"/>
      <c r="N42" s="831"/>
      <c r="O42" s="831"/>
      <c r="P42" s="831"/>
      <c r="Q42" s="831"/>
      <c r="R42" s="831"/>
      <c r="S42" s="831"/>
      <c r="T42" s="831"/>
      <c r="U42" s="831"/>
      <c r="V42" s="831"/>
      <c r="W42" s="831"/>
      <c r="X42" s="832"/>
      <c r="Y42" s="939">
        <f t="shared" si="0"/>
        <v>0</v>
      </c>
      <c r="Z42" s="826"/>
      <c r="AA42" s="826"/>
      <c r="AB42" s="940"/>
      <c r="AC42" s="933"/>
      <c r="AD42" s="934"/>
      <c r="AE42" s="831"/>
      <c r="AF42" s="831"/>
      <c r="AG42" s="831"/>
      <c r="AH42" s="831"/>
      <c r="AI42" s="831"/>
      <c r="AJ42" s="831"/>
      <c r="AK42" s="832"/>
      <c r="AL42" s="903" t="str">
        <f t="shared" si="1"/>
        <v/>
      </c>
      <c r="AM42" s="904"/>
      <c r="AN42" s="902" t="str">
        <f t="shared" si="2"/>
        <v/>
      </c>
      <c r="AO42" s="902"/>
      <c r="AP42" s="891" t="str">
        <f t="shared" si="3"/>
        <v/>
      </c>
      <c r="AQ42" s="892"/>
      <c r="AR42" s="33"/>
      <c r="AU42" s="29" t="str">
        <f t="shared" si="4"/>
        <v/>
      </c>
    </row>
    <row r="43" spans="1:47" s="29" customFormat="1" ht="15" customHeight="1">
      <c r="A43" s="28"/>
      <c r="B43" s="828">
        <f t="shared" si="6"/>
        <v>86</v>
      </c>
      <c r="C43" s="829"/>
      <c r="D43" s="830"/>
      <c r="E43" s="831"/>
      <c r="F43" s="831"/>
      <c r="G43" s="831"/>
      <c r="H43" s="831"/>
      <c r="I43" s="831"/>
      <c r="J43" s="831"/>
      <c r="K43" s="831"/>
      <c r="L43" s="831"/>
      <c r="M43" s="831"/>
      <c r="N43" s="831"/>
      <c r="O43" s="831"/>
      <c r="P43" s="831"/>
      <c r="Q43" s="831"/>
      <c r="R43" s="831"/>
      <c r="S43" s="831"/>
      <c r="T43" s="831"/>
      <c r="U43" s="831"/>
      <c r="V43" s="831"/>
      <c r="W43" s="831"/>
      <c r="X43" s="832"/>
      <c r="Y43" s="939">
        <f t="shared" si="0"/>
        <v>0</v>
      </c>
      <c r="Z43" s="826"/>
      <c r="AA43" s="826"/>
      <c r="AB43" s="940"/>
      <c r="AC43" s="933"/>
      <c r="AD43" s="934"/>
      <c r="AE43" s="831"/>
      <c r="AF43" s="831"/>
      <c r="AG43" s="831"/>
      <c r="AH43" s="831"/>
      <c r="AI43" s="831"/>
      <c r="AJ43" s="831"/>
      <c r="AK43" s="832"/>
      <c r="AL43" s="903" t="str">
        <f t="shared" si="1"/>
        <v/>
      </c>
      <c r="AM43" s="904"/>
      <c r="AN43" s="902" t="str">
        <f t="shared" si="2"/>
        <v/>
      </c>
      <c r="AO43" s="902"/>
      <c r="AP43" s="891" t="str">
        <f t="shared" si="3"/>
        <v/>
      </c>
      <c r="AQ43" s="892"/>
      <c r="AR43" s="33"/>
      <c r="AU43" s="29" t="str">
        <f t="shared" si="4"/>
        <v/>
      </c>
    </row>
    <row r="44" spans="1:47" s="29" customFormat="1" ht="15" customHeight="1">
      <c r="A44" s="28"/>
      <c r="B44" s="828">
        <f t="shared" si="6"/>
        <v>87</v>
      </c>
      <c r="C44" s="829"/>
      <c r="D44" s="830"/>
      <c r="E44" s="831"/>
      <c r="F44" s="831"/>
      <c r="G44" s="831"/>
      <c r="H44" s="831"/>
      <c r="I44" s="831"/>
      <c r="J44" s="831"/>
      <c r="K44" s="831"/>
      <c r="L44" s="831"/>
      <c r="M44" s="831"/>
      <c r="N44" s="831"/>
      <c r="O44" s="831"/>
      <c r="P44" s="831"/>
      <c r="Q44" s="831"/>
      <c r="R44" s="831"/>
      <c r="S44" s="831"/>
      <c r="T44" s="831"/>
      <c r="U44" s="831"/>
      <c r="V44" s="831"/>
      <c r="W44" s="831"/>
      <c r="X44" s="832"/>
      <c r="Y44" s="939">
        <f t="shared" si="0"/>
        <v>0</v>
      </c>
      <c r="Z44" s="826"/>
      <c r="AA44" s="826"/>
      <c r="AB44" s="940"/>
      <c r="AC44" s="933"/>
      <c r="AD44" s="934"/>
      <c r="AE44" s="831"/>
      <c r="AF44" s="831"/>
      <c r="AG44" s="831"/>
      <c r="AH44" s="831"/>
      <c r="AI44" s="831"/>
      <c r="AJ44" s="831"/>
      <c r="AK44" s="832"/>
      <c r="AL44" s="903" t="str">
        <f t="shared" si="1"/>
        <v/>
      </c>
      <c r="AM44" s="904"/>
      <c r="AN44" s="902" t="str">
        <f t="shared" si="2"/>
        <v/>
      </c>
      <c r="AO44" s="902"/>
      <c r="AP44" s="891" t="str">
        <f t="shared" si="3"/>
        <v/>
      </c>
      <c r="AQ44" s="892"/>
      <c r="AR44" s="33"/>
      <c r="AU44" s="29" t="str">
        <f t="shared" si="4"/>
        <v/>
      </c>
    </row>
    <row r="45" spans="1:47" s="29" customFormat="1" ht="15" customHeight="1">
      <c r="A45" s="28"/>
      <c r="B45" s="828">
        <f t="shared" si="6"/>
        <v>88</v>
      </c>
      <c r="C45" s="829"/>
      <c r="D45" s="830"/>
      <c r="E45" s="831"/>
      <c r="F45" s="831"/>
      <c r="G45" s="831"/>
      <c r="H45" s="831"/>
      <c r="I45" s="831"/>
      <c r="J45" s="831"/>
      <c r="K45" s="831"/>
      <c r="L45" s="831"/>
      <c r="M45" s="831"/>
      <c r="N45" s="831"/>
      <c r="O45" s="831"/>
      <c r="P45" s="831"/>
      <c r="Q45" s="831"/>
      <c r="R45" s="831"/>
      <c r="S45" s="831"/>
      <c r="T45" s="831"/>
      <c r="U45" s="831"/>
      <c r="V45" s="831"/>
      <c r="W45" s="831"/>
      <c r="X45" s="832"/>
      <c r="Y45" s="939">
        <f t="shared" si="0"/>
        <v>0</v>
      </c>
      <c r="Z45" s="826"/>
      <c r="AA45" s="826"/>
      <c r="AB45" s="940"/>
      <c r="AC45" s="933"/>
      <c r="AD45" s="934"/>
      <c r="AE45" s="831"/>
      <c r="AF45" s="831"/>
      <c r="AG45" s="831"/>
      <c r="AH45" s="831"/>
      <c r="AI45" s="831"/>
      <c r="AJ45" s="831"/>
      <c r="AK45" s="832"/>
      <c r="AL45" s="903" t="str">
        <f t="shared" si="1"/>
        <v/>
      </c>
      <c r="AM45" s="904"/>
      <c r="AN45" s="902" t="str">
        <f t="shared" si="2"/>
        <v/>
      </c>
      <c r="AO45" s="902"/>
      <c r="AP45" s="891" t="str">
        <f t="shared" si="3"/>
        <v/>
      </c>
      <c r="AQ45" s="892"/>
      <c r="AR45" s="33"/>
      <c r="AU45" s="29" t="str">
        <f t="shared" si="4"/>
        <v/>
      </c>
    </row>
    <row r="46" spans="1:47" s="29" customFormat="1" ht="15" customHeight="1">
      <c r="A46" s="28"/>
      <c r="B46" s="828">
        <f t="shared" si="6"/>
        <v>89</v>
      </c>
      <c r="C46" s="829"/>
      <c r="D46" s="830"/>
      <c r="E46" s="831"/>
      <c r="F46" s="831"/>
      <c r="G46" s="831"/>
      <c r="H46" s="831"/>
      <c r="I46" s="831"/>
      <c r="J46" s="831"/>
      <c r="K46" s="831"/>
      <c r="L46" s="831"/>
      <c r="M46" s="831"/>
      <c r="N46" s="831"/>
      <c r="O46" s="831"/>
      <c r="P46" s="831"/>
      <c r="Q46" s="831"/>
      <c r="R46" s="831"/>
      <c r="S46" s="831"/>
      <c r="T46" s="831"/>
      <c r="U46" s="831"/>
      <c r="V46" s="831"/>
      <c r="W46" s="831"/>
      <c r="X46" s="832"/>
      <c r="Y46" s="939">
        <f t="shared" si="0"/>
        <v>0</v>
      </c>
      <c r="Z46" s="826"/>
      <c r="AA46" s="826"/>
      <c r="AB46" s="940"/>
      <c r="AC46" s="933"/>
      <c r="AD46" s="934"/>
      <c r="AE46" s="831"/>
      <c r="AF46" s="831"/>
      <c r="AG46" s="831"/>
      <c r="AH46" s="831"/>
      <c r="AI46" s="831"/>
      <c r="AJ46" s="831"/>
      <c r="AK46" s="832"/>
      <c r="AL46" s="903" t="str">
        <f t="shared" si="1"/>
        <v/>
      </c>
      <c r="AM46" s="904"/>
      <c r="AN46" s="902" t="str">
        <f t="shared" si="2"/>
        <v/>
      </c>
      <c r="AO46" s="902"/>
      <c r="AP46" s="891" t="str">
        <f t="shared" si="3"/>
        <v/>
      </c>
      <c r="AQ46" s="892"/>
      <c r="AR46" s="33"/>
      <c r="AU46" s="29" t="str">
        <f t="shared" si="4"/>
        <v/>
      </c>
    </row>
    <row r="47" spans="1:47" s="29" customFormat="1" ht="15" customHeight="1">
      <c r="A47" s="28"/>
      <c r="B47" s="828">
        <f t="shared" si="6"/>
        <v>90</v>
      </c>
      <c r="C47" s="829"/>
      <c r="D47" s="830"/>
      <c r="E47" s="831"/>
      <c r="F47" s="831"/>
      <c r="G47" s="831"/>
      <c r="H47" s="831"/>
      <c r="I47" s="831"/>
      <c r="J47" s="831"/>
      <c r="K47" s="831"/>
      <c r="L47" s="831"/>
      <c r="M47" s="831"/>
      <c r="N47" s="831"/>
      <c r="O47" s="831"/>
      <c r="P47" s="831"/>
      <c r="Q47" s="831"/>
      <c r="R47" s="831"/>
      <c r="S47" s="831"/>
      <c r="T47" s="831"/>
      <c r="U47" s="831"/>
      <c r="V47" s="831"/>
      <c r="W47" s="831"/>
      <c r="X47" s="832"/>
      <c r="Y47" s="939">
        <f t="shared" si="0"/>
        <v>0</v>
      </c>
      <c r="Z47" s="826"/>
      <c r="AA47" s="826"/>
      <c r="AB47" s="940"/>
      <c r="AC47" s="933"/>
      <c r="AD47" s="934"/>
      <c r="AE47" s="831"/>
      <c r="AF47" s="831"/>
      <c r="AG47" s="831"/>
      <c r="AH47" s="831"/>
      <c r="AI47" s="831"/>
      <c r="AJ47" s="831"/>
      <c r="AK47" s="832"/>
      <c r="AL47" s="903" t="str">
        <f t="shared" si="1"/>
        <v/>
      </c>
      <c r="AM47" s="904"/>
      <c r="AN47" s="902" t="str">
        <f t="shared" si="2"/>
        <v/>
      </c>
      <c r="AO47" s="902"/>
      <c r="AP47" s="891" t="str">
        <f t="shared" si="3"/>
        <v/>
      </c>
      <c r="AQ47" s="892"/>
      <c r="AR47" s="33"/>
      <c r="AU47" s="29" t="str">
        <f t="shared" si="4"/>
        <v/>
      </c>
    </row>
    <row r="48" spans="1:47" s="29" customFormat="1" ht="15" customHeight="1">
      <c r="A48" s="28"/>
      <c r="B48" s="828">
        <f t="shared" si="6"/>
        <v>91</v>
      </c>
      <c r="C48" s="829"/>
      <c r="D48" s="830"/>
      <c r="E48" s="831"/>
      <c r="F48" s="831"/>
      <c r="G48" s="831"/>
      <c r="H48" s="831"/>
      <c r="I48" s="831"/>
      <c r="J48" s="831"/>
      <c r="K48" s="831"/>
      <c r="L48" s="831"/>
      <c r="M48" s="831"/>
      <c r="N48" s="831"/>
      <c r="O48" s="831"/>
      <c r="P48" s="831"/>
      <c r="Q48" s="831"/>
      <c r="R48" s="831"/>
      <c r="S48" s="831"/>
      <c r="T48" s="831"/>
      <c r="U48" s="831"/>
      <c r="V48" s="831"/>
      <c r="W48" s="831"/>
      <c r="X48" s="832"/>
      <c r="Y48" s="939">
        <f t="shared" si="0"/>
        <v>0</v>
      </c>
      <c r="Z48" s="826"/>
      <c r="AA48" s="826"/>
      <c r="AB48" s="940"/>
      <c r="AC48" s="933"/>
      <c r="AD48" s="934"/>
      <c r="AE48" s="831"/>
      <c r="AF48" s="831"/>
      <c r="AG48" s="831"/>
      <c r="AH48" s="831"/>
      <c r="AI48" s="831"/>
      <c r="AJ48" s="831"/>
      <c r="AK48" s="832"/>
      <c r="AL48" s="903" t="str">
        <f t="shared" si="1"/>
        <v/>
      </c>
      <c r="AM48" s="904"/>
      <c r="AN48" s="902" t="str">
        <f t="shared" si="2"/>
        <v/>
      </c>
      <c r="AO48" s="902"/>
      <c r="AP48" s="891" t="str">
        <f t="shared" si="3"/>
        <v/>
      </c>
      <c r="AQ48" s="892"/>
      <c r="AR48" s="33"/>
      <c r="AU48" s="29" t="str">
        <f t="shared" si="4"/>
        <v/>
      </c>
    </row>
    <row r="49" spans="1:48" s="29" customFormat="1" ht="15" customHeight="1">
      <c r="A49" s="28"/>
      <c r="B49" s="828">
        <f t="shared" si="6"/>
        <v>92</v>
      </c>
      <c r="C49" s="829"/>
      <c r="D49" s="830"/>
      <c r="E49" s="831"/>
      <c r="F49" s="831"/>
      <c r="G49" s="831"/>
      <c r="H49" s="831"/>
      <c r="I49" s="831"/>
      <c r="J49" s="831"/>
      <c r="K49" s="831"/>
      <c r="L49" s="831"/>
      <c r="M49" s="831"/>
      <c r="N49" s="831"/>
      <c r="O49" s="831"/>
      <c r="P49" s="831"/>
      <c r="Q49" s="831"/>
      <c r="R49" s="831"/>
      <c r="S49" s="831"/>
      <c r="T49" s="831"/>
      <c r="U49" s="831"/>
      <c r="V49" s="831"/>
      <c r="W49" s="831"/>
      <c r="X49" s="832"/>
      <c r="Y49" s="939">
        <f t="shared" si="0"/>
        <v>0</v>
      </c>
      <c r="Z49" s="826"/>
      <c r="AA49" s="826"/>
      <c r="AB49" s="940"/>
      <c r="AC49" s="933"/>
      <c r="AD49" s="934"/>
      <c r="AE49" s="831"/>
      <c r="AF49" s="831"/>
      <c r="AG49" s="831"/>
      <c r="AH49" s="831"/>
      <c r="AI49" s="831"/>
      <c r="AJ49" s="831"/>
      <c r="AK49" s="832"/>
      <c r="AL49" s="903" t="str">
        <f t="shared" si="1"/>
        <v/>
      </c>
      <c r="AM49" s="904"/>
      <c r="AN49" s="902" t="str">
        <f t="shared" si="2"/>
        <v/>
      </c>
      <c r="AO49" s="902"/>
      <c r="AP49" s="891" t="str">
        <f t="shared" si="3"/>
        <v/>
      </c>
      <c r="AQ49" s="892"/>
      <c r="AR49" s="33"/>
      <c r="AU49" s="29" t="str">
        <f t="shared" si="4"/>
        <v/>
      </c>
    </row>
    <row r="50" spans="1:48" s="29" customFormat="1" ht="15" customHeight="1">
      <c r="A50" s="28"/>
      <c r="B50" s="828">
        <f t="shared" si="6"/>
        <v>93</v>
      </c>
      <c r="C50" s="829"/>
      <c r="D50" s="830"/>
      <c r="E50" s="831"/>
      <c r="F50" s="831"/>
      <c r="G50" s="831"/>
      <c r="H50" s="831"/>
      <c r="I50" s="831"/>
      <c r="J50" s="831"/>
      <c r="K50" s="831"/>
      <c r="L50" s="831"/>
      <c r="M50" s="831"/>
      <c r="N50" s="831"/>
      <c r="O50" s="831"/>
      <c r="P50" s="831"/>
      <c r="Q50" s="831"/>
      <c r="R50" s="831"/>
      <c r="S50" s="831"/>
      <c r="T50" s="831"/>
      <c r="U50" s="831"/>
      <c r="V50" s="831"/>
      <c r="W50" s="831"/>
      <c r="X50" s="832"/>
      <c r="Y50" s="939">
        <f t="shared" si="0"/>
        <v>0</v>
      </c>
      <c r="Z50" s="826"/>
      <c r="AA50" s="826"/>
      <c r="AB50" s="940"/>
      <c r="AC50" s="933"/>
      <c r="AD50" s="934"/>
      <c r="AE50" s="831"/>
      <c r="AF50" s="831"/>
      <c r="AG50" s="831"/>
      <c r="AH50" s="831"/>
      <c r="AI50" s="831"/>
      <c r="AJ50" s="831"/>
      <c r="AK50" s="832"/>
      <c r="AL50" s="903" t="str">
        <f t="shared" si="1"/>
        <v/>
      </c>
      <c r="AM50" s="904"/>
      <c r="AN50" s="902" t="str">
        <f t="shared" si="2"/>
        <v/>
      </c>
      <c r="AO50" s="902"/>
      <c r="AP50" s="891" t="str">
        <f t="shared" si="3"/>
        <v/>
      </c>
      <c r="AQ50" s="892"/>
      <c r="AR50" s="33"/>
      <c r="AU50" s="29" t="str">
        <f t="shared" si="4"/>
        <v/>
      </c>
    </row>
    <row r="51" spans="1:48" s="29" customFormat="1" ht="15" customHeight="1">
      <c r="A51" s="28"/>
      <c r="B51" s="828">
        <f t="shared" si="6"/>
        <v>94</v>
      </c>
      <c r="C51" s="829"/>
      <c r="D51" s="830"/>
      <c r="E51" s="831"/>
      <c r="F51" s="831"/>
      <c r="G51" s="831"/>
      <c r="H51" s="831"/>
      <c r="I51" s="831"/>
      <c r="J51" s="831"/>
      <c r="K51" s="831"/>
      <c r="L51" s="831"/>
      <c r="M51" s="831"/>
      <c r="N51" s="831"/>
      <c r="O51" s="831"/>
      <c r="P51" s="831"/>
      <c r="Q51" s="831"/>
      <c r="R51" s="831"/>
      <c r="S51" s="831"/>
      <c r="T51" s="831"/>
      <c r="U51" s="831"/>
      <c r="V51" s="831"/>
      <c r="W51" s="831"/>
      <c r="X51" s="832"/>
      <c r="Y51" s="939">
        <f t="shared" si="0"/>
        <v>0</v>
      </c>
      <c r="Z51" s="826"/>
      <c r="AA51" s="826"/>
      <c r="AB51" s="940"/>
      <c r="AC51" s="933"/>
      <c r="AD51" s="934"/>
      <c r="AE51" s="831"/>
      <c r="AF51" s="831"/>
      <c r="AG51" s="831"/>
      <c r="AH51" s="831"/>
      <c r="AI51" s="831"/>
      <c r="AJ51" s="831"/>
      <c r="AK51" s="832"/>
      <c r="AL51" s="903" t="str">
        <f t="shared" si="1"/>
        <v/>
      </c>
      <c r="AM51" s="904"/>
      <c r="AN51" s="902" t="str">
        <f t="shared" si="2"/>
        <v/>
      </c>
      <c r="AO51" s="902"/>
      <c r="AP51" s="891" t="str">
        <f t="shared" si="3"/>
        <v/>
      </c>
      <c r="AQ51" s="892"/>
      <c r="AR51" s="33"/>
      <c r="AU51" s="29" t="str">
        <f t="shared" si="4"/>
        <v/>
      </c>
    </row>
    <row r="52" spans="1:48" s="29" customFormat="1" ht="15" customHeight="1">
      <c r="A52" s="28"/>
      <c r="B52" s="828">
        <f t="shared" si="6"/>
        <v>95</v>
      </c>
      <c r="C52" s="829"/>
      <c r="D52" s="830"/>
      <c r="E52" s="831"/>
      <c r="F52" s="831"/>
      <c r="G52" s="831"/>
      <c r="H52" s="831"/>
      <c r="I52" s="831"/>
      <c r="J52" s="831"/>
      <c r="K52" s="831"/>
      <c r="L52" s="831"/>
      <c r="M52" s="831"/>
      <c r="N52" s="831"/>
      <c r="O52" s="831"/>
      <c r="P52" s="831"/>
      <c r="Q52" s="831"/>
      <c r="R52" s="831"/>
      <c r="S52" s="831"/>
      <c r="T52" s="831"/>
      <c r="U52" s="831"/>
      <c r="V52" s="831"/>
      <c r="W52" s="831"/>
      <c r="X52" s="832"/>
      <c r="Y52" s="939">
        <f t="shared" si="0"/>
        <v>0</v>
      </c>
      <c r="Z52" s="826"/>
      <c r="AA52" s="826"/>
      <c r="AB52" s="940"/>
      <c r="AC52" s="933"/>
      <c r="AD52" s="934"/>
      <c r="AE52" s="831"/>
      <c r="AF52" s="831"/>
      <c r="AG52" s="831"/>
      <c r="AH52" s="831"/>
      <c r="AI52" s="831"/>
      <c r="AJ52" s="831"/>
      <c r="AK52" s="832"/>
      <c r="AL52" s="903" t="str">
        <f t="shared" si="1"/>
        <v/>
      </c>
      <c r="AM52" s="904"/>
      <c r="AN52" s="902" t="str">
        <f t="shared" si="2"/>
        <v/>
      </c>
      <c r="AO52" s="902"/>
      <c r="AP52" s="891" t="str">
        <f t="shared" si="3"/>
        <v/>
      </c>
      <c r="AQ52" s="892"/>
      <c r="AR52" s="33"/>
      <c r="AU52" s="29" t="str">
        <f t="shared" si="4"/>
        <v/>
      </c>
    </row>
    <row r="53" spans="1:48" s="29" customFormat="1" ht="15" customHeight="1">
      <c r="A53" s="28"/>
      <c r="B53" s="828">
        <f t="shared" si="6"/>
        <v>96</v>
      </c>
      <c r="C53" s="829"/>
      <c r="D53" s="830"/>
      <c r="E53" s="831"/>
      <c r="F53" s="831"/>
      <c r="G53" s="831"/>
      <c r="H53" s="831"/>
      <c r="I53" s="831"/>
      <c r="J53" s="831"/>
      <c r="K53" s="831"/>
      <c r="L53" s="831"/>
      <c r="M53" s="831"/>
      <c r="N53" s="831"/>
      <c r="O53" s="831"/>
      <c r="P53" s="831"/>
      <c r="Q53" s="831"/>
      <c r="R53" s="831"/>
      <c r="S53" s="831"/>
      <c r="T53" s="831"/>
      <c r="U53" s="831"/>
      <c r="V53" s="831"/>
      <c r="W53" s="831"/>
      <c r="X53" s="832"/>
      <c r="Y53" s="939">
        <f t="shared" si="0"/>
        <v>0</v>
      </c>
      <c r="Z53" s="826"/>
      <c r="AA53" s="826"/>
      <c r="AB53" s="940"/>
      <c r="AC53" s="933"/>
      <c r="AD53" s="934"/>
      <c r="AE53" s="831"/>
      <c r="AF53" s="831"/>
      <c r="AG53" s="831"/>
      <c r="AH53" s="831"/>
      <c r="AI53" s="831"/>
      <c r="AJ53" s="831"/>
      <c r="AK53" s="832"/>
      <c r="AL53" s="903" t="str">
        <f t="shared" si="1"/>
        <v/>
      </c>
      <c r="AM53" s="904"/>
      <c r="AN53" s="902" t="str">
        <f t="shared" si="2"/>
        <v/>
      </c>
      <c r="AO53" s="902"/>
      <c r="AP53" s="891" t="str">
        <f t="shared" si="3"/>
        <v/>
      </c>
      <c r="AQ53" s="892"/>
      <c r="AR53" s="33"/>
      <c r="AU53" s="29" t="str">
        <f t="shared" si="4"/>
        <v/>
      </c>
    </row>
    <row r="54" spans="1:48" s="29" customFormat="1" ht="15" customHeight="1">
      <c r="A54" s="28"/>
      <c r="B54" s="828">
        <f t="shared" si="6"/>
        <v>97</v>
      </c>
      <c r="C54" s="829"/>
      <c r="D54" s="830"/>
      <c r="E54" s="831"/>
      <c r="F54" s="831"/>
      <c r="G54" s="831"/>
      <c r="H54" s="831"/>
      <c r="I54" s="831"/>
      <c r="J54" s="831"/>
      <c r="K54" s="831"/>
      <c r="L54" s="831"/>
      <c r="M54" s="831"/>
      <c r="N54" s="831"/>
      <c r="O54" s="831"/>
      <c r="P54" s="831"/>
      <c r="Q54" s="831"/>
      <c r="R54" s="831"/>
      <c r="S54" s="831"/>
      <c r="T54" s="831"/>
      <c r="U54" s="831"/>
      <c r="V54" s="831"/>
      <c r="W54" s="831"/>
      <c r="X54" s="832"/>
      <c r="Y54" s="939">
        <f t="shared" si="0"/>
        <v>0</v>
      </c>
      <c r="Z54" s="826"/>
      <c r="AA54" s="826"/>
      <c r="AB54" s="940"/>
      <c r="AC54" s="933"/>
      <c r="AD54" s="934"/>
      <c r="AE54" s="831"/>
      <c r="AF54" s="831"/>
      <c r="AG54" s="831"/>
      <c r="AH54" s="831"/>
      <c r="AI54" s="831"/>
      <c r="AJ54" s="831"/>
      <c r="AK54" s="832"/>
      <c r="AL54" s="903" t="str">
        <f t="shared" si="1"/>
        <v/>
      </c>
      <c r="AM54" s="904"/>
      <c r="AN54" s="902" t="str">
        <f t="shared" si="2"/>
        <v/>
      </c>
      <c r="AO54" s="902"/>
      <c r="AP54" s="891" t="str">
        <f t="shared" si="3"/>
        <v/>
      </c>
      <c r="AQ54" s="892"/>
      <c r="AR54" s="33"/>
      <c r="AU54" s="29" t="str">
        <f t="shared" si="4"/>
        <v/>
      </c>
    </row>
    <row r="55" spans="1:48" s="29" customFormat="1" ht="15" customHeight="1">
      <c r="A55" s="28"/>
      <c r="B55" s="828">
        <f t="shared" si="6"/>
        <v>98</v>
      </c>
      <c r="C55" s="829"/>
      <c r="D55" s="830"/>
      <c r="E55" s="831"/>
      <c r="F55" s="831"/>
      <c r="G55" s="831"/>
      <c r="H55" s="831"/>
      <c r="I55" s="831"/>
      <c r="J55" s="831"/>
      <c r="K55" s="831"/>
      <c r="L55" s="831"/>
      <c r="M55" s="831"/>
      <c r="N55" s="831"/>
      <c r="O55" s="831"/>
      <c r="P55" s="831"/>
      <c r="Q55" s="831"/>
      <c r="R55" s="831"/>
      <c r="S55" s="831"/>
      <c r="T55" s="831"/>
      <c r="U55" s="831"/>
      <c r="V55" s="831"/>
      <c r="W55" s="831"/>
      <c r="X55" s="832"/>
      <c r="Y55" s="939">
        <f t="shared" si="0"/>
        <v>0</v>
      </c>
      <c r="Z55" s="826"/>
      <c r="AA55" s="826"/>
      <c r="AB55" s="940"/>
      <c r="AC55" s="933"/>
      <c r="AD55" s="934"/>
      <c r="AE55" s="831"/>
      <c r="AF55" s="831"/>
      <c r="AG55" s="831"/>
      <c r="AH55" s="831"/>
      <c r="AI55" s="831"/>
      <c r="AJ55" s="831"/>
      <c r="AK55" s="832"/>
      <c r="AL55" s="903" t="str">
        <f t="shared" si="1"/>
        <v/>
      </c>
      <c r="AM55" s="904"/>
      <c r="AN55" s="902" t="str">
        <f t="shared" si="2"/>
        <v/>
      </c>
      <c r="AO55" s="902"/>
      <c r="AP55" s="891" t="str">
        <f t="shared" si="3"/>
        <v/>
      </c>
      <c r="AQ55" s="892"/>
      <c r="AR55" s="33"/>
      <c r="AU55" s="29" t="str">
        <f t="shared" si="4"/>
        <v/>
      </c>
    </row>
    <row r="56" spans="1:48" ht="15" customHeight="1">
      <c r="A56" s="28"/>
      <c r="B56" s="828">
        <f t="shared" si="6"/>
        <v>99</v>
      </c>
      <c r="C56" s="829"/>
      <c r="D56" s="830"/>
      <c r="E56" s="831"/>
      <c r="F56" s="831"/>
      <c r="G56" s="831"/>
      <c r="H56" s="831"/>
      <c r="I56" s="831"/>
      <c r="J56" s="831"/>
      <c r="K56" s="831"/>
      <c r="L56" s="831"/>
      <c r="M56" s="831"/>
      <c r="N56" s="831"/>
      <c r="O56" s="831"/>
      <c r="P56" s="831"/>
      <c r="Q56" s="831"/>
      <c r="R56" s="831"/>
      <c r="S56" s="831"/>
      <c r="T56" s="831"/>
      <c r="U56" s="831"/>
      <c r="V56" s="831"/>
      <c r="W56" s="831"/>
      <c r="X56" s="832"/>
      <c r="Y56" s="939">
        <f>(M56*P56*S56*V56)/1000</f>
        <v>0</v>
      </c>
      <c r="Z56" s="826"/>
      <c r="AA56" s="826"/>
      <c r="AB56" s="940"/>
      <c r="AC56" s="933"/>
      <c r="AD56" s="934"/>
      <c r="AE56" s="831"/>
      <c r="AF56" s="831"/>
      <c r="AG56" s="831"/>
      <c r="AH56" s="831"/>
      <c r="AI56" s="831"/>
      <c r="AJ56" s="831"/>
      <c r="AK56" s="832"/>
      <c r="AL56" s="903" t="str">
        <f t="shared" si="1"/>
        <v/>
      </c>
      <c r="AM56" s="904"/>
      <c r="AN56" s="902" t="str">
        <f t="shared" si="2"/>
        <v/>
      </c>
      <c r="AO56" s="902"/>
      <c r="AP56" s="891" t="str">
        <f t="shared" si="3"/>
        <v/>
      </c>
      <c r="AQ56" s="892"/>
      <c r="AR56" s="33"/>
      <c r="AT56" s="29"/>
      <c r="AU56" s="29" t="str">
        <f t="shared" si="4"/>
        <v/>
      </c>
      <c r="AV56" s="29"/>
    </row>
    <row r="57" spans="1:48" ht="14.25" thickBot="1">
      <c r="A57" s="28"/>
      <c r="B57" s="848">
        <f t="shared" si="6"/>
        <v>100</v>
      </c>
      <c r="C57" s="849"/>
      <c r="D57" s="850"/>
      <c r="E57" s="820"/>
      <c r="F57" s="820"/>
      <c r="G57" s="820"/>
      <c r="H57" s="820"/>
      <c r="I57" s="820"/>
      <c r="J57" s="820"/>
      <c r="K57" s="820"/>
      <c r="L57" s="820"/>
      <c r="M57" s="820"/>
      <c r="N57" s="820"/>
      <c r="O57" s="820"/>
      <c r="P57" s="820"/>
      <c r="Q57" s="820"/>
      <c r="R57" s="820"/>
      <c r="S57" s="820"/>
      <c r="T57" s="820"/>
      <c r="U57" s="820"/>
      <c r="V57" s="820"/>
      <c r="W57" s="820"/>
      <c r="X57" s="821"/>
      <c r="Y57" s="956">
        <f t="shared" si="0"/>
        <v>0</v>
      </c>
      <c r="Z57" s="952"/>
      <c r="AA57" s="952"/>
      <c r="AB57" s="957"/>
      <c r="AC57" s="949"/>
      <c r="AD57" s="950"/>
      <c r="AE57" s="820"/>
      <c r="AF57" s="820"/>
      <c r="AG57" s="820"/>
      <c r="AH57" s="820"/>
      <c r="AI57" s="820"/>
      <c r="AJ57" s="820"/>
      <c r="AK57" s="821"/>
      <c r="AL57" s="905" t="str">
        <f t="shared" si="1"/>
        <v/>
      </c>
      <c r="AM57" s="906"/>
      <c r="AN57" s="907" t="str">
        <f t="shared" si="2"/>
        <v/>
      </c>
      <c r="AO57" s="907"/>
      <c r="AP57" s="893" t="str">
        <f t="shared" si="3"/>
        <v/>
      </c>
      <c r="AQ57" s="894"/>
      <c r="AR57" s="33"/>
      <c r="AT57" s="29"/>
      <c r="AU57" s="29" t="str">
        <f t="shared" si="4"/>
        <v/>
      </c>
    </row>
    <row r="58" spans="1:48" ht="14.25" thickBot="1">
      <c r="A58" s="28"/>
      <c r="B58" s="955" t="s">
        <v>503</v>
      </c>
      <c r="C58" s="955"/>
      <c r="D58" s="955"/>
      <c r="E58" s="955"/>
      <c r="F58" s="955"/>
      <c r="G58" s="955"/>
      <c r="H58" s="955"/>
      <c r="I58" s="955"/>
      <c r="J58" s="955"/>
      <c r="K58" s="955"/>
      <c r="L58" s="955"/>
      <c r="M58" s="955"/>
      <c r="N58" s="955"/>
      <c r="O58" s="955"/>
      <c r="P58" s="955"/>
      <c r="Q58" s="955"/>
      <c r="R58" s="955"/>
      <c r="S58" s="955"/>
      <c r="T58" s="955"/>
      <c r="U58" s="955"/>
      <c r="V58" s="955"/>
      <c r="W58" s="955"/>
      <c r="X58" s="955"/>
      <c r="Y58" s="955"/>
      <c r="Z58" s="955"/>
      <c r="AA58" s="955"/>
      <c r="AB58" s="955"/>
      <c r="AC58" s="955"/>
      <c r="AD58" s="955"/>
      <c r="AE58" s="955"/>
      <c r="AF58" s="955"/>
      <c r="AG58" s="955"/>
      <c r="AH58" s="955"/>
      <c r="AI58" s="955"/>
      <c r="AJ58" s="955"/>
      <c r="AK58" s="955"/>
      <c r="AL58" s="284"/>
      <c r="AM58" s="284"/>
      <c r="AN58" s="285"/>
      <c r="AO58" s="285" t="s">
        <v>470</v>
      </c>
      <c r="AP58" s="895">
        <f>SUM(AP8:AQ57)</f>
        <v>0</v>
      </c>
      <c r="AQ58" s="896"/>
      <c r="AR58" s="897"/>
      <c r="AT58" s="29"/>
      <c r="AU58" s="29"/>
    </row>
    <row r="59" spans="1:48" ht="16.5" customHeight="1" thickBot="1">
      <c r="A59" s="28"/>
      <c r="B59" s="28"/>
      <c r="C59" s="28"/>
      <c r="D59" s="481" t="s">
        <v>390</v>
      </c>
      <c r="E59" s="481"/>
      <c r="F59" s="481"/>
      <c r="G59" s="481"/>
      <c r="H59" s="481"/>
      <c r="I59" s="481"/>
      <c r="J59" s="836"/>
      <c r="K59" s="943">
        <f>Y59*0.495/1000</f>
        <v>0</v>
      </c>
      <c r="L59" s="944"/>
      <c r="M59" s="944"/>
      <c r="N59" s="944"/>
      <c r="O59" s="945"/>
      <c r="P59" s="36" t="s">
        <v>162</v>
      </c>
      <c r="Q59" s="35"/>
      <c r="R59" s="35"/>
      <c r="S59" s="37"/>
      <c r="T59" s="38" t="s">
        <v>163</v>
      </c>
      <c r="U59" s="37"/>
      <c r="V59" s="37"/>
      <c r="W59" s="37"/>
      <c r="X59" s="38"/>
      <c r="Y59" s="946">
        <f>SUM(Y8:AB57)</f>
        <v>0</v>
      </c>
      <c r="Z59" s="947"/>
      <c r="AA59" s="947"/>
      <c r="AB59" s="948"/>
      <c r="AC59" s="281" t="s">
        <v>125</v>
      </c>
      <c r="AD59" s="282"/>
      <c r="AE59" s="37"/>
      <c r="AF59" s="35"/>
      <c r="AG59" s="298" t="s">
        <v>441</v>
      </c>
      <c r="AH59" s="843">
        <f>AP59</f>
        <v>0</v>
      </c>
      <c r="AI59" s="844"/>
      <c r="AJ59" s="844"/>
      <c r="AK59" s="845"/>
      <c r="AL59" s="35" t="s">
        <v>162</v>
      </c>
      <c r="AM59" s="35"/>
      <c r="AN59" s="28"/>
      <c r="AP59" s="898">
        <f>AP58*0.495/1000</f>
        <v>0</v>
      </c>
      <c r="AQ59" s="899"/>
      <c r="AR59" s="39" t="s">
        <v>469</v>
      </c>
      <c r="AU59" s="40"/>
    </row>
    <row r="60" spans="1:48" ht="16.5" customHeight="1">
      <c r="A60" s="28"/>
      <c r="B60" s="28"/>
      <c r="C60" s="28"/>
      <c r="D60" s="302"/>
      <c r="E60" s="302"/>
      <c r="F60" s="302"/>
      <c r="G60" s="302"/>
      <c r="H60" s="302"/>
      <c r="I60" s="302"/>
      <c r="J60" s="302"/>
      <c r="K60" s="41"/>
      <c r="L60" s="41"/>
      <c r="M60" s="41"/>
      <c r="N60" s="41"/>
      <c r="O60" s="41"/>
      <c r="P60" s="28"/>
      <c r="Q60" s="28"/>
      <c r="R60" s="28"/>
      <c r="S60" s="28"/>
      <c r="T60" s="28"/>
      <c r="U60" s="302"/>
      <c r="V60" s="302"/>
      <c r="W60" s="302"/>
      <c r="X60" s="302"/>
      <c r="Y60" s="42"/>
      <c r="Z60" s="42"/>
      <c r="AA60" s="42"/>
      <c r="AB60" s="42"/>
      <c r="AC60" s="42"/>
      <c r="AD60" s="42"/>
      <c r="AE60" s="43"/>
      <c r="AF60" s="28"/>
      <c r="AG60" s="28"/>
      <c r="AH60" s="28"/>
      <c r="AI60" s="28"/>
      <c r="AJ60" s="28"/>
      <c r="AK60" s="28"/>
    </row>
  </sheetData>
  <sheetProtection password="D73A" sheet="1" objects="1" formatCells="0"/>
  <mergeCells count="629">
    <mergeCell ref="AD1:AH2"/>
    <mergeCell ref="AI1:AL2"/>
    <mergeCell ref="Y6:AB6"/>
    <mergeCell ref="AC6:AD6"/>
    <mergeCell ref="AE6:AK7"/>
    <mergeCell ref="AL6:AM7"/>
    <mergeCell ref="A1:T2"/>
    <mergeCell ref="A3:AJ4"/>
    <mergeCell ref="AN6:AO7"/>
    <mergeCell ref="AP6:AQ7"/>
    <mergeCell ref="Y7:AB7"/>
    <mergeCell ref="AC7:AD7"/>
    <mergeCell ref="B6:C7"/>
    <mergeCell ref="D6:L7"/>
    <mergeCell ref="M6:O6"/>
    <mergeCell ref="P6:R6"/>
    <mergeCell ref="S6:U6"/>
    <mergeCell ref="V6:X6"/>
    <mergeCell ref="M7:O7"/>
    <mergeCell ref="P7:R7"/>
    <mergeCell ref="S7:U7"/>
    <mergeCell ref="V7:X7"/>
    <mergeCell ref="Y8:AB8"/>
    <mergeCell ref="AC8:AD8"/>
    <mergeCell ref="AE8:AK8"/>
    <mergeCell ref="AL8:AM8"/>
    <mergeCell ref="AN8:AO8"/>
    <mergeCell ref="AP8:AQ8"/>
    <mergeCell ref="B8:C8"/>
    <mergeCell ref="D8:L8"/>
    <mergeCell ref="M8:O8"/>
    <mergeCell ref="P8:R8"/>
    <mergeCell ref="S8:U8"/>
    <mergeCell ref="V8:X8"/>
    <mergeCell ref="Y9:AB9"/>
    <mergeCell ref="AC9:AD9"/>
    <mergeCell ref="AE9:AK9"/>
    <mergeCell ref="AL9:AM9"/>
    <mergeCell ref="AN9:AO9"/>
    <mergeCell ref="AP9:AQ9"/>
    <mergeCell ref="B9:C9"/>
    <mergeCell ref="D9:L9"/>
    <mergeCell ref="M9:O9"/>
    <mergeCell ref="P9:R9"/>
    <mergeCell ref="S9:U9"/>
    <mergeCell ref="V9:X9"/>
    <mergeCell ref="Y10:AB10"/>
    <mergeCell ref="AC10:AD10"/>
    <mergeCell ref="AE10:AK10"/>
    <mergeCell ref="AL10:AM10"/>
    <mergeCell ref="AN10:AO10"/>
    <mergeCell ref="AP10:AQ10"/>
    <mergeCell ref="B10:C10"/>
    <mergeCell ref="D10:L10"/>
    <mergeCell ref="M10:O10"/>
    <mergeCell ref="P10:R10"/>
    <mergeCell ref="S10:U10"/>
    <mergeCell ref="V10:X10"/>
    <mergeCell ref="Y11:AB11"/>
    <mergeCell ref="AC11:AD11"/>
    <mergeCell ref="AE11:AK11"/>
    <mergeCell ref="AL11:AM11"/>
    <mergeCell ref="AN11:AO11"/>
    <mergeCell ref="AP11:AQ11"/>
    <mergeCell ref="B11:C11"/>
    <mergeCell ref="D11:L11"/>
    <mergeCell ref="M11:O11"/>
    <mergeCell ref="P11:R11"/>
    <mergeCell ref="S11:U11"/>
    <mergeCell ref="V11:X11"/>
    <mergeCell ref="Y12:AB12"/>
    <mergeCell ref="AC12:AD12"/>
    <mergeCell ref="AE12:AK12"/>
    <mergeCell ref="AL12:AM12"/>
    <mergeCell ref="AN12:AO12"/>
    <mergeCell ref="AP12:AQ12"/>
    <mergeCell ref="B12:C12"/>
    <mergeCell ref="D12:L12"/>
    <mergeCell ref="M12:O12"/>
    <mergeCell ref="P12:R12"/>
    <mergeCell ref="S12:U12"/>
    <mergeCell ref="V12:X12"/>
    <mergeCell ref="Y13:AB13"/>
    <mergeCell ref="AC13:AD13"/>
    <mergeCell ref="AE13:AK13"/>
    <mergeCell ref="AL13:AM13"/>
    <mergeCell ref="AN13:AO13"/>
    <mergeCell ref="AP13:AQ13"/>
    <mergeCell ref="B13:C13"/>
    <mergeCell ref="D13:L13"/>
    <mergeCell ref="M13:O13"/>
    <mergeCell ref="P13:R13"/>
    <mergeCell ref="S13:U13"/>
    <mergeCell ref="V13:X13"/>
    <mergeCell ref="Y14:AB14"/>
    <mergeCell ref="AC14:AD14"/>
    <mergeCell ref="AE14:AK14"/>
    <mergeCell ref="AL14:AM14"/>
    <mergeCell ref="AN14:AO14"/>
    <mergeCell ref="AP14:AQ14"/>
    <mergeCell ref="B14:C14"/>
    <mergeCell ref="D14:L14"/>
    <mergeCell ref="M14:O14"/>
    <mergeCell ref="P14:R14"/>
    <mergeCell ref="S14:U14"/>
    <mergeCell ref="V14:X14"/>
    <mergeCell ref="Y15:AB15"/>
    <mergeCell ref="AC15:AD15"/>
    <mergeCell ref="AE15:AK15"/>
    <mergeCell ref="AL15:AM15"/>
    <mergeCell ref="AN15:AO15"/>
    <mergeCell ref="AP15:AQ15"/>
    <mergeCell ref="B15:C15"/>
    <mergeCell ref="D15:L15"/>
    <mergeCell ref="M15:O15"/>
    <mergeCell ref="P15:R15"/>
    <mergeCell ref="S15:U15"/>
    <mergeCell ref="V15:X15"/>
    <mergeCell ref="Y16:AB16"/>
    <mergeCell ref="AC16:AD16"/>
    <mergeCell ref="AE16:AK16"/>
    <mergeCell ref="AL16:AM16"/>
    <mergeCell ref="AN16:AO16"/>
    <mergeCell ref="AP16:AQ16"/>
    <mergeCell ref="B16:C16"/>
    <mergeCell ref="D16:L16"/>
    <mergeCell ref="M16:O16"/>
    <mergeCell ref="P16:R16"/>
    <mergeCell ref="S16:U16"/>
    <mergeCell ref="V16:X16"/>
    <mergeCell ref="Y17:AB17"/>
    <mergeCell ref="AC17:AD17"/>
    <mergeCell ref="AE17:AK17"/>
    <mergeCell ref="AL17:AM17"/>
    <mergeCell ref="AN17:AO17"/>
    <mergeCell ref="AP17:AQ17"/>
    <mergeCell ref="B17:C17"/>
    <mergeCell ref="D17:L17"/>
    <mergeCell ref="M17:O17"/>
    <mergeCell ref="P17:R17"/>
    <mergeCell ref="S17:U17"/>
    <mergeCell ref="V17:X17"/>
    <mergeCell ref="Y18:AB18"/>
    <mergeCell ref="AC18:AD18"/>
    <mergeCell ref="AE18:AK18"/>
    <mergeCell ref="AL18:AM18"/>
    <mergeCell ref="AN18:AO18"/>
    <mergeCell ref="AP18:AQ18"/>
    <mergeCell ref="B18:C18"/>
    <mergeCell ref="D18:L18"/>
    <mergeCell ref="M18:O18"/>
    <mergeCell ref="P18:R18"/>
    <mergeCell ref="S18:U18"/>
    <mergeCell ref="V18:X18"/>
    <mergeCell ref="Y19:AB19"/>
    <mergeCell ref="AC19:AD19"/>
    <mergeCell ref="AE19:AK19"/>
    <mergeCell ref="AL19:AM19"/>
    <mergeCell ref="AN19:AO19"/>
    <mergeCell ref="AP19:AQ19"/>
    <mergeCell ref="B19:C19"/>
    <mergeCell ref="D19:L19"/>
    <mergeCell ref="M19:O19"/>
    <mergeCell ref="P19:R19"/>
    <mergeCell ref="S19:U19"/>
    <mergeCell ref="V19:X19"/>
    <mergeCell ref="Y20:AB20"/>
    <mergeCell ref="AC20:AD20"/>
    <mergeCell ref="AE20:AK20"/>
    <mergeCell ref="AL20:AM20"/>
    <mergeCell ref="AN20:AO20"/>
    <mergeCell ref="AP20:AQ20"/>
    <mergeCell ref="B20:C20"/>
    <mergeCell ref="D20:L20"/>
    <mergeCell ref="M20:O20"/>
    <mergeCell ref="P20:R20"/>
    <mergeCell ref="S20:U20"/>
    <mergeCell ref="V20:X20"/>
    <mergeCell ref="Y21:AB21"/>
    <mergeCell ref="AC21:AD21"/>
    <mergeCell ref="AE21:AK21"/>
    <mergeCell ref="AL21:AM21"/>
    <mergeCell ref="AN21:AO21"/>
    <mergeCell ref="AP21:AQ21"/>
    <mergeCell ref="B21:C21"/>
    <mergeCell ref="D21:L21"/>
    <mergeCell ref="M21:O21"/>
    <mergeCell ref="P21:R21"/>
    <mergeCell ref="S21:U21"/>
    <mergeCell ref="V21:X21"/>
    <mergeCell ref="Y22:AB22"/>
    <mergeCell ref="AC22:AD22"/>
    <mergeCell ref="AE22:AK22"/>
    <mergeCell ref="AL22:AM22"/>
    <mergeCell ref="AN22:AO22"/>
    <mergeCell ref="AP22:AQ22"/>
    <mergeCell ref="B22:C22"/>
    <mergeCell ref="D22:L22"/>
    <mergeCell ref="M22:O22"/>
    <mergeCell ref="P22:R22"/>
    <mergeCell ref="S22:U22"/>
    <mergeCell ref="V22:X22"/>
    <mergeCell ref="Y23:AB23"/>
    <mergeCell ref="AC23:AD23"/>
    <mergeCell ref="AE23:AK23"/>
    <mergeCell ref="AL23:AM23"/>
    <mergeCell ref="AN23:AO23"/>
    <mergeCell ref="AP23:AQ23"/>
    <mergeCell ref="B23:C23"/>
    <mergeCell ref="D23:L23"/>
    <mergeCell ref="M23:O23"/>
    <mergeCell ref="P23:R23"/>
    <mergeCell ref="S23:U23"/>
    <mergeCell ref="V23:X23"/>
    <mergeCell ref="Y24:AB24"/>
    <mergeCell ref="AC24:AD24"/>
    <mergeCell ref="AE24:AK24"/>
    <mergeCell ref="AL24:AM24"/>
    <mergeCell ref="AN24:AO24"/>
    <mergeCell ref="AP24:AQ24"/>
    <mergeCell ref="B24:C24"/>
    <mergeCell ref="D24:L24"/>
    <mergeCell ref="M24:O24"/>
    <mergeCell ref="P24:R24"/>
    <mergeCell ref="S24:U24"/>
    <mergeCell ref="V24:X24"/>
    <mergeCell ref="Y25:AB25"/>
    <mergeCell ref="AC25:AD25"/>
    <mergeCell ref="AE25:AK25"/>
    <mergeCell ref="AL25:AM25"/>
    <mergeCell ref="AN25:AO25"/>
    <mergeCell ref="AP25:AQ25"/>
    <mergeCell ref="B25:C25"/>
    <mergeCell ref="D25:L25"/>
    <mergeCell ref="M25:O25"/>
    <mergeCell ref="P25:R25"/>
    <mergeCell ref="S25:U25"/>
    <mergeCell ref="V25:X25"/>
    <mergeCell ref="Y26:AB26"/>
    <mergeCell ref="AC26:AD26"/>
    <mergeCell ref="AE26:AK26"/>
    <mergeCell ref="AL26:AM26"/>
    <mergeCell ref="AN26:AO26"/>
    <mergeCell ref="AP26:AQ26"/>
    <mergeCell ref="B26:C26"/>
    <mergeCell ref="D26:L26"/>
    <mergeCell ref="M26:O26"/>
    <mergeCell ref="P26:R26"/>
    <mergeCell ref="S26:U26"/>
    <mergeCell ref="V26:X26"/>
    <mergeCell ref="Y27:AB27"/>
    <mergeCell ref="AC27:AD27"/>
    <mergeCell ref="AE27:AK27"/>
    <mergeCell ref="AL27:AM27"/>
    <mergeCell ref="AN27:AO27"/>
    <mergeCell ref="AP27:AQ27"/>
    <mergeCell ref="B27:C27"/>
    <mergeCell ref="D27:L27"/>
    <mergeCell ref="M27:O27"/>
    <mergeCell ref="P27:R27"/>
    <mergeCell ref="S27:U27"/>
    <mergeCell ref="V27:X27"/>
    <mergeCell ref="Y28:AB28"/>
    <mergeCell ref="AC28:AD28"/>
    <mergeCell ref="AE28:AK28"/>
    <mergeCell ref="AL28:AM28"/>
    <mergeCell ref="AN28:AO28"/>
    <mergeCell ref="AP28:AQ28"/>
    <mergeCell ref="B28:C28"/>
    <mergeCell ref="D28:L28"/>
    <mergeCell ref="M28:O28"/>
    <mergeCell ref="P28:R28"/>
    <mergeCell ref="S28:U28"/>
    <mergeCell ref="V28:X28"/>
    <mergeCell ref="Y29:AB29"/>
    <mergeCell ref="AC29:AD29"/>
    <mergeCell ref="AE29:AK29"/>
    <mergeCell ref="AL29:AM29"/>
    <mergeCell ref="AN29:AO29"/>
    <mergeCell ref="AP29:AQ29"/>
    <mergeCell ref="B29:C29"/>
    <mergeCell ref="D29:L29"/>
    <mergeCell ref="M29:O29"/>
    <mergeCell ref="P29:R29"/>
    <mergeCell ref="S29:U29"/>
    <mergeCell ref="V29:X29"/>
    <mergeCell ref="Y30:AB30"/>
    <mergeCell ref="AC30:AD30"/>
    <mergeCell ref="AE30:AK30"/>
    <mergeCell ref="AL30:AM30"/>
    <mergeCell ref="AN30:AO30"/>
    <mergeCell ref="AP30:AQ30"/>
    <mergeCell ref="B30:C30"/>
    <mergeCell ref="D30:L30"/>
    <mergeCell ref="M30:O30"/>
    <mergeCell ref="P30:R30"/>
    <mergeCell ref="S30:U30"/>
    <mergeCell ref="V30:X30"/>
    <mergeCell ref="Y31:AB31"/>
    <mergeCell ref="AC31:AD31"/>
    <mergeCell ref="AE31:AK31"/>
    <mergeCell ref="AL31:AM31"/>
    <mergeCell ref="AN31:AO31"/>
    <mergeCell ref="AP31:AQ31"/>
    <mergeCell ref="B31:C31"/>
    <mergeCell ref="D31:L31"/>
    <mergeCell ref="M31:O31"/>
    <mergeCell ref="P31:R31"/>
    <mergeCell ref="S31:U31"/>
    <mergeCell ref="V31:X31"/>
    <mergeCell ref="Y32:AB32"/>
    <mergeCell ref="AC32:AD32"/>
    <mergeCell ref="AE32:AK32"/>
    <mergeCell ref="AL32:AM32"/>
    <mergeCell ref="AN32:AO32"/>
    <mergeCell ref="AP32:AQ32"/>
    <mergeCell ref="B32:C32"/>
    <mergeCell ref="D32:L32"/>
    <mergeCell ref="M32:O32"/>
    <mergeCell ref="P32:R32"/>
    <mergeCell ref="S32:U32"/>
    <mergeCell ref="V32:X32"/>
    <mergeCell ref="Y33:AB33"/>
    <mergeCell ref="AC33:AD33"/>
    <mergeCell ref="AE33:AK33"/>
    <mergeCell ref="AL33:AM33"/>
    <mergeCell ref="AN33:AO33"/>
    <mergeCell ref="AP33:AQ33"/>
    <mergeCell ref="B33:C33"/>
    <mergeCell ref="D33:L33"/>
    <mergeCell ref="M33:O33"/>
    <mergeCell ref="P33:R33"/>
    <mergeCell ref="S33:U33"/>
    <mergeCell ref="V33:X33"/>
    <mergeCell ref="Y34:AB34"/>
    <mergeCell ref="AC34:AD34"/>
    <mergeCell ref="AE34:AK34"/>
    <mergeCell ref="AL34:AM34"/>
    <mergeCell ref="AN34:AO34"/>
    <mergeCell ref="AP34:AQ34"/>
    <mergeCell ref="B34:C34"/>
    <mergeCell ref="D34:L34"/>
    <mergeCell ref="M34:O34"/>
    <mergeCell ref="P34:R34"/>
    <mergeCell ref="S34:U34"/>
    <mergeCell ref="V34:X34"/>
    <mergeCell ref="Y35:AB35"/>
    <mergeCell ref="AC35:AD35"/>
    <mergeCell ref="AE35:AK35"/>
    <mergeCell ref="AL35:AM35"/>
    <mergeCell ref="AN35:AO35"/>
    <mergeCell ref="AP35:AQ35"/>
    <mergeCell ref="B35:C35"/>
    <mergeCell ref="D35:L35"/>
    <mergeCell ref="M35:O35"/>
    <mergeCell ref="P35:R35"/>
    <mergeCell ref="S35:U35"/>
    <mergeCell ref="V35:X35"/>
    <mergeCell ref="Y36:AB36"/>
    <mergeCell ref="AC36:AD36"/>
    <mergeCell ref="AE36:AK36"/>
    <mergeCell ref="AL36:AM36"/>
    <mergeCell ref="AN36:AO36"/>
    <mergeCell ref="AP36:AQ36"/>
    <mergeCell ref="B36:C36"/>
    <mergeCell ref="D36:L36"/>
    <mergeCell ref="M36:O36"/>
    <mergeCell ref="P36:R36"/>
    <mergeCell ref="S36:U36"/>
    <mergeCell ref="V36:X36"/>
    <mergeCell ref="Y37:AB37"/>
    <mergeCell ref="AC37:AD37"/>
    <mergeCell ref="AE37:AK37"/>
    <mergeCell ref="AL37:AM37"/>
    <mergeCell ref="AN37:AO37"/>
    <mergeCell ref="AP37:AQ37"/>
    <mergeCell ref="B37:C37"/>
    <mergeCell ref="D37:L37"/>
    <mergeCell ref="M37:O37"/>
    <mergeCell ref="P37:R37"/>
    <mergeCell ref="S37:U37"/>
    <mergeCell ref="V37:X37"/>
    <mergeCell ref="Y38:AB38"/>
    <mergeCell ref="AC38:AD38"/>
    <mergeCell ref="AE38:AK38"/>
    <mergeCell ref="AL38:AM38"/>
    <mergeCell ref="AN38:AO38"/>
    <mergeCell ref="AP38:AQ38"/>
    <mergeCell ref="B38:C38"/>
    <mergeCell ref="D38:L38"/>
    <mergeCell ref="M38:O38"/>
    <mergeCell ref="P38:R38"/>
    <mergeCell ref="S38:U38"/>
    <mergeCell ref="V38:X38"/>
    <mergeCell ref="Y39:AB39"/>
    <mergeCell ref="AC39:AD39"/>
    <mergeCell ref="AE39:AK39"/>
    <mergeCell ref="AL39:AM39"/>
    <mergeCell ref="AN39:AO39"/>
    <mergeCell ref="AP39:AQ39"/>
    <mergeCell ref="B39:C39"/>
    <mergeCell ref="D39:L39"/>
    <mergeCell ref="M39:O39"/>
    <mergeCell ref="P39:R39"/>
    <mergeCell ref="S39:U39"/>
    <mergeCell ref="V39:X39"/>
    <mergeCell ref="Y40:AB40"/>
    <mergeCell ref="AC40:AD40"/>
    <mergeCell ref="AE40:AK40"/>
    <mergeCell ref="AL40:AM40"/>
    <mergeCell ref="AN40:AO40"/>
    <mergeCell ref="AP40:AQ40"/>
    <mergeCell ref="B40:C40"/>
    <mergeCell ref="D40:L40"/>
    <mergeCell ref="M40:O40"/>
    <mergeCell ref="P40:R40"/>
    <mergeCell ref="S40:U40"/>
    <mergeCell ref="V40:X40"/>
    <mergeCell ref="Y41:AB41"/>
    <mergeCell ref="AC41:AD41"/>
    <mergeCell ref="AE41:AK41"/>
    <mergeCell ref="AL41:AM41"/>
    <mergeCell ref="AN41:AO41"/>
    <mergeCell ref="AP41:AQ41"/>
    <mergeCell ref="B41:C41"/>
    <mergeCell ref="D41:L41"/>
    <mergeCell ref="M41:O41"/>
    <mergeCell ref="P41:R41"/>
    <mergeCell ref="S41:U41"/>
    <mergeCell ref="V41:X41"/>
    <mergeCell ref="Y42:AB42"/>
    <mergeCell ref="AC42:AD42"/>
    <mergeCell ref="AE42:AK42"/>
    <mergeCell ref="AL42:AM42"/>
    <mergeCell ref="AN42:AO42"/>
    <mergeCell ref="AP42:AQ42"/>
    <mergeCell ref="B42:C42"/>
    <mergeCell ref="D42:L42"/>
    <mergeCell ref="M42:O42"/>
    <mergeCell ref="P42:R42"/>
    <mergeCell ref="S42:U42"/>
    <mergeCell ref="V42:X42"/>
    <mergeCell ref="Y43:AB43"/>
    <mergeCell ref="AC43:AD43"/>
    <mergeCell ref="AE43:AK43"/>
    <mergeCell ref="AL43:AM43"/>
    <mergeCell ref="AN43:AO43"/>
    <mergeCell ref="AP43:AQ43"/>
    <mergeCell ref="B43:C43"/>
    <mergeCell ref="D43:L43"/>
    <mergeCell ref="M43:O43"/>
    <mergeCell ref="P43:R43"/>
    <mergeCell ref="S43:U43"/>
    <mergeCell ref="V43:X43"/>
    <mergeCell ref="Y44:AB44"/>
    <mergeCell ref="AC44:AD44"/>
    <mergeCell ref="AE44:AK44"/>
    <mergeCell ref="AL44:AM44"/>
    <mergeCell ref="AN44:AO44"/>
    <mergeCell ref="AP44:AQ44"/>
    <mergeCell ref="B44:C44"/>
    <mergeCell ref="D44:L44"/>
    <mergeCell ref="M44:O44"/>
    <mergeCell ref="P44:R44"/>
    <mergeCell ref="S44:U44"/>
    <mergeCell ref="V44:X44"/>
    <mergeCell ref="Y45:AB45"/>
    <mergeCell ref="AC45:AD45"/>
    <mergeCell ref="AE45:AK45"/>
    <mergeCell ref="AL45:AM45"/>
    <mergeCell ref="AN45:AO45"/>
    <mergeCell ref="AP45:AQ45"/>
    <mergeCell ref="B45:C45"/>
    <mergeCell ref="D45:L45"/>
    <mergeCell ref="M45:O45"/>
    <mergeCell ref="P45:R45"/>
    <mergeCell ref="S45:U45"/>
    <mergeCell ref="V45:X45"/>
    <mergeCell ref="Y46:AB46"/>
    <mergeCell ref="AC46:AD46"/>
    <mergeCell ref="AE46:AK46"/>
    <mergeCell ref="AL46:AM46"/>
    <mergeCell ref="AN46:AO46"/>
    <mergeCell ref="AP46:AQ46"/>
    <mergeCell ref="B46:C46"/>
    <mergeCell ref="D46:L46"/>
    <mergeCell ref="M46:O46"/>
    <mergeCell ref="P46:R46"/>
    <mergeCell ref="S46:U46"/>
    <mergeCell ref="V46:X46"/>
    <mergeCell ref="Y47:AB47"/>
    <mergeCell ref="AC47:AD47"/>
    <mergeCell ref="AE47:AK47"/>
    <mergeCell ref="AL47:AM47"/>
    <mergeCell ref="AN47:AO47"/>
    <mergeCell ref="AP47:AQ47"/>
    <mergeCell ref="B47:C47"/>
    <mergeCell ref="D47:L47"/>
    <mergeCell ref="M47:O47"/>
    <mergeCell ref="P47:R47"/>
    <mergeCell ref="S47:U47"/>
    <mergeCell ref="V47:X47"/>
    <mergeCell ref="Y48:AB48"/>
    <mergeCell ref="AC48:AD48"/>
    <mergeCell ref="AE48:AK48"/>
    <mergeCell ref="AL48:AM48"/>
    <mergeCell ref="AN48:AO48"/>
    <mergeCell ref="AP48:AQ48"/>
    <mergeCell ref="B48:C48"/>
    <mergeCell ref="D48:L48"/>
    <mergeCell ref="M48:O48"/>
    <mergeCell ref="P48:R48"/>
    <mergeCell ref="S48:U48"/>
    <mergeCell ref="V48:X48"/>
    <mergeCell ref="Y49:AB49"/>
    <mergeCell ref="AC49:AD49"/>
    <mergeCell ref="AE49:AK49"/>
    <mergeCell ref="AL49:AM49"/>
    <mergeCell ref="AN49:AO49"/>
    <mergeCell ref="AP49:AQ49"/>
    <mergeCell ref="B49:C49"/>
    <mergeCell ref="D49:L49"/>
    <mergeCell ref="M49:O49"/>
    <mergeCell ref="P49:R49"/>
    <mergeCell ref="S49:U49"/>
    <mergeCell ref="V49:X49"/>
    <mergeCell ref="Y50:AB50"/>
    <mergeCell ref="AC50:AD50"/>
    <mergeCell ref="AE50:AK50"/>
    <mergeCell ref="AL50:AM50"/>
    <mergeCell ref="AN50:AO50"/>
    <mergeCell ref="AP50:AQ50"/>
    <mergeCell ref="B50:C50"/>
    <mergeCell ref="D50:L50"/>
    <mergeCell ref="M50:O50"/>
    <mergeCell ref="P50:R50"/>
    <mergeCell ref="S50:U50"/>
    <mergeCell ref="V50:X50"/>
    <mergeCell ref="Y51:AB51"/>
    <mergeCell ref="AC51:AD51"/>
    <mergeCell ref="AE51:AK51"/>
    <mergeCell ref="AL51:AM51"/>
    <mergeCell ref="AN51:AO51"/>
    <mergeCell ref="AP51:AQ51"/>
    <mergeCell ref="B51:C51"/>
    <mergeCell ref="D51:L51"/>
    <mergeCell ref="M51:O51"/>
    <mergeCell ref="P51:R51"/>
    <mergeCell ref="S51:U51"/>
    <mergeCell ref="V51:X51"/>
    <mergeCell ref="Y52:AB52"/>
    <mergeCell ref="AC52:AD52"/>
    <mergeCell ref="AE52:AK52"/>
    <mergeCell ref="AL52:AM52"/>
    <mergeCell ref="AN52:AO52"/>
    <mergeCell ref="AP52:AQ52"/>
    <mergeCell ref="B52:C52"/>
    <mergeCell ref="D52:L52"/>
    <mergeCell ref="M52:O52"/>
    <mergeCell ref="P52:R52"/>
    <mergeCell ref="S52:U52"/>
    <mergeCell ref="V52:X52"/>
    <mergeCell ref="Y53:AB53"/>
    <mergeCell ref="AC53:AD53"/>
    <mergeCell ref="AE53:AK53"/>
    <mergeCell ref="AL53:AM53"/>
    <mergeCell ref="AN53:AO53"/>
    <mergeCell ref="AP53:AQ53"/>
    <mergeCell ref="B53:C53"/>
    <mergeCell ref="D53:L53"/>
    <mergeCell ref="M53:O53"/>
    <mergeCell ref="P53:R53"/>
    <mergeCell ref="S53:U53"/>
    <mergeCell ref="V53:X53"/>
    <mergeCell ref="Y54:AB54"/>
    <mergeCell ref="AC54:AD54"/>
    <mergeCell ref="AE54:AK54"/>
    <mergeCell ref="AL54:AM54"/>
    <mergeCell ref="AN54:AO54"/>
    <mergeCell ref="AP54:AQ54"/>
    <mergeCell ref="B54:C54"/>
    <mergeCell ref="D54:L54"/>
    <mergeCell ref="M54:O54"/>
    <mergeCell ref="P54:R54"/>
    <mergeCell ref="S54:U54"/>
    <mergeCell ref="V54:X54"/>
    <mergeCell ref="Y55:AB55"/>
    <mergeCell ref="AC55:AD55"/>
    <mergeCell ref="AE55:AK55"/>
    <mergeCell ref="AL55:AM55"/>
    <mergeCell ref="AN55:AO55"/>
    <mergeCell ref="AP55:AQ55"/>
    <mergeCell ref="B55:C55"/>
    <mergeCell ref="D55:L55"/>
    <mergeCell ref="M55:O55"/>
    <mergeCell ref="P55:R55"/>
    <mergeCell ref="S55:U55"/>
    <mergeCell ref="V55:X55"/>
    <mergeCell ref="Y56:AB56"/>
    <mergeCell ref="AC56:AD56"/>
    <mergeCell ref="AE56:AK56"/>
    <mergeCell ref="AL56:AM56"/>
    <mergeCell ref="AN56:AO56"/>
    <mergeCell ref="AP56:AQ56"/>
    <mergeCell ref="B56:C56"/>
    <mergeCell ref="D56:L56"/>
    <mergeCell ref="M56:O56"/>
    <mergeCell ref="P56:R56"/>
    <mergeCell ref="S56:U56"/>
    <mergeCell ref="V56:X56"/>
    <mergeCell ref="AP58:AR58"/>
    <mergeCell ref="D59:J59"/>
    <mergeCell ref="K59:O59"/>
    <mergeCell ref="Y59:AB59"/>
    <mergeCell ref="AH59:AK59"/>
    <mergeCell ref="AP59:AQ59"/>
    <mergeCell ref="Y57:AB57"/>
    <mergeCell ref="AC57:AD57"/>
    <mergeCell ref="AE57:AK57"/>
    <mergeCell ref="AL57:AM57"/>
    <mergeCell ref="AN57:AO57"/>
    <mergeCell ref="AP57:AQ57"/>
    <mergeCell ref="B58:AK58"/>
    <mergeCell ref="B57:C57"/>
    <mergeCell ref="D57:L57"/>
    <mergeCell ref="M57:O57"/>
    <mergeCell ref="P57:R57"/>
    <mergeCell ref="S57:U57"/>
    <mergeCell ref="V57:X57"/>
  </mergeCells>
  <phoneticPr fontId="28"/>
  <conditionalFormatting sqref="D8:X57">
    <cfRule type="containsBlanks" dxfId="112" priority="12">
      <formula>LEN(TRIM(D8))=0</formula>
    </cfRule>
  </conditionalFormatting>
  <conditionalFormatting sqref="AE8:AK57">
    <cfRule type="containsBlanks" dxfId="111" priority="14">
      <formula>LEN(TRIM(AE8))=0</formula>
    </cfRule>
  </conditionalFormatting>
  <conditionalFormatting sqref="V9:X57">
    <cfRule type="notContainsBlanks" dxfId="110" priority="10">
      <formula>LEN(TRIM(V9))&gt;0</formula>
    </cfRule>
  </conditionalFormatting>
  <conditionalFormatting sqref="S8:X57">
    <cfRule type="expression" dxfId="109" priority="13">
      <formula>$AQ$7=1</formula>
    </cfRule>
  </conditionalFormatting>
  <conditionalFormatting sqref="V8:X8">
    <cfRule type="notContainsBlanks" dxfId="108" priority="9">
      <formula>LEN(TRIM(V8))&gt;0</formula>
    </cfRule>
  </conditionalFormatting>
  <conditionalFormatting sqref="S9:U57">
    <cfRule type="notContainsBlanks" dxfId="107" priority="8">
      <formula>LEN(TRIM(S9))&gt;0</formula>
    </cfRule>
  </conditionalFormatting>
  <conditionalFormatting sqref="S9:U57">
    <cfRule type="notContainsBlanks" dxfId="106" priority="6">
      <formula>LEN(TRIM(S9))&gt;0</formula>
    </cfRule>
  </conditionalFormatting>
  <conditionalFormatting sqref="V9:X57">
    <cfRule type="notContainsBlanks" dxfId="105" priority="5">
      <formula>LEN(TRIM(V9))&gt;0</formula>
    </cfRule>
  </conditionalFormatting>
  <conditionalFormatting sqref="AC8:AD57">
    <cfRule type="containsBlanks" dxfId="104" priority="4">
      <formula>LEN(TRIM(AC8))=0</formula>
    </cfRule>
  </conditionalFormatting>
  <conditionalFormatting sqref="S8:U57">
    <cfRule type="cellIs" dxfId="103" priority="3" operator="greaterThan">
      <formula>8</formula>
    </cfRule>
  </conditionalFormatting>
  <conditionalFormatting sqref="V8:X57">
    <cfRule type="cellIs" dxfId="102" priority="2" operator="greaterThan">
      <formula>260</formula>
    </cfRule>
  </conditionalFormatting>
  <dataValidations count="5">
    <dataValidation type="decimal" allowBlank="1" showInputMessage="1" showErrorMessage="1" error="数値で記入します" sqref="M8:O57">
      <formula1>0</formula1>
      <formula2>1000000</formula2>
    </dataValidation>
    <dataValidation type="list" allowBlank="1" showInputMessage="1" showErrorMessage="1" prompt="リストから選択" sqref="AC8:AD57">
      <formula1>$AV$9:$AV$12</formula1>
    </dataValidation>
    <dataValidation type="whole" allowBlank="1" showInputMessage="1" showErrorMessage="1" error="数値で記入します" sqref="P8:R57">
      <formula1>0</formula1>
      <formula2>1000000</formula2>
    </dataValidation>
    <dataValidation type="decimal" allowBlank="1" showInputMessage="1" showErrorMessage="1" error="０～３６５の数値で記入します" sqref="V8:X57">
      <formula1>0</formula1>
      <formula2>365</formula2>
    </dataValidation>
    <dataValidation type="decimal" allowBlank="1" showInputMessage="1" showErrorMessage="1" error="０～２４の数値で記入します" sqref="S8:U57">
      <formula1>0</formula1>
      <formula2>24</formula2>
    </dataValidation>
  </dataValidations>
  <printOptions horizontalCentered="1"/>
  <pageMargins left="0.51181102362204722" right="0.51181102362204722" top="0.51181102362204722" bottom="0.35433070866141736" header="0.27559055118110237" footer="0.31496062992125984"/>
  <pageSetup paperSize="9" scale="94" orientation="portrait" r:id="rId1"/>
  <headerFooter>
    <oddHeader>&amp;L６．CO₂排出削減量算定</oddHead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1" operator="notEqual" id="{7CDBC632-DC53-468D-A5D3-E020AB4BE961}">
            <xm:f>'照明算定(導入前2)'!$P8</xm:f>
            <x14:dxf>
              <font>
                <color rgb="FFFF0000"/>
              </font>
              <fill>
                <patternFill>
                  <bgColor rgb="FFFFFF00"/>
                </patternFill>
              </fill>
            </x14:dxf>
          </x14:cfRule>
          <xm:sqref>P8:R57</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BH59"/>
  <sheetViews>
    <sheetView showZeros="0" view="pageBreakPreview" zoomScaleNormal="100" zoomScaleSheetLayoutView="100" workbookViewId="0">
      <selection activeCell="AL1" sqref="AL1"/>
    </sheetView>
  </sheetViews>
  <sheetFormatPr defaultRowHeight="13.5"/>
  <cols>
    <col min="1" max="1" width="1.125" style="24" customWidth="1"/>
    <col min="2" max="35" width="2.625" style="24" customWidth="1"/>
    <col min="36" max="36" width="3.5" style="24" customWidth="1"/>
    <col min="37" max="37" width="3.625" style="24" customWidth="1"/>
    <col min="38" max="39" width="5.625" style="24" customWidth="1"/>
    <col min="40" max="41" width="2.625" style="24" customWidth="1"/>
    <col min="42" max="49" width="9" style="24" customWidth="1"/>
    <col min="50" max="60" width="9" style="24" hidden="1" customWidth="1"/>
    <col min="61" max="104" width="0" style="24" hidden="1" customWidth="1"/>
    <col min="105" max="16384" width="9" style="24"/>
  </cols>
  <sheetData>
    <row r="1" spans="1:42" ht="13.5" customHeight="1">
      <c r="A1" s="869" t="s">
        <v>506</v>
      </c>
      <c r="B1" s="870"/>
      <c r="C1" s="870"/>
      <c r="D1" s="870"/>
      <c r="E1" s="870"/>
      <c r="F1" s="870"/>
      <c r="G1" s="870"/>
      <c r="H1" s="870"/>
      <c r="I1" s="870"/>
      <c r="J1" s="870"/>
      <c r="K1" s="870"/>
      <c r="L1" s="870"/>
      <c r="M1" s="870"/>
      <c r="N1" s="870"/>
      <c r="O1" s="870"/>
      <c r="P1" s="870"/>
      <c r="Q1" s="870"/>
      <c r="R1" s="870"/>
      <c r="S1" s="870"/>
      <c r="T1" s="870"/>
      <c r="U1" s="856"/>
      <c r="V1" s="856"/>
      <c r="W1" s="856"/>
      <c r="X1" s="856"/>
      <c r="Y1" s="856"/>
      <c r="Z1" s="856"/>
      <c r="AA1" s="856"/>
      <c r="AB1" s="856"/>
      <c r="AC1" s="856"/>
      <c r="AD1" s="856"/>
      <c r="AE1" s="856"/>
      <c r="AF1" s="857"/>
      <c r="AG1" s="860" t="str">
        <f ca="1">RIGHT(CELL("filename",AG1),LEN(CELL("filename",AG1))-FIND("]",CELL("filename",AG1)))</f>
        <v>照明算定(導入前3)</v>
      </c>
      <c r="AH1" s="861"/>
      <c r="AI1" s="861"/>
      <c r="AJ1" s="862"/>
    </row>
    <row r="2" spans="1:42">
      <c r="A2" s="871"/>
      <c r="B2" s="872"/>
      <c r="C2" s="872"/>
      <c r="D2" s="872"/>
      <c r="E2" s="872"/>
      <c r="F2" s="872"/>
      <c r="G2" s="872"/>
      <c r="H2" s="872"/>
      <c r="I2" s="872"/>
      <c r="J2" s="872"/>
      <c r="K2" s="872"/>
      <c r="L2" s="872"/>
      <c r="M2" s="872"/>
      <c r="N2" s="872"/>
      <c r="O2" s="872"/>
      <c r="P2" s="872"/>
      <c r="Q2" s="872"/>
      <c r="R2" s="872"/>
      <c r="S2" s="872"/>
      <c r="T2" s="872"/>
      <c r="U2" s="858"/>
      <c r="V2" s="858"/>
      <c r="W2" s="858"/>
      <c r="X2" s="858"/>
      <c r="Y2" s="858"/>
      <c r="Z2" s="858"/>
      <c r="AA2" s="858"/>
      <c r="AB2" s="858"/>
      <c r="AC2" s="858"/>
      <c r="AD2" s="858"/>
      <c r="AE2" s="858"/>
      <c r="AF2" s="859"/>
      <c r="AG2" s="863"/>
      <c r="AH2" s="864"/>
      <c r="AI2" s="864"/>
      <c r="AJ2" s="865"/>
    </row>
    <row r="3" spans="1:42" ht="13.5" customHeight="1">
      <c r="A3" s="723" t="s">
        <v>272</v>
      </c>
      <c r="B3" s="712"/>
      <c r="C3" s="712"/>
      <c r="D3" s="712"/>
      <c r="E3" s="712"/>
      <c r="F3" s="712"/>
      <c r="G3" s="712"/>
      <c r="H3" s="712"/>
      <c r="I3" s="712"/>
      <c r="J3" s="712"/>
      <c r="K3" s="717"/>
      <c r="L3" s="873" t="s">
        <v>467</v>
      </c>
      <c r="M3" s="874"/>
      <c r="N3" s="874"/>
      <c r="O3" s="874"/>
      <c r="P3" s="874"/>
      <c r="Q3" s="874"/>
      <c r="R3" s="874"/>
      <c r="S3" s="874"/>
      <c r="T3" s="874"/>
      <c r="U3" s="874"/>
      <c r="V3" s="874"/>
      <c r="W3" s="874"/>
      <c r="X3" s="874"/>
      <c r="Y3" s="874"/>
      <c r="Z3" s="874"/>
      <c r="AA3" s="874"/>
      <c r="AB3" s="874"/>
      <c r="AC3" s="874"/>
      <c r="AD3" s="874"/>
      <c r="AE3" s="874"/>
      <c r="AF3" s="874"/>
      <c r="AG3" s="874"/>
      <c r="AH3" s="874"/>
      <c r="AI3" s="874"/>
      <c r="AJ3" s="875"/>
      <c r="AK3" s="25"/>
      <c r="AO3" s="29"/>
    </row>
    <row r="4" spans="1:42">
      <c r="A4" s="725"/>
      <c r="B4" s="713"/>
      <c r="C4" s="713"/>
      <c r="D4" s="713"/>
      <c r="E4" s="713"/>
      <c r="F4" s="713"/>
      <c r="G4" s="713"/>
      <c r="H4" s="713"/>
      <c r="I4" s="713"/>
      <c r="J4" s="713"/>
      <c r="K4" s="718"/>
      <c r="L4" s="876"/>
      <c r="M4" s="877"/>
      <c r="N4" s="877"/>
      <c r="O4" s="877"/>
      <c r="P4" s="877"/>
      <c r="Q4" s="877"/>
      <c r="R4" s="877"/>
      <c r="S4" s="877"/>
      <c r="T4" s="877"/>
      <c r="U4" s="877"/>
      <c r="V4" s="877"/>
      <c r="W4" s="877"/>
      <c r="X4" s="877"/>
      <c r="Y4" s="877"/>
      <c r="Z4" s="877"/>
      <c r="AA4" s="877"/>
      <c r="AB4" s="877"/>
      <c r="AC4" s="877"/>
      <c r="AD4" s="877"/>
      <c r="AE4" s="877"/>
      <c r="AF4" s="877"/>
      <c r="AG4" s="877"/>
      <c r="AH4" s="877"/>
      <c r="AI4" s="877"/>
      <c r="AJ4" s="878"/>
      <c r="AO4" s="28"/>
    </row>
    <row r="5" spans="1:42" ht="8.25" customHeight="1">
      <c r="A5" s="26"/>
      <c r="B5" s="28"/>
      <c r="C5" s="28"/>
      <c r="D5" s="28"/>
      <c r="E5" s="28"/>
      <c r="F5" s="29"/>
      <c r="G5" s="28"/>
      <c r="H5" s="28"/>
      <c r="I5" s="28"/>
      <c r="J5" s="28"/>
      <c r="K5" s="29"/>
      <c r="L5" s="28"/>
      <c r="M5" s="28"/>
      <c r="N5" s="28"/>
      <c r="O5" s="28"/>
      <c r="P5" s="28"/>
      <c r="Q5" s="28"/>
      <c r="R5" s="28"/>
      <c r="S5" s="28"/>
      <c r="T5" s="28"/>
      <c r="U5" s="28"/>
      <c r="V5" s="28"/>
      <c r="W5" s="28"/>
      <c r="X5" s="28"/>
      <c r="Y5" s="28"/>
      <c r="Z5" s="28"/>
      <c r="AA5" s="28"/>
      <c r="AB5" s="28"/>
      <c r="AC5" s="28"/>
      <c r="AD5" s="28"/>
      <c r="AE5" s="28"/>
      <c r="AF5" s="28"/>
      <c r="AG5" s="28"/>
      <c r="AH5" s="28"/>
      <c r="AI5" s="28"/>
      <c r="AJ5" s="26"/>
      <c r="AO5" s="28"/>
    </row>
    <row r="6" spans="1:42" s="29" customFormat="1" ht="24" customHeight="1">
      <c r="A6" s="28"/>
      <c r="B6" s="879" t="s">
        <v>149</v>
      </c>
      <c r="C6" s="880"/>
      <c r="D6" s="880" t="s">
        <v>388</v>
      </c>
      <c r="E6" s="880"/>
      <c r="F6" s="880"/>
      <c r="G6" s="880"/>
      <c r="H6" s="880"/>
      <c r="I6" s="880"/>
      <c r="J6" s="880"/>
      <c r="K6" s="880"/>
      <c r="L6" s="880"/>
      <c r="M6" s="880" t="s">
        <v>150</v>
      </c>
      <c r="N6" s="880"/>
      <c r="O6" s="880"/>
      <c r="P6" s="880" t="s">
        <v>151</v>
      </c>
      <c r="Q6" s="880"/>
      <c r="R6" s="880"/>
      <c r="S6" s="49" t="s">
        <v>152</v>
      </c>
      <c r="T6" s="49"/>
      <c r="U6" s="50"/>
      <c r="V6" s="49" t="s">
        <v>153</v>
      </c>
      <c r="W6" s="49"/>
      <c r="X6" s="50"/>
      <c r="Y6" s="883" t="s">
        <v>154</v>
      </c>
      <c r="Z6" s="884"/>
      <c r="AA6" s="884"/>
      <c r="AB6" s="885"/>
      <c r="AC6" s="880" t="s">
        <v>466</v>
      </c>
      <c r="AD6" s="880"/>
      <c r="AE6" s="880"/>
      <c r="AF6" s="880"/>
      <c r="AG6" s="880"/>
      <c r="AH6" s="880"/>
      <c r="AI6" s="886"/>
      <c r="AJ6" s="808" t="s">
        <v>458</v>
      </c>
      <c r="AK6" s="866"/>
      <c r="AL6" s="808" t="s">
        <v>468</v>
      </c>
      <c r="AM6" s="809"/>
    </row>
    <row r="7" spans="1:42" s="29" customFormat="1" ht="17.25" customHeight="1" thickBot="1">
      <c r="A7" s="28"/>
      <c r="B7" s="848"/>
      <c r="C7" s="881"/>
      <c r="D7" s="882"/>
      <c r="E7" s="882"/>
      <c r="F7" s="882"/>
      <c r="G7" s="882"/>
      <c r="H7" s="882"/>
      <c r="I7" s="882"/>
      <c r="J7" s="882"/>
      <c r="K7" s="882"/>
      <c r="L7" s="882"/>
      <c r="M7" s="888" t="s">
        <v>156</v>
      </c>
      <c r="N7" s="888"/>
      <c r="O7" s="888"/>
      <c r="P7" s="889" t="s">
        <v>157</v>
      </c>
      <c r="Q7" s="889"/>
      <c r="R7" s="889"/>
      <c r="S7" s="890" t="s">
        <v>158</v>
      </c>
      <c r="T7" s="890"/>
      <c r="U7" s="890"/>
      <c r="V7" s="890" t="s">
        <v>159</v>
      </c>
      <c r="W7" s="890"/>
      <c r="X7" s="890"/>
      <c r="Y7" s="890" t="s">
        <v>160</v>
      </c>
      <c r="Z7" s="890"/>
      <c r="AA7" s="890"/>
      <c r="AB7" s="890"/>
      <c r="AC7" s="881"/>
      <c r="AD7" s="881"/>
      <c r="AE7" s="881"/>
      <c r="AF7" s="881"/>
      <c r="AG7" s="881"/>
      <c r="AH7" s="881"/>
      <c r="AI7" s="887"/>
      <c r="AJ7" s="867"/>
      <c r="AK7" s="868"/>
      <c r="AL7" s="810"/>
      <c r="AM7" s="811"/>
    </row>
    <row r="8" spans="1:42" s="29" customFormat="1" ht="15" customHeight="1">
      <c r="A8" s="28"/>
      <c r="B8" s="851">
        <v>101</v>
      </c>
      <c r="C8" s="852"/>
      <c r="D8" s="853"/>
      <c r="E8" s="854"/>
      <c r="F8" s="854"/>
      <c r="G8" s="854"/>
      <c r="H8" s="854"/>
      <c r="I8" s="854"/>
      <c r="J8" s="854"/>
      <c r="K8" s="854"/>
      <c r="L8" s="854"/>
      <c r="M8" s="854"/>
      <c r="N8" s="854"/>
      <c r="O8" s="854"/>
      <c r="P8" s="854"/>
      <c r="Q8" s="854"/>
      <c r="R8" s="855"/>
      <c r="S8" s="834">
        <f>'照明算定(導入後3)'!S8</f>
        <v>0</v>
      </c>
      <c r="T8" s="835"/>
      <c r="U8" s="835"/>
      <c r="V8" s="835">
        <f>'照明算定(導入後3)'!V8</f>
        <v>0</v>
      </c>
      <c r="W8" s="835"/>
      <c r="X8" s="835"/>
      <c r="Y8" s="826">
        <f>(M8*P8*S8*V8)/1000</f>
        <v>0</v>
      </c>
      <c r="Z8" s="826"/>
      <c r="AA8" s="826"/>
      <c r="AB8" s="826"/>
      <c r="AC8" s="846">
        <f>'照明算定(導入後3)'!AE8</f>
        <v>0</v>
      </c>
      <c r="AD8" s="846"/>
      <c r="AE8" s="846"/>
      <c r="AF8" s="846"/>
      <c r="AG8" s="846"/>
      <c r="AH8" s="846"/>
      <c r="AI8" s="847"/>
      <c r="AJ8" s="818" t="str">
        <f>'照明算定(導入後3)'!AL8</f>
        <v/>
      </c>
      <c r="AK8" s="819"/>
      <c r="AL8" s="812" t="str">
        <f>IFERROR(Y8*AJ8,"")</f>
        <v/>
      </c>
      <c r="AM8" s="813"/>
      <c r="AN8" s="32"/>
      <c r="AO8" s="32"/>
      <c r="AP8" s="33"/>
    </row>
    <row r="9" spans="1:42" s="29" customFormat="1" ht="15" customHeight="1">
      <c r="A9" s="28"/>
      <c r="B9" s="828">
        <f>IF(B8="","",B8+1)</f>
        <v>102</v>
      </c>
      <c r="C9" s="829"/>
      <c r="D9" s="830"/>
      <c r="E9" s="831"/>
      <c r="F9" s="831"/>
      <c r="G9" s="831"/>
      <c r="H9" s="831"/>
      <c r="I9" s="831"/>
      <c r="J9" s="831"/>
      <c r="K9" s="831"/>
      <c r="L9" s="831"/>
      <c r="M9" s="831"/>
      <c r="N9" s="831"/>
      <c r="O9" s="831"/>
      <c r="P9" s="831"/>
      <c r="Q9" s="831"/>
      <c r="R9" s="832"/>
      <c r="S9" s="834">
        <f>'照明算定(導入後3)'!S9</f>
        <v>0</v>
      </c>
      <c r="T9" s="835"/>
      <c r="U9" s="835"/>
      <c r="V9" s="835">
        <f>'照明算定(導入後3)'!V9</f>
        <v>0</v>
      </c>
      <c r="W9" s="835"/>
      <c r="X9" s="835"/>
      <c r="Y9" s="826">
        <f t="shared" ref="Y9:Y57" si="0">(M9*P9*S9*V9)/1000</f>
        <v>0</v>
      </c>
      <c r="Z9" s="826"/>
      <c r="AA9" s="826"/>
      <c r="AB9" s="826"/>
      <c r="AC9" s="846">
        <f>'照明算定(導入後3)'!AE9</f>
        <v>0</v>
      </c>
      <c r="AD9" s="846"/>
      <c r="AE9" s="846"/>
      <c r="AF9" s="846"/>
      <c r="AG9" s="846"/>
      <c r="AH9" s="846"/>
      <c r="AI9" s="847"/>
      <c r="AJ9" s="818" t="str">
        <f>'照明算定(導入後3)'!AL9</f>
        <v/>
      </c>
      <c r="AK9" s="819"/>
      <c r="AL9" s="801" t="str">
        <f t="shared" ref="AL9:AL57" si="1">IFERROR(Y9*AJ9,"")</f>
        <v/>
      </c>
      <c r="AM9" s="802"/>
      <c r="AN9" s="28"/>
      <c r="AO9" s="28"/>
      <c r="AP9" s="33"/>
    </row>
    <row r="10" spans="1:42" s="29" customFormat="1" ht="15" customHeight="1">
      <c r="A10" s="28"/>
      <c r="B10" s="828">
        <f t="shared" ref="B10:B37" si="2">IF(B9="","",B9+1)</f>
        <v>103</v>
      </c>
      <c r="C10" s="829"/>
      <c r="D10" s="830"/>
      <c r="E10" s="831"/>
      <c r="F10" s="831"/>
      <c r="G10" s="831"/>
      <c r="H10" s="831"/>
      <c r="I10" s="831"/>
      <c r="J10" s="831"/>
      <c r="K10" s="831"/>
      <c r="L10" s="831"/>
      <c r="M10" s="831"/>
      <c r="N10" s="831"/>
      <c r="O10" s="831"/>
      <c r="P10" s="831"/>
      <c r="Q10" s="831"/>
      <c r="R10" s="832"/>
      <c r="S10" s="834">
        <f>'照明算定(導入後3)'!S10</f>
        <v>0</v>
      </c>
      <c r="T10" s="835"/>
      <c r="U10" s="835"/>
      <c r="V10" s="835">
        <f>'照明算定(導入後3)'!V10</f>
        <v>0</v>
      </c>
      <c r="W10" s="835"/>
      <c r="X10" s="835"/>
      <c r="Y10" s="826">
        <f t="shared" si="0"/>
        <v>0</v>
      </c>
      <c r="Z10" s="826"/>
      <c r="AA10" s="826"/>
      <c r="AB10" s="826"/>
      <c r="AC10" s="846">
        <f>'照明算定(導入後3)'!AE10</f>
        <v>0</v>
      </c>
      <c r="AD10" s="846"/>
      <c r="AE10" s="846"/>
      <c r="AF10" s="846"/>
      <c r="AG10" s="846"/>
      <c r="AH10" s="846"/>
      <c r="AI10" s="847"/>
      <c r="AJ10" s="818" t="str">
        <f>'照明算定(導入後3)'!AL10</f>
        <v/>
      </c>
      <c r="AK10" s="819"/>
      <c r="AL10" s="801" t="str">
        <f t="shared" si="1"/>
        <v/>
      </c>
      <c r="AM10" s="802"/>
      <c r="AN10" s="32"/>
      <c r="AO10" s="32"/>
      <c r="AP10" s="33"/>
    </row>
    <row r="11" spans="1:42" s="29" customFormat="1" ht="15" customHeight="1">
      <c r="A11" s="28"/>
      <c r="B11" s="828">
        <f t="shared" si="2"/>
        <v>104</v>
      </c>
      <c r="C11" s="829"/>
      <c r="D11" s="830"/>
      <c r="E11" s="831"/>
      <c r="F11" s="831"/>
      <c r="G11" s="831"/>
      <c r="H11" s="831"/>
      <c r="I11" s="831"/>
      <c r="J11" s="831"/>
      <c r="K11" s="831"/>
      <c r="L11" s="831"/>
      <c r="M11" s="831"/>
      <c r="N11" s="831"/>
      <c r="O11" s="831"/>
      <c r="P11" s="831"/>
      <c r="Q11" s="831"/>
      <c r="R11" s="832"/>
      <c r="S11" s="834">
        <f>'照明算定(導入後3)'!S11</f>
        <v>0</v>
      </c>
      <c r="T11" s="835"/>
      <c r="U11" s="835"/>
      <c r="V11" s="835">
        <f>'照明算定(導入後3)'!V11</f>
        <v>0</v>
      </c>
      <c r="W11" s="835"/>
      <c r="X11" s="835"/>
      <c r="Y11" s="826">
        <f t="shared" si="0"/>
        <v>0</v>
      </c>
      <c r="Z11" s="826"/>
      <c r="AA11" s="826"/>
      <c r="AB11" s="826"/>
      <c r="AC11" s="846">
        <f>'照明算定(導入後3)'!AE11</f>
        <v>0</v>
      </c>
      <c r="AD11" s="846"/>
      <c r="AE11" s="846"/>
      <c r="AF11" s="846"/>
      <c r="AG11" s="846"/>
      <c r="AH11" s="846"/>
      <c r="AI11" s="847"/>
      <c r="AJ11" s="818" t="str">
        <f>'照明算定(導入後3)'!AL11</f>
        <v/>
      </c>
      <c r="AK11" s="819"/>
      <c r="AL11" s="801" t="str">
        <f t="shared" si="1"/>
        <v/>
      </c>
      <c r="AM11" s="802"/>
      <c r="AN11" s="28"/>
      <c r="AO11" s="28"/>
      <c r="AP11" s="33"/>
    </row>
    <row r="12" spans="1:42" s="29" customFormat="1" ht="15" customHeight="1">
      <c r="A12" s="28"/>
      <c r="B12" s="828">
        <f t="shared" si="2"/>
        <v>105</v>
      </c>
      <c r="C12" s="829"/>
      <c r="D12" s="830"/>
      <c r="E12" s="831"/>
      <c r="F12" s="831"/>
      <c r="G12" s="831"/>
      <c r="H12" s="831"/>
      <c r="I12" s="831"/>
      <c r="J12" s="831"/>
      <c r="K12" s="831"/>
      <c r="L12" s="831"/>
      <c r="M12" s="831"/>
      <c r="N12" s="831"/>
      <c r="O12" s="831"/>
      <c r="P12" s="831"/>
      <c r="Q12" s="831"/>
      <c r="R12" s="832"/>
      <c r="S12" s="834">
        <f>'照明算定(導入後3)'!S12</f>
        <v>0</v>
      </c>
      <c r="T12" s="835"/>
      <c r="U12" s="835"/>
      <c r="V12" s="835">
        <f>'照明算定(導入後3)'!V12</f>
        <v>0</v>
      </c>
      <c r="W12" s="835"/>
      <c r="X12" s="835"/>
      <c r="Y12" s="826">
        <f t="shared" si="0"/>
        <v>0</v>
      </c>
      <c r="Z12" s="826"/>
      <c r="AA12" s="826"/>
      <c r="AB12" s="826"/>
      <c r="AC12" s="846">
        <f>'照明算定(導入後3)'!AE12</f>
        <v>0</v>
      </c>
      <c r="AD12" s="846"/>
      <c r="AE12" s="846"/>
      <c r="AF12" s="846"/>
      <c r="AG12" s="846"/>
      <c r="AH12" s="846"/>
      <c r="AI12" s="847"/>
      <c r="AJ12" s="818" t="str">
        <f>'照明算定(導入後3)'!AL12</f>
        <v/>
      </c>
      <c r="AK12" s="819"/>
      <c r="AL12" s="801" t="str">
        <f t="shared" si="1"/>
        <v/>
      </c>
      <c r="AM12" s="802"/>
      <c r="AN12" s="32"/>
      <c r="AO12" s="32"/>
      <c r="AP12" s="33"/>
    </row>
    <row r="13" spans="1:42" s="29" customFormat="1" ht="15" customHeight="1">
      <c r="A13" s="28"/>
      <c r="B13" s="828">
        <f t="shared" si="2"/>
        <v>106</v>
      </c>
      <c r="C13" s="829"/>
      <c r="D13" s="830"/>
      <c r="E13" s="831"/>
      <c r="F13" s="831"/>
      <c r="G13" s="831"/>
      <c r="H13" s="831"/>
      <c r="I13" s="831"/>
      <c r="J13" s="831"/>
      <c r="K13" s="831"/>
      <c r="L13" s="831"/>
      <c r="M13" s="831"/>
      <c r="N13" s="831"/>
      <c r="O13" s="831"/>
      <c r="P13" s="831"/>
      <c r="Q13" s="831"/>
      <c r="R13" s="832"/>
      <c r="S13" s="834">
        <f>'照明算定(導入後3)'!S13</f>
        <v>0</v>
      </c>
      <c r="T13" s="835"/>
      <c r="U13" s="835"/>
      <c r="V13" s="835">
        <f>'照明算定(導入後3)'!V13</f>
        <v>0</v>
      </c>
      <c r="W13" s="835"/>
      <c r="X13" s="835"/>
      <c r="Y13" s="826">
        <f t="shared" si="0"/>
        <v>0</v>
      </c>
      <c r="Z13" s="826"/>
      <c r="AA13" s="826"/>
      <c r="AB13" s="826"/>
      <c r="AC13" s="846">
        <f>'照明算定(導入後3)'!AE13</f>
        <v>0</v>
      </c>
      <c r="AD13" s="846"/>
      <c r="AE13" s="846"/>
      <c r="AF13" s="846"/>
      <c r="AG13" s="846"/>
      <c r="AH13" s="846"/>
      <c r="AI13" s="847"/>
      <c r="AJ13" s="818" t="str">
        <f>'照明算定(導入後3)'!AL13</f>
        <v/>
      </c>
      <c r="AK13" s="819"/>
      <c r="AL13" s="801" t="str">
        <f t="shared" si="1"/>
        <v/>
      </c>
      <c r="AM13" s="802"/>
      <c r="AN13" s="28"/>
      <c r="AO13" s="28"/>
      <c r="AP13" s="33"/>
    </row>
    <row r="14" spans="1:42" s="29" customFormat="1" ht="15" customHeight="1">
      <c r="A14" s="28"/>
      <c r="B14" s="828">
        <f t="shared" si="2"/>
        <v>107</v>
      </c>
      <c r="C14" s="829"/>
      <c r="D14" s="830"/>
      <c r="E14" s="831"/>
      <c r="F14" s="831"/>
      <c r="G14" s="831"/>
      <c r="H14" s="831"/>
      <c r="I14" s="831"/>
      <c r="J14" s="831"/>
      <c r="K14" s="831"/>
      <c r="L14" s="831"/>
      <c r="M14" s="831"/>
      <c r="N14" s="831"/>
      <c r="O14" s="831"/>
      <c r="P14" s="831"/>
      <c r="Q14" s="831"/>
      <c r="R14" s="832"/>
      <c r="S14" s="834">
        <f>'照明算定(導入後3)'!S14</f>
        <v>0</v>
      </c>
      <c r="T14" s="835"/>
      <c r="U14" s="835"/>
      <c r="V14" s="835">
        <f>'照明算定(導入後3)'!V14</f>
        <v>0</v>
      </c>
      <c r="W14" s="835"/>
      <c r="X14" s="835"/>
      <c r="Y14" s="826">
        <f t="shared" si="0"/>
        <v>0</v>
      </c>
      <c r="Z14" s="826"/>
      <c r="AA14" s="826"/>
      <c r="AB14" s="826"/>
      <c r="AC14" s="846">
        <f>'照明算定(導入後3)'!AE14</f>
        <v>0</v>
      </c>
      <c r="AD14" s="846"/>
      <c r="AE14" s="846"/>
      <c r="AF14" s="846"/>
      <c r="AG14" s="846"/>
      <c r="AH14" s="846"/>
      <c r="AI14" s="847"/>
      <c r="AJ14" s="818" t="str">
        <f>'照明算定(導入後3)'!AL14</f>
        <v/>
      </c>
      <c r="AK14" s="819"/>
      <c r="AL14" s="801" t="str">
        <f t="shared" si="1"/>
        <v/>
      </c>
      <c r="AM14" s="802"/>
      <c r="AN14" s="32"/>
      <c r="AO14" s="32"/>
      <c r="AP14" s="33"/>
    </row>
    <row r="15" spans="1:42" s="29" customFormat="1" ht="15" customHeight="1">
      <c r="A15" s="28"/>
      <c r="B15" s="828">
        <f t="shared" si="2"/>
        <v>108</v>
      </c>
      <c r="C15" s="829"/>
      <c r="D15" s="830"/>
      <c r="E15" s="831"/>
      <c r="F15" s="831"/>
      <c r="G15" s="831"/>
      <c r="H15" s="831"/>
      <c r="I15" s="831"/>
      <c r="J15" s="831"/>
      <c r="K15" s="831"/>
      <c r="L15" s="831"/>
      <c r="M15" s="831"/>
      <c r="N15" s="831"/>
      <c r="O15" s="831"/>
      <c r="P15" s="831"/>
      <c r="Q15" s="831"/>
      <c r="R15" s="832"/>
      <c r="S15" s="834">
        <f>'照明算定(導入後3)'!S15</f>
        <v>0</v>
      </c>
      <c r="T15" s="835"/>
      <c r="U15" s="835"/>
      <c r="V15" s="835">
        <f>'照明算定(導入後3)'!V15</f>
        <v>0</v>
      </c>
      <c r="W15" s="835"/>
      <c r="X15" s="835"/>
      <c r="Y15" s="826">
        <f t="shared" si="0"/>
        <v>0</v>
      </c>
      <c r="Z15" s="826"/>
      <c r="AA15" s="826"/>
      <c r="AB15" s="826"/>
      <c r="AC15" s="846">
        <f>'照明算定(導入後3)'!AE15</f>
        <v>0</v>
      </c>
      <c r="AD15" s="846"/>
      <c r="AE15" s="846"/>
      <c r="AF15" s="846"/>
      <c r="AG15" s="846"/>
      <c r="AH15" s="846"/>
      <c r="AI15" s="847"/>
      <c r="AJ15" s="818" t="str">
        <f>'照明算定(導入後3)'!AL15</f>
        <v/>
      </c>
      <c r="AK15" s="819"/>
      <c r="AL15" s="801" t="str">
        <f t="shared" si="1"/>
        <v/>
      </c>
      <c r="AM15" s="802"/>
      <c r="AN15" s="28"/>
      <c r="AO15" s="28"/>
      <c r="AP15" s="33"/>
    </row>
    <row r="16" spans="1:42" s="29" customFormat="1" ht="15" customHeight="1">
      <c r="A16" s="28"/>
      <c r="B16" s="828">
        <f t="shared" si="2"/>
        <v>109</v>
      </c>
      <c r="C16" s="829"/>
      <c r="D16" s="830"/>
      <c r="E16" s="831"/>
      <c r="F16" s="831"/>
      <c r="G16" s="831"/>
      <c r="H16" s="831"/>
      <c r="I16" s="831"/>
      <c r="J16" s="831"/>
      <c r="K16" s="831"/>
      <c r="L16" s="831"/>
      <c r="M16" s="831"/>
      <c r="N16" s="831"/>
      <c r="O16" s="831"/>
      <c r="P16" s="831"/>
      <c r="Q16" s="831"/>
      <c r="R16" s="832"/>
      <c r="S16" s="834">
        <f>'照明算定(導入後3)'!S16</f>
        <v>0</v>
      </c>
      <c r="T16" s="835"/>
      <c r="U16" s="835"/>
      <c r="V16" s="835">
        <f>'照明算定(導入後3)'!V16</f>
        <v>0</v>
      </c>
      <c r="W16" s="835"/>
      <c r="X16" s="835"/>
      <c r="Y16" s="826">
        <f t="shared" si="0"/>
        <v>0</v>
      </c>
      <c r="Z16" s="826"/>
      <c r="AA16" s="826"/>
      <c r="AB16" s="826"/>
      <c r="AC16" s="846">
        <f>'照明算定(導入後3)'!AE16</f>
        <v>0</v>
      </c>
      <c r="AD16" s="846"/>
      <c r="AE16" s="846"/>
      <c r="AF16" s="846"/>
      <c r="AG16" s="846"/>
      <c r="AH16" s="846"/>
      <c r="AI16" s="847"/>
      <c r="AJ16" s="818" t="str">
        <f>'照明算定(導入後3)'!AL16</f>
        <v/>
      </c>
      <c r="AK16" s="819"/>
      <c r="AL16" s="801" t="str">
        <f t="shared" si="1"/>
        <v/>
      </c>
      <c r="AM16" s="802"/>
      <c r="AN16" s="32"/>
      <c r="AO16" s="32"/>
      <c r="AP16" s="33"/>
    </row>
    <row r="17" spans="1:42" s="29" customFormat="1" ht="15" customHeight="1">
      <c r="A17" s="28"/>
      <c r="B17" s="828">
        <f t="shared" si="2"/>
        <v>110</v>
      </c>
      <c r="C17" s="829"/>
      <c r="D17" s="830"/>
      <c r="E17" s="831"/>
      <c r="F17" s="831"/>
      <c r="G17" s="831"/>
      <c r="H17" s="831"/>
      <c r="I17" s="831"/>
      <c r="J17" s="831"/>
      <c r="K17" s="831"/>
      <c r="L17" s="831"/>
      <c r="M17" s="831"/>
      <c r="N17" s="831"/>
      <c r="O17" s="831"/>
      <c r="P17" s="831"/>
      <c r="Q17" s="831"/>
      <c r="R17" s="832"/>
      <c r="S17" s="834">
        <f>'照明算定(導入後3)'!S17</f>
        <v>0</v>
      </c>
      <c r="T17" s="835"/>
      <c r="U17" s="835"/>
      <c r="V17" s="835">
        <f>'照明算定(導入後3)'!V17</f>
        <v>0</v>
      </c>
      <c r="W17" s="835"/>
      <c r="X17" s="835"/>
      <c r="Y17" s="826">
        <f t="shared" si="0"/>
        <v>0</v>
      </c>
      <c r="Z17" s="826"/>
      <c r="AA17" s="826"/>
      <c r="AB17" s="826"/>
      <c r="AC17" s="846">
        <f>'照明算定(導入後3)'!AE17</f>
        <v>0</v>
      </c>
      <c r="AD17" s="846"/>
      <c r="AE17" s="846"/>
      <c r="AF17" s="846"/>
      <c r="AG17" s="846"/>
      <c r="AH17" s="846"/>
      <c r="AI17" s="847"/>
      <c r="AJ17" s="818" t="str">
        <f>'照明算定(導入後3)'!AL17</f>
        <v/>
      </c>
      <c r="AK17" s="819"/>
      <c r="AL17" s="801" t="str">
        <f t="shared" si="1"/>
        <v/>
      </c>
      <c r="AM17" s="802"/>
      <c r="AN17" s="28"/>
      <c r="AO17" s="28"/>
      <c r="AP17" s="33"/>
    </row>
    <row r="18" spans="1:42" s="29" customFormat="1" ht="15" customHeight="1">
      <c r="A18" s="28"/>
      <c r="B18" s="828">
        <f t="shared" si="2"/>
        <v>111</v>
      </c>
      <c r="C18" s="829"/>
      <c r="D18" s="830"/>
      <c r="E18" s="831"/>
      <c r="F18" s="831"/>
      <c r="G18" s="831"/>
      <c r="H18" s="831"/>
      <c r="I18" s="831"/>
      <c r="J18" s="831"/>
      <c r="K18" s="831"/>
      <c r="L18" s="831"/>
      <c r="M18" s="831"/>
      <c r="N18" s="831"/>
      <c r="O18" s="831"/>
      <c r="P18" s="831"/>
      <c r="Q18" s="831"/>
      <c r="R18" s="832"/>
      <c r="S18" s="834">
        <f>'照明算定(導入後3)'!S18</f>
        <v>0</v>
      </c>
      <c r="T18" s="835"/>
      <c r="U18" s="835"/>
      <c r="V18" s="835">
        <f>'照明算定(導入後3)'!V18</f>
        <v>0</v>
      </c>
      <c r="W18" s="835"/>
      <c r="X18" s="835"/>
      <c r="Y18" s="826">
        <f t="shared" si="0"/>
        <v>0</v>
      </c>
      <c r="Z18" s="826"/>
      <c r="AA18" s="826"/>
      <c r="AB18" s="826"/>
      <c r="AC18" s="846">
        <f>'照明算定(導入後3)'!AE18</f>
        <v>0</v>
      </c>
      <c r="AD18" s="846"/>
      <c r="AE18" s="846"/>
      <c r="AF18" s="846"/>
      <c r="AG18" s="846"/>
      <c r="AH18" s="846"/>
      <c r="AI18" s="847"/>
      <c r="AJ18" s="818" t="str">
        <f>'照明算定(導入後3)'!AL18</f>
        <v/>
      </c>
      <c r="AK18" s="819"/>
      <c r="AL18" s="801" t="str">
        <f t="shared" si="1"/>
        <v/>
      </c>
      <c r="AM18" s="802"/>
      <c r="AN18" s="32"/>
      <c r="AO18" s="32"/>
      <c r="AP18" s="33"/>
    </row>
    <row r="19" spans="1:42" s="29" customFormat="1" ht="15" customHeight="1">
      <c r="A19" s="28"/>
      <c r="B19" s="828">
        <f t="shared" si="2"/>
        <v>112</v>
      </c>
      <c r="C19" s="829"/>
      <c r="D19" s="830"/>
      <c r="E19" s="831"/>
      <c r="F19" s="831"/>
      <c r="G19" s="831"/>
      <c r="H19" s="831"/>
      <c r="I19" s="831"/>
      <c r="J19" s="831"/>
      <c r="K19" s="831"/>
      <c r="L19" s="831"/>
      <c r="M19" s="831"/>
      <c r="N19" s="831"/>
      <c r="O19" s="831"/>
      <c r="P19" s="831"/>
      <c r="Q19" s="831"/>
      <c r="R19" s="832"/>
      <c r="S19" s="834">
        <f>'照明算定(導入後3)'!S19</f>
        <v>0</v>
      </c>
      <c r="T19" s="835"/>
      <c r="U19" s="835"/>
      <c r="V19" s="835">
        <f>'照明算定(導入後3)'!V19</f>
        <v>0</v>
      </c>
      <c r="W19" s="835"/>
      <c r="X19" s="835"/>
      <c r="Y19" s="826">
        <f t="shared" si="0"/>
        <v>0</v>
      </c>
      <c r="Z19" s="826"/>
      <c r="AA19" s="826"/>
      <c r="AB19" s="826"/>
      <c r="AC19" s="846">
        <f>'照明算定(導入後3)'!AE19</f>
        <v>0</v>
      </c>
      <c r="AD19" s="846"/>
      <c r="AE19" s="846"/>
      <c r="AF19" s="846"/>
      <c r="AG19" s="846"/>
      <c r="AH19" s="846"/>
      <c r="AI19" s="847"/>
      <c r="AJ19" s="818" t="str">
        <f>'照明算定(導入後3)'!AL19</f>
        <v/>
      </c>
      <c r="AK19" s="819"/>
      <c r="AL19" s="801" t="str">
        <f t="shared" si="1"/>
        <v/>
      </c>
      <c r="AM19" s="802"/>
      <c r="AN19" s="28"/>
      <c r="AO19" s="28"/>
      <c r="AP19" s="33"/>
    </row>
    <row r="20" spans="1:42" s="29" customFormat="1" ht="15" customHeight="1">
      <c r="A20" s="28"/>
      <c r="B20" s="828">
        <f t="shared" si="2"/>
        <v>113</v>
      </c>
      <c r="C20" s="829"/>
      <c r="D20" s="830"/>
      <c r="E20" s="831"/>
      <c r="F20" s="831"/>
      <c r="G20" s="831"/>
      <c r="H20" s="831"/>
      <c r="I20" s="831"/>
      <c r="J20" s="831"/>
      <c r="K20" s="831"/>
      <c r="L20" s="831"/>
      <c r="M20" s="831"/>
      <c r="N20" s="831"/>
      <c r="O20" s="831"/>
      <c r="P20" s="831"/>
      <c r="Q20" s="831"/>
      <c r="R20" s="832"/>
      <c r="S20" s="834">
        <f>'照明算定(導入後3)'!S20</f>
        <v>0</v>
      </c>
      <c r="T20" s="835"/>
      <c r="U20" s="835"/>
      <c r="V20" s="835">
        <f>'照明算定(導入後3)'!V20</f>
        <v>0</v>
      </c>
      <c r="W20" s="835"/>
      <c r="X20" s="835"/>
      <c r="Y20" s="826">
        <f t="shared" si="0"/>
        <v>0</v>
      </c>
      <c r="Z20" s="826"/>
      <c r="AA20" s="826"/>
      <c r="AB20" s="826"/>
      <c r="AC20" s="846">
        <f>'照明算定(導入後3)'!AE20</f>
        <v>0</v>
      </c>
      <c r="AD20" s="846"/>
      <c r="AE20" s="846"/>
      <c r="AF20" s="846"/>
      <c r="AG20" s="846"/>
      <c r="AH20" s="846"/>
      <c r="AI20" s="847"/>
      <c r="AJ20" s="818" t="str">
        <f>'照明算定(導入後3)'!AL20</f>
        <v/>
      </c>
      <c r="AK20" s="819"/>
      <c r="AL20" s="801" t="str">
        <f t="shared" si="1"/>
        <v/>
      </c>
      <c r="AM20" s="802"/>
      <c r="AN20" s="32"/>
      <c r="AO20" s="32"/>
      <c r="AP20" s="33"/>
    </row>
    <row r="21" spans="1:42" s="29" customFormat="1" ht="15" customHeight="1">
      <c r="A21" s="28"/>
      <c r="B21" s="828">
        <f t="shared" si="2"/>
        <v>114</v>
      </c>
      <c r="C21" s="829"/>
      <c r="D21" s="830"/>
      <c r="E21" s="831"/>
      <c r="F21" s="831"/>
      <c r="G21" s="831"/>
      <c r="H21" s="831"/>
      <c r="I21" s="831"/>
      <c r="J21" s="831"/>
      <c r="K21" s="831"/>
      <c r="L21" s="831"/>
      <c r="M21" s="831"/>
      <c r="N21" s="831"/>
      <c r="O21" s="831"/>
      <c r="P21" s="831"/>
      <c r="Q21" s="831"/>
      <c r="R21" s="832"/>
      <c r="S21" s="834">
        <f>'照明算定(導入後3)'!S21</f>
        <v>0</v>
      </c>
      <c r="T21" s="835"/>
      <c r="U21" s="835"/>
      <c r="V21" s="835">
        <f>'照明算定(導入後3)'!V21</f>
        <v>0</v>
      </c>
      <c r="W21" s="835"/>
      <c r="X21" s="835"/>
      <c r="Y21" s="826">
        <f t="shared" si="0"/>
        <v>0</v>
      </c>
      <c r="Z21" s="826"/>
      <c r="AA21" s="826"/>
      <c r="AB21" s="826"/>
      <c r="AC21" s="846">
        <f>'照明算定(導入後3)'!AE21</f>
        <v>0</v>
      </c>
      <c r="AD21" s="846"/>
      <c r="AE21" s="846"/>
      <c r="AF21" s="846"/>
      <c r="AG21" s="846"/>
      <c r="AH21" s="846"/>
      <c r="AI21" s="847"/>
      <c r="AJ21" s="818" t="str">
        <f>'照明算定(導入後3)'!AL21</f>
        <v/>
      </c>
      <c r="AK21" s="819"/>
      <c r="AL21" s="801" t="str">
        <f t="shared" si="1"/>
        <v/>
      </c>
      <c r="AM21" s="802"/>
      <c r="AN21" s="28"/>
      <c r="AO21" s="28"/>
      <c r="AP21" s="33"/>
    </row>
    <row r="22" spans="1:42" s="29" customFormat="1" ht="15" customHeight="1">
      <c r="A22" s="28"/>
      <c r="B22" s="828">
        <f t="shared" si="2"/>
        <v>115</v>
      </c>
      <c r="C22" s="829"/>
      <c r="D22" s="830"/>
      <c r="E22" s="831"/>
      <c r="F22" s="831"/>
      <c r="G22" s="831"/>
      <c r="H22" s="831"/>
      <c r="I22" s="831"/>
      <c r="J22" s="831"/>
      <c r="K22" s="831"/>
      <c r="L22" s="831"/>
      <c r="M22" s="831"/>
      <c r="N22" s="831"/>
      <c r="O22" s="831"/>
      <c r="P22" s="831"/>
      <c r="Q22" s="831"/>
      <c r="R22" s="832"/>
      <c r="S22" s="834">
        <f>'照明算定(導入後3)'!S22</f>
        <v>0</v>
      </c>
      <c r="T22" s="835"/>
      <c r="U22" s="835"/>
      <c r="V22" s="835">
        <f>'照明算定(導入後3)'!V22</f>
        <v>0</v>
      </c>
      <c r="W22" s="835"/>
      <c r="X22" s="835"/>
      <c r="Y22" s="826">
        <f t="shared" si="0"/>
        <v>0</v>
      </c>
      <c r="Z22" s="826"/>
      <c r="AA22" s="826"/>
      <c r="AB22" s="826"/>
      <c r="AC22" s="846">
        <f>'照明算定(導入後3)'!AE22</f>
        <v>0</v>
      </c>
      <c r="AD22" s="846"/>
      <c r="AE22" s="846"/>
      <c r="AF22" s="846"/>
      <c r="AG22" s="846"/>
      <c r="AH22" s="846"/>
      <c r="AI22" s="847"/>
      <c r="AJ22" s="818" t="str">
        <f>'照明算定(導入後3)'!AL22</f>
        <v/>
      </c>
      <c r="AK22" s="819"/>
      <c r="AL22" s="801" t="str">
        <f t="shared" si="1"/>
        <v/>
      </c>
      <c r="AM22" s="802"/>
      <c r="AN22" s="32"/>
      <c r="AO22" s="32"/>
      <c r="AP22" s="33"/>
    </row>
    <row r="23" spans="1:42" s="29" customFormat="1" ht="15" customHeight="1">
      <c r="A23" s="28"/>
      <c r="B23" s="828">
        <f t="shared" si="2"/>
        <v>116</v>
      </c>
      <c r="C23" s="829"/>
      <c r="D23" s="830"/>
      <c r="E23" s="831"/>
      <c r="F23" s="831"/>
      <c r="G23" s="831"/>
      <c r="H23" s="831"/>
      <c r="I23" s="831"/>
      <c r="J23" s="831"/>
      <c r="K23" s="831"/>
      <c r="L23" s="831"/>
      <c r="M23" s="831"/>
      <c r="N23" s="831"/>
      <c r="O23" s="831"/>
      <c r="P23" s="831"/>
      <c r="Q23" s="831"/>
      <c r="R23" s="832"/>
      <c r="S23" s="834">
        <f>'照明算定(導入後3)'!S23</f>
        <v>0</v>
      </c>
      <c r="T23" s="835"/>
      <c r="U23" s="835"/>
      <c r="V23" s="835">
        <f>'照明算定(導入後3)'!V23</f>
        <v>0</v>
      </c>
      <c r="W23" s="835"/>
      <c r="X23" s="835"/>
      <c r="Y23" s="826">
        <f t="shared" si="0"/>
        <v>0</v>
      </c>
      <c r="Z23" s="826"/>
      <c r="AA23" s="826"/>
      <c r="AB23" s="826"/>
      <c r="AC23" s="846">
        <f>'照明算定(導入後3)'!AE23</f>
        <v>0</v>
      </c>
      <c r="AD23" s="846"/>
      <c r="AE23" s="846"/>
      <c r="AF23" s="846"/>
      <c r="AG23" s="846"/>
      <c r="AH23" s="846"/>
      <c r="AI23" s="847"/>
      <c r="AJ23" s="818" t="str">
        <f>'照明算定(導入後3)'!AL23</f>
        <v/>
      </c>
      <c r="AK23" s="819"/>
      <c r="AL23" s="801" t="str">
        <f t="shared" si="1"/>
        <v/>
      </c>
      <c r="AM23" s="802"/>
      <c r="AP23" s="33"/>
    </row>
    <row r="24" spans="1:42" s="29" customFormat="1" ht="15" customHeight="1">
      <c r="A24" s="28"/>
      <c r="B24" s="828">
        <f t="shared" si="2"/>
        <v>117</v>
      </c>
      <c r="C24" s="829"/>
      <c r="D24" s="830"/>
      <c r="E24" s="831"/>
      <c r="F24" s="831"/>
      <c r="G24" s="831"/>
      <c r="H24" s="831"/>
      <c r="I24" s="831"/>
      <c r="J24" s="831"/>
      <c r="K24" s="831"/>
      <c r="L24" s="831"/>
      <c r="M24" s="831"/>
      <c r="N24" s="831"/>
      <c r="O24" s="831"/>
      <c r="P24" s="831"/>
      <c r="Q24" s="831"/>
      <c r="R24" s="832"/>
      <c r="S24" s="834">
        <f>'照明算定(導入後3)'!S24</f>
        <v>0</v>
      </c>
      <c r="T24" s="835"/>
      <c r="U24" s="835"/>
      <c r="V24" s="835">
        <f>'照明算定(導入後3)'!V24</f>
        <v>0</v>
      </c>
      <c r="W24" s="835"/>
      <c r="X24" s="835"/>
      <c r="Y24" s="826">
        <f t="shared" si="0"/>
        <v>0</v>
      </c>
      <c r="Z24" s="826"/>
      <c r="AA24" s="826"/>
      <c r="AB24" s="826"/>
      <c r="AC24" s="846">
        <f>'照明算定(導入後3)'!AE24</f>
        <v>0</v>
      </c>
      <c r="AD24" s="846"/>
      <c r="AE24" s="846"/>
      <c r="AF24" s="846"/>
      <c r="AG24" s="846"/>
      <c r="AH24" s="846"/>
      <c r="AI24" s="847"/>
      <c r="AJ24" s="818" t="str">
        <f>'照明算定(導入後3)'!AL24</f>
        <v/>
      </c>
      <c r="AK24" s="819"/>
      <c r="AL24" s="801" t="str">
        <f t="shared" si="1"/>
        <v/>
      </c>
      <c r="AM24" s="802"/>
      <c r="AP24" s="33"/>
    </row>
    <row r="25" spans="1:42" s="29" customFormat="1" ht="15" customHeight="1">
      <c r="A25" s="28"/>
      <c r="B25" s="828">
        <f t="shared" si="2"/>
        <v>118</v>
      </c>
      <c r="C25" s="829"/>
      <c r="D25" s="830"/>
      <c r="E25" s="831"/>
      <c r="F25" s="831"/>
      <c r="G25" s="831"/>
      <c r="H25" s="831"/>
      <c r="I25" s="831"/>
      <c r="J25" s="831"/>
      <c r="K25" s="831"/>
      <c r="L25" s="831"/>
      <c r="M25" s="831"/>
      <c r="N25" s="831"/>
      <c r="O25" s="831"/>
      <c r="P25" s="831"/>
      <c r="Q25" s="831"/>
      <c r="R25" s="832"/>
      <c r="S25" s="834">
        <f>'照明算定(導入後3)'!S25</f>
        <v>0</v>
      </c>
      <c r="T25" s="835"/>
      <c r="U25" s="835"/>
      <c r="V25" s="835">
        <f>'照明算定(導入後3)'!V25</f>
        <v>0</v>
      </c>
      <c r="W25" s="835"/>
      <c r="X25" s="835"/>
      <c r="Y25" s="826">
        <f t="shared" si="0"/>
        <v>0</v>
      </c>
      <c r="Z25" s="826"/>
      <c r="AA25" s="826"/>
      <c r="AB25" s="826"/>
      <c r="AC25" s="846">
        <f>'照明算定(導入後3)'!AE25</f>
        <v>0</v>
      </c>
      <c r="AD25" s="846"/>
      <c r="AE25" s="846"/>
      <c r="AF25" s="846"/>
      <c r="AG25" s="846"/>
      <c r="AH25" s="846"/>
      <c r="AI25" s="847"/>
      <c r="AJ25" s="818" t="str">
        <f>'照明算定(導入後3)'!AL25</f>
        <v/>
      </c>
      <c r="AK25" s="819"/>
      <c r="AL25" s="801" t="str">
        <f t="shared" si="1"/>
        <v/>
      </c>
      <c r="AM25" s="802"/>
      <c r="AP25" s="33"/>
    </row>
    <row r="26" spans="1:42" s="29" customFormat="1" ht="15" customHeight="1">
      <c r="A26" s="28"/>
      <c r="B26" s="828">
        <f t="shared" si="2"/>
        <v>119</v>
      </c>
      <c r="C26" s="829"/>
      <c r="D26" s="830"/>
      <c r="E26" s="831"/>
      <c r="F26" s="831"/>
      <c r="G26" s="831"/>
      <c r="H26" s="831"/>
      <c r="I26" s="831"/>
      <c r="J26" s="831"/>
      <c r="K26" s="831"/>
      <c r="L26" s="831"/>
      <c r="M26" s="831"/>
      <c r="N26" s="831"/>
      <c r="O26" s="831"/>
      <c r="P26" s="831"/>
      <c r="Q26" s="831"/>
      <c r="R26" s="832"/>
      <c r="S26" s="834">
        <f>'照明算定(導入後3)'!S26</f>
        <v>0</v>
      </c>
      <c r="T26" s="835"/>
      <c r="U26" s="835"/>
      <c r="V26" s="835">
        <f>'照明算定(導入後3)'!V26</f>
        <v>0</v>
      </c>
      <c r="W26" s="835"/>
      <c r="X26" s="835"/>
      <c r="Y26" s="826">
        <f t="shared" si="0"/>
        <v>0</v>
      </c>
      <c r="Z26" s="826"/>
      <c r="AA26" s="826"/>
      <c r="AB26" s="826"/>
      <c r="AC26" s="846">
        <f>'照明算定(導入後3)'!AE26</f>
        <v>0</v>
      </c>
      <c r="AD26" s="846"/>
      <c r="AE26" s="846"/>
      <c r="AF26" s="846"/>
      <c r="AG26" s="846"/>
      <c r="AH26" s="846"/>
      <c r="AI26" s="847"/>
      <c r="AJ26" s="818" t="str">
        <f>'照明算定(導入後3)'!AL26</f>
        <v/>
      </c>
      <c r="AK26" s="819"/>
      <c r="AL26" s="801" t="str">
        <f t="shared" si="1"/>
        <v/>
      </c>
      <c r="AM26" s="802"/>
      <c r="AP26" s="33"/>
    </row>
    <row r="27" spans="1:42" s="29" customFormat="1" ht="15" customHeight="1">
      <c r="A27" s="28"/>
      <c r="B27" s="828">
        <f t="shared" si="2"/>
        <v>120</v>
      </c>
      <c r="C27" s="829"/>
      <c r="D27" s="830"/>
      <c r="E27" s="831"/>
      <c r="F27" s="831"/>
      <c r="G27" s="831"/>
      <c r="H27" s="831"/>
      <c r="I27" s="831"/>
      <c r="J27" s="831"/>
      <c r="K27" s="831"/>
      <c r="L27" s="831"/>
      <c r="M27" s="831"/>
      <c r="N27" s="831"/>
      <c r="O27" s="831"/>
      <c r="P27" s="831"/>
      <c r="Q27" s="831"/>
      <c r="R27" s="832"/>
      <c r="S27" s="834">
        <f>'照明算定(導入後3)'!S27</f>
        <v>0</v>
      </c>
      <c r="T27" s="835"/>
      <c r="U27" s="835"/>
      <c r="V27" s="835">
        <f>'照明算定(導入後3)'!V27</f>
        <v>0</v>
      </c>
      <c r="W27" s="835"/>
      <c r="X27" s="835"/>
      <c r="Y27" s="826">
        <f t="shared" si="0"/>
        <v>0</v>
      </c>
      <c r="Z27" s="826"/>
      <c r="AA27" s="826"/>
      <c r="AB27" s="826"/>
      <c r="AC27" s="846">
        <f>'照明算定(導入後3)'!AE27</f>
        <v>0</v>
      </c>
      <c r="AD27" s="846"/>
      <c r="AE27" s="846"/>
      <c r="AF27" s="846"/>
      <c r="AG27" s="846"/>
      <c r="AH27" s="846"/>
      <c r="AI27" s="847"/>
      <c r="AJ27" s="818" t="str">
        <f>'照明算定(導入後3)'!AL27</f>
        <v/>
      </c>
      <c r="AK27" s="819"/>
      <c r="AL27" s="801" t="str">
        <f t="shared" si="1"/>
        <v/>
      </c>
      <c r="AM27" s="802"/>
      <c r="AP27" s="33"/>
    </row>
    <row r="28" spans="1:42" s="29" customFormat="1" ht="15" customHeight="1">
      <c r="A28" s="28"/>
      <c r="B28" s="828">
        <f t="shared" si="2"/>
        <v>121</v>
      </c>
      <c r="C28" s="829"/>
      <c r="D28" s="830"/>
      <c r="E28" s="831"/>
      <c r="F28" s="831"/>
      <c r="G28" s="831"/>
      <c r="H28" s="831"/>
      <c r="I28" s="831"/>
      <c r="J28" s="831"/>
      <c r="K28" s="831"/>
      <c r="L28" s="831"/>
      <c r="M28" s="831"/>
      <c r="N28" s="831"/>
      <c r="O28" s="831"/>
      <c r="P28" s="831"/>
      <c r="Q28" s="831"/>
      <c r="R28" s="832"/>
      <c r="S28" s="834">
        <f>'照明算定(導入後3)'!S28</f>
        <v>0</v>
      </c>
      <c r="T28" s="835"/>
      <c r="U28" s="835"/>
      <c r="V28" s="835">
        <f>'照明算定(導入後3)'!V28</f>
        <v>0</v>
      </c>
      <c r="W28" s="835"/>
      <c r="X28" s="835"/>
      <c r="Y28" s="826">
        <f t="shared" si="0"/>
        <v>0</v>
      </c>
      <c r="Z28" s="826"/>
      <c r="AA28" s="826"/>
      <c r="AB28" s="826"/>
      <c r="AC28" s="846">
        <f>'照明算定(導入後3)'!AE28</f>
        <v>0</v>
      </c>
      <c r="AD28" s="846"/>
      <c r="AE28" s="846"/>
      <c r="AF28" s="846"/>
      <c r="AG28" s="846"/>
      <c r="AH28" s="846"/>
      <c r="AI28" s="847"/>
      <c r="AJ28" s="818" t="str">
        <f>'照明算定(導入後3)'!AL28</f>
        <v/>
      </c>
      <c r="AK28" s="819"/>
      <c r="AL28" s="801" t="str">
        <f t="shared" si="1"/>
        <v/>
      </c>
      <c r="AM28" s="802"/>
      <c r="AP28" s="33"/>
    </row>
    <row r="29" spans="1:42" s="29" customFormat="1" ht="15" customHeight="1">
      <c r="A29" s="28"/>
      <c r="B29" s="828">
        <f t="shared" si="2"/>
        <v>122</v>
      </c>
      <c r="C29" s="829"/>
      <c r="D29" s="830"/>
      <c r="E29" s="831"/>
      <c r="F29" s="831"/>
      <c r="G29" s="831"/>
      <c r="H29" s="831"/>
      <c r="I29" s="831"/>
      <c r="J29" s="831"/>
      <c r="K29" s="831"/>
      <c r="L29" s="831"/>
      <c r="M29" s="831"/>
      <c r="N29" s="831"/>
      <c r="O29" s="831"/>
      <c r="P29" s="831"/>
      <c r="Q29" s="831"/>
      <c r="R29" s="832"/>
      <c r="S29" s="834">
        <f>'照明算定(導入後3)'!S29</f>
        <v>0</v>
      </c>
      <c r="T29" s="835"/>
      <c r="U29" s="835"/>
      <c r="V29" s="835">
        <f>'照明算定(導入後3)'!V29</f>
        <v>0</v>
      </c>
      <c r="W29" s="835"/>
      <c r="X29" s="835"/>
      <c r="Y29" s="826">
        <f t="shared" si="0"/>
        <v>0</v>
      </c>
      <c r="Z29" s="826"/>
      <c r="AA29" s="826"/>
      <c r="AB29" s="826"/>
      <c r="AC29" s="846">
        <f>'照明算定(導入後3)'!AE29</f>
        <v>0</v>
      </c>
      <c r="AD29" s="846"/>
      <c r="AE29" s="846"/>
      <c r="AF29" s="846"/>
      <c r="AG29" s="846"/>
      <c r="AH29" s="846"/>
      <c r="AI29" s="847"/>
      <c r="AJ29" s="818" t="str">
        <f>'照明算定(導入後3)'!AL29</f>
        <v/>
      </c>
      <c r="AK29" s="819"/>
      <c r="AL29" s="801" t="str">
        <f t="shared" si="1"/>
        <v/>
      </c>
      <c r="AM29" s="802"/>
      <c r="AP29" s="33"/>
    </row>
    <row r="30" spans="1:42" s="29" customFormat="1" ht="15" customHeight="1">
      <c r="A30" s="28"/>
      <c r="B30" s="828">
        <f t="shared" si="2"/>
        <v>123</v>
      </c>
      <c r="C30" s="829"/>
      <c r="D30" s="830"/>
      <c r="E30" s="831"/>
      <c r="F30" s="831"/>
      <c r="G30" s="831"/>
      <c r="H30" s="831"/>
      <c r="I30" s="831"/>
      <c r="J30" s="831"/>
      <c r="K30" s="831"/>
      <c r="L30" s="831"/>
      <c r="M30" s="831"/>
      <c r="N30" s="831"/>
      <c r="O30" s="831"/>
      <c r="P30" s="831"/>
      <c r="Q30" s="831"/>
      <c r="R30" s="832"/>
      <c r="S30" s="834">
        <f>'照明算定(導入後3)'!S30</f>
        <v>0</v>
      </c>
      <c r="T30" s="835"/>
      <c r="U30" s="835"/>
      <c r="V30" s="835">
        <f>'照明算定(導入後3)'!V30</f>
        <v>0</v>
      </c>
      <c r="W30" s="835"/>
      <c r="X30" s="835"/>
      <c r="Y30" s="826">
        <f t="shared" si="0"/>
        <v>0</v>
      </c>
      <c r="Z30" s="826"/>
      <c r="AA30" s="826"/>
      <c r="AB30" s="826"/>
      <c r="AC30" s="846">
        <f>'照明算定(導入後3)'!AE30</f>
        <v>0</v>
      </c>
      <c r="AD30" s="846"/>
      <c r="AE30" s="846"/>
      <c r="AF30" s="846"/>
      <c r="AG30" s="846"/>
      <c r="AH30" s="846"/>
      <c r="AI30" s="847"/>
      <c r="AJ30" s="818" t="str">
        <f>'照明算定(導入後3)'!AL30</f>
        <v/>
      </c>
      <c r="AK30" s="819"/>
      <c r="AL30" s="801" t="str">
        <f t="shared" si="1"/>
        <v/>
      </c>
      <c r="AM30" s="802"/>
      <c r="AP30" s="33"/>
    </row>
    <row r="31" spans="1:42" s="29" customFormat="1" ht="15" customHeight="1">
      <c r="A31" s="28"/>
      <c r="B31" s="828">
        <f t="shared" si="2"/>
        <v>124</v>
      </c>
      <c r="C31" s="829"/>
      <c r="D31" s="830"/>
      <c r="E31" s="831"/>
      <c r="F31" s="831"/>
      <c r="G31" s="831"/>
      <c r="H31" s="831"/>
      <c r="I31" s="831"/>
      <c r="J31" s="831"/>
      <c r="K31" s="831"/>
      <c r="L31" s="831"/>
      <c r="M31" s="831"/>
      <c r="N31" s="831"/>
      <c r="O31" s="831"/>
      <c r="P31" s="831"/>
      <c r="Q31" s="831"/>
      <c r="R31" s="832"/>
      <c r="S31" s="834">
        <f>'照明算定(導入後3)'!S31</f>
        <v>0</v>
      </c>
      <c r="T31" s="835"/>
      <c r="U31" s="835"/>
      <c r="V31" s="835">
        <f>'照明算定(導入後3)'!V31</f>
        <v>0</v>
      </c>
      <c r="W31" s="835"/>
      <c r="X31" s="835"/>
      <c r="Y31" s="826">
        <f t="shared" si="0"/>
        <v>0</v>
      </c>
      <c r="Z31" s="826"/>
      <c r="AA31" s="826"/>
      <c r="AB31" s="826"/>
      <c r="AC31" s="846">
        <f>'照明算定(導入後3)'!AE31</f>
        <v>0</v>
      </c>
      <c r="AD31" s="846"/>
      <c r="AE31" s="846"/>
      <c r="AF31" s="846"/>
      <c r="AG31" s="846"/>
      <c r="AH31" s="846"/>
      <c r="AI31" s="847"/>
      <c r="AJ31" s="818" t="str">
        <f>'照明算定(導入後3)'!AL31</f>
        <v/>
      </c>
      <c r="AK31" s="819"/>
      <c r="AL31" s="801" t="str">
        <f t="shared" si="1"/>
        <v/>
      </c>
      <c r="AM31" s="802"/>
      <c r="AP31" s="33"/>
    </row>
    <row r="32" spans="1:42" s="29" customFormat="1" ht="15" customHeight="1">
      <c r="A32" s="28"/>
      <c r="B32" s="828">
        <f t="shared" si="2"/>
        <v>125</v>
      </c>
      <c r="C32" s="829"/>
      <c r="D32" s="830"/>
      <c r="E32" s="831"/>
      <c r="F32" s="831"/>
      <c r="G32" s="831"/>
      <c r="H32" s="831"/>
      <c r="I32" s="831"/>
      <c r="J32" s="831"/>
      <c r="K32" s="831"/>
      <c r="L32" s="831"/>
      <c r="M32" s="831"/>
      <c r="N32" s="831"/>
      <c r="O32" s="831"/>
      <c r="P32" s="831"/>
      <c r="Q32" s="831"/>
      <c r="R32" s="832"/>
      <c r="S32" s="834">
        <f>'照明算定(導入後3)'!S32</f>
        <v>0</v>
      </c>
      <c r="T32" s="835"/>
      <c r="U32" s="835"/>
      <c r="V32" s="835">
        <f>'照明算定(導入後3)'!V32</f>
        <v>0</v>
      </c>
      <c r="W32" s="835"/>
      <c r="X32" s="835"/>
      <c r="Y32" s="826">
        <f t="shared" si="0"/>
        <v>0</v>
      </c>
      <c r="Z32" s="826"/>
      <c r="AA32" s="826"/>
      <c r="AB32" s="826"/>
      <c r="AC32" s="846">
        <f>'照明算定(導入後3)'!AE32</f>
        <v>0</v>
      </c>
      <c r="AD32" s="846"/>
      <c r="AE32" s="846"/>
      <c r="AF32" s="846"/>
      <c r="AG32" s="846"/>
      <c r="AH32" s="846"/>
      <c r="AI32" s="847"/>
      <c r="AJ32" s="818" t="str">
        <f>'照明算定(導入後3)'!AL32</f>
        <v/>
      </c>
      <c r="AK32" s="819"/>
      <c r="AL32" s="801" t="str">
        <f t="shared" si="1"/>
        <v/>
      </c>
      <c r="AM32" s="802"/>
      <c r="AP32" s="33"/>
    </row>
    <row r="33" spans="1:42" s="29" customFormat="1" ht="15" customHeight="1">
      <c r="A33" s="28"/>
      <c r="B33" s="828">
        <f t="shared" si="2"/>
        <v>126</v>
      </c>
      <c r="C33" s="829"/>
      <c r="D33" s="830"/>
      <c r="E33" s="831"/>
      <c r="F33" s="831"/>
      <c r="G33" s="831"/>
      <c r="H33" s="831"/>
      <c r="I33" s="831"/>
      <c r="J33" s="831"/>
      <c r="K33" s="831"/>
      <c r="L33" s="831"/>
      <c r="M33" s="831"/>
      <c r="N33" s="831"/>
      <c r="O33" s="831"/>
      <c r="P33" s="831"/>
      <c r="Q33" s="831"/>
      <c r="R33" s="832"/>
      <c r="S33" s="834">
        <f>'照明算定(導入後3)'!S33</f>
        <v>0</v>
      </c>
      <c r="T33" s="835"/>
      <c r="U33" s="835"/>
      <c r="V33" s="835">
        <f>'照明算定(導入後3)'!V33</f>
        <v>0</v>
      </c>
      <c r="W33" s="835"/>
      <c r="X33" s="835"/>
      <c r="Y33" s="826">
        <f t="shared" si="0"/>
        <v>0</v>
      </c>
      <c r="Z33" s="826"/>
      <c r="AA33" s="826"/>
      <c r="AB33" s="826"/>
      <c r="AC33" s="846">
        <f>'照明算定(導入後3)'!AE33</f>
        <v>0</v>
      </c>
      <c r="AD33" s="846"/>
      <c r="AE33" s="846"/>
      <c r="AF33" s="846"/>
      <c r="AG33" s="846"/>
      <c r="AH33" s="846"/>
      <c r="AI33" s="847"/>
      <c r="AJ33" s="818" t="str">
        <f>'照明算定(導入後3)'!AL33</f>
        <v/>
      </c>
      <c r="AK33" s="819"/>
      <c r="AL33" s="801" t="str">
        <f t="shared" si="1"/>
        <v/>
      </c>
      <c r="AM33" s="802"/>
      <c r="AP33" s="33"/>
    </row>
    <row r="34" spans="1:42" s="29" customFormat="1" ht="15" customHeight="1">
      <c r="A34" s="28"/>
      <c r="B34" s="828">
        <f t="shared" si="2"/>
        <v>127</v>
      </c>
      <c r="C34" s="829"/>
      <c r="D34" s="830"/>
      <c r="E34" s="831"/>
      <c r="F34" s="831"/>
      <c r="G34" s="831"/>
      <c r="H34" s="831"/>
      <c r="I34" s="831"/>
      <c r="J34" s="831"/>
      <c r="K34" s="831"/>
      <c r="L34" s="831"/>
      <c r="M34" s="831"/>
      <c r="N34" s="831"/>
      <c r="O34" s="831"/>
      <c r="P34" s="831"/>
      <c r="Q34" s="831"/>
      <c r="R34" s="832"/>
      <c r="S34" s="834">
        <f>'照明算定(導入後3)'!S34</f>
        <v>0</v>
      </c>
      <c r="T34" s="835"/>
      <c r="U34" s="835"/>
      <c r="V34" s="835">
        <f>'照明算定(導入後3)'!V34</f>
        <v>0</v>
      </c>
      <c r="W34" s="835"/>
      <c r="X34" s="835"/>
      <c r="Y34" s="826">
        <f t="shared" si="0"/>
        <v>0</v>
      </c>
      <c r="Z34" s="826"/>
      <c r="AA34" s="826"/>
      <c r="AB34" s="826"/>
      <c r="AC34" s="846">
        <f>'照明算定(導入後3)'!AE34</f>
        <v>0</v>
      </c>
      <c r="AD34" s="846"/>
      <c r="AE34" s="846"/>
      <c r="AF34" s="846"/>
      <c r="AG34" s="846"/>
      <c r="AH34" s="846"/>
      <c r="AI34" s="847"/>
      <c r="AJ34" s="818" t="str">
        <f>'照明算定(導入後3)'!AL34</f>
        <v/>
      </c>
      <c r="AK34" s="819"/>
      <c r="AL34" s="801" t="str">
        <f t="shared" si="1"/>
        <v/>
      </c>
      <c r="AM34" s="802"/>
      <c r="AP34" s="33"/>
    </row>
    <row r="35" spans="1:42" s="29" customFormat="1" ht="15" customHeight="1">
      <c r="A35" s="28"/>
      <c r="B35" s="828">
        <f t="shared" si="2"/>
        <v>128</v>
      </c>
      <c r="C35" s="829"/>
      <c r="D35" s="830"/>
      <c r="E35" s="831"/>
      <c r="F35" s="831"/>
      <c r="G35" s="831"/>
      <c r="H35" s="831"/>
      <c r="I35" s="831"/>
      <c r="J35" s="831"/>
      <c r="K35" s="831"/>
      <c r="L35" s="831"/>
      <c r="M35" s="831"/>
      <c r="N35" s="831"/>
      <c r="O35" s="831"/>
      <c r="P35" s="831"/>
      <c r="Q35" s="831"/>
      <c r="R35" s="832"/>
      <c r="S35" s="834">
        <f>'照明算定(導入後3)'!S35</f>
        <v>0</v>
      </c>
      <c r="T35" s="835"/>
      <c r="U35" s="835"/>
      <c r="V35" s="835">
        <f>'照明算定(導入後3)'!V35</f>
        <v>0</v>
      </c>
      <c r="W35" s="835"/>
      <c r="X35" s="835"/>
      <c r="Y35" s="826">
        <f t="shared" si="0"/>
        <v>0</v>
      </c>
      <c r="Z35" s="826"/>
      <c r="AA35" s="826"/>
      <c r="AB35" s="826"/>
      <c r="AC35" s="846">
        <f>'照明算定(導入後3)'!AE35</f>
        <v>0</v>
      </c>
      <c r="AD35" s="846"/>
      <c r="AE35" s="846"/>
      <c r="AF35" s="846"/>
      <c r="AG35" s="846"/>
      <c r="AH35" s="846"/>
      <c r="AI35" s="847"/>
      <c r="AJ35" s="818" t="str">
        <f>'照明算定(導入後3)'!AL35</f>
        <v/>
      </c>
      <c r="AK35" s="819"/>
      <c r="AL35" s="801" t="str">
        <f t="shared" si="1"/>
        <v/>
      </c>
      <c r="AM35" s="802"/>
      <c r="AP35" s="33"/>
    </row>
    <row r="36" spans="1:42" s="29" customFormat="1" ht="15" customHeight="1">
      <c r="A36" s="28"/>
      <c r="B36" s="828">
        <f t="shared" si="2"/>
        <v>129</v>
      </c>
      <c r="C36" s="829"/>
      <c r="D36" s="830"/>
      <c r="E36" s="831"/>
      <c r="F36" s="831"/>
      <c r="G36" s="831"/>
      <c r="H36" s="831"/>
      <c r="I36" s="831"/>
      <c r="J36" s="831"/>
      <c r="K36" s="831"/>
      <c r="L36" s="831"/>
      <c r="M36" s="831"/>
      <c r="N36" s="831"/>
      <c r="O36" s="831"/>
      <c r="P36" s="831"/>
      <c r="Q36" s="831"/>
      <c r="R36" s="832"/>
      <c r="S36" s="834">
        <f>'照明算定(導入後3)'!S36</f>
        <v>0</v>
      </c>
      <c r="T36" s="835"/>
      <c r="U36" s="835"/>
      <c r="V36" s="835">
        <f>'照明算定(導入後3)'!V36</f>
        <v>0</v>
      </c>
      <c r="W36" s="835"/>
      <c r="X36" s="835"/>
      <c r="Y36" s="826">
        <f t="shared" si="0"/>
        <v>0</v>
      </c>
      <c r="Z36" s="826"/>
      <c r="AA36" s="826"/>
      <c r="AB36" s="826"/>
      <c r="AC36" s="846">
        <f>'照明算定(導入後3)'!AE36</f>
        <v>0</v>
      </c>
      <c r="AD36" s="846"/>
      <c r="AE36" s="846"/>
      <c r="AF36" s="846"/>
      <c r="AG36" s="846"/>
      <c r="AH36" s="846"/>
      <c r="AI36" s="847"/>
      <c r="AJ36" s="818" t="str">
        <f>'照明算定(導入後3)'!AL36</f>
        <v/>
      </c>
      <c r="AK36" s="819"/>
      <c r="AL36" s="801" t="str">
        <f t="shared" si="1"/>
        <v/>
      </c>
      <c r="AM36" s="802"/>
      <c r="AP36" s="33"/>
    </row>
    <row r="37" spans="1:42" s="29" customFormat="1" ht="15" customHeight="1">
      <c r="A37" s="28"/>
      <c r="B37" s="828">
        <f t="shared" si="2"/>
        <v>130</v>
      </c>
      <c r="C37" s="829"/>
      <c r="D37" s="830"/>
      <c r="E37" s="831"/>
      <c r="F37" s="831"/>
      <c r="G37" s="831"/>
      <c r="H37" s="831"/>
      <c r="I37" s="831"/>
      <c r="J37" s="831"/>
      <c r="K37" s="831"/>
      <c r="L37" s="831"/>
      <c r="M37" s="831"/>
      <c r="N37" s="831"/>
      <c r="O37" s="831"/>
      <c r="P37" s="831"/>
      <c r="Q37" s="831"/>
      <c r="R37" s="832"/>
      <c r="S37" s="834">
        <f>'照明算定(導入後3)'!S37</f>
        <v>0</v>
      </c>
      <c r="T37" s="835"/>
      <c r="U37" s="835"/>
      <c r="V37" s="835">
        <f>'照明算定(導入後3)'!V37</f>
        <v>0</v>
      </c>
      <c r="W37" s="835"/>
      <c r="X37" s="835"/>
      <c r="Y37" s="826">
        <f t="shared" si="0"/>
        <v>0</v>
      </c>
      <c r="Z37" s="826"/>
      <c r="AA37" s="826"/>
      <c r="AB37" s="826"/>
      <c r="AC37" s="846">
        <f>'照明算定(導入後3)'!AE37</f>
        <v>0</v>
      </c>
      <c r="AD37" s="846"/>
      <c r="AE37" s="846"/>
      <c r="AF37" s="846"/>
      <c r="AG37" s="846"/>
      <c r="AH37" s="846"/>
      <c r="AI37" s="847"/>
      <c r="AJ37" s="818" t="str">
        <f>'照明算定(導入後3)'!AL37</f>
        <v/>
      </c>
      <c r="AK37" s="819"/>
      <c r="AL37" s="801" t="str">
        <f t="shared" si="1"/>
        <v/>
      </c>
      <c r="AM37" s="802"/>
      <c r="AP37" s="33"/>
    </row>
    <row r="38" spans="1:42" s="29" customFormat="1" ht="15" customHeight="1">
      <c r="A38" s="28"/>
      <c r="B38" s="828">
        <f>IF(B37="","",B37+1)</f>
        <v>131</v>
      </c>
      <c r="C38" s="829"/>
      <c r="D38" s="830"/>
      <c r="E38" s="831"/>
      <c r="F38" s="831"/>
      <c r="G38" s="831"/>
      <c r="H38" s="831"/>
      <c r="I38" s="831"/>
      <c r="J38" s="831"/>
      <c r="K38" s="831"/>
      <c r="L38" s="831"/>
      <c r="M38" s="831"/>
      <c r="N38" s="831"/>
      <c r="O38" s="831"/>
      <c r="P38" s="831"/>
      <c r="Q38" s="831"/>
      <c r="R38" s="832"/>
      <c r="S38" s="834">
        <f>'照明算定(導入後3)'!S38</f>
        <v>0</v>
      </c>
      <c r="T38" s="835"/>
      <c r="U38" s="835"/>
      <c r="V38" s="835">
        <f>'照明算定(導入後3)'!V38</f>
        <v>0</v>
      </c>
      <c r="W38" s="835"/>
      <c r="X38" s="835"/>
      <c r="Y38" s="826">
        <f t="shared" si="0"/>
        <v>0</v>
      </c>
      <c r="Z38" s="826"/>
      <c r="AA38" s="826"/>
      <c r="AB38" s="826"/>
      <c r="AC38" s="846">
        <f>'照明算定(導入後3)'!AE38</f>
        <v>0</v>
      </c>
      <c r="AD38" s="846"/>
      <c r="AE38" s="846"/>
      <c r="AF38" s="846"/>
      <c r="AG38" s="846"/>
      <c r="AH38" s="846"/>
      <c r="AI38" s="847"/>
      <c r="AJ38" s="818" t="str">
        <f>'照明算定(導入後3)'!AL38</f>
        <v/>
      </c>
      <c r="AK38" s="819"/>
      <c r="AL38" s="801" t="str">
        <f t="shared" si="1"/>
        <v/>
      </c>
      <c r="AM38" s="802"/>
      <c r="AP38" s="33"/>
    </row>
    <row r="39" spans="1:42" s="29" customFormat="1" ht="15" customHeight="1">
      <c r="A39" s="28"/>
      <c r="B39" s="828">
        <f t="shared" ref="B39:B57" si="3">IF(B38="","",B38+1)</f>
        <v>132</v>
      </c>
      <c r="C39" s="829"/>
      <c r="D39" s="830"/>
      <c r="E39" s="831"/>
      <c r="F39" s="831"/>
      <c r="G39" s="831"/>
      <c r="H39" s="831"/>
      <c r="I39" s="831"/>
      <c r="J39" s="831"/>
      <c r="K39" s="831"/>
      <c r="L39" s="831"/>
      <c r="M39" s="831"/>
      <c r="N39" s="831"/>
      <c r="O39" s="831"/>
      <c r="P39" s="831"/>
      <c r="Q39" s="831"/>
      <c r="R39" s="832"/>
      <c r="S39" s="834">
        <f>'照明算定(導入後3)'!S39</f>
        <v>0</v>
      </c>
      <c r="T39" s="835"/>
      <c r="U39" s="835"/>
      <c r="V39" s="835">
        <f>'照明算定(導入後3)'!V39</f>
        <v>0</v>
      </c>
      <c r="W39" s="835"/>
      <c r="X39" s="835"/>
      <c r="Y39" s="826">
        <f t="shared" si="0"/>
        <v>0</v>
      </c>
      <c r="Z39" s="826"/>
      <c r="AA39" s="826"/>
      <c r="AB39" s="826"/>
      <c r="AC39" s="846">
        <f>'照明算定(導入後3)'!AE39</f>
        <v>0</v>
      </c>
      <c r="AD39" s="846"/>
      <c r="AE39" s="846"/>
      <c r="AF39" s="846"/>
      <c r="AG39" s="846"/>
      <c r="AH39" s="846"/>
      <c r="AI39" s="847"/>
      <c r="AJ39" s="818" t="str">
        <f>'照明算定(導入後3)'!AL39</f>
        <v/>
      </c>
      <c r="AK39" s="819"/>
      <c r="AL39" s="801" t="str">
        <f t="shared" si="1"/>
        <v/>
      </c>
      <c r="AM39" s="802"/>
      <c r="AP39" s="33"/>
    </row>
    <row r="40" spans="1:42" s="29" customFormat="1" ht="15" customHeight="1">
      <c r="A40" s="28"/>
      <c r="B40" s="828">
        <f t="shared" si="3"/>
        <v>133</v>
      </c>
      <c r="C40" s="829"/>
      <c r="D40" s="830"/>
      <c r="E40" s="831"/>
      <c r="F40" s="831"/>
      <c r="G40" s="831"/>
      <c r="H40" s="831"/>
      <c r="I40" s="831"/>
      <c r="J40" s="831"/>
      <c r="K40" s="831"/>
      <c r="L40" s="831"/>
      <c r="M40" s="831"/>
      <c r="N40" s="831"/>
      <c r="O40" s="831"/>
      <c r="P40" s="831"/>
      <c r="Q40" s="831"/>
      <c r="R40" s="832"/>
      <c r="S40" s="834">
        <f>'照明算定(導入後3)'!S40</f>
        <v>0</v>
      </c>
      <c r="T40" s="835"/>
      <c r="U40" s="835"/>
      <c r="V40" s="835">
        <f>'照明算定(導入後3)'!V40</f>
        <v>0</v>
      </c>
      <c r="W40" s="835"/>
      <c r="X40" s="835"/>
      <c r="Y40" s="826">
        <f t="shared" si="0"/>
        <v>0</v>
      </c>
      <c r="Z40" s="826"/>
      <c r="AA40" s="826"/>
      <c r="AB40" s="826"/>
      <c r="AC40" s="846">
        <f>'照明算定(導入後3)'!AE40</f>
        <v>0</v>
      </c>
      <c r="AD40" s="846"/>
      <c r="AE40" s="846"/>
      <c r="AF40" s="846"/>
      <c r="AG40" s="846"/>
      <c r="AH40" s="846"/>
      <c r="AI40" s="847"/>
      <c r="AJ40" s="818" t="str">
        <f>'照明算定(導入後3)'!AL40</f>
        <v/>
      </c>
      <c r="AK40" s="819"/>
      <c r="AL40" s="801" t="str">
        <f t="shared" si="1"/>
        <v/>
      </c>
      <c r="AM40" s="802"/>
      <c r="AP40" s="33"/>
    </row>
    <row r="41" spans="1:42" s="29" customFormat="1" ht="15" customHeight="1">
      <c r="A41" s="28"/>
      <c r="B41" s="828">
        <f t="shared" si="3"/>
        <v>134</v>
      </c>
      <c r="C41" s="829"/>
      <c r="D41" s="830"/>
      <c r="E41" s="831"/>
      <c r="F41" s="831"/>
      <c r="G41" s="831"/>
      <c r="H41" s="831"/>
      <c r="I41" s="831"/>
      <c r="J41" s="831"/>
      <c r="K41" s="831"/>
      <c r="L41" s="831"/>
      <c r="M41" s="831"/>
      <c r="N41" s="831"/>
      <c r="O41" s="831"/>
      <c r="P41" s="831"/>
      <c r="Q41" s="831"/>
      <c r="R41" s="832"/>
      <c r="S41" s="834">
        <f>'照明算定(導入後3)'!S41</f>
        <v>0</v>
      </c>
      <c r="T41" s="835"/>
      <c r="U41" s="835"/>
      <c r="V41" s="835">
        <f>'照明算定(導入後3)'!V41</f>
        <v>0</v>
      </c>
      <c r="W41" s="835"/>
      <c r="X41" s="835"/>
      <c r="Y41" s="826">
        <f t="shared" si="0"/>
        <v>0</v>
      </c>
      <c r="Z41" s="826"/>
      <c r="AA41" s="826"/>
      <c r="AB41" s="826"/>
      <c r="AC41" s="846">
        <f>'照明算定(導入後3)'!AE41</f>
        <v>0</v>
      </c>
      <c r="AD41" s="846"/>
      <c r="AE41" s="846"/>
      <c r="AF41" s="846"/>
      <c r="AG41" s="846"/>
      <c r="AH41" s="846"/>
      <c r="AI41" s="847"/>
      <c r="AJ41" s="818" t="str">
        <f>'照明算定(導入後3)'!AL41</f>
        <v/>
      </c>
      <c r="AK41" s="819"/>
      <c r="AL41" s="801" t="str">
        <f t="shared" si="1"/>
        <v/>
      </c>
      <c r="AM41" s="802"/>
      <c r="AP41" s="33"/>
    </row>
    <row r="42" spans="1:42" s="29" customFormat="1" ht="15" customHeight="1">
      <c r="A42" s="28"/>
      <c r="B42" s="828">
        <f t="shared" si="3"/>
        <v>135</v>
      </c>
      <c r="C42" s="829"/>
      <c r="D42" s="830"/>
      <c r="E42" s="831"/>
      <c r="F42" s="831"/>
      <c r="G42" s="831"/>
      <c r="H42" s="831"/>
      <c r="I42" s="831"/>
      <c r="J42" s="831"/>
      <c r="K42" s="831"/>
      <c r="L42" s="831"/>
      <c r="M42" s="831"/>
      <c r="N42" s="831"/>
      <c r="O42" s="831"/>
      <c r="P42" s="831"/>
      <c r="Q42" s="831"/>
      <c r="R42" s="832"/>
      <c r="S42" s="834">
        <f>'照明算定(導入後3)'!S42</f>
        <v>0</v>
      </c>
      <c r="T42" s="835"/>
      <c r="U42" s="835"/>
      <c r="V42" s="835">
        <f>'照明算定(導入後3)'!V42</f>
        <v>0</v>
      </c>
      <c r="W42" s="835"/>
      <c r="X42" s="835"/>
      <c r="Y42" s="826">
        <f t="shared" si="0"/>
        <v>0</v>
      </c>
      <c r="Z42" s="826"/>
      <c r="AA42" s="826"/>
      <c r="AB42" s="826"/>
      <c r="AC42" s="846">
        <f>'照明算定(導入後3)'!AE42</f>
        <v>0</v>
      </c>
      <c r="AD42" s="846"/>
      <c r="AE42" s="846"/>
      <c r="AF42" s="846"/>
      <c r="AG42" s="846"/>
      <c r="AH42" s="846"/>
      <c r="AI42" s="847"/>
      <c r="AJ42" s="818" t="str">
        <f>'照明算定(導入後3)'!AL42</f>
        <v/>
      </c>
      <c r="AK42" s="819"/>
      <c r="AL42" s="801" t="str">
        <f t="shared" si="1"/>
        <v/>
      </c>
      <c r="AM42" s="802"/>
      <c r="AP42" s="33"/>
    </row>
    <row r="43" spans="1:42" s="29" customFormat="1" ht="15" customHeight="1">
      <c r="A43" s="28"/>
      <c r="B43" s="828">
        <f t="shared" si="3"/>
        <v>136</v>
      </c>
      <c r="C43" s="829"/>
      <c r="D43" s="830"/>
      <c r="E43" s="831"/>
      <c r="F43" s="831"/>
      <c r="G43" s="831"/>
      <c r="H43" s="831"/>
      <c r="I43" s="831"/>
      <c r="J43" s="831"/>
      <c r="K43" s="831"/>
      <c r="L43" s="831"/>
      <c r="M43" s="831"/>
      <c r="N43" s="831"/>
      <c r="O43" s="831"/>
      <c r="P43" s="831"/>
      <c r="Q43" s="831"/>
      <c r="R43" s="832"/>
      <c r="S43" s="834">
        <f>'照明算定(導入後3)'!S43</f>
        <v>0</v>
      </c>
      <c r="T43" s="835"/>
      <c r="U43" s="835"/>
      <c r="V43" s="835">
        <f>'照明算定(導入後3)'!V43</f>
        <v>0</v>
      </c>
      <c r="W43" s="835"/>
      <c r="X43" s="835"/>
      <c r="Y43" s="826">
        <f t="shared" si="0"/>
        <v>0</v>
      </c>
      <c r="Z43" s="826"/>
      <c r="AA43" s="826"/>
      <c r="AB43" s="826"/>
      <c r="AC43" s="846">
        <f>'照明算定(導入後3)'!AE43</f>
        <v>0</v>
      </c>
      <c r="AD43" s="846"/>
      <c r="AE43" s="846"/>
      <c r="AF43" s="846"/>
      <c r="AG43" s="846"/>
      <c r="AH43" s="846"/>
      <c r="AI43" s="847"/>
      <c r="AJ43" s="818" t="str">
        <f>'照明算定(導入後3)'!AL43</f>
        <v/>
      </c>
      <c r="AK43" s="819"/>
      <c r="AL43" s="801" t="str">
        <f t="shared" si="1"/>
        <v/>
      </c>
      <c r="AM43" s="802"/>
      <c r="AP43" s="33"/>
    </row>
    <row r="44" spans="1:42" s="29" customFormat="1" ht="15" customHeight="1">
      <c r="A44" s="28"/>
      <c r="B44" s="828">
        <f t="shared" si="3"/>
        <v>137</v>
      </c>
      <c r="C44" s="829"/>
      <c r="D44" s="830"/>
      <c r="E44" s="831"/>
      <c r="F44" s="831"/>
      <c r="G44" s="831"/>
      <c r="H44" s="831"/>
      <c r="I44" s="831"/>
      <c r="J44" s="831"/>
      <c r="K44" s="831"/>
      <c r="L44" s="831"/>
      <c r="M44" s="831"/>
      <c r="N44" s="831"/>
      <c r="O44" s="831"/>
      <c r="P44" s="831"/>
      <c r="Q44" s="831"/>
      <c r="R44" s="832"/>
      <c r="S44" s="834">
        <f>'照明算定(導入後3)'!S44</f>
        <v>0</v>
      </c>
      <c r="T44" s="835"/>
      <c r="U44" s="835"/>
      <c r="V44" s="835">
        <f>'照明算定(導入後3)'!V44</f>
        <v>0</v>
      </c>
      <c r="W44" s="835"/>
      <c r="X44" s="835"/>
      <c r="Y44" s="826">
        <f t="shared" si="0"/>
        <v>0</v>
      </c>
      <c r="Z44" s="826"/>
      <c r="AA44" s="826"/>
      <c r="AB44" s="826"/>
      <c r="AC44" s="846">
        <f>'照明算定(導入後3)'!AE44</f>
        <v>0</v>
      </c>
      <c r="AD44" s="846"/>
      <c r="AE44" s="846"/>
      <c r="AF44" s="846"/>
      <c r="AG44" s="846"/>
      <c r="AH44" s="846"/>
      <c r="AI44" s="847"/>
      <c r="AJ44" s="818" t="str">
        <f>'照明算定(導入後3)'!AL44</f>
        <v/>
      </c>
      <c r="AK44" s="819"/>
      <c r="AL44" s="801" t="str">
        <f t="shared" si="1"/>
        <v/>
      </c>
      <c r="AM44" s="802"/>
      <c r="AP44" s="33"/>
    </row>
    <row r="45" spans="1:42" s="29" customFormat="1" ht="15" customHeight="1">
      <c r="A45" s="28"/>
      <c r="B45" s="828">
        <f t="shared" si="3"/>
        <v>138</v>
      </c>
      <c r="C45" s="829"/>
      <c r="D45" s="830"/>
      <c r="E45" s="831"/>
      <c r="F45" s="831"/>
      <c r="G45" s="831"/>
      <c r="H45" s="831"/>
      <c r="I45" s="831"/>
      <c r="J45" s="831"/>
      <c r="K45" s="831"/>
      <c r="L45" s="831"/>
      <c r="M45" s="831"/>
      <c r="N45" s="831"/>
      <c r="O45" s="831"/>
      <c r="P45" s="831"/>
      <c r="Q45" s="831"/>
      <c r="R45" s="832"/>
      <c r="S45" s="834">
        <f>'照明算定(導入後3)'!S45</f>
        <v>0</v>
      </c>
      <c r="T45" s="835"/>
      <c r="U45" s="835"/>
      <c r="V45" s="835">
        <f>'照明算定(導入後3)'!V45</f>
        <v>0</v>
      </c>
      <c r="W45" s="835"/>
      <c r="X45" s="835"/>
      <c r="Y45" s="826">
        <f t="shared" si="0"/>
        <v>0</v>
      </c>
      <c r="Z45" s="826"/>
      <c r="AA45" s="826"/>
      <c r="AB45" s="826"/>
      <c r="AC45" s="846">
        <f>'照明算定(導入後3)'!AE45</f>
        <v>0</v>
      </c>
      <c r="AD45" s="846"/>
      <c r="AE45" s="846"/>
      <c r="AF45" s="846"/>
      <c r="AG45" s="846"/>
      <c r="AH45" s="846"/>
      <c r="AI45" s="847"/>
      <c r="AJ45" s="818" t="str">
        <f>'照明算定(導入後3)'!AL45</f>
        <v/>
      </c>
      <c r="AK45" s="819"/>
      <c r="AL45" s="801" t="str">
        <f t="shared" si="1"/>
        <v/>
      </c>
      <c r="AM45" s="802"/>
      <c r="AP45" s="33"/>
    </row>
    <row r="46" spans="1:42" s="29" customFormat="1" ht="15" customHeight="1">
      <c r="A46" s="28"/>
      <c r="B46" s="828">
        <f t="shared" si="3"/>
        <v>139</v>
      </c>
      <c r="C46" s="829"/>
      <c r="D46" s="830"/>
      <c r="E46" s="831"/>
      <c r="F46" s="831"/>
      <c r="G46" s="831"/>
      <c r="H46" s="831"/>
      <c r="I46" s="831"/>
      <c r="J46" s="831"/>
      <c r="K46" s="831"/>
      <c r="L46" s="831"/>
      <c r="M46" s="831"/>
      <c r="N46" s="831"/>
      <c r="O46" s="831"/>
      <c r="P46" s="831"/>
      <c r="Q46" s="831"/>
      <c r="R46" s="832"/>
      <c r="S46" s="834">
        <f>'照明算定(導入後3)'!S46</f>
        <v>0</v>
      </c>
      <c r="T46" s="835"/>
      <c r="U46" s="835"/>
      <c r="V46" s="835">
        <f>'照明算定(導入後3)'!V46</f>
        <v>0</v>
      </c>
      <c r="W46" s="835"/>
      <c r="X46" s="835"/>
      <c r="Y46" s="826">
        <f t="shared" si="0"/>
        <v>0</v>
      </c>
      <c r="Z46" s="826"/>
      <c r="AA46" s="826"/>
      <c r="AB46" s="826"/>
      <c r="AC46" s="846">
        <f>'照明算定(導入後3)'!AE46</f>
        <v>0</v>
      </c>
      <c r="AD46" s="846"/>
      <c r="AE46" s="846"/>
      <c r="AF46" s="846"/>
      <c r="AG46" s="846"/>
      <c r="AH46" s="846"/>
      <c r="AI46" s="847"/>
      <c r="AJ46" s="818" t="str">
        <f>'照明算定(導入後3)'!AL46</f>
        <v/>
      </c>
      <c r="AK46" s="819"/>
      <c r="AL46" s="801" t="str">
        <f t="shared" si="1"/>
        <v/>
      </c>
      <c r="AM46" s="802"/>
      <c r="AP46" s="33"/>
    </row>
    <row r="47" spans="1:42" s="29" customFormat="1" ht="15" customHeight="1">
      <c r="A47" s="28"/>
      <c r="B47" s="828">
        <f t="shared" si="3"/>
        <v>140</v>
      </c>
      <c r="C47" s="829"/>
      <c r="D47" s="830"/>
      <c r="E47" s="831"/>
      <c r="F47" s="831"/>
      <c r="G47" s="831"/>
      <c r="H47" s="831"/>
      <c r="I47" s="831"/>
      <c r="J47" s="831"/>
      <c r="K47" s="831"/>
      <c r="L47" s="831"/>
      <c r="M47" s="831"/>
      <c r="N47" s="831"/>
      <c r="O47" s="831"/>
      <c r="P47" s="831"/>
      <c r="Q47" s="831"/>
      <c r="R47" s="832"/>
      <c r="S47" s="834">
        <f>'照明算定(導入後3)'!S47</f>
        <v>0</v>
      </c>
      <c r="T47" s="835"/>
      <c r="U47" s="835"/>
      <c r="V47" s="835">
        <f>'照明算定(導入後3)'!V47</f>
        <v>0</v>
      </c>
      <c r="W47" s="835"/>
      <c r="X47" s="835"/>
      <c r="Y47" s="826">
        <f t="shared" si="0"/>
        <v>0</v>
      </c>
      <c r="Z47" s="826"/>
      <c r="AA47" s="826"/>
      <c r="AB47" s="826"/>
      <c r="AC47" s="846">
        <f>'照明算定(導入後3)'!AE47</f>
        <v>0</v>
      </c>
      <c r="AD47" s="846"/>
      <c r="AE47" s="846"/>
      <c r="AF47" s="846"/>
      <c r="AG47" s="846"/>
      <c r="AH47" s="846"/>
      <c r="AI47" s="847"/>
      <c r="AJ47" s="818" t="str">
        <f>'照明算定(導入後3)'!AL47</f>
        <v/>
      </c>
      <c r="AK47" s="819"/>
      <c r="AL47" s="801" t="str">
        <f t="shared" si="1"/>
        <v/>
      </c>
      <c r="AM47" s="802"/>
      <c r="AP47" s="33"/>
    </row>
    <row r="48" spans="1:42" s="29" customFormat="1" ht="15" customHeight="1">
      <c r="A48" s="28"/>
      <c r="B48" s="828">
        <f t="shared" si="3"/>
        <v>141</v>
      </c>
      <c r="C48" s="829"/>
      <c r="D48" s="830"/>
      <c r="E48" s="831"/>
      <c r="F48" s="831"/>
      <c r="G48" s="831"/>
      <c r="H48" s="831"/>
      <c r="I48" s="831"/>
      <c r="J48" s="831"/>
      <c r="K48" s="831"/>
      <c r="L48" s="831"/>
      <c r="M48" s="831"/>
      <c r="N48" s="831"/>
      <c r="O48" s="831"/>
      <c r="P48" s="831"/>
      <c r="Q48" s="831"/>
      <c r="R48" s="832"/>
      <c r="S48" s="834">
        <f>'照明算定(導入後3)'!S48</f>
        <v>0</v>
      </c>
      <c r="T48" s="835"/>
      <c r="U48" s="835"/>
      <c r="V48" s="835">
        <f>'照明算定(導入後3)'!V48</f>
        <v>0</v>
      </c>
      <c r="W48" s="835"/>
      <c r="X48" s="835"/>
      <c r="Y48" s="826">
        <f t="shared" si="0"/>
        <v>0</v>
      </c>
      <c r="Z48" s="826"/>
      <c r="AA48" s="826"/>
      <c r="AB48" s="826"/>
      <c r="AC48" s="846">
        <f>'照明算定(導入後3)'!AE48</f>
        <v>0</v>
      </c>
      <c r="AD48" s="846"/>
      <c r="AE48" s="846"/>
      <c r="AF48" s="846"/>
      <c r="AG48" s="846"/>
      <c r="AH48" s="846"/>
      <c r="AI48" s="847"/>
      <c r="AJ48" s="818" t="str">
        <f>'照明算定(導入後3)'!AL48</f>
        <v/>
      </c>
      <c r="AK48" s="819"/>
      <c r="AL48" s="801" t="str">
        <f t="shared" si="1"/>
        <v/>
      </c>
      <c r="AM48" s="802"/>
      <c r="AP48" s="33"/>
    </row>
    <row r="49" spans="1:42" s="29" customFormat="1" ht="15" customHeight="1">
      <c r="A49" s="28"/>
      <c r="B49" s="828">
        <f t="shared" si="3"/>
        <v>142</v>
      </c>
      <c r="C49" s="829"/>
      <c r="D49" s="830"/>
      <c r="E49" s="831"/>
      <c r="F49" s="831"/>
      <c r="G49" s="831"/>
      <c r="H49" s="831"/>
      <c r="I49" s="831"/>
      <c r="J49" s="831"/>
      <c r="K49" s="831"/>
      <c r="L49" s="831"/>
      <c r="M49" s="831"/>
      <c r="N49" s="831"/>
      <c r="O49" s="831"/>
      <c r="P49" s="831"/>
      <c r="Q49" s="831"/>
      <c r="R49" s="832"/>
      <c r="S49" s="834">
        <f>'照明算定(導入後3)'!S49</f>
        <v>0</v>
      </c>
      <c r="T49" s="835"/>
      <c r="U49" s="835"/>
      <c r="V49" s="835">
        <f>'照明算定(導入後3)'!V49</f>
        <v>0</v>
      </c>
      <c r="W49" s="835"/>
      <c r="X49" s="835"/>
      <c r="Y49" s="826">
        <f t="shared" si="0"/>
        <v>0</v>
      </c>
      <c r="Z49" s="826"/>
      <c r="AA49" s="826"/>
      <c r="AB49" s="826"/>
      <c r="AC49" s="846">
        <f>'照明算定(導入後3)'!AE49</f>
        <v>0</v>
      </c>
      <c r="AD49" s="846"/>
      <c r="AE49" s="846"/>
      <c r="AF49" s="846"/>
      <c r="AG49" s="846"/>
      <c r="AH49" s="846"/>
      <c r="AI49" s="847"/>
      <c r="AJ49" s="818" t="str">
        <f>'照明算定(導入後3)'!AL49</f>
        <v/>
      </c>
      <c r="AK49" s="819"/>
      <c r="AL49" s="801" t="str">
        <f t="shared" si="1"/>
        <v/>
      </c>
      <c r="AM49" s="802"/>
      <c r="AP49" s="33"/>
    </row>
    <row r="50" spans="1:42" s="29" customFormat="1" ht="15" customHeight="1">
      <c r="A50" s="28"/>
      <c r="B50" s="828">
        <f t="shared" si="3"/>
        <v>143</v>
      </c>
      <c r="C50" s="829"/>
      <c r="D50" s="830"/>
      <c r="E50" s="831"/>
      <c r="F50" s="831"/>
      <c r="G50" s="831"/>
      <c r="H50" s="831"/>
      <c r="I50" s="831"/>
      <c r="J50" s="831"/>
      <c r="K50" s="831"/>
      <c r="L50" s="831"/>
      <c r="M50" s="831"/>
      <c r="N50" s="831"/>
      <c r="O50" s="831"/>
      <c r="P50" s="831"/>
      <c r="Q50" s="831"/>
      <c r="R50" s="832"/>
      <c r="S50" s="834">
        <f>'照明算定(導入後3)'!S50</f>
        <v>0</v>
      </c>
      <c r="T50" s="835"/>
      <c r="U50" s="835"/>
      <c r="V50" s="835">
        <f>'照明算定(導入後3)'!V50</f>
        <v>0</v>
      </c>
      <c r="W50" s="835"/>
      <c r="X50" s="835"/>
      <c r="Y50" s="826">
        <f t="shared" si="0"/>
        <v>0</v>
      </c>
      <c r="Z50" s="826"/>
      <c r="AA50" s="826"/>
      <c r="AB50" s="826"/>
      <c r="AC50" s="846">
        <f>'照明算定(導入後3)'!AE50</f>
        <v>0</v>
      </c>
      <c r="AD50" s="846"/>
      <c r="AE50" s="846"/>
      <c r="AF50" s="846"/>
      <c r="AG50" s="846"/>
      <c r="AH50" s="846"/>
      <c r="AI50" s="847"/>
      <c r="AJ50" s="818" t="str">
        <f>'照明算定(導入後3)'!AL50</f>
        <v/>
      </c>
      <c r="AK50" s="819"/>
      <c r="AL50" s="801" t="str">
        <f t="shared" si="1"/>
        <v/>
      </c>
      <c r="AM50" s="802"/>
      <c r="AP50" s="33"/>
    </row>
    <row r="51" spans="1:42" s="29" customFormat="1" ht="15" customHeight="1">
      <c r="A51" s="28"/>
      <c r="B51" s="828">
        <f t="shared" si="3"/>
        <v>144</v>
      </c>
      <c r="C51" s="829"/>
      <c r="D51" s="830"/>
      <c r="E51" s="831"/>
      <c r="F51" s="831"/>
      <c r="G51" s="831"/>
      <c r="H51" s="831"/>
      <c r="I51" s="831"/>
      <c r="J51" s="831"/>
      <c r="K51" s="831"/>
      <c r="L51" s="831"/>
      <c r="M51" s="831"/>
      <c r="N51" s="831"/>
      <c r="O51" s="831"/>
      <c r="P51" s="831"/>
      <c r="Q51" s="831"/>
      <c r="R51" s="832"/>
      <c r="S51" s="834">
        <f>'照明算定(導入後3)'!S51</f>
        <v>0</v>
      </c>
      <c r="T51" s="835"/>
      <c r="U51" s="835"/>
      <c r="V51" s="835">
        <f>'照明算定(導入後3)'!V51</f>
        <v>0</v>
      </c>
      <c r="W51" s="835"/>
      <c r="X51" s="835"/>
      <c r="Y51" s="826">
        <f t="shared" si="0"/>
        <v>0</v>
      </c>
      <c r="Z51" s="826"/>
      <c r="AA51" s="826"/>
      <c r="AB51" s="826"/>
      <c r="AC51" s="846">
        <f>'照明算定(導入後3)'!AE51</f>
        <v>0</v>
      </c>
      <c r="AD51" s="846"/>
      <c r="AE51" s="846"/>
      <c r="AF51" s="846"/>
      <c r="AG51" s="846"/>
      <c r="AH51" s="846"/>
      <c r="AI51" s="847"/>
      <c r="AJ51" s="818" t="str">
        <f>'照明算定(導入後3)'!AL51</f>
        <v/>
      </c>
      <c r="AK51" s="819"/>
      <c r="AL51" s="801" t="str">
        <f t="shared" si="1"/>
        <v/>
      </c>
      <c r="AM51" s="802"/>
      <c r="AP51" s="33"/>
    </row>
    <row r="52" spans="1:42" s="29" customFormat="1" ht="15" customHeight="1">
      <c r="A52" s="28"/>
      <c r="B52" s="828">
        <f t="shared" si="3"/>
        <v>145</v>
      </c>
      <c r="C52" s="829"/>
      <c r="D52" s="830"/>
      <c r="E52" s="831"/>
      <c r="F52" s="831"/>
      <c r="G52" s="831"/>
      <c r="H52" s="831"/>
      <c r="I52" s="831"/>
      <c r="J52" s="831"/>
      <c r="K52" s="831"/>
      <c r="L52" s="831"/>
      <c r="M52" s="831"/>
      <c r="N52" s="831"/>
      <c r="O52" s="831"/>
      <c r="P52" s="831"/>
      <c r="Q52" s="831"/>
      <c r="R52" s="832"/>
      <c r="S52" s="834">
        <f>'照明算定(導入後3)'!S52</f>
        <v>0</v>
      </c>
      <c r="T52" s="835"/>
      <c r="U52" s="835"/>
      <c r="V52" s="835">
        <f>'照明算定(導入後3)'!V52</f>
        <v>0</v>
      </c>
      <c r="W52" s="835"/>
      <c r="X52" s="835"/>
      <c r="Y52" s="826">
        <f t="shared" si="0"/>
        <v>0</v>
      </c>
      <c r="Z52" s="826"/>
      <c r="AA52" s="826"/>
      <c r="AB52" s="826"/>
      <c r="AC52" s="846">
        <f>'照明算定(導入後3)'!AE52</f>
        <v>0</v>
      </c>
      <c r="AD52" s="846"/>
      <c r="AE52" s="846"/>
      <c r="AF52" s="846"/>
      <c r="AG52" s="846"/>
      <c r="AH52" s="846"/>
      <c r="AI52" s="847"/>
      <c r="AJ52" s="818" t="str">
        <f>'照明算定(導入後3)'!AL52</f>
        <v/>
      </c>
      <c r="AK52" s="819"/>
      <c r="AL52" s="801" t="str">
        <f t="shared" si="1"/>
        <v/>
      </c>
      <c r="AM52" s="802"/>
      <c r="AP52" s="33"/>
    </row>
    <row r="53" spans="1:42" s="29" customFormat="1" ht="15" customHeight="1">
      <c r="A53" s="28"/>
      <c r="B53" s="828">
        <f t="shared" si="3"/>
        <v>146</v>
      </c>
      <c r="C53" s="829"/>
      <c r="D53" s="830"/>
      <c r="E53" s="831"/>
      <c r="F53" s="831"/>
      <c r="G53" s="831"/>
      <c r="H53" s="831"/>
      <c r="I53" s="831"/>
      <c r="J53" s="831"/>
      <c r="K53" s="831"/>
      <c r="L53" s="831"/>
      <c r="M53" s="831"/>
      <c r="N53" s="831"/>
      <c r="O53" s="831"/>
      <c r="P53" s="831"/>
      <c r="Q53" s="831"/>
      <c r="R53" s="832"/>
      <c r="S53" s="834">
        <f>'照明算定(導入後3)'!S53</f>
        <v>0</v>
      </c>
      <c r="T53" s="835"/>
      <c r="U53" s="835"/>
      <c r="V53" s="835">
        <f>'照明算定(導入後3)'!V53</f>
        <v>0</v>
      </c>
      <c r="W53" s="835"/>
      <c r="X53" s="835"/>
      <c r="Y53" s="826">
        <f t="shared" si="0"/>
        <v>0</v>
      </c>
      <c r="Z53" s="826"/>
      <c r="AA53" s="826"/>
      <c r="AB53" s="826"/>
      <c r="AC53" s="846">
        <f>'照明算定(導入後3)'!AE53</f>
        <v>0</v>
      </c>
      <c r="AD53" s="846"/>
      <c r="AE53" s="846"/>
      <c r="AF53" s="846"/>
      <c r="AG53" s="846"/>
      <c r="AH53" s="846"/>
      <c r="AI53" s="847"/>
      <c r="AJ53" s="818" t="str">
        <f>'照明算定(導入後3)'!AL53</f>
        <v/>
      </c>
      <c r="AK53" s="819"/>
      <c r="AL53" s="801" t="str">
        <f t="shared" si="1"/>
        <v/>
      </c>
      <c r="AM53" s="802"/>
      <c r="AP53" s="33"/>
    </row>
    <row r="54" spans="1:42" s="29" customFormat="1" ht="15" customHeight="1">
      <c r="A54" s="28"/>
      <c r="B54" s="828">
        <f t="shared" si="3"/>
        <v>147</v>
      </c>
      <c r="C54" s="829"/>
      <c r="D54" s="830"/>
      <c r="E54" s="831"/>
      <c r="F54" s="831"/>
      <c r="G54" s="831"/>
      <c r="H54" s="831"/>
      <c r="I54" s="831"/>
      <c r="J54" s="831"/>
      <c r="K54" s="831"/>
      <c r="L54" s="831"/>
      <c r="M54" s="831"/>
      <c r="N54" s="831"/>
      <c r="O54" s="831"/>
      <c r="P54" s="831"/>
      <c r="Q54" s="831"/>
      <c r="R54" s="832"/>
      <c r="S54" s="834">
        <f>'照明算定(導入後3)'!S54</f>
        <v>0</v>
      </c>
      <c r="T54" s="835"/>
      <c r="U54" s="835"/>
      <c r="V54" s="835">
        <f>'照明算定(導入後3)'!V54</f>
        <v>0</v>
      </c>
      <c r="W54" s="835"/>
      <c r="X54" s="835"/>
      <c r="Y54" s="826">
        <f>(M54*P54*S54*V54)/1000</f>
        <v>0</v>
      </c>
      <c r="Z54" s="826"/>
      <c r="AA54" s="826"/>
      <c r="AB54" s="826"/>
      <c r="AC54" s="846">
        <f>'照明算定(導入後3)'!AE54</f>
        <v>0</v>
      </c>
      <c r="AD54" s="846"/>
      <c r="AE54" s="846"/>
      <c r="AF54" s="846"/>
      <c r="AG54" s="846"/>
      <c r="AH54" s="846"/>
      <c r="AI54" s="847"/>
      <c r="AJ54" s="818" t="str">
        <f>'照明算定(導入後3)'!AL54</f>
        <v/>
      </c>
      <c r="AK54" s="819"/>
      <c r="AL54" s="801" t="str">
        <f t="shared" si="1"/>
        <v/>
      </c>
      <c r="AM54" s="802"/>
      <c r="AP54" s="33"/>
    </row>
    <row r="55" spans="1:42" s="29" customFormat="1" ht="15" customHeight="1">
      <c r="A55" s="28"/>
      <c r="B55" s="828">
        <f t="shared" si="3"/>
        <v>148</v>
      </c>
      <c r="C55" s="829"/>
      <c r="D55" s="830"/>
      <c r="E55" s="831"/>
      <c r="F55" s="831"/>
      <c r="G55" s="831"/>
      <c r="H55" s="831"/>
      <c r="I55" s="831"/>
      <c r="J55" s="831"/>
      <c r="K55" s="831"/>
      <c r="L55" s="831"/>
      <c r="M55" s="831"/>
      <c r="N55" s="831"/>
      <c r="O55" s="831"/>
      <c r="P55" s="831"/>
      <c r="Q55" s="831"/>
      <c r="R55" s="832"/>
      <c r="S55" s="834">
        <f>'照明算定(導入後3)'!S55</f>
        <v>0</v>
      </c>
      <c r="T55" s="835"/>
      <c r="U55" s="835"/>
      <c r="V55" s="835">
        <f>'照明算定(導入後3)'!V55</f>
        <v>0</v>
      </c>
      <c r="W55" s="835"/>
      <c r="X55" s="835"/>
      <c r="Y55" s="826">
        <f t="shared" si="0"/>
        <v>0</v>
      </c>
      <c r="Z55" s="826"/>
      <c r="AA55" s="826"/>
      <c r="AB55" s="826"/>
      <c r="AC55" s="846">
        <f>'照明算定(導入後3)'!AE55</f>
        <v>0</v>
      </c>
      <c r="AD55" s="846"/>
      <c r="AE55" s="846"/>
      <c r="AF55" s="846"/>
      <c r="AG55" s="846"/>
      <c r="AH55" s="846"/>
      <c r="AI55" s="847"/>
      <c r="AJ55" s="818" t="str">
        <f>'照明算定(導入後3)'!AL55</f>
        <v/>
      </c>
      <c r="AK55" s="819"/>
      <c r="AL55" s="801" t="str">
        <f t="shared" si="1"/>
        <v/>
      </c>
      <c r="AM55" s="802"/>
      <c r="AP55" s="33"/>
    </row>
    <row r="56" spans="1:42" ht="15" customHeight="1">
      <c r="A56" s="28"/>
      <c r="B56" s="828">
        <f t="shared" si="3"/>
        <v>149</v>
      </c>
      <c r="C56" s="829"/>
      <c r="D56" s="830"/>
      <c r="E56" s="831"/>
      <c r="F56" s="831"/>
      <c r="G56" s="831"/>
      <c r="H56" s="831"/>
      <c r="I56" s="831"/>
      <c r="J56" s="831"/>
      <c r="K56" s="831"/>
      <c r="L56" s="831"/>
      <c r="M56" s="831"/>
      <c r="N56" s="831"/>
      <c r="O56" s="831"/>
      <c r="P56" s="831"/>
      <c r="Q56" s="831"/>
      <c r="R56" s="832"/>
      <c r="S56" s="834">
        <f>'照明算定(導入後3)'!S56</f>
        <v>0</v>
      </c>
      <c r="T56" s="835"/>
      <c r="U56" s="835"/>
      <c r="V56" s="835">
        <f>'照明算定(導入後3)'!V56</f>
        <v>0</v>
      </c>
      <c r="W56" s="835"/>
      <c r="X56" s="835"/>
      <c r="Y56" s="826">
        <f t="shared" si="0"/>
        <v>0</v>
      </c>
      <c r="Z56" s="826"/>
      <c r="AA56" s="826"/>
      <c r="AB56" s="826"/>
      <c r="AC56" s="846">
        <f>'照明算定(導入後3)'!AE56</f>
        <v>0</v>
      </c>
      <c r="AD56" s="846"/>
      <c r="AE56" s="846"/>
      <c r="AF56" s="846"/>
      <c r="AG56" s="846"/>
      <c r="AH56" s="846"/>
      <c r="AI56" s="847"/>
      <c r="AJ56" s="818" t="str">
        <f>'照明算定(導入後3)'!AL56</f>
        <v/>
      </c>
      <c r="AK56" s="819"/>
      <c r="AL56" s="801" t="str">
        <f t="shared" si="1"/>
        <v/>
      </c>
      <c r="AM56" s="802"/>
      <c r="AP56" s="33"/>
    </row>
    <row r="57" spans="1:42" ht="14.25" thickBot="1">
      <c r="A57" s="28"/>
      <c r="B57" s="848">
        <f t="shared" si="3"/>
        <v>150</v>
      </c>
      <c r="C57" s="849"/>
      <c r="D57" s="850"/>
      <c r="E57" s="820"/>
      <c r="F57" s="820"/>
      <c r="G57" s="820"/>
      <c r="H57" s="820"/>
      <c r="I57" s="820"/>
      <c r="J57" s="820"/>
      <c r="K57" s="820"/>
      <c r="L57" s="820"/>
      <c r="M57" s="820"/>
      <c r="N57" s="820"/>
      <c r="O57" s="820"/>
      <c r="P57" s="820"/>
      <c r="Q57" s="820"/>
      <c r="R57" s="821"/>
      <c r="S57" s="951">
        <f>'照明算定(導入後3)'!S57</f>
        <v>0</v>
      </c>
      <c r="T57" s="825"/>
      <c r="U57" s="825"/>
      <c r="V57" s="825">
        <f>'照明算定(導入後3)'!V57</f>
        <v>0</v>
      </c>
      <c r="W57" s="825"/>
      <c r="X57" s="825"/>
      <c r="Y57" s="958">
        <f t="shared" si="0"/>
        <v>0</v>
      </c>
      <c r="Z57" s="958"/>
      <c r="AA57" s="958"/>
      <c r="AB57" s="958"/>
      <c r="AC57" s="953">
        <f>'照明算定(導入後3)'!AE57</f>
        <v>0</v>
      </c>
      <c r="AD57" s="953"/>
      <c r="AE57" s="953"/>
      <c r="AF57" s="953"/>
      <c r="AG57" s="953"/>
      <c r="AH57" s="953"/>
      <c r="AI57" s="954"/>
      <c r="AJ57" s="959" t="str">
        <f>'照明算定(導入後3)'!AL57</f>
        <v/>
      </c>
      <c r="AK57" s="544"/>
      <c r="AL57" s="803" t="str">
        <f t="shared" si="1"/>
        <v/>
      </c>
      <c r="AM57" s="804"/>
      <c r="AP57" s="33"/>
    </row>
    <row r="58" spans="1:42" ht="14.25" thickBot="1">
      <c r="A58" s="28"/>
      <c r="B58" s="302"/>
      <c r="C58" s="302"/>
      <c r="D58" s="76"/>
      <c r="E58" s="76"/>
      <c r="F58" s="76"/>
      <c r="G58" s="76"/>
      <c r="H58" s="76"/>
      <c r="I58" s="76"/>
      <c r="J58" s="76"/>
      <c r="K58" s="340"/>
      <c r="L58" s="340"/>
      <c r="M58" s="340"/>
      <c r="N58" s="340"/>
      <c r="O58" s="340"/>
      <c r="P58" s="76"/>
      <c r="Q58" s="76"/>
      <c r="R58" s="76"/>
      <c r="S58" s="76"/>
      <c r="T58" s="76"/>
      <c r="U58" s="76"/>
      <c r="V58" s="76"/>
      <c r="W58" s="76"/>
      <c r="X58" s="76"/>
      <c r="Y58" s="283"/>
      <c r="Z58" s="283"/>
      <c r="AA58" s="283"/>
      <c r="AB58" s="283"/>
      <c r="AC58" s="76"/>
      <c r="AD58" s="76"/>
      <c r="AE58" s="76"/>
      <c r="AF58" s="76"/>
      <c r="AG58" s="76"/>
      <c r="AH58" s="76"/>
      <c r="AI58" s="76"/>
      <c r="AJ58" s="302"/>
      <c r="AK58" s="302"/>
      <c r="AL58" s="805">
        <f>SUM(AL8:AM57)</f>
        <v>0</v>
      </c>
      <c r="AM58" s="568"/>
      <c r="AN58" s="568"/>
      <c r="AO58" s="568"/>
      <c r="AP58" s="287" t="s">
        <v>470</v>
      </c>
    </row>
    <row r="59" spans="1:42" ht="16.5" customHeight="1" thickBot="1">
      <c r="A59" s="28"/>
      <c r="B59" s="28"/>
      <c r="C59" s="28"/>
      <c r="D59" s="481" t="s">
        <v>161</v>
      </c>
      <c r="E59" s="481"/>
      <c r="F59" s="481"/>
      <c r="G59" s="481"/>
      <c r="H59" s="481"/>
      <c r="I59" s="481"/>
      <c r="J59" s="836"/>
      <c r="K59" s="960">
        <f>W59*0.495/1000</f>
        <v>0</v>
      </c>
      <c r="L59" s="961"/>
      <c r="M59" s="961"/>
      <c r="N59" s="961"/>
      <c r="O59" s="962"/>
      <c r="P59" s="36" t="s">
        <v>162</v>
      </c>
      <c r="Q59" s="35"/>
      <c r="R59" s="35"/>
      <c r="S59" s="38" t="s">
        <v>163</v>
      </c>
      <c r="T59" s="35"/>
      <c r="U59" s="37"/>
      <c r="V59" s="286"/>
      <c r="W59" s="840">
        <f>SUM(Y8:AB57)</f>
        <v>0</v>
      </c>
      <c r="X59" s="841"/>
      <c r="Y59" s="841"/>
      <c r="Z59" s="842"/>
      <c r="AA59" s="281" t="s">
        <v>125</v>
      </c>
      <c r="AB59" s="282"/>
      <c r="AC59" s="37"/>
      <c r="AD59" s="35"/>
      <c r="AE59" s="298" t="s">
        <v>441</v>
      </c>
      <c r="AF59" s="843">
        <f>AL59</f>
        <v>0</v>
      </c>
      <c r="AG59" s="844"/>
      <c r="AH59" s="844"/>
      <c r="AI59" s="845"/>
      <c r="AJ59" s="35" t="s">
        <v>162</v>
      </c>
      <c r="AK59" s="35"/>
      <c r="AL59" s="807">
        <f>AL58*0.495/1000</f>
        <v>0</v>
      </c>
      <c r="AM59" s="807"/>
      <c r="AN59" s="807"/>
      <c r="AO59" s="806" t="s">
        <v>469</v>
      </c>
      <c r="AP59" s="806"/>
    </row>
  </sheetData>
  <sheetProtection password="D73A" sheet="1" objects="1" formatCells="0"/>
  <mergeCells count="525">
    <mergeCell ref="A1:T2"/>
    <mergeCell ref="U1:AF2"/>
    <mergeCell ref="AG1:AJ2"/>
    <mergeCell ref="A3:K4"/>
    <mergeCell ref="L3:AJ4"/>
    <mergeCell ref="AJ6:AK7"/>
    <mergeCell ref="AL6:AM7"/>
    <mergeCell ref="M7:O7"/>
    <mergeCell ref="P7:R7"/>
    <mergeCell ref="S7:U7"/>
    <mergeCell ref="V7:X7"/>
    <mergeCell ref="Y7:AB7"/>
    <mergeCell ref="B6:C7"/>
    <mergeCell ref="D6:L7"/>
    <mergeCell ref="M6:O6"/>
    <mergeCell ref="P6:R6"/>
    <mergeCell ref="Y6:AB6"/>
    <mergeCell ref="AC6:AI7"/>
    <mergeCell ref="Y8:AB8"/>
    <mergeCell ref="AC8:AI8"/>
    <mergeCell ref="AJ8:AK8"/>
    <mergeCell ref="AL8:AM8"/>
    <mergeCell ref="B9:C9"/>
    <mergeCell ref="D9:L9"/>
    <mergeCell ref="M9:O9"/>
    <mergeCell ref="P9:R9"/>
    <mergeCell ref="S9:U9"/>
    <mergeCell ref="V9:X9"/>
    <mergeCell ref="B8:C8"/>
    <mergeCell ref="D8:L8"/>
    <mergeCell ref="M8:O8"/>
    <mergeCell ref="P8:R8"/>
    <mergeCell ref="S8:U8"/>
    <mergeCell ref="V8:X8"/>
    <mergeCell ref="Y9:AB9"/>
    <mergeCell ref="AC9:AI9"/>
    <mergeCell ref="AJ9:AK9"/>
    <mergeCell ref="AL9:AM9"/>
    <mergeCell ref="AL10:AM10"/>
    <mergeCell ref="B11:C11"/>
    <mergeCell ref="D11:L11"/>
    <mergeCell ref="M11:O11"/>
    <mergeCell ref="P11:R11"/>
    <mergeCell ref="S11:U11"/>
    <mergeCell ref="V11:X11"/>
    <mergeCell ref="Y11:AB11"/>
    <mergeCell ref="AC11:AI11"/>
    <mergeCell ref="AJ11:AK11"/>
    <mergeCell ref="AL11:AM11"/>
    <mergeCell ref="B10:C10"/>
    <mergeCell ref="D10:L10"/>
    <mergeCell ref="M10:O10"/>
    <mergeCell ref="P10:R10"/>
    <mergeCell ref="S10:U10"/>
    <mergeCell ref="V10:X10"/>
    <mergeCell ref="Y10:AB10"/>
    <mergeCell ref="AC10:AI10"/>
    <mergeCell ref="AJ10:AK10"/>
    <mergeCell ref="AL12:AM12"/>
    <mergeCell ref="B13:C13"/>
    <mergeCell ref="D13:L13"/>
    <mergeCell ref="M13:O13"/>
    <mergeCell ref="P13:R13"/>
    <mergeCell ref="S13:U13"/>
    <mergeCell ref="V13:X13"/>
    <mergeCell ref="Y13:AB13"/>
    <mergeCell ref="AC13:AI13"/>
    <mergeCell ref="AJ13:AK13"/>
    <mergeCell ref="AL13:AM13"/>
    <mergeCell ref="B12:C12"/>
    <mergeCell ref="D12:L12"/>
    <mergeCell ref="M12:O12"/>
    <mergeCell ref="P12:R12"/>
    <mergeCell ref="S12:U12"/>
    <mergeCell ref="V12:X12"/>
    <mergeCell ref="Y12:AB12"/>
    <mergeCell ref="AC12:AI12"/>
    <mergeCell ref="AJ12:AK12"/>
    <mergeCell ref="AL14:AM14"/>
    <mergeCell ref="B15:C15"/>
    <mergeCell ref="D15:L15"/>
    <mergeCell ref="M15:O15"/>
    <mergeCell ref="P15:R15"/>
    <mergeCell ref="S15:U15"/>
    <mergeCell ref="V15:X15"/>
    <mergeCell ref="Y15:AB15"/>
    <mergeCell ref="AC15:AI15"/>
    <mergeCell ref="AJ15:AK15"/>
    <mergeCell ref="AL15:AM15"/>
    <mergeCell ref="B14:C14"/>
    <mergeCell ref="D14:L14"/>
    <mergeCell ref="M14:O14"/>
    <mergeCell ref="P14:R14"/>
    <mergeCell ref="S14:U14"/>
    <mergeCell ref="V14:X14"/>
    <mergeCell ref="Y14:AB14"/>
    <mergeCell ref="AC14:AI14"/>
    <mergeCell ref="AJ14:AK14"/>
    <mergeCell ref="AL16:AM16"/>
    <mergeCell ref="B17:C17"/>
    <mergeCell ref="D17:L17"/>
    <mergeCell ref="M17:O17"/>
    <mergeCell ref="P17:R17"/>
    <mergeCell ref="S17:U17"/>
    <mergeCell ref="V17:X17"/>
    <mergeCell ref="Y17:AB17"/>
    <mergeCell ref="AC17:AI17"/>
    <mergeCell ref="AJ17:AK17"/>
    <mergeCell ref="AL17:AM17"/>
    <mergeCell ref="B16:C16"/>
    <mergeCell ref="D16:L16"/>
    <mergeCell ref="M16:O16"/>
    <mergeCell ref="P16:R16"/>
    <mergeCell ref="S16:U16"/>
    <mergeCell ref="V16:X16"/>
    <mergeCell ref="Y16:AB16"/>
    <mergeCell ref="AC16:AI16"/>
    <mergeCell ref="AJ16:AK16"/>
    <mergeCell ref="AL18:AM18"/>
    <mergeCell ref="B19:C19"/>
    <mergeCell ref="D19:L19"/>
    <mergeCell ref="M19:O19"/>
    <mergeCell ref="P19:R19"/>
    <mergeCell ref="S19:U19"/>
    <mergeCell ref="V19:X19"/>
    <mergeCell ref="Y19:AB19"/>
    <mergeCell ref="AC19:AI19"/>
    <mergeCell ref="AJ19:AK19"/>
    <mergeCell ref="AL19:AM19"/>
    <mergeCell ref="B18:C18"/>
    <mergeCell ref="D18:L18"/>
    <mergeCell ref="M18:O18"/>
    <mergeCell ref="P18:R18"/>
    <mergeCell ref="S18:U18"/>
    <mergeCell ref="V18:X18"/>
    <mergeCell ref="Y18:AB18"/>
    <mergeCell ref="AC18:AI18"/>
    <mergeCell ref="AJ18:AK18"/>
    <mergeCell ref="AL20:AM20"/>
    <mergeCell ref="B21:C21"/>
    <mergeCell ref="D21:L21"/>
    <mergeCell ref="M21:O21"/>
    <mergeCell ref="P21:R21"/>
    <mergeCell ref="S21:U21"/>
    <mergeCell ref="V21:X21"/>
    <mergeCell ref="Y21:AB21"/>
    <mergeCell ref="AC21:AI21"/>
    <mergeCell ref="AJ21:AK21"/>
    <mergeCell ref="AL21:AM21"/>
    <mergeCell ref="B20:C20"/>
    <mergeCell ref="D20:L20"/>
    <mergeCell ref="M20:O20"/>
    <mergeCell ref="P20:R20"/>
    <mergeCell ref="S20:U20"/>
    <mergeCell ref="V20:X20"/>
    <mergeCell ref="Y20:AB20"/>
    <mergeCell ref="AC20:AI20"/>
    <mergeCell ref="AJ20:AK20"/>
    <mergeCell ref="AL22:AM22"/>
    <mergeCell ref="B23:C23"/>
    <mergeCell ref="D23:L23"/>
    <mergeCell ref="M23:O23"/>
    <mergeCell ref="P23:R23"/>
    <mergeCell ref="S23:U23"/>
    <mergeCell ref="V23:X23"/>
    <mergeCell ref="Y23:AB23"/>
    <mergeCell ref="AC23:AI23"/>
    <mergeCell ref="AJ23:AK23"/>
    <mergeCell ref="AL23:AM23"/>
    <mergeCell ref="B22:C22"/>
    <mergeCell ref="D22:L22"/>
    <mergeCell ref="M22:O22"/>
    <mergeCell ref="P22:R22"/>
    <mergeCell ref="S22:U22"/>
    <mergeCell ref="V22:X22"/>
    <mergeCell ref="Y22:AB22"/>
    <mergeCell ref="AC22:AI22"/>
    <mergeCell ref="AJ22:AK22"/>
    <mergeCell ref="AL24:AM24"/>
    <mergeCell ref="B25:C25"/>
    <mergeCell ref="D25:L25"/>
    <mergeCell ref="M25:O25"/>
    <mergeCell ref="P25:R25"/>
    <mergeCell ref="S25:U25"/>
    <mergeCell ref="V25:X25"/>
    <mergeCell ref="Y25:AB25"/>
    <mergeCell ref="AC25:AI25"/>
    <mergeCell ref="AJ25:AK25"/>
    <mergeCell ref="AL25:AM25"/>
    <mergeCell ref="B24:C24"/>
    <mergeCell ref="D24:L24"/>
    <mergeCell ref="M24:O24"/>
    <mergeCell ref="P24:R24"/>
    <mergeCell ref="S24:U24"/>
    <mergeCell ref="V24:X24"/>
    <mergeCell ref="Y24:AB24"/>
    <mergeCell ref="AC24:AI24"/>
    <mergeCell ref="AJ24:AK24"/>
    <mergeCell ref="AL26:AM26"/>
    <mergeCell ref="B27:C27"/>
    <mergeCell ref="D27:L27"/>
    <mergeCell ref="M27:O27"/>
    <mergeCell ref="P27:R27"/>
    <mergeCell ref="S27:U27"/>
    <mergeCell ref="V27:X27"/>
    <mergeCell ref="Y27:AB27"/>
    <mergeCell ref="AC27:AI27"/>
    <mergeCell ref="AJ27:AK27"/>
    <mergeCell ref="AL27:AM27"/>
    <mergeCell ref="B26:C26"/>
    <mergeCell ref="D26:L26"/>
    <mergeCell ref="M26:O26"/>
    <mergeCell ref="P26:R26"/>
    <mergeCell ref="S26:U26"/>
    <mergeCell ref="V26:X26"/>
    <mergeCell ref="Y26:AB26"/>
    <mergeCell ref="AC26:AI26"/>
    <mergeCell ref="AJ26:AK26"/>
    <mergeCell ref="AL28:AM28"/>
    <mergeCell ref="B29:C29"/>
    <mergeCell ref="D29:L29"/>
    <mergeCell ref="M29:O29"/>
    <mergeCell ref="P29:R29"/>
    <mergeCell ref="S29:U29"/>
    <mergeCell ref="V29:X29"/>
    <mergeCell ref="Y29:AB29"/>
    <mergeCell ref="AC29:AI29"/>
    <mergeCell ref="AJ29:AK29"/>
    <mergeCell ref="AL29:AM29"/>
    <mergeCell ref="B28:C28"/>
    <mergeCell ref="D28:L28"/>
    <mergeCell ref="M28:O28"/>
    <mergeCell ref="P28:R28"/>
    <mergeCell ref="S28:U28"/>
    <mergeCell ref="V28:X28"/>
    <mergeCell ref="Y28:AB28"/>
    <mergeCell ref="AC28:AI28"/>
    <mergeCell ref="AJ28:AK28"/>
    <mergeCell ref="AL30:AM30"/>
    <mergeCell ref="B31:C31"/>
    <mergeCell ref="D31:L31"/>
    <mergeCell ref="M31:O31"/>
    <mergeCell ref="P31:R31"/>
    <mergeCell ref="S31:U31"/>
    <mergeCell ref="V31:X31"/>
    <mergeCell ref="Y31:AB31"/>
    <mergeCell ref="AC31:AI31"/>
    <mergeCell ref="AJ31:AK31"/>
    <mergeCell ref="AL31:AM31"/>
    <mergeCell ref="B30:C30"/>
    <mergeCell ref="D30:L30"/>
    <mergeCell ref="M30:O30"/>
    <mergeCell ref="P30:R30"/>
    <mergeCell ref="S30:U30"/>
    <mergeCell ref="V30:X30"/>
    <mergeCell ref="Y30:AB30"/>
    <mergeCell ref="AC30:AI30"/>
    <mergeCell ref="AJ30:AK30"/>
    <mergeCell ref="AL32:AM32"/>
    <mergeCell ref="B33:C33"/>
    <mergeCell ref="D33:L33"/>
    <mergeCell ref="M33:O33"/>
    <mergeCell ref="P33:R33"/>
    <mergeCell ref="S33:U33"/>
    <mergeCell ref="V33:X33"/>
    <mergeCell ref="Y33:AB33"/>
    <mergeCell ref="AC33:AI33"/>
    <mergeCell ref="AJ33:AK33"/>
    <mergeCell ref="AL33:AM33"/>
    <mergeCell ref="B32:C32"/>
    <mergeCell ref="D32:L32"/>
    <mergeCell ref="M32:O32"/>
    <mergeCell ref="P32:R32"/>
    <mergeCell ref="S32:U32"/>
    <mergeCell ref="V32:X32"/>
    <mergeCell ref="Y32:AB32"/>
    <mergeCell ref="AC32:AI32"/>
    <mergeCell ref="AJ32:AK32"/>
    <mergeCell ref="AL34:AM34"/>
    <mergeCell ref="B35:C35"/>
    <mergeCell ref="D35:L35"/>
    <mergeCell ref="M35:O35"/>
    <mergeCell ref="P35:R35"/>
    <mergeCell ref="S35:U35"/>
    <mergeCell ref="V35:X35"/>
    <mergeCell ref="Y35:AB35"/>
    <mergeCell ref="AC35:AI35"/>
    <mergeCell ref="AJ35:AK35"/>
    <mergeCell ref="AL35:AM35"/>
    <mergeCell ref="B34:C34"/>
    <mergeCell ref="D34:L34"/>
    <mergeCell ref="M34:O34"/>
    <mergeCell ref="P34:R34"/>
    <mergeCell ref="S34:U34"/>
    <mergeCell ref="V34:X34"/>
    <mergeCell ref="Y34:AB34"/>
    <mergeCell ref="AC34:AI34"/>
    <mergeCell ref="AJ34:AK34"/>
    <mergeCell ref="AL36:AM36"/>
    <mergeCell ref="B37:C37"/>
    <mergeCell ref="D37:L37"/>
    <mergeCell ref="M37:O37"/>
    <mergeCell ref="P37:R37"/>
    <mergeCell ref="S37:U37"/>
    <mergeCell ref="V37:X37"/>
    <mergeCell ref="Y37:AB37"/>
    <mergeCell ref="AC37:AI37"/>
    <mergeCell ref="AJ37:AK37"/>
    <mergeCell ref="AL37:AM37"/>
    <mergeCell ref="B36:C36"/>
    <mergeCell ref="D36:L36"/>
    <mergeCell ref="M36:O36"/>
    <mergeCell ref="P36:R36"/>
    <mergeCell ref="S36:U36"/>
    <mergeCell ref="V36:X36"/>
    <mergeCell ref="Y36:AB36"/>
    <mergeCell ref="AC36:AI36"/>
    <mergeCell ref="AJ36:AK36"/>
    <mergeCell ref="AL38:AM38"/>
    <mergeCell ref="B39:C39"/>
    <mergeCell ref="D39:L39"/>
    <mergeCell ref="M39:O39"/>
    <mergeCell ref="P39:R39"/>
    <mergeCell ref="S39:U39"/>
    <mergeCell ref="V39:X39"/>
    <mergeCell ref="Y39:AB39"/>
    <mergeCell ref="AC39:AI39"/>
    <mergeCell ref="AJ39:AK39"/>
    <mergeCell ref="AL39:AM39"/>
    <mergeCell ref="B38:C38"/>
    <mergeCell ref="D38:L38"/>
    <mergeCell ref="M38:O38"/>
    <mergeCell ref="P38:R38"/>
    <mergeCell ref="S38:U38"/>
    <mergeCell ref="V38:X38"/>
    <mergeCell ref="Y38:AB38"/>
    <mergeCell ref="AC38:AI38"/>
    <mergeCell ref="AJ38:AK38"/>
    <mergeCell ref="AL40:AM40"/>
    <mergeCell ref="B41:C41"/>
    <mergeCell ref="D41:L41"/>
    <mergeCell ref="M41:O41"/>
    <mergeCell ref="P41:R41"/>
    <mergeCell ref="S41:U41"/>
    <mergeCell ref="V41:X41"/>
    <mergeCell ref="Y41:AB41"/>
    <mergeCell ref="AC41:AI41"/>
    <mergeCell ref="AJ41:AK41"/>
    <mergeCell ref="AL41:AM41"/>
    <mergeCell ref="B40:C40"/>
    <mergeCell ref="D40:L40"/>
    <mergeCell ref="M40:O40"/>
    <mergeCell ref="P40:R40"/>
    <mergeCell ref="S40:U40"/>
    <mergeCell ref="V40:X40"/>
    <mergeCell ref="Y40:AB40"/>
    <mergeCell ref="AC40:AI40"/>
    <mergeCell ref="AJ40:AK40"/>
    <mergeCell ref="AL42:AM42"/>
    <mergeCell ref="B43:C43"/>
    <mergeCell ref="D43:L43"/>
    <mergeCell ref="M43:O43"/>
    <mergeCell ref="P43:R43"/>
    <mergeCell ref="S43:U43"/>
    <mergeCell ref="V43:X43"/>
    <mergeCell ref="Y43:AB43"/>
    <mergeCell ref="AC43:AI43"/>
    <mergeCell ref="AJ43:AK43"/>
    <mergeCell ref="AL43:AM43"/>
    <mergeCell ref="B42:C42"/>
    <mergeCell ref="D42:L42"/>
    <mergeCell ref="M42:O42"/>
    <mergeCell ref="P42:R42"/>
    <mergeCell ref="S42:U42"/>
    <mergeCell ref="V42:X42"/>
    <mergeCell ref="Y42:AB42"/>
    <mergeCell ref="AC42:AI42"/>
    <mergeCell ref="AJ42:AK42"/>
    <mergeCell ref="AL44:AM44"/>
    <mergeCell ref="B45:C45"/>
    <mergeCell ref="D45:L45"/>
    <mergeCell ref="M45:O45"/>
    <mergeCell ref="P45:R45"/>
    <mergeCell ref="S45:U45"/>
    <mergeCell ref="V45:X45"/>
    <mergeCell ref="Y45:AB45"/>
    <mergeCell ref="AC45:AI45"/>
    <mergeCell ref="AJ45:AK45"/>
    <mergeCell ref="AL45:AM45"/>
    <mergeCell ref="B44:C44"/>
    <mergeCell ref="D44:L44"/>
    <mergeCell ref="M44:O44"/>
    <mergeCell ref="P44:R44"/>
    <mergeCell ref="S44:U44"/>
    <mergeCell ref="V44:X44"/>
    <mergeCell ref="Y44:AB44"/>
    <mergeCell ref="AC44:AI44"/>
    <mergeCell ref="AJ44:AK44"/>
    <mergeCell ref="AL46:AM46"/>
    <mergeCell ref="B47:C47"/>
    <mergeCell ref="D47:L47"/>
    <mergeCell ref="M47:O47"/>
    <mergeCell ref="P47:R47"/>
    <mergeCell ref="S47:U47"/>
    <mergeCell ref="V47:X47"/>
    <mergeCell ref="Y47:AB47"/>
    <mergeCell ref="AC47:AI47"/>
    <mergeCell ref="AJ47:AK47"/>
    <mergeCell ref="AL47:AM47"/>
    <mergeCell ref="B46:C46"/>
    <mergeCell ref="D46:L46"/>
    <mergeCell ref="M46:O46"/>
    <mergeCell ref="P46:R46"/>
    <mergeCell ref="S46:U46"/>
    <mergeCell ref="V46:X46"/>
    <mergeCell ref="Y46:AB46"/>
    <mergeCell ref="AC46:AI46"/>
    <mergeCell ref="AJ46:AK46"/>
    <mergeCell ref="AL48:AM48"/>
    <mergeCell ref="B49:C49"/>
    <mergeCell ref="D49:L49"/>
    <mergeCell ref="M49:O49"/>
    <mergeCell ref="P49:R49"/>
    <mergeCell ref="S49:U49"/>
    <mergeCell ref="V49:X49"/>
    <mergeCell ref="Y49:AB49"/>
    <mergeCell ref="AC49:AI49"/>
    <mergeCell ref="AJ49:AK49"/>
    <mergeCell ref="AL49:AM49"/>
    <mergeCell ref="B48:C48"/>
    <mergeCell ref="D48:L48"/>
    <mergeCell ref="M48:O48"/>
    <mergeCell ref="P48:R48"/>
    <mergeCell ref="S48:U48"/>
    <mergeCell ref="V48:X48"/>
    <mergeCell ref="Y48:AB48"/>
    <mergeCell ref="AC48:AI48"/>
    <mergeCell ref="AJ48:AK48"/>
    <mergeCell ref="AL50:AM50"/>
    <mergeCell ref="B51:C51"/>
    <mergeCell ref="D51:L51"/>
    <mergeCell ref="M51:O51"/>
    <mergeCell ref="P51:R51"/>
    <mergeCell ref="S51:U51"/>
    <mergeCell ref="V51:X51"/>
    <mergeCell ref="Y51:AB51"/>
    <mergeCell ref="AC51:AI51"/>
    <mergeCell ref="AJ51:AK51"/>
    <mergeCell ref="AL51:AM51"/>
    <mergeCell ref="B50:C50"/>
    <mergeCell ref="D50:L50"/>
    <mergeCell ref="M50:O50"/>
    <mergeCell ref="P50:R50"/>
    <mergeCell ref="S50:U50"/>
    <mergeCell ref="V50:X50"/>
    <mergeCell ref="Y50:AB50"/>
    <mergeCell ref="AC50:AI50"/>
    <mergeCell ref="AJ50:AK50"/>
    <mergeCell ref="AL52:AM52"/>
    <mergeCell ref="B53:C53"/>
    <mergeCell ref="D53:L53"/>
    <mergeCell ref="M53:O53"/>
    <mergeCell ref="P53:R53"/>
    <mergeCell ref="S53:U53"/>
    <mergeCell ref="V53:X53"/>
    <mergeCell ref="Y53:AB53"/>
    <mergeCell ref="AC53:AI53"/>
    <mergeCell ref="AJ53:AK53"/>
    <mergeCell ref="AL53:AM53"/>
    <mergeCell ref="B52:C52"/>
    <mergeCell ref="D52:L52"/>
    <mergeCell ref="M52:O52"/>
    <mergeCell ref="P52:R52"/>
    <mergeCell ref="S52:U52"/>
    <mergeCell ref="V52:X52"/>
    <mergeCell ref="Y52:AB52"/>
    <mergeCell ref="AC52:AI52"/>
    <mergeCell ref="AJ52:AK52"/>
    <mergeCell ref="Y56:AB56"/>
    <mergeCell ref="AC56:AI56"/>
    <mergeCell ref="AJ56:AK56"/>
    <mergeCell ref="AL54:AM54"/>
    <mergeCell ref="B55:C55"/>
    <mergeCell ref="D55:L55"/>
    <mergeCell ref="M55:O55"/>
    <mergeCell ref="P55:R55"/>
    <mergeCell ref="S55:U55"/>
    <mergeCell ref="V55:X55"/>
    <mergeCell ref="Y55:AB55"/>
    <mergeCell ref="AC55:AI55"/>
    <mergeCell ref="AJ55:AK55"/>
    <mergeCell ref="AL55:AM55"/>
    <mergeCell ref="B54:C54"/>
    <mergeCell ref="D54:L54"/>
    <mergeCell ref="M54:O54"/>
    <mergeCell ref="P54:R54"/>
    <mergeCell ref="S54:U54"/>
    <mergeCell ref="V54:X54"/>
    <mergeCell ref="Y54:AB54"/>
    <mergeCell ref="AC54:AI54"/>
    <mergeCell ref="AJ54:AK54"/>
    <mergeCell ref="AL56:AM56"/>
    <mergeCell ref="AO59:AP59"/>
    <mergeCell ref="Y57:AB57"/>
    <mergeCell ref="AC57:AI57"/>
    <mergeCell ref="AJ57:AK57"/>
    <mergeCell ref="AL57:AM57"/>
    <mergeCell ref="AL58:AO58"/>
    <mergeCell ref="D59:J59"/>
    <mergeCell ref="K59:O59"/>
    <mergeCell ref="W59:Z59"/>
    <mergeCell ref="AF59:AI59"/>
    <mergeCell ref="AL59:AN59"/>
    <mergeCell ref="B56:C56"/>
    <mergeCell ref="D56:L56"/>
    <mergeCell ref="M56:O56"/>
    <mergeCell ref="P56:R56"/>
    <mergeCell ref="S56:U56"/>
    <mergeCell ref="V56:X56"/>
    <mergeCell ref="B57:C57"/>
    <mergeCell ref="D57:L57"/>
    <mergeCell ref="M57:O57"/>
    <mergeCell ref="P57:R57"/>
    <mergeCell ref="S57:U57"/>
    <mergeCell ref="V57:X57"/>
  </mergeCells>
  <phoneticPr fontId="28"/>
  <conditionalFormatting sqref="D8:R57">
    <cfRule type="containsBlanks" dxfId="100" priority="7">
      <formula>LEN(TRIM(D8))=0</formula>
    </cfRule>
  </conditionalFormatting>
  <conditionalFormatting sqref="S8:U57">
    <cfRule type="notContainsBlanks" dxfId="99" priority="5">
      <formula>LEN(TRIM(S8))&gt;0</formula>
    </cfRule>
  </conditionalFormatting>
  <conditionalFormatting sqref="S8:U57">
    <cfRule type="expression" dxfId="98" priority="6">
      <formula>$AO$7=1</formula>
    </cfRule>
  </conditionalFormatting>
  <conditionalFormatting sqref="B8:C8">
    <cfRule type="containsBlanks" dxfId="97" priority="4">
      <formula>LEN(TRIM(B8))=0</formula>
    </cfRule>
  </conditionalFormatting>
  <conditionalFormatting sqref="V8:X57">
    <cfRule type="notContainsBlanks" dxfId="96" priority="2">
      <formula>LEN(TRIM(V8))&gt;0</formula>
    </cfRule>
  </conditionalFormatting>
  <conditionalFormatting sqref="V8:X57">
    <cfRule type="expression" dxfId="95" priority="3">
      <formula>$AO$7=1</formula>
    </cfRule>
  </conditionalFormatting>
  <dataValidations count="4">
    <dataValidation type="decimal" allowBlank="1" showInputMessage="1" showErrorMessage="1" error="数値で記入します" sqref="M8:O58">
      <formula1>0</formula1>
      <formula2>1000000</formula2>
    </dataValidation>
    <dataValidation type="decimal" allowBlank="1" showInputMessage="1" showErrorMessage="1" error="０～２４の数値で記入します" sqref="S8:U58">
      <formula1>0</formula1>
      <formula2>24</formula2>
    </dataValidation>
    <dataValidation type="decimal" allowBlank="1" showInputMessage="1" showErrorMessage="1" error="０～３６５の数値で記入します" sqref="V8:X58">
      <formula1>0</formula1>
      <formula2>365</formula2>
    </dataValidation>
    <dataValidation type="whole" allowBlank="1" showInputMessage="1" showErrorMessage="1" error="数値で記入します" sqref="P8:R58">
      <formula1>0</formula1>
      <formula2>1000000</formula2>
    </dataValidation>
  </dataValidations>
  <printOptions horizontalCentered="1"/>
  <pageMargins left="0.51181102362204722" right="0.51181102362204722" top="0.51181102362204722" bottom="0.35433070866141736" header="0.27559055118110237" footer="0.31496062992125984"/>
  <pageSetup paperSize="9" scale="96" orientation="portrait" r:id="rId1"/>
  <headerFooter>
    <oddHeader>&amp;L６．CO₂排出削減量算定</oddHead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1" operator="notEqual" id="{CB338D5D-6FC6-4A76-919A-8E94F3865243}">
            <xm:f>'照明算定(導入後3)'!$P8</xm:f>
            <x14:dxf>
              <font>
                <color rgb="FFFF0000"/>
              </font>
              <fill>
                <patternFill>
                  <bgColor rgb="FFFFFF00"/>
                </patternFill>
              </fill>
            </x14:dxf>
          </x14:cfRule>
          <xm:sqref>P8:R57</xm:sqref>
        </x14:conditionalFormatting>
      </x14:conditionalFormatting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AV60"/>
  <sheetViews>
    <sheetView showZeros="0" view="pageBreakPreview" zoomScaleNormal="100" zoomScaleSheetLayoutView="100" workbookViewId="0">
      <selection activeCell="AN1" sqref="AN1"/>
    </sheetView>
  </sheetViews>
  <sheetFormatPr defaultRowHeight="13.5"/>
  <cols>
    <col min="1" max="1" width="1.125" style="24" customWidth="1"/>
    <col min="2" max="15" width="2.625" style="24" customWidth="1"/>
    <col min="16" max="24" width="2.125" style="24" customWidth="1"/>
    <col min="25" max="36" width="2.625" style="24" customWidth="1"/>
    <col min="37" max="37" width="3.875" style="24" customWidth="1"/>
    <col min="38" max="41" width="3.625" style="24" customWidth="1"/>
    <col min="42" max="43" width="5.625" style="24" customWidth="1"/>
    <col min="44" max="46" width="9" style="24" customWidth="1"/>
    <col min="47" max="47" width="9.5" style="24" hidden="1" customWidth="1"/>
    <col min="48" max="48" width="9" style="24" hidden="1" customWidth="1"/>
    <col min="49" max="52" width="9" style="24" customWidth="1"/>
    <col min="53" max="16384" width="9" style="24"/>
  </cols>
  <sheetData>
    <row r="1" spans="1:48" ht="13.5" customHeight="1">
      <c r="A1" s="929" t="s">
        <v>504</v>
      </c>
      <c r="B1" s="930"/>
      <c r="C1" s="930"/>
      <c r="D1" s="930"/>
      <c r="E1" s="930"/>
      <c r="F1" s="930"/>
      <c r="G1" s="930"/>
      <c r="H1" s="930"/>
      <c r="I1" s="930"/>
      <c r="J1" s="930"/>
      <c r="K1" s="930"/>
      <c r="L1" s="930"/>
      <c r="M1" s="930"/>
      <c r="N1" s="930"/>
      <c r="O1" s="930"/>
      <c r="P1" s="930"/>
      <c r="Q1" s="930"/>
      <c r="R1" s="930"/>
      <c r="S1" s="930"/>
      <c r="T1" s="930"/>
      <c r="U1" s="279"/>
      <c r="V1" s="279"/>
      <c r="W1" s="279"/>
      <c r="X1" s="279"/>
      <c r="Y1" s="279"/>
      <c r="Z1" s="279"/>
      <c r="AA1" s="279"/>
      <c r="AB1" s="279"/>
      <c r="AC1" s="279"/>
      <c r="AD1" s="919"/>
      <c r="AE1" s="919"/>
      <c r="AF1" s="919"/>
      <c r="AG1" s="919"/>
      <c r="AH1" s="920"/>
      <c r="AI1" s="860" t="str">
        <f ca="1">RIGHT(CELL("filename",AI1),LEN(CELL("filename",AI1))-FIND("]",CELL("filename",AI1)))</f>
        <v>照明算定(導入後3)</v>
      </c>
      <c r="AJ1" s="861"/>
      <c r="AK1" s="861"/>
      <c r="AL1" s="862"/>
    </row>
    <row r="2" spans="1:48">
      <c r="A2" s="931"/>
      <c r="B2" s="932"/>
      <c r="C2" s="932"/>
      <c r="D2" s="932"/>
      <c r="E2" s="932"/>
      <c r="F2" s="932"/>
      <c r="G2" s="932"/>
      <c r="H2" s="932"/>
      <c r="I2" s="932"/>
      <c r="J2" s="932"/>
      <c r="K2" s="932"/>
      <c r="L2" s="932"/>
      <c r="M2" s="932"/>
      <c r="N2" s="932"/>
      <c r="O2" s="932"/>
      <c r="P2" s="932"/>
      <c r="Q2" s="932"/>
      <c r="R2" s="932"/>
      <c r="S2" s="932"/>
      <c r="T2" s="932"/>
      <c r="U2" s="280"/>
      <c r="V2" s="280"/>
      <c r="W2" s="280"/>
      <c r="X2" s="280"/>
      <c r="Y2" s="280"/>
      <c r="Z2" s="280"/>
      <c r="AA2" s="280"/>
      <c r="AB2" s="280"/>
      <c r="AC2" s="280"/>
      <c r="AD2" s="921"/>
      <c r="AE2" s="921"/>
      <c r="AF2" s="921"/>
      <c r="AG2" s="921"/>
      <c r="AH2" s="922"/>
      <c r="AI2" s="863"/>
      <c r="AJ2" s="864"/>
      <c r="AK2" s="864"/>
      <c r="AL2" s="865"/>
    </row>
    <row r="3" spans="1:48" ht="13.5" customHeight="1">
      <c r="A3" s="923" t="s">
        <v>496</v>
      </c>
      <c r="B3" s="924"/>
      <c r="C3" s="924"/>
      <c r="D3" s="924"/>
      <c r="E3" s="924"/>
      <c r="F3" s="924"/>
      <c r="G3" s="924"/>
      <c r="H3" s="924"/>
      <c r="I3" s="924"/>
      <c r="J3" s="924"/>
      <c r="K3" s="924"/>
      <c r="L3" s="924"/>
      <c r="M3" s="924"/>
      <c r="N3" s="924"/>
      <c r="O3" s="924"/>
      <c r="P3" s="924"/>
      <c r="Q3" s="924"/>
      <c r="R3" s="924"/>
      <c r="S3" s="924"/>
      <c r="T3" s="924"/>
      <c r="U3" s="924"/>
      <c r="V3" s="924"/>
      <c r="W3" s="924"/>
      <c r="X3" s="924"/>
      <c r="Y3" s="924"/>
      <c r="Z3" s="924"/>
      <c r="AA3" s="924"/>
      <c r="AB3" s="924"/>
      <c r="AC3" s="924"/>
      <c r="AD3" s="924"/>
      <c r="AE3" s="924"/>
      <c r="AF3" s="924"/>
      <c r="AG3" s="924"/>
      <c r="AH3" s="924"/>
      <c r="AI3" s="924"/>
      <c r="AJ3" s="925"/>
      <c r="AK3" s="56"/>
      <c r="AL3" s="66"/>
      <c r="AO3" s="29"/>
    </row>
    <row r="4" spans="1:48">
      <c r="A4" s="926"/>
      <c r="B4" s="927"/>
      <c r="C4" s="927"/>
      <c r="D4" s="927"/>
      <c r="E4" s="927"/>
      <c r="F4" s="927"/>
      <c r="G4" s="927"/>
      <c r="H4" s="927"/>
      <c r="I4" s="927"/>
      <c r="J4" s="927"/>
      <c r="K4" s="927"/>
      <c r="L4" s="927"/>
      <c r="M4" s="927"/>
      <c r="N4" s="927"/>
      <c r="O4" s="927"/>
      <c r="P4" s="927"/>
      <c r="Q4" s="927"/>
      <c r="R4" s="927"/>
      <c r="S4" s="927"/>
      <c r="T4" s="927"/>
      <c r="U4" s="927"/>
      <c r="V4" s="927"/>
      <c r="W4" s="927"/>
      <c r="X4" s="927"/>
      <c r="Y4" s="927"/>
      <c r="Z4" s="927"/>
      <c r="AA4" s="927"/>
      <c r="AB4" s="927"/>
      <c r="AC4" s="927"/>
      <c r="AD4" s="927"/>
      <c r="AE4" s="927"/>
      <c r="AF4" s="927"/>
      <c r="AG4" s="927"/>
      <c r="AH4" s="927"/>
      <c r="AI4" s="927"/>
      <c r="AJ4" s="928"/>
      <c r="AK4" s="69"/>
      <c r="AL4" s="29"/>
      <c r="AO4" s="28"/>
    </row>
    <row r="5" spans="1:48" ht="18.95" customHeight="1">
      <c r="A5" s="26"/>
      <c r="B5" s="28"/>
      <c r="C5" s="28"/>
      <c r="D5" s="28" t="s">
        <v>451</v>
      </c>
      <c r="E5" s="28" t="s">
        <v>454</v>
      </c>
      <c r="F5" s="29"/>
      <c r="G5" s="28"/>
      <c r="H5" s="28"/>
      <c r="I5" s="28"/>
      <c r="J5" s="28"/>
      <c r="K5" s="29"/>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Q5" s="28"/>
    </row>
    <row r="6" spans="1:48" s="29" customFormat="1" ht="24" customHeight="1">
      <c r="A6" s="28"/>
      <c r="B6" s="879" t="s">
        <v>149</v>
      </c>
      <c r="C6" s="880"/>
      <c r="D6" s="880" t="s">
        <v>389</v>
      </c>
      <c r="E6" s="880"/>
      <c r="F6" s="880"/>
      <c r="G6" s="880"/>
      <c r="H6" s="880"/>
      <c r="I6" s="880"/>
      <c r="J6" s="880"/>
      <c r="K6" s="880"/>
      <c r="L6" s="880"/>
      <c r="M6" s="908" t="s">
        <v>150</v>
      </c>
      <c r="N6" s="908"/>
      <c r="O6" s="908"/>
      <c r="P6" s="909" t="s">
        <v>164</v>
      </c>
      <c r="Q6" s="909"/>
      <c r="R6" s="909"/>
      <c r="S6" s="910" t="s">
        <v>165</v>
      </c>
      <c r="T6" s="911"/>
      <c r="U6" s="912"/>
      <c r="V6" s="910" t="s">
        <v>153</v>
      </c>
      <c r="W6" s="911"/>
      <c r="X6" s="912"/>
      <c r="Y6" s="913" t="s">
        <v>154</v>
      </c>
      <c r="Z6" s="914"/>
      <c r="AA6" s="914"/>
      <c r="AB6" s="915"/>
      <c r="AC6" s="913" t="s">
        <v>166</v>
      </c>
      <c r="AD6" s="915"/>
      <c r="AE6" s="880" t="s">
        <v>466</v>
      </c>
      <c r="AF6" s="880"/>
      <c r="AG6" s="880"/>
      <c r="AH6" s="880"/>
      <c r="AI6" s="880"/>
      <c r="AJ6" s="880"/>
      <c r="AK6" s="886"/>
      <c r="AL6" s="808" t="s">
        <v>458</v>
      </c>
      <c r="AM6" s="866"/>
      <c r="AN6" s="935" t="s">
        <v>459</v>
      </c>
      <c r="AO6" s="809"/>
      <c r="AP6" s="808" t="s">
        <v>468</v>
      </c>
      <c r="AQ6" s="809"/>
    </row>
    <row r="7" spans="1:48" s="29" customFormat="1" ht="17.25" customHeight="1" thickBot="1">
      <c r="A7" s="28"/>
      <c r="B7" s="848"/>
      <c r="C7" s="881"/>
      <c r="D7" s="882"/>
      <c r="E7" s="882"/>
      <c r="F7" s="882"/>
      <c r="G7" s="882"/>
      <c r="H7" s="882"/>
      <c r="I7" s="882"/>
      <c r="J7" s="882"/>
      <c r="K7" s="882"/>
      <c r="L7" s="882"/>
      <c r="M7" s="888" t="s">
        <v>156</v>
      </c>
      <c r="N7" s="888"/>
      <c r="O7" s="888"/>
      <c r="P7" s="889" t="s">
        <v>157</v>
      </c>
      <c r="Q7" s="889"/>
      <c r="R7" s="889"/>
      <c r="S7" s="888" t="s">
        <v>158</v>
      </c>
      <c r="T7" s="888"/>
      <c r="U7" s="888"/>
      <c r="V7" s="888" t="s">
        <v>159</v>
      </c>
      <c r="W7" s="888"/>
      <c r="X7" s="888"/>
      <c r="Y7" s="890" t="s">
        <v>160</v>
      </c>
      <c r="Z7" s="890"/>
      <c r="AA7" s="890"/>
      <c r="AB7" s="890"/>
      <c r="AC7" s="917" t="s">
        <v>167</v>
      </c>
      <c r="AD7" s="918"/>
      <c r="AE7" s="882"/>
      <c r="AF7" s="882"/>
      <c r="AG7" s="882"/>
      <c r="AH7" s="882"/>
      <c r="AI7" s="882"/>
      <c r="AJ7" s="882"/>
      <c r="AK7" s="916"/>
      <c r="AL7" s="867"/>
      <c r="AM7" s="868"/>
      <c r="AN7" s="810"/>
      <c r="AO7" s="811"/>
      <c r="AP7" s="810"/>
      <c r="AQ7" s="811"/>
    </row>
    <row r="8" spans="1:48" s="29" customFormat="1" ht="15" customHeight="1">
      <c r="A8" s="28"/>
      <c r="B8" s="851">
        <v>1</v>
      </c>
      <c r="C8" s="852"/>
      <c r="D8" s="853"/>
      <c r="E8" s="854"/>
      <c r="F8" s="854"/>
      <c r="G8" s="854"/>
      <c r="H8" s="854"/>
      <c r="I8" s="854"/>
      <c r="J8" s="854"/>
      <c r="K8" s="854"/>
      <c r="L8" s="854"/>
      <c r="M8" s="854"/>
      <c r="N8" s="854"/>
      <c r="O8" s="854"/>
      <c r="P8" s="854"/>
      <c r="Q8" s="854"/>
      <c r="R8" s="854"/>
      <c r="S8" s="854"/>
      <c r="T8" s="854"/>
      <c r="U8" s="854"/>
      <c r="V8" s="854"/>
      <c r="W8" s="854"/>
      <c r="X8" s="855"/>
      <c r="Y8" s="939">
        <f>(M8*P8*S8*V8)/1000</f>
        <v>0</v>
      </c>
      <c r="Z8" s="826"/>
      <c r="AA8" s="826"/>
      <c r="AB8" s="940"/>
      <c r="AC8" s="941"/>
      <c r="AD8" s="942"/>
      <c r="AE8" s="854"/>
      <c r="AF8" s="854"/>
      <c r="AG8" s="854"/>
      <c r="AH8" s="854"/>
      <c r="AI8" s="854"/>
      <c r="AJ8" s="854"/>
      <c r="AK8" s="855"/>
      <c r="AL8" s="936" t="str">
        <f>IF(AN8="","",IF(AN8&gt;10,10,AN8))</f>
        <v/>
      </c>
      <c r="AM8" s="937"/>
      <c r="AN8" s="938" t="str">
        <f>IFERROR(ROUNDUP(AU8/(S8*V8),0),"")</f>
        <v/>
      </c>
      <c r="AO8" s="938"/>
      <c r="AP8" s="900" t="str">
        <f>IFERROR(Y8*AL8,"")</f>
        <v/>
      </c>
      <c r="AQ8" s="901"/>
      <c r="AR8" s="33"/>
      <c r="AU8" s="29" t="str">
        <f>IF(AC8=$AV$9,60000,IF(AC8=$AV$10,50000,IF(AC8=$AV$11,40000,"")))</f>
        <v/>
      </c>
    </row>
    <row r="9" spans="1:48" s="29" customFormat="1" ht="15" customHeight="1">
      <c r="A9" s="28"/>
      <c r="B9" s="828">
        <f>IF(B8="","",B8+1)</f>
        <v>2</v>
      </c>
      <c r="C9" s="829"/>
      <c r="D9" s="830"/>
      <c r="E9" s="831"/>
      <c r="F9" s="831"/>
      <c r="G9" s="831"/>
      <c r="H9" s="831"/>
      <c r="I9" s="831"/>
      <c r="J9" s="831"/>
      <c r="K9" s="831"/>
      <c r="L9" s="831"/>
      <c r="M9" s="831"/>
      <c r="N9" s="831"/>
      <c r="O9" s="831"/>
      <c r="P9" s="831"/>
      <c r="Q9" s="831"/>
      <c r="R9" s="831"/>
      <c r="S9" s="831"/>
      <c r="T9" s="831"/>
      <c r="U9" s="831"/>
      <c r="V9" s="831"/>
      <c r="W9" s="831"/>
      <c r="X9" s="832"/>
      <c r="Y9" s="939">
        <f t="shared" ref="Y9:Y57" si="0">(M9*P9*S9*V9)/1000</f>
        <v>0</v>
      </c>
      <c r="Z9" s="826"/>
      <c r="AA9" s="826"/>
      <c r="AB9" s="940"/>
      <c r="AC9" s="933"/>
      <c r="AD9" s="934"/>
      <c r="AE9" s="831"/>
      <c r="AF9" s="831"/>
      <c r="AG9" s="831"/>
      <c r="AH9" s="831"/>
      <c r="AI9" s="831"/>
      <c r="AJ9" s="831"/>
      <c r="AK9" s="832"/>
      <c r="AL9" s="903" t="str">
        <f t="shared" ref="AL9:AL57" si="1">IF(AN9="","",IF(AN9&gt;10,10,AN9))</f>
        <v/>
      </c>
      <c r="AM9" s="904"/>
      <c r="AN9" s="902" t="str">
        <f t="shared" ref="AN9:AN57" si="2">IFERROR(ROUNDUP(AU9/(S9*V9),0),"")</f>
        <v/>
      </c>
      <c r="AO9" s="902"/>
      <c r="AP9" s="891" t="str">
        <f t="shared" ref="AP9:AP57" si="3">IFERROR(Y9*AL9,"")</f>
        <v/>
      </c>
      <c r="AQ9" s="892"/>
      <c r="AR9" s="33"/>
      <c r="AU9" s="29" t="str">
        <f t="shared" ref="AU9:AU57" si="4">IF(AC9=$AV$9,60000,IF(AC9=$AV$10,50000,IF(AC9=$AV$11,40000,"")))</f>
        <v/>
      </c>
      <c r="AV9" s="29" t="s">
        <v>168</v>
      </c>
    </row>
    <row r="10" spans="1:48" s="29" customFormat="1" ht="15" customHeight="1">
      <c r="A10" s="28"/>
      <c r="B10" s="828">
        <f t="shared" ref="B10:B37" si="5">IF(B9="","",B9+1)</f>
        <v>3</v>
      </c>
      <c r="C10" s="829"/>
      <c r="D10" s="830"/>
      <c r="E10" s="831"/>
      <c r="F10" s="831"/>
      <c r="G10" s="831"/>
      <c r="H10" s="831"/>
      <c r="I10" s="831"/>
      <c r="J10" s="831"/>
      <c r="K10" s="831"/>
      <c r="L10" s="831"/>
      <c r="M10" s="831"/>
      <c r="N10" s="831"/>
      <c r="O10" s="831"/>
      <c r="P10" s="831"/>
      <c r="Q10" s="831"/>
      <c r="R10" s="831"/>
      <c r="S10" s="831"/>
      <c r="T10" s="831"/>
      <c r="U10" s="831"/>
      <c r="V10" s="831"/>
      <c r="W10" s="831"/>
      <c r="X10" s="832"/>
      <c r="Y10" s="939">
        <f t="shared" si="0"/>
        <v>0</v>
      </c>
      <c r="Z10" s="826"/>
      <c r="AA10" s="826"/>
      <c r="AB10" s="940"/>
      <c r="AC10" s="933"/>
      <c r="AD10" s="934"/>
      <c r="AE10" s="831"/>
      <c r="AF10" s="831"/>
      <c r="AG10" s="831"/>
      <c r="AH10" s="831"/>
      <c r="AI10" s="831"/>
      <c r="AJ10" s="831"/>
      <c r="AK10" s="832"/>
      <c r="AL10" s="903" t="str">
        <f t="shared" si="1"/>
        <v/>
      </c>
      <c r="AM10" s="904"/>
      <c r="AN10" s="902" t="str">
        <f t="shared" si="2"/>
        <v/>
      </c>
      <c r="AO10" s="902"/>
      <c r="AP10" s="891" t="str">
        <f t="shared" si="3"/>
        <v/>
      </c>
      <c r="AQ10" s="892"/>
      <c r="AR10" s="33"/>
      <c r="AU10" s="29" t="str">
        <f t="shared" si="4"/>
        <v/>
      </c>
      <c r="AV10" s="29" t="s">
        <v>267</v>
      </c>
    </row>
    <row r="11" spans="1:48" s="29" customFormat="1" ht="15" customHeight="1">
      <c r="A11" s="28"/>
      <c r="B11" s="828">
        <f t="shared" si="5"/>
        <v>4</v>
      </c>
      <c r="C11" s="829"/>
      <c r="D11" s="830"/>
      <c r="E11" s="831"/>
      <c r="F11" s="831"/>
      <c r="G11" s="831"/>
      <c r="H11" s="831"/>
      <c r="I11" s="831"/>
      <c r="J11" s="831"/>
      <c r="K11" s="831"/>
      <c r="L11" s="831"/>
      <c r="M11" s="831"/>
      <c r="N11" s="831"/>
      <c r="O11" s="831"/>
      <c r="P11" s="831"/>
      <c r="Q11" s="831"/>
      <c r="R11" s="831"/>
      <c r="S11" s="831"/>
      <c r="T11" s="831"/>
      <c r="U11" s="831"/>
      <c r="V11" s="831"/>
      <c r="W11" s="831"/>
      <c r="X11" s="832"/>
      <c r="Y11" s="939">
        <f t="shared" si="0"/>
        <v>0</v>
      </c>
      <c r="Z11" s="826"/>
      <c r="AA11" s="826"/>
      <c r="AB11" s="940"/>
      <c r="AC11" s="933"/>
      <c r="AD11" s="934"/>
      <c r="AE11" s="831"/>
      <c r="AF11" s="831"/>
      <c r="AG11" s="831"/>
      <c r="AH11" s="831"/>
      <c r="AI11" s="831"/>
      <c r="AJ11" s="831"/>
      <c r="AK11" s="832"/>
      <c r="AL11" s="903" t="str">
        <f t="shared" si="1"/>
        <v/>
      </c>
      <c r="AM11" s="904"/>
      <c r="AN11" s="902" t="str">
        <f t="shared" si="2"/>
        <v/>
      </c>
      <c r="AO11" s="902"/>
      <c r="AP11" s="891" t="str">
        <f t="shared" si="3"/>
        <v/>
      </c>
      <c r="AQ11" s="892"/>
      <c r="AR11" s="33"/>
      <c r="AU11" s="29" t="str">
        <f t="shared" si="4"/>
        <v/>
      </c>
      <c r="AV11" s="29" t="s">
        <v>169</v>
      </c>
    </row>
    <row r="12" spans="1:48" s="29" customFormat="1" ht="15" customHeight="1">
      <c r="A12" s="28"/>
      <c r="B12" s="828">
        <f t="shared" si="5"/>
        <v>5</v>
      </c>
      <c r="C12" s="829"/>
      <c r="D12" s="830"/>
      <c r="E12" s="831"/>
      <c r="F12" s="831"/>
      <c r="G12" s="831"/>
      <c r="H12" s="831"/>
      <c r="I12" s="831"/>
      <c r="J12" s="831"/>
      <c r="K12" s="831"/>
      <c r="L12" s="831"/>
      <c r="M12" s="831"/>
      <c r="N12" s="831"/>
      <c r="O12" s="831"/>
      <c r="P12" s="831"/>
      <c r="Q12" s="831"/>
      <c r="R12" s="831"/>
      <c r="S12" s="831"/>
      <c r="T12" s="831"/>
      <c r="U12" s="831"/>
      <c r="V12" s="831"/>
      <c r="W12" s="831"/>
      <c r="X12" s="832"/>
      <c r="Y12" s="939">
        <f t="shared" si="0"/>
        <v>0</v>
      </c>
      <c r="Z12" s="826"/>
      <c r="AA12" s="826"/>
      <c r="AB12" s="940"/>
      <c r="AC12" s="933"/>
      <c r="AD12" s="934"/>
      <c r="AE12" s="831"/>
      <c r="AF12" s="831"/>
      <c r="AG12" s="831"/>
      <c r="AH12" s="831"/>
      <c r="AI12" s="831"/>
      <c r="AJ12" s="831"/>
      <c r="AK12" s="832"/>
      <c r="AL12" s="903" t="str">
        <f t="shared" si="1"/>
        <v/>
      </c>
      <c r="AM12" s="904"/>
      <c r="AN12" s="902" t="str">
        <f t="shared" si="2"/>
        <v/>
      </c>
      <c r="AO12" s="902"/>
      <c r="AP12" s="891" t="str">
        <f t="shared" si="3"/>
        <v/>
      </c>
      <c r="AQ12" s="892"/>
      <c r="AR12" s="33"/>
      <c r="AU12" s="29" t="str">
        <f t="shared" si="4"/>
        <v/>
      </c>
      <c r="AV12" s="29" t="s">
        <v>170</v>
      </c>
    </row>
    <row r="13" spans="1:48" s="29" customFormat="1" ht="15" customHeight="1">
      <c r="A13" s="28"/>
      <c r="B13" s="828">
        <f t="shared" si="5"/>
        <v>6</v>
      </c>
      <c r="C13" s="829"/>
      <c r="D13" s="830"/>
      <c r="E13" s="831"/>
      <c r="F13" s="831"/>
      <c r="G13" s="831"/>
      <c r="H13" s="831"/>
      <c r="I13" s="831"/>
      <c r="J13" s="831"/>
      <c r="K13" s="831"/>
      <c r="L13" s="831"/>
      <c r="M13" s="831"/>
      <c r="N13" s="831"/>
      <c r="O13" s="831"/>
      <c r="P13" s="831"/>
      <c r="Q13" s="831"/>
      <c r="R13" s="831"/>
      <c r="S13" s="831"/>
      <c r="T13" s="831"/>
      <c r="U13" s="831"/>
      <c r="V13" s="831"/>
      <c r="W13" s="831"/>
      <c r="X13" s="832"/>
      <c r="Y13" s="939">
        <f t="shared" si="0"/>
        <v>0</v>
      </c>
      <c r="Z13" s="826"/>
      <c r="AA13" s="826"/>
      <c r="AB13" s="940"/>
      <c r="AC13" s="933"/>
      <c r="AD13" s="934"/>
      <c r="AE13" s="831"/>
      <c r="AF13" s="831"/>
      <c r="AG13" s="831"/>
      <c r="AH13" s="831"/>
      <c r="AI13" s="831"/>
      <c r="AJ13" s="831"/>
      <c r="AK13" s="832"/>
      <c r="AL13" s="903" t="str">
        <f t="shared" si="1"/>
        <v/>
      </c>
      <c r="AM13" s="904"/>
      <c r="AN13" s="902" t="str">
        <f t="shared" si="2"/>
        <v/>
      </c>
      <c r="AO13" s="902"/>
      <c r="AP13" s="891" t="str">
        <f t="shared" si="3"/>
        <v/>
      </c>
      <c r="AQ13" s="892"/>
      <c r="AR13" s="33"/>
      <c r="AU13" s="29" t="str">
        <f t="shared" si="4"/>
        <v/>
      </c>
    </row>
    <row r="14" spans="1:48" s="29" customFormat="1" ht="15" customHeight="1">
      <c r="A14" s="28"/>
      <c r="B14" s="828">
        <f t="shared" si="5"/>
        <v>7</v>
      </c>
      <c r="C14" s="829"/>
      <c r="D14" s="830"/>
      <c r="E14" s="831"/>
      <c r="F14" s="831"/>
      <c r="G14" s="831"/>
      <c r="H14" s="831"/>
      <c r="I14" s="831"/>
      <c r="J14" s="831"/>
      <c r="K14" s="831"/>
      <c r="L14" s="831"/>
      <c r="M14" s="831"/>
      <c r="N14" s="831"/>
      <c r="O14" s="831"/>
      <c r="P14" s="831"/>
      <c r="Q14" s="831"/>
      <c r="R14" s="831"/>
      <c r="S14" s="831"/>
      <c r="T14" s="831"/>
      <c r="U14" s="831"/>
      <c r="V14" s="831"/>
      <c r="W14" s="831"/>
      <c r="X14" s="832"/>
      <c r="Y14" s="939">
        <f>(M14*P14*S14*V14)/1000</f>
        <v>0</v>
      </c>
      <c r="Z14" s="826"/>
      <c r="AA14" s="826"/>
      <c r="AB14" s="940"/>
      <c r="AC14" s="933"/>
      <c r="AD14" s="934"/>
      <c r="AE14" s="831"/>
      <c r="AF14" s="831"/>
      <c r="AG14" s="831"/>
      <c r="AH14" s="831"/>
      <c r="AI14" s="831"/>
      <c r="AJ14" s="831"/>
      <c r="AK14" s="832"/>
      <c r="AL14" s="903" t="str">
        <f t="shared" si="1"/>
        <v/>
      </c>
      <c r="AM14" s="904"/>
      <c r="AN14" s="902" t="str">
        <f t="shared" si="2"/>
        <v/>
      </c>
      <c r="AO14" s="902"/>
      <c r="AP14" s="891" t="str">
        <f t="shared" si="3"/>
        <v/>
      </c>
      <c r="AQ14" s="892"/>
      <c r="AR14" s="33"/>
      <c r="AU14" s="29" t="str">
        <f t="shared" si="4"/>
        <v/>
      </c>
    </row>
    <row r="15" spans="1:48" s="29" customFormat="1" ht="15" customHeight="1">
      <c r="A15" s="28"/>
      <c r="B15" s="828">
        <f t="shared" si="5"/>
        <v>8</v>
      </c>
      <c r="C15" s="829"/>
      <c r="D15" s="830"/>
      <c r="E15" s="831"/>
      <c r="F15" s="831"/>
      <c r="G15" s="831"/>
      <c r="H15" s="831"/>
      <c r="I15" s="831"/>
      <c r="J15" s="831"/>
      <c r="K15" s="831"/>
      <c r="L15" s="831"/>
      <c r="M15" s="831"/>
      <c r="N15" s="831"/>
      <c r="O15" s="831"/>
      <c r="P15" s="831"/>
      <c r="Q15" s="831"/>
      <c r="R15" s="831"/>
      <c r="S15" s="831"/>
      <c r="T15" s="831"/>
      <c r="U15" s="831"/>
      <c r="V15" s="831"/>
      <c r="W15" s="831"/>
      <c r="X15" s="832"/>
      <c r="Y15" s="939">
        <f t="shared" si="0"/>
        <v>0</v>
      </c>
      <c r="Z15" s="826"/>
      <c r="AA15" s="826"/>
      <c r="AB15" s="940"/>
      <c r="AC15" s="933"/>
      <c r="AD15" s="934"/>
      <c r="AE15" s="831"/>
      <c r="AF15" s="831"/>
      <c r="AG15" s="831"/>
      <c r="AH15" s="831"/>
      <c r="AI15" s="831"/>
      <c r="AJ15" s="831"/>
      <c r="AK15" s="832"/>
      <c r="AL15" s="903" t="str">
        <f t="shared" si="1"/>
        <v/>
      </c>
      <c r="AM15" s="904"/>
      <c r="AN15" s="902" t="str">
        <f t="shared" si="2"/>
        <v/>
      </c>
      <c r="AO15" s="902"/>
      <c r="AP15" s="891" t="str">
        <f t="shared" si="3"/>
        <v/>
      </c>
      <c r="AQ15" s="892"/>
      <c r="AR15" s="33"/>
      <c r="AU15" s="29" t="str">
        <f t="shared" si="4"/>
        <v/>
      </c>
    </row>
    <row r="16" spans="1:48" s="29" customFormat="1" ht="15" customHeight="1">
      <c r="A16" s="28"/>
      <c r="B16" s="828">
        <f t="shared" si="5"/>
        <v>9</v>
      </c>
      <c r="C16" s="829"/>
      <c r="D16" s="830"/>
      <c r="E16" s="831"/>
      <c r="F16" s="831"/>
      <c r="G16" s="831"/>
      <c r="H16" s="831"/>
      <c r="I16" s="831"/>
      <c r="J16" s="831"/>
      <c r="K16" s="831"/>
      <c r="L16" s="831"/>
      <c r="M16" s="831"/>
      <c r="N16" s="831"/>
      <c r="O16" s="831"/>
      <c r="P16" s="831"/>
      <c r="Q16" s="831"/>
      <c r="R16" s="831"/>
      <c r="S16" s="831"/>
      <c r="T16" s="831"/>
      <c r="U16" s="831"/>
      <c r="V16" s="831"/>
      <c r="W16" s="831"/>
      <c r="X16" s="832"/>
      <c r="Y16" s="939">
        <f t="shared" si="0"/>
        <v>0</v>
      </c>
      <c r="Z16" s="826"/>
      <c r="AA16" s="826"/>
      <c r="AB16" s="940"/>
      <c r="AC16" s="933"/>
      <c r="AD16" s="934"/>
      <c r="AE16" s="831"/>
      <c r="AF16" s="831"/>
      <c r="AG16" s="831"/>
      <c r="AH16" s="831"/>
      <c r="AI16" s="831"/>
      <c r="AJ16" s="831"/>
      <c r="AK16" s="832"/>
      <c r="AL16" s="903" t="str">
        <f t="shared" si="1"/>
        <v/>
      </c>
      <c r="AM16" s="904"/>
      <c r="AN16" s="902" t="str">
        <f t="shared" si="2"/>
        <v/>
      </c>
      <c r="AO16" s="902"/>
      <c r="AP16" s="891" t="str">
        <f t="shared" si="3"/>
        <v/>
      </c>
      <c r="AQ16" s="892"/>
      <c r="AR16" s="33"/>
      <c r="AU16" s="29" t="str">
        <f t="shared" si="4"/>
        <v/>
      </c>
    </row>
    <row r="17" spans="1:47" s="29" customFormat="1" ht="15" customHeight="1">
      <c r="A17" s="28"/>
      <c r="B17" s="828">
        <f t="shared" si="5"/>
        <v>10</v>
      </c>
      <c r="C17" s="829"/>
      <c r="D17" s="830"/>
      <c r="E17" s="831"/>
      <c r="F17" s="831"/>
      <c r="G17" s="831"/>
      <c r="H17" s="831"/>
      <c r="I17" s="831"/>
      <c r="J17" s="831"/>
      <c r="K17" s="831"/>
      <c r="L17" s="831"/>
      <c r="M17" s="831"/>
      <c r="N17" s="831"/>
      <c r="O17" s="831"/>
      <c r="P17" s="831"/>
      <c r="Q17" s="831"/>
      <c r="R17" s="831"/>
      <c r="S17" s="831"/>
      <c r="T17" s="831"/>
      <c r="U17" s="831"/>
      <c r="V17" s="831"/>
      <c r="W17" s="831"/>
      <c r="X17" s="832"/>
      <c r="Y17" s="939">
        <f t="shared" si="0"/>
        <v>0</v>
      </c>
      <c r="Z17" s="826"/>
      <c r="AA17" s="826"/>
      <c r="AB17" s="940"/>
      <c r="AC17" s="933"/>
      <c r="AD17" s="934"/>
      <c r="AE17" s="831"/>
      <c r="AF17" s="831"/>
      <c r="AG17" s="831"/>
      <c r="AH17" s="831"/>
      <c r="AI17" s="831"/>
      <c r="AJ17" s="831"/>
      <c r="AK17" s="832"/>
      <c r="AL17" s="903" t="str">
        <f t="shared" si="1"/>
        <v/>
      </c>
      <c r="AM17" s="904"/>
      <c r="AN17" s="902" t="str">
        <f t="shared" si="2"/>
        <v/>
      </c>
      <c r="AO17" s="902"/>
      <c r="AP17" s="891" t="str">
        <f t="shared" si="3"/>
        <v/>
      </c>
      <c r="AQ17" s="892"/>
      <c r="AR17" s="33"/>
      <c r="AU17" s="29" t="str">
        <f t="shared" si="4"/>
        <v/>
      </c>
    </row>
    <row r="18" spans="1:47" s="29" customFormat="1" ht="15" customHeight="1">
      <c r="A18" s="28"/>
      <c r="B18" s="828">
        <f t="shared" si="5"/>
        <v>11</v>
      </c>
      <c r="C18" s="829"/>
      <c r="D18" s="830"/>
      <c r="E18" s="831"/>
      <c r="F18" s="831"/>
      <c r="G18" s="831"/>
      <c r="H18" s="831"/>
      <c r="I18" s="831"/>
      <c r="J18" s="831"/>
      <c r="K18" s="831"/>
      <c r="L18" s="831"/>
      <c r="M18" s="831"/>
      <c r="N18" s="831"/>
      <c r="O18" s="831"/>
      <c r="P18" s="831"/>
      <c r="Q18" s="831"/>
      <c r="R18" s="831"/>
      <c r="S18" s="831"/>
      <c r="T18" s="831"/>
      <c r="U18" s="831"/>
      <c r="V18" s="831"/>
      <c r="W18" s="831"/>
      <c r="X18" s="832"/>
      <c r="Y18" s="939">
        <f t="shared" si="0"/>
        <v>0</v>
      </c>
      <c r="Z18" s="826"/>
      <c r="AA18" s="826"/>
      <c r="AB18" s="940"/>
      <c r="AC18" s="933"/>
      <c r="AD18" s="934"/>
      <c r="AE18" s="831"/>
      <c r="AF18" s="831"/>
      <c r="AG18" s="831"/>
      <c r="AH18" s="831"/>
      <c r="AI18" s="831"/>
      <c r="AJ18" s="831"/>
      <c r="AK18" s="832"/>
      <c r="AL18" s="903" t="str">
        <f t="shared" si="1"/>
        <v/>
      </c>
      <c r="AM18" s="904"/>
      <c r="AN18" s="902" t="str">
        <f t="shared" si="2"/>
        <v/>
      </c>
      <c r="AO18" s="902"/>
      <c r="AP18" s="891" t="str">
        <f t="shared" si="3"/>
        <v/>
      </c>
      <c r="AQ18" s="892"/>
      <c r="AR18" s="33"/>
      <c r="AU18" s="29" t="str">
        <f t="shared" si="4"/>
        <v/>
      </c>
    </row>
    <row r="19" spans="1:47" s="29" customFormat="1" ht="15" customHeight="1">
      <c r="A19" s="28"/>
      <c r="B19" s="828">
        <f t="shared" si="5"/>
        <v>12</v>
      </c>
      <c r="C19" s="829"/>
      <c r="D19" s="830"/>
      <c r="E19" s="831"/>
      <c r="F19" s="831"/>
      <c r="G19" s="831"/>
      <c r="H19" s="831"/>
      <c r="I19" s="831"/>
      <c r="J19" s="831"/>
      <c r="K19" s="831"/>
      <c r="L19" s="831"/>
      <c r="M19" s="831"/>
      <c r="N19" s="831"/>
      <c r="O19" s="831"/>
      <c r="P19" s="831"/>
      <c r="Q19" s="831"/>
      <c r="R19" s="831"/>
      <c r="S19" s="831"/>
      <c r="T19" s="831"/>
      <c r="U19" s="831"/>
      <c r="V19" s="831"/>
      <c r="W19" s="831"/>
      <c r="X19" s="832"/>
      <c r="Y19" s="939">
        <f t="shared" si="0"/>
        <v>0</v>
      </c>
      <c r="Z19" s="826"/>
      <c r="AA19" s="826"/>
      <c r="AB19" s="940"/>
      <c r="AC19" s="933"/>
      <c r="AD19" s="934"/>
      <c r="AE19" s="831"/>
      <c r="AF19" s="831"/>
      <c r="AG19" s="831"/>
      <c r="AH19" s="831"/>
      <c r="AI19" s="831"/>
      <c r="AJ19" s="831"/>
      <c r="AK19" s="832"/>
      <c r="AL19" s="903" t="str">
        <f t="shared" si="1"/>
        <v/>
      </c>
      <c r="AM19" s="904"/>
      <c r="AN19" s="902" t="str">
        <f t="shared" si="2"/>
        <v/>
      </c>
      <c r="AO19" s="902"/>
      <c r="AP19" s="891" t="str">
        <f t="shared" si="3"/>
        <v/>
      </c>
      <c r="AQ19" s="892"/>
      <c r="AR19" s="33"/>
      <c r="AU19" s="29" t="str">
        <f t="shared" si="4"/>
        <v/>
      </c>
    </row>
    <row r="20" spans="1:47" s="29" customFormat="1" ht="15" customHeight="1">
      <c r="A20" s="28"/>
      <c r="B20" s="828">
        <f t="shared" si="5"/>
        <v>13</v>
      </c>
      <c r="C20" s="829"/>
      <c r="D20" s="830"/>
      <c r="E20" s="831"/>
      <c r="F20" s="831"/>
      <c r="G20" s="831"/>
      <c r="H20" s="831"/>
      <c r="I20" s="831"/>
      <c r="J20" s="831"/>
      <c r="K20" s="831"/>
      <c r="L20" s="831"/>
      <c r="M20" s="831"/>
      <c r="N20" s="831"/>
      <c r="O20" s="831"/>
      <c r="P20" s="831"/>
      <c r="Q20" s="831"/>
      <c r="R20" s="831"/>
      <c r="S20" s="831"/>
      <c r="T20" s="831"/>
      <c r="U20" s="831"/>
      <c r="V20" s="831"/>
      <c r="W20" s="831"/>
      <c r="X20" s="832"/>
      <c r="Y20" s="939">
        <f t="shared" si="0"/>
        <v>0</v>
      </c>
      <c r="Z20" s="826"/>
      <c r="AA20" s="826"/>
      <c r="AB20" s="940"/>
      <c r="AC20" s="933"/>
      <c r="AD20" s="934"/>
      <c r="AE20" s="831"/>
      <c r="AF20" s="831"/>
      <c r="AG20" s="831"/>
      <c r="AH20" s="831"/>
      <c r="AI20" s="831"/>
      <c r="AJ20" s="831"/>
      <c r="AK20" s="832"/>
      <c r="AL20" s="903" t="str">
        <f t="shared" si="1"/>
        <v/>
      </c>
      <c r="AM20" s="904"/>
      <c r="AN20" s="902" t="str">
        <f t="shared" si="2"/>
        <v/>
      </c>
      <c r="AO20" s="902"/>
      <c r="AP20" s="891" t="str">
        <f t="shared" si="3"/>
        <v/>
      </c>
      <c r="AQ20" s="892"/>
      <c r="AR20" s="33"/>
      <c r="AU20" s="29" t="str">
        <f t="shared" si="4"/>
        <v/>
      </c>
    </row>
    <row r="21" spans="1:47" s="29" customFormat="1" ht="15" customHeight="1">
      <c r="A21" s="28"/>
      <c r="B21" s="828">
        <f t="shared" si="5"/>
        <v>14</v>
      </c>
      <c r="C21" s="829"/>
      <c r="D21" s="830"/>
      <c r="E21" s="831"/>
      <c r="F21" s="831"/>
      <c r="G21" s="831"/>
      <c r="H21" s="831"/>
      <c r="I21" s="831"/>
      <c r="J21" s="831"/>
      <c r="K21" s="831"/>
      <c r="L21" s="831"/>
      <c r="M21" s="831"/>
      <c r="N21" s="831"/>
      <c r="O21" s="831"/>
      <c r="P21" s="831"/>
      <c r="Q21" s="831"/>
      <c r="R21" s="831"/>
      <c r="S21" s="831"/>
      <c r="T21" s="831"/>
      <c r="U21" s="831"/>
      <c r="V21" s="831"/>
      <c r="W21" s="831"/>
      <c r="X21" s="832"/>
      <c r="Y21" s="939">
        <f t="shared" si="0"/>
        <v>0</v>
      </c>
      <c r="Z21" s="826"/>
      <c r="AA21" s="826"/>
      <c r="AB21" s="940"/>
      <c r="AC21" s="933"/>
      <c r="AD21" s="934"/>
      <c r="AE21" s="831"/>
      <c r="AF21" s="831"/>
      <c r="AG21" s="831"/>
      <c r="AH21" s="831"/>
      <c r="AI21" s="831"/>
      <c r="AJ21" s="831"/>
      <c r="AK21" s="832"/>
      <c r="AL21" s="903" t="str">
        <f t="shared" si="1"/>
        <v/>
      </c>
      <c r="AM21" s="904"/>
      <c r="AN21" s="902" t="str">
        <f t="shared" si="2"/>
        <v/>
      </c>
      <c r="AO21" s="902"/>
      <c r="AP21" s="891" t="str">
        <f t="shared" si="3"/>
        <v/>
      </c>
      <c r="AQ21" s="892"/>
      <c r="AR21" s="33"/>
      <c r="AU21" s="29" t="str">
        <f t="shared" si="4"/>
        <v/>
      </c>
    </row>
    <row r="22" spans="1:47" s="29" customFormat="1" ht="15" customHeight="1">
      <c r="A22" s="28"/>
      <c r="B22" s="828">
        <f t="shared" si="5"/>
        <v>15</v>
      </c>
      <c r="C22" s="829"/>
      <c r="D22" s="830"/>
      <c r="E22" s="831"/>
      <c r="F22" s="831"/>
      <c r="G22" s="831"/>
      <c r="H22" s="831"/>
      <c r="I22" s="831"/>
      <c r="J22" s="831"/>
      <c r="K22" s="831"/>
      <c r="L22" s="831"/>
      <c r="M22" s="831"/>
      <c r="N22" s="831"/>
      <c r="O22" s="831"/>
      <c r="P22" s="831"/>
      <c r="Q22" s="831"/>
      <c r="R22" s="831"/>
      <c r="S22" s="831"/>
      <c r="T22" s="831"/>
      <c r="U22" s="831"/>
      <c r="V22" s="831"/>
      <c r="W22" s="831"/>
      <c r="X22" s="832"/>
      <c r="Y22" s="939">
        <f t="shared" si="0"/>
        <v>0</v>
      </c>
      <c r="Z22" s="826"/>
      <c r="AA22" s="826"/>
      <c r="AB22" s="940"/>
      <c r="AC22" s="933"/>
      <c r="AD22" s="934"/>
      <c r="AE22" s="831"/>
      <c r="AF22" s="831"/>
      <c r="AG22" s="831"/>
      <c r="AH22" s="831"/>
      <c r="AI22" s="831"/>
      <c r="AJ22" s="831"/>
      <c r="AK22" s="832"/>
      <c r="AL22" s="903" t="str">
        <f t="shared" si="1"/>
        <v/>
      </c>
      <c r="AM22" s="904"/>
      <c r="AN22" s="902" t="str">
        <f t="shared" si="2"/>
        <v/>
      </c>
      <c r="AO22" s="902"/>
      <c r="AP22" s="891" t="str">
        <f t="shared" si="3"/>
        <v/>
      </c>
      <c r="AQ22" s="892"/>
      <c r="AR22" s="33"/>
      <c r="AU22" s="29" t="str">
        <f t="shared" si="4"/>
        <v/>
      </c>
    </row>
    <row r="23" spans="1:47" s="29" customFormat="1" ht="15" customHeight="1">
      <c r="A23" s="28"/>
      <c r="B23" s="828">
        <f t="shared" si="5"/>
        <v>16</v>
      </c>
      <c r="C23" s="829"/>
      <c r="D23" s="830"/>
      <c r="E23" s="831"/>
      <c r="F23" s="831"/>
      <c r="G23" s="831"/>
      <c r="H23" s="831"/>
      <c r="I23" s="831"/>
      <c r="J23" s="831"/>
      <c r="K23" s="831"/>
      <c r="L23" s="831"/>
      <c r="M23" s="831"/>
      <c r="N23" s="831"/>
      <c r="O23" s="831"/>
      <c r="P23" s="831"/>
      <c r="Q23" s="831"/>
      <c r="R23" s="831"/>
      <c r="S23" s="831"/>
      <c r="T23" s="831"/>
      <c r="U23" s="831"/>
      <c r="V23" s="831"/>
      <c r="W23" s="831"/>
      <c r="X23" s="832"/>
      <c r="Y23" s="939">
        <f t="shared" si="0"/>
        <v>0</v>
      </c>
      <c r="Z23" s="826"/>
      <c r="AA23" s="826"/>
      <c r="AB23" s="940"/>
      <c r="AC23" s="933"/>
      <c r="AD23" s="934"/>
      <c r="AE23" s="831"/>
      <c r="AF23" s="831"/>
      <c r="AG23" s="831"/>
      <c r="AH23" s="831"/>
      <c r="AI23" s="831"/>
      <c r="AJ23" s="831"/>
      <c r="AK23" s="832"/>
      <c r="AL23" s="903" t="str">
        <f t="shared" si="1"/>
        <v/>
      </c>
      <c r="AM23" s="904"/>
      <c r="AN23" s="902" t="str">
        <f t="shared" si="2"/>
        <v/>
      </c>
      <c r="AO23" s="902"/>
      <c r="AP23" s="891" t="str">
        <f t="shared" si="3"/>
        <v/>
      </c>
      <c r="AQ23" s="892"/>
      <c r="AR23" s="33"/>
      <c r="AU23" s="29" t="str">
        <f t="shared" si="4"/>
        <v/>
      </c>
    </row>
    <row r="24" spans="1:47" s="29" customFormat="1" ht="15" customHeight="1">
      <c r="A24" s="28"/>
      <c r="B24" s="828">
        <f t="shared" si="5"/>
        <v>17</v>
      </c>
      <c r="C24" s="829"/>
      <c r="D24" s="830"/>
      <c r="E24" s="831"/>
      <c r="F24" s="831"/>
      <c r="G24" s="831"/>
      <c r="H24" s="831"/>
      <c r="I24" s="831"/>
      <c r="J24" s="831"/>
      <c r="K24" s="831"/>
      <c r="L24" s="831"/>
      <c r="M24" s="831"/>
      <c r="N24" s="831"/>
      <c r="O24" s="831"/>
      <c r="P24" s="831"/>
      <c r="Q24" s="831"/>
      <c r="R24" s="831"/>
      <c r="S24" s="831"/>
      <c r="T24" s="831"/>
      <c r="U24" s="831"/>
      <c r="V24" s="831"/>
      <c r="W24" s="831"/>
      <c r="X24" s="832"/>
      <c r="Y24" s="939">
        <f t="shared" si="0"/>
        <v>0</v>
      </c>
      <c r="Z24" s="826"/>
      <c r="AA24" s="826"/>
      <c r="AB24" s="940"/>
      <c r="AC24" s="933"/>
      <c r="AD24" s="934"/>
      <c r="AE24" s="831"/>
      <c r="AF24" s="831"/>
      <c r="AG24" s="831"/>
      <c r="AH24" s="831"/>
      <c r="AI24" s="831"/>
      <c r="AJ24" s="831"/>
      <c r="AK24" s="832"/>
      <c r="AL24" s="903" t="str">
        <f t="shared" si="1"/>
        <v/>
      </c>
      <c r="AM24" s="904"/>
      <c r="AN24" s="902" t="str">
        <f t="shared" si="2"/>
        <v/>
      </c>
      <c r="AO24" s="902"/>
      <c r="AP24" s="891" t="str">
        <f t="shared" si="3"/>
        <v/>
      </c>
      <c r="AQ24" s="892"/>
      <c r="AR24" s="33"/>
      <c r="AU24" s="29" t="str">
        <f t="shared" si="4"/>
        <v/>
      </c>
    </row>
    <row r="25" spans="1:47" s="29" customFormat="1" ht="15" customHeight="1">
      <c r="A25" s="28"/>
      <c r="B25" s="828">
        <f t="shared" si="5"/>
        <v>18</v>
      </c>
      <c r="C25" s="829"/>
      <c r="D25" s="830"/>
      <c r="E25" s="831"/>
      <c r="F25" s="831"/>
      <c r="G25" s="831"/>
      <c r="H25" s="831"/>
      <c r="I25" s="831"/>
      <c r="J25" s="831"/>
      <c r="K25" s="831"/>
      <c r="L25" s="831"/>
      <c r="M25" s="831"/>
      <c r="N25" s="831"/>
      <c r="O25" s="831"/>
      <c r="P25" s="831"/>
      <c r="Q25" s="831"/>
      <c r="R25" s="831"/>
      <c r="S25" s="831"/>
      <c r="T25" s="831"/>
      <c r="U25" s="831"/>
      <c r="V25" s="831"/>
      <c r="W25" s="831"/>
      <c r="X25" s="832"/>
      <c r="Y25" s="939">
        <f t="shared" si="0"/>
        <v>0</v>
      </c>
      <c r="Z25" s="826"/>
      <c r="AA25" s="826"/>
      <c r="AB25" s="940"/>
      <c r="AC25" s="933"/>
      <c r="AD25" s="934"/>
      <c r="AE25" s="831"/>
      <c r="AF25" s="831"/>
      <c r="AG25" s="831"/>
      <c r="AH25" s="831"/>
      <c r="AI25" s="831"/>
      <c r="AJ25" s="831"/>
      <c r="AK25" s="832"/>
      <c r="AL25" s="903" t="str">
        <f t="shared" si="1"/>
        <v/>
      </c>
      <c r="AM25" s="904"/>
      <c r="AN25" s="902" t="str">
        <f t="shared" si="2"/>
        <v/>
      </c>
      <c r="AO25" s="902"/>
      <c r="AP25" s="891" t="str">
        <f t="shared" si="3"/>
        <v/>
      </c>
      <c r="AQ25" s="892"/>
      <c r="AR25" s="33"/>
      <c r="AU25" s="29" t="str">
        <f t="shared" si="4"/>
        <v/>
      </c>
    </row>
    <row r="26" spans="1:47" s="29" customFormat="1" ht="15" customHeight="1">
      <c r="A26" s="28"/>
      <c r="B26" s="828">
        <f t="shared" si="5"/>
        <v>19</v>
      </c>
      <c r="C26" s="829"/>
      <c r="D26" s="830"/>
      <c r="E26" s="831"/>
      <c r="F26" s="831"/>
      <c r="G26" s="831"/>
      <c r="H26" s="831"/>
      <c r="I26" s="831"/>
      <c r="J26" s="831"/>
      <c r="K26" s="831"/>
      <c r="L26" s="831"/>
      <c r="M26" s="831"/>
      <c r="N26" s="831"/>
      <c r="O26" s="831"/>
      <c r="P26" s="831"/>
      <c r="Q26" s="831"/>
      <c r="R26" s="831"/>
      <c r="S26" s="831"/>
      <c r="T26" s="831"/>
      <c r="U26" s="831"/>
      <c r="V26" s="831"/>
      <c r="W26" s="831"/>
      <c r="X26" s="832"/>
      <c r="Y26" s="939">
        <f t="shared" si="0"/>
        <v>0</v>
      </c>
      <c r="Z26" s="826"/>
      <c r="AA26" s="826"/>
      <c r="AB26" s="940"/>
      <c r="AC26" s="933"/>
      <c r="AD26" s="934"/>
      <c r="AE26" s="831"/>
      <c r="AF26" s="831"/>
      <c r="AG26" s="831"/>
      <c r="AH26" s="831"/>
      <c r="AI26" s="831"/>
      <c r="AJ26" s="831"/>
      <c r="AK26" s="832"/>
      <c r="AL26" s="903" t="str">
        <f t="shared" si="1"/>
        <v/>
      </c>
      <c r="AM26" s="904"/>
      <c r="AN26" s="902" t="str">
        <f t="shared" si="2"/>
        <v/>
      </c>
      <c r="AO26" s="902"/>
      <c r="AP26" s="891" t="str">
        <f t="shared" si="3"/>
        <v/>
      </c>
      <c r="AQ26" s="892"/>
      <c r="AR26" s="33"/>
      <c r="AU26" s="29" t="str">
        <f t="shared" si="4"/>
        <v/>
      </c>
    </row>
    <row r="27" spans="1:47" s="29" customFormat="1" ht="15" customHeight="1">
      <c r="A27" s="28"/>
      <c r="B27" s="828">
        <f t="shared" si="5"/>
        <v>20</v>
      </c>
      <c r="C27" s="829"/>
      <c r="D27" s="830"/>
      <c r="E27" s="831"/>
      <c r="F27" s="831"/>
      <c r="G27" s="831"/>
      <c r="H27" s="831"/>
      <c r="I27" s="831"/>
      <c r="J27" s="831"/>
      <c r="K27" s="831"/>
      <c r="L27" s="831"/>
      <c r="M27" s="831"/>
      <c r="N27" s="831"/>
      <c r="O27" s="831"/>
      <c r="P27" s="831"/>
      <c r="Q27" s="831"/>
      <c r="R27" s="831"/>
      <c r="S27" s="831"/>
      <c r="T27" s="831"/>
      <c r="U27" s="831"/>
      <c r="V27" s="831"/>
      <c r="W27" s="831"/>
      <c r="X27" s="832"/>
      <c r="Y27" s="939">
        <f t="shared" si="0"/>
        <v>0</v>
      </c>
      <c r="Z27" s="826"/>
      <c r="AA27" s="826"/>
      <c r="AB27" s="940"/>
      <c r="AC27" s="933"/>
      <c r="AD27" s="934"/>
      <c r="AE27" s="831"/>
      <c r="AF27" s="831"/>
      <c r="AG27" s="831"/>
      <c r="AH27" s="831"/>
      <c r="AI27" s="831"/>
      <c r="AJ27" s="831"/>
      <c r="AK27" s="832"/>
      <c r="AL27" s="903" t="str">
        <f t="shared" si="1"/>
        <v/>
      </c>
      <c r="AM27" s="904"/>
      <c r="AN27" s="902" t="str">
        <f t="shared" si="2"/>
        <v/>
      </c>
      <c r="AO27" s="902"/>
      <c r="AP27" s="891" t="str">
        <f t="shared" si="3"/>
        <v/>
      </c>
      <c r="AQ27" s="892"/>
      <c r="AR27" s="33"/>
      <c r="AU27" s="29" t="str">
        <f t="shared" si="4"/>
        <v/>
      </c>
    </row>
    <row r="28" spans="1:47" s="29" customFormat="1" ht="15" customHeight="1">
      <c r="A28" s="28"/>
      <c r="B28" s="828">
        <f t="shared" si="5"/>
        <v>21</v>
      </c>
      <c r="C28" s="829"/>
      <c r="D28" s="830"/>
      <c r="E28" s="831"/>
      <c r="F28" s="831"/>
      <c r="G28" s="831"/>
      <c r="H28" s="831"/>
      <c r="I28" s="831"/>
      <c r="J28" s="831"/>
      <c r="K28" s="831"/>
      <c r="L28" s="831"/>
      <c r="M28" s="831"/>
      <c r="N28" s="831"/>
      <c r="O28" s="831"/>
      <c r="P28" s="831"/>
      <c r="Q28" s="831"/>
      <c r="R28" s="831"/>
      <c r="S28" s="831"/>
      <c r="T28" s="831"/>
      <c r="U28" s="831"/>
      <c r="V28" s="831"/>
      <c r="W28" s="831"/>
      <c r="X28" s="832"/>
      <c r="Y28" s="939">
        <f t="shared" si="0"/>
        <v>0</v>
      </c>
      <c r="Z28" s="826"/>
      <c r="AA28" s="826"/>
      <c r="AB28" s="940"/>
      <c r="AC28" s="933"/>
      <c r="AD28" s="934"/>
      <c r="AE28" s="831"/>
      <c r="AF28" s="831"/>
      <c r="AG28" s="831"/>
      <c r="AH28" s="831"/>
      <c r="AI28" s="831"/>
      <c r="AJ28" s="831"/>
      <c r="AK28" s="832"/>
      <c r="AL28" s="903" t="str">
        <f t="shared" si="1"/>
        <v/>
      </c>
      <c r="AM28" s="904"/>
      <c r="AN28" s="902" t="str">
        <f t="shared" si="2"/>
        <v/>
      </c>
      <c r="AO28" s="902"/>
      <c r="AP28" s="891" t="str">
        <f t="shared" si="3"/>
        <v/>
      </c>
      <c r="AQ28" s="892"/>
      <c r="AR28" s="33"/>
      <c r="AU28" s="29" t="str">
        <f t="shared" si="4"/>
        <v/>
      </c>
    </row>
    <row r="29" spans="1:47" s="29" customFormat="1" ht="15" customHeight="1">
      <c r="A29" s="28"/>
      <c r="B29" s="828">
        <f t="shared" si="5"/>
        <v>22</v>
      </c>
      <c r="C29" s="829"/>
      <c r="D29" s="830"/>
      <c r="E29" s="831"/>
      <c r="F29" s="831"/>
      <c r="G29" s="831"/>
      <c r="H29" s="831"/>
      <c r="I29" s="831"/>
      <c r="J29" s="831"/>
      <c r="K29" s="831"/>
      <c r="L29" s="831"/>
      <c r="M29" s="831"/>
      <c r="N29" s="831"/>
      <c r="O29" s="831"/>
      <c r="P29" s="831"/>
      <c r="Q29" s="831"/>
      <c r="R29" s="831"/>
      <c r="S29" s="831"/>
      <c r="T29" s="831"/>
      <c r="U29" s="831"/>
      <c r="V29" s="831"/>
      <c r="W29" s="831"/>
      <c r="X29" s="832"/>
      <c r="Y29" s="939">
        <f t="shared" si="0"/>
        <v>0</v>
      </c>
      <c r="Z29" s="826"/>
      <c r="AA29" s="826"/>
      <c r="AB29" s="940"/>
      <c r="AC29" s="933"/>
      <c r="AD29" s="934"/>
      <c r="AE29" s="831"/>
      <c r="AF29" s="831"/>
      <c r="AG29" s="831"/>
      <c r="AH29" s="831"/>
      <c r="AI29" s="831"/>
      <c r="AJ29" s="831"/>
      <c r="AK29" s="832"/>
      <c r="AL29" s="903" t="str">
        <f t="shared" si="1"/>
        <v/>
      </c>
      <c r="AM29" s="904"/>
      <c r="AN29" s="902" t="str">
        <f t="shared" si="2"/>
        <v/>
      </c>
      <c r="AO29" s="902"/>
      <c r="AP29" s="891" t="str">
        <f t="shared" si="3"/>
        <v/>
      </c>
      <c r="AQ29" s="892"/>
      <c r="AR29" s="33"/>
      <c r="AU29" s="29" t="str">
        <f t="shared" si="4"/>
        <v/>
      </c>
    </row>
    <row r="30" spans="1:47" s="29" customFormat="1" ht="15" customHeight="1">
      <c r="A30" s="28"/>
      <c r="B30" s="828">
        <f t="shared" si="5"/>
        <v>23</v>
      </c>
      <c r="C30" s="829"/>
      <c r="D30" s="830"/>
      <c r="E30" s="831"/>
      <c r="F30" s="831"/>
      <c r="G30" s="831"/>
      <c r="H30" s="831"/>
      <c r="I30" s="831"/>
      <c r="J30" s="831"/>
      <c r="K30" s="831"/>
      <c r="L30" s="831"/>
      <c r="M30" s="831"/>
      <c r="N30" s="831"/>
      <c r="O30" s="831"/>
      <c r="P30" s="831"/>
      <c r="Q30" s="831"/>
      <c r="R30" s="831"/>
      <c r="S30" s="831"/>
      <c r="T30" s="831"/>
      <c r="U30" s="831"/>
      <c r="V30" s="831"/>
      <c r="W30" s="831"/>
      <c r="X30" s="832"/>
      <c r="Y30" s="939">
        <f t="shared" si="0"/>
        <v>0</v>
      </c>
      <c r="Z30" s="826"/>
      <c r="AA30" s="826"/>
      <c r="AB30" s="940"/>
      <c r="AC30" s="933"/>
      <c r="AD30" s="934"/>
      <c r="AE30" s="831"/>
      <c r="AF30" s="831"/>
      <c r="AG30" s="831"/>
      <c r="AH30" s="831"/>
      <c r="AI30" s="831"/>
      <c r="AJ30" s="831"/>
      <c r="AK30" s="832"/>
      <c r="AL30" s="903" t="str">
        <f t="shared" si="1"/>
        <v/>
      </c>
      <c r="AM30" s="904"/>
      <c r="AN30" s="902" t="str">
        <f t="shared" si="2"/>
        <v/>
      </c>
      <c r="AO30" s="902"/>
      <c r="AP30" s="891" t="str">
        <f t="shared" si="3"/>
        <v/>
      </c>
      <c r="AQ30" s="892"/>
      <c r="AR30" s="33"/>
      <c r="AU30" s="29" t="str">
        <f t="shared" si="4"/>
        <v/>
      </c>
    </row>
    <row r="31" spans="1:47" s="29" customFormat="1" ht="15" customHeight="1">
      <c r="A31" s="28"/>
      <c r="B31" s="828">
        <f t="shared" si="5"/>
        <v>24</v>
      </c>
      <c r="C31" s="829"/>
      <c r="D31" s="830"/>
      <c r="E31" s="831"/>
      <c r="F31" s="831"/>
      <c r="G31" s="831"/>
      <c r="H31" s="831"/>
      <c r="I31" s="831"/>
      <c r="J31" s="831"/>
      <c r="K31" s="831"/>
      <c r="L31" s="831"/>
      <c r="M31" s="831"/>
      <c r="N31" s="831"/>
      <c r="O31" s="831"/>
      <c r="P31" s="831"/>
      <c r="Q31" s="831"/>
      <c r="R31" s="831"/>
      <c r="S31" s="831"/>
      <c r="T31" s="831"/>
      <c r="U31" s="831"/>
      <c r="V31" s="831"/>
      <c r="W31" s="831"/>
      <c r="X31" s="832"/>
      <c r="Y31" s="939">
        <f t="shared" si="0"/>
        <v>0</v>
      </c>
      <c r="Z31" s="826"/>
      <c r="AA31" s="826"/>
      <c r="AB31" s="940"/>
      <c r="AC31" s="933"/>
      <c r="AD31" s="934"/>
      <c r="AE31" s="831"/>
      <c r="AF31" s="831"/>
      <c r="AG31" s="831"/>
      <c r="AH31" s="831"/>
      <c r="AI31" s="831"/>
      <c r="AJ31" s="831"/>
      <c r="AK31" s="832"/>
      <c r="AL31" s="903" t="str">
        <f t="shared" si="1"/>
        <v/>
      </c>
      <c r="AM31" s="904"/>
      <c r="AN31" s="902" t="str">
        <f t="shared" si="2"/>
        <v/>
      </c>
      <c r="AO31" s="902"/>
      <c r="AP31" s="891" t="str">
        <f t="shared" si="3"/>
        <v/>
      </c>
      <c r="AQ31" s="892"/>
      <c r="AR31" s="33"/>
      <c r="AU31" s="29" t="str">
        <f t="shared" si="4"/>
        <v/>
      </c>
    </row>
    <row r="32" spans="1:47" s="29" customFormat="1" ht="15" customHeight="1">
      <c r="A32" s="28"/>
      <c r="B32" s="828">
        <f t="shared" si="5"/>
        <v>25</v>
      </c>
      <c r="C32" s="829"/>
      <c r="D32" s="830"/>
      <c r="E32" s="831"/>
      <c r="F32" s="831"/>
      <c r="G32" s="831"/>
      <c r="H32" s="831"/>
      <c r="I32" s="831"/>
      <c r="J32" s="831"/>
      <c r="K32" s="831"/>
      <c r="L32" s="831"/>
      <c r="M32" s="831"/>
      <c r="N32" s="831"/>
      <c r="O32" s="831"/>
      <c r="P32" s="831"/>
      <c r="Q32" s="831"/>
      <c r="R32" s="831"/>
      <c r="S32" s="831"/>
      <c r="T32" s="831"/>
      <c r="U32" s="831"/>
      <c r="V32" s="831"/>
      <c r="W32" s="831"/>
      <c r="X32" s="832"/>
      <c r="Y32" s="939">
        <f t="shared" si="0"/>
        <v>0</v>
      </c>
      <c r="Z32" s="826"/>
      <c r="AA32" s="826"/>
      <c r="AB32" s="940"/>
      <c r="AC32" s="933"/>
      <c r="AD32" s="934"/>
      <c r="AE32" s="831"/>
      <c r="AF32" s="831"/>
      <c r="AG32" s="831"/>
      <c r="AH32" s="831"/>
      <c r="AI32" s="831"/>
      <c r="AJ32" s="831"/>
      <c r="AK32" s="832"/>
      <c r="AL32" s="903" t="str">
        <f t="shared" si="1"/>
        <v/>
      </c>
      <c r="AM32" s="904"/>
      <c r="AN32" s="902" t="str">
        <f t="shared" si="2"/>
        <v/>
      </c>
      <c r="AO32" s="902"/>
      <c r="AP32" s="891" t="str">
        <f t="shared" si="3"/>
        <v/>
      </c>
      <c r="AQ32" s="892"/>
      <c r="AR32" s="33"/>
      <c r="AU32" s="29" t="str">
        <f t="shared" si="4"/>
        <v/>
      </c>
    </row>
    <row r="33" spans="1:47" s="29" customFormat="1" ht="15" customHeight="1">
      <c r="A33" s="28"/>
      <c r="B33" s="828">
        <f t="shared" si="5"/>
        <v>26</v>
      </c>
      <c r="C33" s="829"/>
      <c r="D33" s="830"/>
      <c r="E33" s="831"/>
      <c r="F33" s="831"/>
      <c r="G33" s="831"/>
      <c r="H33" s="831"/>
      <c r="I33" s="831"/>
      <c r="J33" s="831"/>
      <c r="K33" s="831"/>
      <c r="L33" s="831"/>
      <c r="M33" s="831"/>
      <c r="N33" s="831"/>
      <c r="O33" s="831"/>
      <c r="P33" s="831"/>
      <c r="Q33" s="831"/>
      <c r="R33" s="831"/>
      <c r="S33" s="831"/>
      <c r="T33" s="831"/>
      <c r="U33" s="831"/>
      <c r="V33" s="831"/>
      <c r="W33" s="831"/>
      <c r="X33" s="832"/>
      <c r="Y33" s="939">
        <f t="shared" si="0"/>
        <v>0</v>
      </c>
      <c r="Z33" s="826"/>
      <c r="AA33" s="826"/>
      <c r="AB33" s="940"/>
      <c r="AC33" s="933"/>
      <c r="AD33" s="934"/>
      <c r="AE33" s="831"/>
      <c r="AF33" s="831"/>
      <c r="AG33" s="831"/>
      <c r="AH33" s="831"/>
      <c r="AI33" s="831"/>
      <c r="AJ33" s="831"/>
      <c r="AK33" s="832"/>
      <c r="AL33" s="903" t="str">
        <f t="shared" si="1"/>
        <v/>
      </c>
      <c r="AM33" s="904"/>
      <c r="AN33" s="902" t="str">
        <f t="shared" si="2"/>
        <v/>
      </c>
      <c r="AO33" s="902"/>
      <c r="AP33" s="891" t="str">
        <f t="shared" si="3"/>
        <v/>
      </c>
      <c r="AQ33" s="892"/>
      <c r="AR33" s="33"/>
      <c r="AU33" s="29" t="str">
        <f t="shared" si="4"/>
        <v/>
      </c>
    </row>
    <row r="34" spans="1:47" s="29" customFormat="1" ht="15" customHeight="1">
      <c r="A34" s="28"/>
      <c r="B34" s="828">
        <f t="shared" si="5"/>
        <v>27</v>
      </c>
      <c r="C34" s="829"/>
      <c r="D34" s="830"/>
      <c r="E34" s="831"/>
      <c r="F34" s="831"/>
      <c r="G34" s="831"/>
      <c r="H34" s="831"/>
      <c r="I34" s="831"/>
      <c r="J34" s="831"/>
      <c r="K34" s="831"/>
      <c r="L34" s="831"/>
      <c r="M34" s="831"/>
      <c r="N34" s="831"/>
      <c r="O34" s="831"/>
      <c r="P34" s="831"/>
      <c r="Q34" s="831"/>
      <c r="R34" s="831"/>
      <c r="S34" s="831"/>
      <c r="T34" s="831"/>
      <c r="U34" s="831"/>
      <c r="V34" s="831"/>
      <c r="W34" s="831"/>
      <c r="X34" s="832"/>
      <c r="Y34" s="939">
        <f t="shared" si="0"/>
        <v>0</v>
      </c>
      <c r="Z34" s="826"/>
      <c r="AA34" s="826"/>
      <c r="AB34" s="940"/>
      <c r="AC34" s="933"/>
      <c r="AD34" s="934"/>
      <c r="AE34" s="831"/>
      <c r="AF34" s="831"/>
      <c r="AG34" s="831"/>
      <c r="AH34" s="831"/>
      <c r="AI34" s="831"/>
      <c r="AJ34" s="831"/>
      <c r="AK34" s="832"/>
      <c r="AL34" s="903" t="str">
        <f t="shared" si="1"/>
        <v/>
      </c>
      <c r="AM34" s="904"/>
      <c r="AN34" s="902" t="str">
        <f t="shared" si="2"/>
        <v/>
      </c>
      <c r="AO34" s="902"/>
      <c r="AP34" s="891" t="str">
        <f t="shared" si="3"/>
        <v/>
      </c>
      <c r="AQ34" s="892"/>
      <c r="AR34" s="33"/>
      <c r="AU34" s="29" t="str">
        <f t="shared" si="4"/>
        <v/>
      </c>
    </row>
    <row r="35" spans="1:47" s="29" customFormat="1" ht="15" customHeight="1">
      <c r="A35" s="28"/>
      <c r="B35" s="828">
        <f t="shared" si="5"/>
        <v>28</v>
      </c>
      <c r="C35" s="829"/>
      <c r="D35" s="830"/>
      <c r="E35" s="831"/>
      <c r="F35" s="831"/>
      <c r="G35" s="831"/>
      <c r="H35" s="831"/>
      <c r="I35" s="831"/>
      <c r="J35" s="831"/>
      <c r="K35" s="831"/>
      <c r="L35" s="831"/>
      <c r="M35" s="831"/>
      <c r="N35" s="831"/>
      <c r="O35" s="831"/>
      <c r="P35" s="831"/>
      <c r="Q35" s="831"/>
      <c r="R35" s="831"/>
      <c r="S35" s="831"/>
      <c r="T35" s="831"/>
      <c r="U35" s="831"/>
      <c r="V35" s="831"/>
      <c r="W35" s="831"/>
      <c r="X35" s="832"/>
      <c r="Y35" s="939">
        <f t="shared" si="0"/>
        <v>0</v>
      </c>
      <c r="Z35" s="826"/>
      <c r="AA35" s="826"/>
      <c r="AB35" s="940"/>
      <c r="AC35" s="933"/>
      <c r="AD35" s="934"/>
      <c r="AE35" s="831"/>
      <c r="AF35" s="831"/>
      <c r="AG35" s="831"/>
      <c r="AH35" s="831"/>
      <c r="AI35" s="831"/>
      <c r="AJ35" s="831"/>
      <c r="AK35" s="832"/>
      <c r="AL35" s="903" t="str">
        <f t="shared" si="1"/>
        <v/>
      </c>
      <c r="AM35" s="904"/>
      <c r="AN35" s="902" t="str">
        <f t="shared" si="2"/>
        <v/>
      </c>
      <c r="AO35" s="902"/>
      <c r="AP35" s="891" t="str">
        <f t="shared" si="3"/>
        <v/>
      </c>
      <c r="AQ35" s="892"/>
      <c r="AR35" s="33"/>
      <c r="AU35" s="29" t="str">
        <f t="shared" si="4"/>
        <v/>
      </c>
    </row>
    <row r="36" spans="1:47" s="29" customFormat="1" ht="15" customHeight="1">
      <c r="A36" s="28"/>
      <c r="B36" s="828">
        <f t="shared" si="5"/>
        <v>29</v>
      </c>
      <c r="C36" s="829"/>
      <c r="D36" s="830"/>
      <c r="E36" s="831"/>
      <c r="F36" s="831"/>
      <c r="G36" s="831"/>
      <c r="H36" s="831"/>
      <c r="I36" s="831"/>
      <c r="J36" s="831"/>
      <c r="K36" s="831"/>
      <c r="L36" s="831"/>
      <c r="M36" s="831"/>
      <c r="N36" s="831"/>
      <c r="O36" s="831"/>
      <c r="P36" s="831"/>
      <c r="Q36" s="831"/>
      <c r="R36" s="831"/>
      <c r="S36" s="831"/>
      <c r="T36" s="831"/>
      <c r="U36" s="831"/>
      <c r="V36" s="831"/>
      <c r="W36" s="831"/>
      <c r="X36" s="832"/>
      <c r="Y36" s="939">
        <f t="shared" si="0"/>
        <v>0</v>
      </c>
      <c r="Z36" s="826"/>
      <c r="AA36" s="826"/>
      <c r="AB36" s="940"/>
      <c r="AC36" s="933"/>
      <c r="AD36" s="934"/>
      <c r="AE36" s="831"/>
      <c r="AF36" s="831"/>
      <c r="AG36" s="831"/>
      <c r="AH36" s="831"/>
      <c r="AI36" s="831"/>
      <c r="AJ36" s="831"/>
      <c r="AK36" s="832"/>
      <c r="AL36" s="903" t="str">
        <f t="shared" si="1"/>
        <v/>
      </c>
      <c r="AM36" s="904"/>
      <c r="AN36" s="902" t="str">
        <f t="shared" si="2"/>
        <v/>
      </c>
      <c r="AO36" s="902"/>
      <c r="AP36" s="891" t="str">
        <f t="shared" si="3"/>
        <v/>
      </c>
      <c r="AQ36" s="892"/>
      <c r="AR36" s="33"/>
      <c r="AU36" s="29" t="str">
        <f t="shared" si="4"/>
        <v/>
      </c>
    </row>
    <row r="37" spans="1:47" s="29" customFormat="1" ht="15" customHeight="1">
      <c r="A37" s="28"/>
      <c r="B37" s="828">
        <f t="shared" si="5"/>
        <v>30</v>
      </c>
      <c r="C37" s="829"/>
      <c r="D37" s="830"/>
      <c r="E37" s="831"/>
      <c r="F37" s="831"/>
      <c r="G37" s="831"/>
      <c r="H37" s="831"/>
      <c r="I37" s="831"/>
      <c r="J37" s="831"/>
      <c r="K37" s="831"/>
      <c r="L37" s="831"/>
      <c r="M37" s="831"/>
      <c r="N37" s="831"/>
      <c r="O37" s="831"/>
      <c r="P37" s="831"/>
      <c r="Q37" s="831"/>
      <c r="R37" s="831"/>
      <c r="S37" s="831"/>
      <c r="T37" s="831"/>
      <c r="U37" s="831"/>
      <c r="V37" s="831"/>
      <c r="W37" s="831"/>
      <c r="X37" s="832"/>
      <c r="Y37" s="939">
        <f t="shared" si="0"/>
        <v>0</v>
      </c>
      <c r="Z37" s="826"/>
      <c r="AA37" s="826"/>
      <c r="AB37" s="940"/>
      <c r="AC37" s="933"/>
      <c r="AD37" s="934"/>
      <c r="AE37" s="831"/>
      <c r="AF37" s="831"/>
      <c r="AG37" s="831"/>
      <c r="AH37" s="831"/>
      <c r="AI37" s="831"/>
      <c r="AJ37" s="831"/>
      <c r="AK37" s="832"/>
      <c r="AL37" s="903" t="str">
        <f t="shared" si="1"/>
        <v/>
      </c>
      <c r="AM37" s="904"/>
      <c r="AN37" s="902" t="str">
        <f t="shared" si="2"/>
        <v/>
      </c>
      <c r="AO37" s="902"/>
      <c r="AP37" s="891" t="str">
        <f t="shared" si="3"/>
        <v/>
      </c>
      <c r="AQ37" s="892"/>
      <c r="AR37" s="33"/>
      <c r="AU37" s="29" t="str">
        <f t="shared" si="4"/>
        <v/>
      </c>
    </row>
    <row r="38" spans="1:47" s="29" customFormat="1" ht="15" customHeight="1">
      <c r="A38" s="28"/>
      <c r="B38" s="828">
        <f>IF(B37="","",B37+1)</f>
        <v>31</v>
      </c>
      <c r="C38" s="829"/>
      <c r="D38" s="830"/>
      <c r="E38" s="831"/>
      <c r="F38" s="831"/>
      <c r="G38" s="831"/>
      <c r="H38" s="831"/>
      <c r="I38" s="831"/>
      <c r="J38" s="831"/>
      <c r="K38" s="831"/>
      <c r="L38" s="831"/>
      <c r="M38" s="831"/>
      <c r="N38" s="831"/>
      <c r="O38" s="831"/>
      <c r="P38" s="831"/>
      <c r="Q38" s="831"/>
      <c r="R38" s="831"/>
      <c r="S38" s="831"/>
      <c r="T38" s="831"/>
      <c r="U38" s="831"/>
      <c r="V38" s="831"/>
      <c r="W38" s="831"/>
      <c r="X38" s="832"/>
      <c r="Y38" s="939">
        <f t="shared" si="0"/>
        <v>0</v>
      </c>
      <c r="Z38" s="826"/>
      <c r="AA38" s="826"/>
      <c r="AB38" s="940"/>
      <c r="AC38" s="933"/>
      <c r="AD38" s="934"/>
      <c r="AE38" s="831"/>
      <c r="AF38" s="831"/>
      <c r="AG38" s="831"/>
      <c r="AH38" s="831"/>
      <c r="AI38" s="831"/>
      <c r="AJ38" s="831"/>
      <c r="AK38" s="832"/>
      <c r="AL38" s="903" t="str">
        <f t="shared" si="1"/>
        <v/>
      </c>
      <c r="AM38" s="904"/>
      <c r="AN38" s="902" t="str">
        <f t="shared" si="2"/>
        <v/>
      </c>
      <c r="AO38" s="902"/>
      <c r="AP38" s="891" t="str">
        <f t="shared" si="3"/>
        <v/>
      </c>
      <c r="AQ38" s="892"/>
      <c r="AR38" s="33"/>
      <c r="AU38" s="29" t="str">
        <f t="shared" si="4"/>
        <v/>
      </c>
    </row>
    <row r="39" spans="1:47" s="29" customFormat="1" ht="15" customHeight="1">
      <c r="A39" s="28"/>
      <c r="B39" s="828">
        <f t="shared" ref="B39:B57" si="6">IF(B38="","",B38+1)</f>
        <v>32</v>
      </c>
      <c r="C39" s="829"/>
      <c r="D39" s="830"/>
      <c r="E39" s="831"/>
      <c r="F39" s="831"/>
      <c r="G39" s="831"/>
      <c r="H39" s="831"/>
      <c r="I39" s="831"/>
      <c r="J39" s="831"/>
      <c r="K39" s="831"/>
      <c r="L39" s="831"/>
      <c r="M39" s="831"/>
      <c r="N39" s="831"/>
      <c r="O39" s="831"/>
      <c r="P39" s="831"/>
      <c r="Q39" s="831"/>
      <c r="R39" s="831"/>
      <c r="S39" s="831"/>
      <c r="T39" s="831"/>
      <c r="U39" s="831"/>
      <c r="V39" s="831"/>
      <c r="W39" s="831"/>
      <c r="X39" s="832"/>
      <c r="Y39" s="939">
        <f t="shared" si="0"/>
        <v>0</v>
      </c>
      <c r="Z39" s="826"/>
      <c r="AA39" s="826"/>
      <c r="AB39" s="940"/>
      <c r="AC39" s="933"/>
      <c r="AD39" s="934"/>
      <c r="AE39" s="831"/>
      <c r="AF39" s="831"/>
      <c r="AG39" s="831"/>
      <c r="AH39" s="831"/>
      <c r="AI39" s="831"/>
      <c r="AJ39" s="831"/>
      <c r="AK39" s="832"/>
      <c r="AL39" s="903" t="str">
        <f t="shared" si="1"/>
        <v/>
      </c>
      <c r="AM39" s="904"/>
      <c r="AN39" s="902" t="str">
        <f t="shared" si="2"/>
        <v/>
      </c>
      <c r="AO39" s="902"/>
      <c r="AP39" s="891" t="str">
        <f t="shared" si="3"/>
        <v/>
      </c>
      <c r="AQ39" s="892"/>
      <c r="AR39" s="33"/>
      <c r="AU39" s="29" t="str">
        <f t="shared" si="4"/>
        <v/>
      </c>
    </row>
    <row r="40" spans="1:47" s="29" customFormat="1" ht="15" customHeight="1">
      <c r="A40" s="28"/>
      <c r="B40" s="828">
        <f t="shared" si="6"/>
        <v>33</v>
      </c>
      <c r="C40" s="829"/>
      <c r="D40" s="830"/>
      <c r="E40" s="831"/>
      <c r="F40" s="831"/>
      <c r="G40" s="831"/>
      <c r="H40" s="831"/>
      <c r="I40" s="831"/>
      <c r="J40" s="831"/>
      <c r="K40" s="831"/>
      <c r="L40" s="831"/>
      <c r="M40" s="831"/>
      <c r="N40" s="831"/>
      <c r="O40" s="831"/>
      <c r="P40" s="831"/>
      <c r="Q40" s="831"/>
      <c r="R40" s="831"/>
      <c r="S40" s="831"/>
      <c r="T40" s="831"/>
      <c r="U40" s="831"/>
      <c r="V40" s="831"/>
      <c r="W40" s="831"/>
      <c r="X40" s="832"/>
      <c r="Y40" s="939">
        <f t="shared" si="0"/>
        <v>0</v>
      </c>
      <c r="Z40" s="826"/>
      <c r="AA40" s="826"/>
      <c r="AB40" s="940"/>
      <c r="AC40" s="933"/>
      <c r="AD40" s="934"/>
      <c r="AE40" s="831"/>
      <c r="AF40" s="831"/>
      <c r="AG40" s="831"/>
      <c r="AH40" s="831"/>
      <c r="AI40" s="831"/>
      <c r="AJ40" s="831"/>
      <c r="AK40" s="832"/>
      <c r="AL40" s="903" t="str">
        <f t="shared" si="1"/>
        <v/>
      </c>
      <c r="AM40" s="904"/>
      <c r="AN40" s="902" t="str">
        <f t="shared" si="2"/>
        <v/>
      </c>
      <c r="AO40" s="902"/>
      <c r="AP40" s="891" t="str">
        <f t="shared" si="3"/>
        <v/>
      </c>
      <c r="AQ40" s="892"/>
      <c r="AR40" s="33"/>
      <c r="AU40" s="29" t="str">
        <f t="shared" si="4"/>
        <v/>
      </c>
    </row>
    <row r="41" spans="1:47" s="29" customFormat="1" ht="15" customHeight="1">
      <c r="A41" s="28"/>
      <c r="B41" s="828">
        <f t="shared" si="6"/>
        <v>34</v>
      </c>
      <c r="C41" s="829"/>
      <c r="D41" s="830"/>
      <c r="E41" s="831"/>
      <c r="F41" s="831"/>
      <c r="G41" s="831"/>
      <c r="H41" s="831"/>
      <c r="I41" s="831"/>
      <c r="J41" s="831"/>
      <c r="K41" s="831"/>
      <c r="L41" s="831"/>
      <c r="M41" s="831"/>
      <c r="N41" s="831"/>
      <c r="O41" s="831"/>
      <c r="P41" s="831"/>
      <c r="Q41" s="831"/>
      <c r="R41" s="831"/>
      <c r="S41" s="831"/>
      <c r="T41" s="831"/>
      <c r="U41" s="831"/>
      <c r="V41" s="831"/>
      <c r="W41" s="831"/>
      <c r="X41" s="832"/>
      <c r="Y41" s="939">
        <f>(M41*P41*S41*V41)/1000</f>
        <v>0</v>
      </c>
      <c r="Z41" s="826"/>
      <c r="AA41" s="826"/>
      <c r="AB41" s="940"/>
      <c r="AC41" s="933"/>
      <c r="AD41" s="934"/>
      <c r="AE41" s="831"/>
      <c r="AF41" s="831"/>
      <c r="AG41" s="831"/>
      <c r="AH41" s="831"/>
      <c r="AI41" s="831"/>
      <c r="AJ41" s="831"/>
      <c r="AK41" s="832"/>
      <c r="AL41" s="903" t="str">
        <f t="shared" si="1"/>
        <v/>
      </c>
      <c r="AM41" s="904"/>
      <c r="AN41" s="902" t="str">
        <f t="shared" si="2"/>
        <v/>
      </c>
      <c r="AO41" s="902"/>
      <c r="AP41" s="891" t="str">
        <f t="shared" si="3"/>
        <v/>
      </c>
      <c r="AQ41" s="892"/>
      <c r="AR41" s="33"/>
      <c r="AU41" s="29" t="str">
        <f t="shared" si="4"/>
        <v/>
      </c>
    </row>
    <row r="42" spans="1:47" s="29" customFormat="1" ht="15" customHeight="1">
      <c r="A42" s="28"/>
      <c r="B42" s="828">
        <f t="shared" si="6"/>
        <v>35</v>
      </c>
      <c r="C42" s="829"/>
      <c r="D42" s="830"/>
      <c r="E42" s="831"/>
      <c r="F42" s="831"/>
      <c r="G42" s="831"/>
      <c r="H42" s="831"/>
      <c r="I42" s="831"/>
      <c r="J42" s="831"/>
      <c r="K42" s="831"/>
      <c r="L42" s="831"/>
      <c r="M42" s="831"/>
      <c r="N42" s="831"/>
      <c r="O42" s="831"/>
      <c r="P42" s="831"/>
      <c r="Q42" s="831"/>
      <c r="R42" s="831"/>
      <c r="S42" s="831"/>
      <c r="T42" s="831"/>
      <c r="U42" s="831"/>
      <c r="V42" s="831"/>
      <c r="W42" s="831"/>
      <c r="X42" s="832"/>
      <c r="Y42" s="939">
        <f t="shared" si="0"/>
        <v>0</v>
      </c>
      <c r="Z42" s="826"/>
      <c r="AA42" s="826"/>
      <c r="AB42" s="940"/>
      <c r="AC42" s="933"/>
      <c r="AD42" s="934"/>
      <c r="AE42" s="831"/>
      <c r="AF42" s="831"/>
      <c r="AG42" s="831"/>
      <c r="AH42" s="831"/>
      <c r="AI42" s="831"/>
      <c r="AJ42" s="831"/>
      <c r="AK42" s="832"/>
      <c r="AL42" s="903" t="str">
        <f t="shared" si="1"/>
        <v/>
      </c>
      <c r="AM42" s="904"/>
      <c r="AN42" s="902" t="str">
        <f t="shared" si="2"/>
        <v/>
      </c>
      <c r="AO42" s="902"/>
      <c r="AP42" s="891" t="str">
        <f t="shared" si="3"/>
        <v/>
      </c>
      <c r="AQ42" s="892"/>
      <c r="AR42" s="33"/>
      <c r="AU42" s="29" t="str">
        <f t="shared" si="4"/>
        <v/>
      </c>
    </row>
    <row r="43" spans="1:47" s="29" customFormat="1" ht="15" customHeight="1">
      <c r="A43" s="28"/>
      <c r="B43" s="828">
        <f t="shared" si="6"/>
        <v>36</v>
      </c>
      <c r="C43" s="829"/>
      <c r="D43" s="830"/>
      <c r="E43" s="831"/>
      <c r="F43" s="831"/>
      <c r="G43" s="831"/>
      <c r="H43" s="831"/>
      <c r="I43" s="831"/>
      <c r="J43" s="831"/>
      <c r="K43" s="831"/>
      <c r="L43" s="831"/>
      <c r="M43" s="831"/>
      <c r="N43" s="831"/>
      <c r="O43" s="831"/>
      <c r="P43" s="831"/>
      <c r="Q43" s="831"/>
      <c r="R43" s="831"/>
      <c r="S43" s="831"/>
      <c r="T43" s="831"/>
      <c r="U43" s="831"/>
      <c r="V43" s="831"/>
      <c r="W43" s="831"/>
      <c r="X43" s="832"/>
      <c r="Y43" s="939">
        <f t="shared" si="0"/>
        <v>0</v>
      </c>
      <c r="Z43" s="826"/>
      <c r="AA43" s="826"/>
      <c r="AB43" s="940"/>
      <c r="AC43" s="933"/>
      <c r="AD43" s="934"/>
      <c r="AE43" s="831"/>
      <c r="AF43" s="831"/>
      <c r="AG43" s="831"/>
      <c r="AH43" s="831"/>
      <c r="AI43" s="831"/>
      <c r="AJ43" s="831"/>
      <c r="AK43" s="832"/>
      <c r="AL43" s="903" t="str">
        <f t="shared" si="1"/>
        <v/>
      </c>
      <c r="AM43" s="904"/>
      <c r="AN43" s="902" t="str">
        <f t="shared" si="2"/>
        <v/>
      </c>
      <c r="AO43" s="902"/>
      <c r="AP43" s="891" t="str">
        <f t="shared" si="3"/>
        <v/>
      </c>
      <c r="AQ43" s="892"/>
      <c r="AR43" s="33"/>
      <c r="AU43" s="29" t="str">
        <f t="shared" si="4"/>
        <v/>
      </c>
    </row>
    <row r="44" spans="1:47" s="29" customFormat="1" ht="15" customHeight="1">
      <c r="A44" s="28"/>
      <c r="B44" s="828">
        <f t="shared" si="6"/>
        <v>37</v>
      </c>
      <c r="C44" s="829"/>
      <c r="D44" s="830"/>
      <c r="E44" s="831"/>
      <c r="F44" s="831"/>
      <c r="G44" s="831"/>
      <c r="H44" s="831"/>
      <c r="I44" s="831"/>
      <c r="J44" s="831"/>
      <c r="K44" s="831"/>
      <c r="L44" s="831"/>
      <c r="M44" s="831"/>
      <c r="N44" s="831"/>
      <c r="O44" s="831"/>
      <c r="P44" s="831"/>
      <c r="Q44" s="831"/>
      <c r="R44" s="831"/>
      <c r="S44" s="831"/>
      <c r="T44" s="831"/>
      <c r="U44" s="831"/>
      <c r="V44" s="831"/>
      <c r="W44" s="831"/>
      <c r="X44" s="832"/>
      <c r="Y44" s="939">
        <f t="shared" si="0"/>
        <v>0</v>
      </c>
      <c r="Z44" s="826"/>
      <c r="AA44" s="826"/>
      <c r="AB44" s="940"/>
      <c r="AC44" s="933"/>
      <c r="AD44" s="934"/>
      <c r="AE44" s="831"/>
      <c r="AF44" s="831"/>
      <c r="AG44" s="831"/>
      <c r="AH44" s="831"/>
      <c r="AI44" s="831"/>
      <c r="AJ44" s="831"/>
      <c r="AK44" s="832"/>
      <c r="AL44" s="903" t="str">
        <f t="shared" si="1"/>
        <v/>
      </c>
      <c r="AM44" s="904"/>
      <c r="AN44" s="902" t="str">
        <f t="shared" si="2"/>
        <v/>
      </c>
      <c r="AO44" s="902"/>
      <c r="AP44" s="891" t="str">
        <f t="shared" si="3"/>
        <v/>
      </c>
      <c r="AQ44" s="892"/>
      <c r="AR44" s="33"/>
      <c r="AU44" s="29" t="str">
        <f t="shared" si="4"/>
        <v/>
      </c>
    </row>
    <row r="45" spans="1:47" s="29" customFormat="1" ht="15" customHeight="1">
      <c r="A45" s="28"/>
      <c r="B45" s="828">
        <f t="shared" si="6"/>
        <v>38</v>
      </c>
      <c r="C45" s="829"/>
      <c r="D45" s="830"/>
      <c r="E45" s="831"/>
      <c r="F45" s="831"/>
      <c r="G45" s="831"/>
      <c r="H45" s="831"/>
      <c r="I45" s="831"/>
      <c r="J45" s="831"/>
      <c r="K45" s="831"/>
      <c r="L45" s="831"/>
      <c r="M45" s="831"/>
      <c r="N45" s="831"/>
      <c r="O45" s="831"/>
      <c r="P45" s="831"/>
      <c r="Q45" s="831"/>
      <c r="R45" s="831"/>
      <c r="S45" s="831"/>
      <c r="T45" s="831"/>
      <c r="U45" s="831"/>
      <c r="V45" s="831"/>
      <c r="W45" s="831"/>
      <c r="X45" s="832"/>
      <c r="Y45" s="939">
        <f t="shared" si="0"/>
        <v>0</v>
      </c>
      <c r="Z45" s="826"/>
      <c r="AA45" s="826"/>
      <c r="AB45" s="940"/>
      <c r="AC45" s="933"/>
      <c r="AD45" s="934"/>
      <c r="AE45" s="831"/>
      <c r="AF45" s="831"/>
      <c r="AG45" s="831"/>
      <c r="AH45" s="831"/>
      <c r="AI45" s="831"/>
      <c r="AJ45" s="831"/>
      <c r="AK45" s="832"/>
      <c r="AL45" s="903" t="str">
        <f t="shared" si="1"/>
        <v/>
      </c>
      <c r="AM45" s="904"/>
      <c r="AN45" s="902" t="str">
        <f t="shared" si="2"/>
        <v/>
      </c>
      <c r="AO45" s="902"/>
      <c r="AP45" s="891" t="str">
        <f t="shared" si="3"/>
        <v/>
      </c>
      <c r="AQ45" s="892"/>
      <c r="AR45" s="33"/>
      <c r="AU45" s="29" t="str">
        <f t="shared" si="4"/>
        <v/>
      </c>
    </row>
    <row r="46" spans="1:47" s="29" customFormat="1" ht="15" customHeight="1">
      <c r="A46" s="28"/>
      <c r="B46" s="828">
        <f t="shared" si="6"/>
        <v>39</v>
      </c>
      <c r="C46" s="829"/>
      <c r="D46" s="830"/>
      <c r="E46" s="831"/>
      <c r="F46" s="831"/>
      <c r="G46" s="831"/>
      <c r="H46" s="831"/>
      <c r="I46" s="831"/>
      <c r="J46" s="831"/>
      <c r="K46" s="831"/>
      <c r="L46" s="831"/>
      <c r="M46" s="831"/>
      <c r="N46" s="831"/>
      <c r="O46" s="831"/>
      <c r="P46" s="831"/>
      <c r="Q46" s="831"/>
      <c r="R46" s="831"/>
      <c r="S46" s="831"/>
      <c r="T46" s="831"/>
      <c r="U46" s="831"/>
      <c r="V46" s="831"/>
      <c r="W46" s="831"/>
      <c r="X46" s="832"/>
      <c r="Y46" s="939">
        <f t="shared" si="0"/>
        <v>0</v>
      </c>
      <c r="Z46" s="826"/>
      <c r="AA46" s="826"/>
      <c r="AB46" s="940"/>
      <c r="AC46" s="933"/>
      <c r="AD46" s="934"/>
      <c r="AE46" s="831"/>
      <c r="AF46" s="831"/>
      <c r="AG46" s="831"/>
      <c r="AH46" s="831"/>
      <c r="AI46" s="831"/>
      <c r="AJ46" s="831"/>
      <c r="AK46" s="832"/>
      <c r="AL46" s="903" t="str">
        <f t="shared" si="1"/>
        <v/>
      </c>
      <c r="AM46" s="904"/>
      <c r="AN46" s="902" t="str">
        <f t="shared" si="2"/>
        <v/>
      </c>
      <c r="AO46" s="902"/>
      <c r="AP46" s="891" t="str">
        <f t="shared" si="3"/>
        <v/>
      </c>
      <c r="AQ46" s="892"/>
      <c r="AR46" s="33"/>
      <c r="AU46" s="29" t="str">
        <f t="shared" si="4"/>
        <v/>
      </c>
    </row>
    <row r="47" spans="1:47" s="29" customFormat="1" ht="15" customHeight="1">
      <c r="A47" s="28"/>
      <c r="B47" s="828">
        <f t="shared" si="6"/>
        <v>40</v>
      </c>
      <c r="C47" s="829"/>
      <c r="D47" s="830"/>
      <c r="E47" s="831"/>
      <c r="F47" s="831"/>
      <c r="G47" s="831"/>
      <c r="H47" s="831"/>
      <c r="I47" s="831"/>
      <c r="J47" s="831"/>
      <c r="K47" s="831"/>
      <c r="L47" s="831"/>
      <c r="M47" s="831"/>
      <c r="N47" s="831"/>
      <c r="O47" s="831"/>
      <c r="P47" s="831"/>
      <c r="Q47" s="831"/>
      <c r="R47" s="831"/>
      <c r="S47" s="831"/>
      <c r="T47" s="831"/>
      <c r="U47" s="831"/>
      <c r="V47" s="831"/>
      <c r="W47" s="831"/>
      <c r="X47" s="832"/>
      <c r="Y47" s="939">
        <f t="shared" si="0"/>
        <v>0</v>
      </c>
      <c r="Z47" s="826"/>
      <c r="AA47" s="826"/>
      <c r="AB47" s="940"/>
      <c r="AC47" s="933"/>
      <c r="AD47" s="934"/>
      <c r="AE47" s="831"/>
      <c r="AF47" s="831"/>
      <c r="AG47" s="831"/>
      <c r="AH47" s="831"/>
      <c r="AI47" s="831"/>
      <c r="AJ47" s="831"/>
      <c r="AK47" s="832"/>
      <c r="AL47" s="903" t="str">
        <f t="shared" si="1"/>
        <v/>
      </c>
      <c r="AM47" s="904"/>
      <c r="AN47" s="902" t="str">
        <f t="shared" si="2"/>
        <v/>
      </c>
      <c r="AO47" s="902"/>
      <c r="AP47" s="891" t="str">
        <f t="shared" si="3"/>
        <v/>
      </c>
      <c r="AQ47" s="892"/>
      <c r="AR47" s="33"/>
      <c r="AU47" s="29" t="str">
        <f t="shared" si="4"/>
        <v/>
      </c>
    </row>
    <row r="48" spans="1:47" s="29" customFormat="1" ht="15" customHeight="1">
      <c r="A48" s="28"/>
      <c r="B48" s="828">
        <f t="shared" si="6"/>
        <v>41</v>
      </c>
      <c r="C48" s="829"/>
      <c r="D48" s="830"/>
      <c r="E48" s="831"/>
      <c r="F48" s="831"/>
      <c r="G48" s="831"/>
      <c r="H48" s="831"/>
      <c r="I48" s="831"/>
      <c r="J48" s="831"/>
      <c r="K48" s="831"/>
      <c r="L48" s="831"/>
      <c r="M48" s="831"/>
      <c r="N48" s="831"/>
      <c r="O48" s="831"/>
      <c r="P48" s="831"/>
      <c r="Q48" s="831"/>
      <c r="R48" s="831"/>
      <c r="S48" s="831"/>
      <c r="T48" s="831"/>
      <c r="U48" s="831"/>
      <c r="V48" s="831"/>
      <c r="W48" s="831"/>
      <c r="X48" s="832"/>
      <c r="Y48" s="939">
        <f t="shared" si="0"/>
        <v>0</v>
      </c>
      <c r="Z48" s="826"/>
      <c r="AA48" s="826"/>
      <c r="AB48" s="940"/>
      <c r="AC48" s="933"/>
      <c r="AD48" s="934"/>
      <c r="AE48" s="831"/>
      <c r="AF48" s="831"/>
      <c r="AG48" s="831"/>
      <c r="AH48" s="831"/>
      <c r="AI48" s="831"/>
      <c r="AJ48" s="831"/>
      <c r="AK48" s="832"/>
      <c r="AL48" s="903" t="str">
        <f t="shared" si="1"/>
        <v/>
      </c>
      <c r="AM48" s="904"/>
      <c r="AN48" s="902" t="str">
        <f t="shared" si="2"/>
        <v/>
      </c>
      <c r="AO48" s="902"/>
      <c r="AP48" s="891" t="str">
        <f t="shared" si="3"/>
        <v/>
      </c>
      <c r="AQ48" s="892"/>
      <c r="AR48" s="33"/>
      <c r="AU48" s="29" t="str">
        <f t="shared" si="4"/>
        <v/>
      </c>
    </row>
    <row r="49" spans="1:48" s="29" customFormat="1" ht="15" customHeight="1">
      <c r="A49" s="28"/>
      <c r="B49" s="828">
        <f t="shared" si="6"/>
        <v>42</v>
      </c>
      <c r="C49" s="829"/>
      <c r="D49" s="830"/>
      <c r="E49" s="831"/>
      <c r="F49" s="831"/>
      <c r="G49" s="831"/>
      <c r="H49" s="831"/>
      <c r="I49" s="831"/>
      <c r="J49" s="831"/>
      <c r="K49" s="831"/>
      <c r="L49" s="831"/>
      <c r="M49" s="831"/>
      <c r="N49" s="831"/>
      <c r="O49" s="831"/>
      <c r="P49" s="831"/>
      <c r="Q49" s="831"/>
      <c r="R49" s="831"/>
      <c r="S49" s="831"/>
      <c r="T49" s="831"/>
      <c r="U49" s="831"/>
      <c r="V49" s="831"/>
      <c r="W49" s="831"/>
      <c r="X49" s="832"/>
      <c r="Y49" s="939">
        <f t="shared" si="0"/>
        <v>0</v>
      </c>
      <c r="Z49" s="826"/>
      <c r="AA49" s="826"/>
      <c r="AB49" s="940"/>
      <c r="AC49" s="933"/>
      <c r="AD49" s="934"/>
      <c r="AE49" s="831"/>
      <c r="AF49" s="831"/>
      <c r="AG49" s="831"/>
      <c r="AH49" s="831"/>
      <c r="AI49" s="831"/>
      <c r="AJ49" s="831"/>
      <c r="AK49" s="832"/>
      <c r="AL49" s="903" t="str">
        <f t="shared" si="1"/>
        <v/>
      </c>
      <c r="AM49" s="904"/>
      <c r="AN49" s="902" t="str">
        <f t="shared" si="2"/>
        <v/>
      </c>
      <c r="AO49" s="902"/>
      <c r="AP49" s="891" t="str">
        <f t="shared" si="3"/>
        <v/>
      </c>
      <c r="AQ49" s="892"/>
      <c r="AR49" s="33"/>
      <c r="AU49" s="29" t="str">
        <f t="shared" si="4"/>
        <v/>
      </c>
    </row>
    <row r="50" spans="1:48" s="29" customFormat="1" ht="15" customHeight="1">
      <c r="A50" s="28"/>
      <c r="B50" s="828">
        <f t="shared" si="6"/>
        <v>43</v>
      </c>
      <c r="C50" s="829"/>
      <c r="D50" s="830"/>
      <c r="E50" s="831"/>
      <c r="F50" s="831"/>
      <c r="G50" s="831"/>
      <c r="H50" s="831"/>
      <c r="I50" s="831"/>
      <c r="J50" s="831"/>
      <c r="K50" s="831"/>
      <c r="L50" s="831"/>
      <c r="M50" s="831"/>
      <c r="N50" s="831"/>
      <c r="O50" s="831"/>
      <c r="P50" s="831"/>
      <c r="Q50" s="831"/>
      <c r="R50" s="831"/>
      <c r="S50" s="831"/>
      <c r="T50" s="831"/>
      <c r="U50" s="831"/>
      <c r="V50" s="831"/>
      <c r="W50" s="831"/>
      <c r="X50" s="832"/>
      <c r="Y50" s="939">
        <f t="shared" si="0"/>
        <v>0</v>
      </c>
      <c r="Z50" s="826"/>
      <c r="AA50" s="826"/>
      <c r="AB50" s="940"/>
      <c r="AC50" s="933"/>
      <c r="AD50" s="934"/>
      <c r="AE50" s="831"/>
      <c r="AF50" s="831"/>
      <c r="AG50" s="831"/>
      <c r="AH50" s="831"/>
      <c r="AI50" s="831"/>
      <c r="AJ50" s="831"/>
      <c r="AK50" s="832"/>
      <c r="AL50" s="903" t="str">
        <f t="shared" si="1"/>
        <v/>
      </c>
      <c r="AM50" s="904"/>
      <c r="AN50" s="902" t="str">
        <f t="shared" si="2"/>
        <v/>
      </c>
      <c r="AO50" s="902"/>
      <c r="AP50" s="891" t="str">
        <f t="shared" si="3"/>
        <v/>
      </c>
      <c r="AQ50" s="892"/>
      <c r="AR50" s="33"/>
      <c r="AU50" s="29" t="str">
        <f t="shared" si="4"/>
        <v/>
      </c>
    </row>
    <row r="51" spans="1:48" s="29" customFormat="1" ht="15" customHeight="1">
      <c r="A51" s="28"/>
      <c r="B51" s="828">
        <f t="shared" si="6"/>
        <v>44</v>
      </c>
      <c r="C51" s="829"/>
      <c r="D51" s="830"/>
      <c r="E51" s="831"/>
      <c r="F51" s="831"/>
      <c r="G51" s="831"/>
      <c r="H51" s="831"/>
      <c r="I51" s="831"/>
      <c r="J51" s="831"/>
      <c r="K51" s="831"/>
      <c r="L51" s="831"/>
      <c r="M51" s="831"/>
      <c r="N51" s="831"/>
      <c r="O51" s="831"/>
      <c r="P51" s="831"/>
      <c r="Q51" s="831"/>
      <c r="R51" s="831"/>
      <c r="S51" s="831"/>
      <c r="T51" s="831"/>
      <c r="U51" s="831"/>
      <c r="V51" s="831"/>
      <c r="W51" s="831"/>
      <c r="X51" s="832"/>
      <c r="Y51" s="939">
        <f t="shared" si="0"/>
        <v>0</v>
      </c>
      <c r="Z51" s="826"/>
      <c r="AA51" s="826"/>
      <c r="AB51" s="940"/>
      <c r="AC51" s="933"/>
      <c r="AD51" s="934"/>
      <c r="AE51" s="831"/>
      <c r="AF51" s="831"/>
      <c r="AG51" s="831"/>
      <c r="AH51" s="831"/>
      <c r="AI51" s="831"/>
      <c r="AJ51" s="831"/>
      <c r="AK51" s="832"/>
      <c r="AL51" s="903" t="str">
        <f t="shared" si="1"/>
        <v/>
      </c>
      <c r="AM51" s="904"/>
      <c r="AN51" s="902" t="str">
        <f t="shared" si="2"/>
        <v/>
      </c>
      <c r="AO51" s="902"/>
      <c r="AP51" s="891" t="str">
        <f t="shared" si="3"/>
        <v/>
      </c>
      <c r="AQ51" s="892"/>
      <c r="AR51" s="33"/>
      <c r="AU51" s="29" t="str">
        <f t="shared" si="4"/>
        <v/>
      </c>
    </row>
    <row r="52" spans="1:48" s="29" customFormat="1" ht="15" customHeight="1">
      <c r="A52" s="28"/>
      <c r="B52" s="828">
        <f t="shared" si="6"/>
        <v>45</v>
      </c>
      <c r="C52" s="829"/>
      <c r="D52" s="830"/>
      <c r="E52" s="831"/>
      <c r="F52" s="831"/>
      <c r="G52" s="831"/>
      <c r="H52" s="831"/>
      <c r="I52" s="831"/>
      <c r="J52" s="831"/>
      <c r="K52" s="831"/>
      <c r="L52" s="831"/>
      <c r="M52" s="831"/>
      <c r="N52" s="831"/>
      <c r="O52" s="831"/>
      <c r="P52" s="831"/>
      <c r="Q52" s="831"/>
      <c r="R52" s="831"/>
      <c r="S52" s="831"/>
      <c r="T52" s="831"/>
      <c r="U52" s="831"/>
      <c r="V52" s="831"/>
      <c r="W52" s="831"/>
      <c r="X52" s="832"/>
      <c r="Y52" s="939">
        <f t="shared" si="0"/>
        <v>0</v>
      </c>
      <c r="Z52" s="826"/>
      <c r="AA52" s="826"/>
      <c r="AB52" s="940"/>
      <c r="AC52" s="933"/>
      <c r="AD52" s="934"/>
      <c r="AE52" s="831"/>
      <c r="AF52" s="831"/>
      <c r="AG52" s="831"/>
      <c r="AH52" s="831"/>
      <c r="AI52" s="831"/>
      <c r="AJ52" s="831"/>
      <c r="AK52" s="832"/>
      <c r="AL52" s="903" t="str">
        <f t="shared" si="1"/>
        <v/>
      </c>
      <c r="AM52" s="904"/>
      <c r="AN52" s="902" t="str">
        <f t="shared" si="2"/>
        <v/>
      </c>
      <c r="AO52" s="902"/>
      <c r="AP52" s="891" t="str">
        <f t="shared" si="3"/>
        <v/>
      </c>
      <c r="AQ52" s="892"/>
      <c r="AR52" s="33"/>
      <c r="AU52" s="29" t="str">
        <f t="shared" si="4"/>
        <v/>
      </c>
    </row>
    <row r="53" spans="1:48" s="29" customFormat="1" ht="15" customHeight="1">
      <c r="A53" s="28"/>
      <c r="B53" s="828">
        <f t="shared" si="6"/>
        <v>46</v>
      </c>
      <c r="C53" s="829"/>
      <c r="D53" s="830"/>
      <c r="E53" s="831"/>
      <c r="F53" s="831"/>
      <c r="G53" s="831"/>
      <c r="H53" s="831"/>
      <c r="I53" s="831"/>
      <c r="J53" s="831"/>
      <c r="K53" s="831"/>
      <c r="L53" s="831"/>
      <c r="M53" s="831"/>
      <c r="N53" s="831"/>
      <c r="O53" s="831"/>
      <c r="P53" s="831"/>
      <c r="Q53" s="831"/>
      <c r="R53" s="831"/>
      <c r="S53" s="831"/>
      <c r="T53" s="831"/>
      <c r="U53" s="831"/>
      <c r="V53" s="831"/>
      <c r="W53" s="831"/>
      <c r="X53" s="832"/>
      <c r="Y53" s="939">
        <f t="shared" si="0"/>
        <v>0</v>
      </c>
      <c r="Z53" s="826"/>
      <c r="AA53" s="826"/>
      <c r="AB53" s="940"/>
      <c r="AC53" s="933"/>
      <c r="AD53" s="934"/>
      <c r="AE53" s="831"/>
      <c r="AF53" s="831"/>
      <c r="AG53" s="831"/>
      <c r="AH53" s="831"/>
      <c r="AI53" s="831"/>
      <c r="AJ53" s="831"/>
      <c r="AK53" s="832"/>
      <c r="AL53" s="903" t="str">
        <f t="shared" si="1"/>
        <v/>
      </c>
      <c r="AM53" s="904"/>
      <c r="AN53" s="902" t="str">
        <f t="shared" si="2"/>
        <v/>
      </c>
      <c r="AO53" s="902"/>
      <c r="AP53" s="891" t="str">
        <f t="shared" si="3"/>
        <v/>
      </c>
      <c r="AQ53" s="892"/>
      <c r="AR53" s="33"/>
      <c r="AU53" s="29" t="str">
        <f t="shared" si="4"/>
        <v/>
      </c>
    </row>
    <row r="54" spans="1:48" s="29" customFormat="1" ht="15" customHeight="1">
      <c r="A54" s="28"/>
      <c r="B54" s="828">
        <f t="shared" si="6"/>
        <v>47</v>
      </c>
      <c r="C54" s="829"/>
      <c r="D54" s="830"/>
      <c r="E54" s="831"/>
      <c r="F54" s="831"/>
      <c r="G54" s="831"/>
      <c r="H54" s="831"/>
      <c r="I54" s="831"/>
      <c r="J54" s="831"/>
      <c r="K54" s="831"/>
      <c r="L54" s="831"/>
      <c r="M54" s="831"/>
      <c r="N54" s="831"/>
      <c r="O54" s="831"/>
      <c r="P54" s="831"/>
      <c r="Q54" s="831"/>
      <c r="R54" s="831"/>
      <c r="S54" s="831"/>
      <c r="T54" s="831"/>
      <c r="U54" s="831"/>
      <c r="V54" s="831"/>
      <c r="W54" s="831"/>
      <c r="X54" s="832"/>
      <c r="Y54" s="939">
        <f t="shared" si="0"/>
        <v>0</v>
      </c>
      <c r="Z54" s="826"/>
      <c r="AA54" s="826"/>
      <c r="AB54" s="940"/>
      <c r="AC54" s="933"/>
      <c r="AD54" s="934"/>
      <c r="AE54" s="831"/>
      <c r="AF54" s="831"/>
      <c r="AG54" s="831"/>
      <c r="AH54" s="831"/>
      <c r="AI54" s="831"/>
      <c r="AJ54" s="831"/>
      <c r="AK54" s="832"/>
      <c r="AL54" s="903" t="str">
        <f t="shared" si="1"/>
        <v/>
      </c>
      <c r="AM54" s="904"/>
      <c r="AN54" s="902" t="str">
        <f t="shared" si="2"/>
        <v/>
      </c>
      <c r="AO54" s="902"/>
      <c r="AP54" s="891" t="str">
        <f t="shared" si="3"/>
        <v/>
      </c>
      <c r="AQ54" s="892"/>
      <c r="AR54" s="33"/>
      <c r="AU54" s="29" t="str">
        <f t="shared" si="4"/>
        <v/>
      </c>
    </row>
    <row r="55" spans="1:48" s="29" customFormat="1" ht="15" customHeight="1">
      <c r="A55" s="28"/>
      <c r="B55" s="828">
        <f t="shared" si="6"/>
        <v>48</v>
      </c>
      <c r="C55" s="829"/>
      <c r="D55" s="830"/>
      <c r="E55" s="831"/>
      <c r="F55" s="831"/>
      <c r="G55" s="831"/>
      <c r="H55" s="831"/>
      <c r="I55" s="831"/>
      <c r="J55" s="831"/>
      <c r="K55" s="831"/>
      <c r="L55" s="831"/>
      <c r="M55" s="831"/>
      <c r="N55" s="831"/>
      <c r="O55" s="831"/>
      <c r="P55" s="831"/>
      <c r="Q55" s="831"/>
      <c r="R55" s="831"/>
      <c r="S55" s="831"/>
      <c r="T55" s="831"/>
      <c r="U55" s="831"/>
      <c r="V55" s="831"/>
      <c r="W55" s="831"/>
      <c r="X55" s="832"/>
      <c r="Y55" s="939">
        <f t="shared" si="0"/>
        <v>0</v>
      </c>
      <c r="Z55" s="826"/>
      <c r="AA55" s="826"/>
      <c r="AB55" s="940"/>
      <c r="AC55" s="933"/>
      <c r="AD55" s="934"/>
      <c r="AE55" s="831"/>
      <c r="AF55" s="831"/>
      <c r="AG55" s="831"/>
      <c r="AH55" s="831"/>
      <c r="AI55" s="831"/>
      <c r="AJ55" s="831"/>
      <c r="AK55" s="832"/>
      <c r="AL55" s="903" t="str">
        <f t="shared" si="1"/>
        <v/>
      </c>
      <c r="AM55" s="904"/>
      <c r="AN55" s="902" t="str">
        <f t="shared" si="2"/>
        <v/>
      </c>
      <c r="AO55" s="902"/>
      <c r="AP55" s="891" t="str">
        <f t="shared" si="3"/>
        <v/>
      </c>
      <c r="AQ55" s="892"/>
      <c r="AR55" s="33"/>
      <c r="AU55" s="29" t="str">
        <f t="shared" si="4"/>
        <v/>
      </c>
    </row>
    <row r="56" spans="1:48" ht="15" customHeight="1">
      <c r="A56" s="28"/>
      <c r="B56" s="828">
        <f t="shared" si="6"/>
        <v>49</v>
      </c>
      <c r="C56" s="829"/>
      <c r="D56" s="830"/>
      <c r="E56" s="831"/>
      <c r="F56" s="831"/>
      <c r="G56" s="831"/>
      <c r="H56" s="831"/>
      <c r="I56" s="831"/>
      <c r="J56" s="831"/>
      <c r="K56" s="831"/>
      <c r="L56" s="831"/>
      <c r="M56" s="831"/>
      <c r="N56" s="831"/>
      <c r="O56" s="831"/>
      <c r="P56" s="831"/>
      <c r="Q56" s="831"/>
      <c r="R56" s="831"/>
      <c r="S56" s="831"/>
      <c r="T56" s="831"/>
      <c r="U56" s="831"/>
      <c r="V56" s="831"/>
      <c r="W56" s="831"/>
      <c r="X56" s="832"/>
      <c r="Y56" s="939">
        <f t="shared" si="0"/>
        <v>0</v>
      </c>
      <c r="Z56" s="826"/>
      <c r="AA56" s="826"/>
      <c r="AB56" s="940"/>
      <c r="AC56" s="933"/>
      <c r="AD56" s="934"/>
      <c r="AE56" s="831"/>
      <c r="AF56" s="831"/>
      <c r="AG56" s="831"/>
      <c r="AH56" s="831"/>
      <c r="AI56" s="831"/>
      <c r="AJ56" s="831"/>
      <c r="AK56" s="832"/>
      <c r="AL56" s="903" t="str">
        <f t="shared" si="1"/>
        <v/>
      </c>
      <c r="AM56" s="904"/>
      <c r="AN56" s="902" t="str">
        <f t="shared" si="2"/>
        <v/>
      </c>
      <c r="AO56" s="902"/>
      <c r="AP56" s="891" t="str">
        <f t="shared" si="3"/>
        <v/>
      </c>
      <c r="AQ56" s="892"/>
      <c r="AR56" s="33"/>
      <c r="AT56" s="29"/>
      <c r="AU56" s="29" t="str">
        <f t="shared" si="4"/>
        <v/>
      </c>
      <c r="AV56" s="29"/>
    </row>
    <row r="57" spans="1:48" ht="14.25" thickBot="1">
      <c r="A57" s="28"/>
      <c r="B57" s="848">
        <f t="shared" si="6"/>
        <v>50</v>
      </c>
      <c r="C57" s="849"/>
      <c r="D57" s="850"/>
      <c r="E57" s="820"/>
      <c r="F57" s="820"/>
      <c r="G57" s="820"/>
      <c r="H57" s="820"/>
      <c r="I57" s="820"/>
      <c r="J57" s="820"/>
      <c r="K57" s="820"/>
      <c r="L57" s="820"/>
      <c r="M57" s="820"/>
      <c r="N57" s="820"/>
      <c r="O57" s="820"/>
      <c r="P57" s="820"/>
      <c r="Q57" s="820"/>
      <c r="R57" s="820"/>
      <c r="S57" s="820"/>
      <c r="T57" s="820"/>
      <c r="U57" s="820"/>
      <c r="V57" s="820"/>
      <c r="W57" s="820"/>
      <c r="X57" s="821"/>
      <c r="Y57" s="956">
        <f t="shared" si="0"/>
        <v>0</v>
      </c>
      <c r="Z57" s="952"/>
      <c r="AA57" s="952"/>
      <c r="AB57" s="957"/>
      <c r="AC57" s="949"/>
      <c r="AD57" s="950"/>
      <c r="AE57" s="820"/>
      <c r="AF57" s="820"/>
      <c r="AG57" s="820"/>
      <c r="AH57" s="820"/>
      <c r="AI57" s="820"/>
      <c r="AJ57" s="820"/>
      <c r="AK57" s="821"/>
      <c r="AL57" s="905" t="str">
        <f t="shared" si="1"/>
        <v/>
      </c>
      <c r="AM57" s="906"/>
      <c r="AN57" s="907" t="str">
        <f t="shared" si="2"/>
        <v/>
      </c>
      <c r="AO57" s="907"/>
      <c r="AP57" s="893" t="str">
        <f t="shared" si="3"/>
        <v/>
      </c>
      <c r="AQ57" s="894"/>
      <c r="AR57" s="33"/>
      <c r="AT57" s="29"/>
      <c r="AU57" s="29" t="str">
        <f t="shared" si="4"/>
        <v/>
      </c>
    </row>
    <row r="58" spans="1:48" ht="14.25" thickBot="1">
      <c r="A58" s="28"/>
      <c r="B58" s="302"/>
      <c r="C58" s="302"/>
      <c r="D58" s="76"/>
      <c r="E58" s="76"/>
      <c r="F58" s="76"/>
      <c r="G58" s="76"/>
      <c r="H58" s="76"/>
      <c r="I58" s="76"/>
      <c r="J58" s="76"/>
      <c r="K58" s="340"/>
      <c r="L58" s="340"/>
      <c r="M58" s="340"/>
      <c r="N58" s="340"/>
      <c r="O58" s="340"/>
      <c r="P58" s="76"/>
      <c r="Q58" s="76"/>
      <c r="R58" s="76"/>
      <c r="S58" s="76"/>
      <c r="T58" s="76"/>
      <c r="U58" s="76"/>
      <c r="V58" s="76"/>
      <c r="W58" s="76"/>
      <c r="X58" s="76"/>
      <c r="Y58" s="283"/>
      <c r="Z58" s="283"/>
      <c r="AA58" s="283"/>
      <c r="AB58" s="288"/>
      <c r="AC58" s="76"/>
      <c r="AD58" s="76"/>
      <c r="AE58" s="76"/>
      <c r="AF58" s="76"/>
      <c r="AG58" s="76"/>
      <c r="AH58" s="76"/>
      <c r="AI58" s="76"/>
      <c r="AJ58" s="76"/>
      <c r="AK58" s="76"/>
      <c r="AL58" s="284"/>
      <c r="AM58" s="284"/>
      <c r="AN58" s="285"/>
      <c r="AO58" s="285" t="s">
        <v>470</v>
      </c>
      <c r="AP58" s="895">
        <f>SUM(AP8:AQ57)</f>
        <v>0</v>
      </c>
      <c r="AQ58" s="896"/>
      <c r="AR58" s="897"/>
      <c r="AT58" s="29"/>
      <c r="AU58" s="29"/>
    </row>
    <row r="59" spans="1:48" ht="16.5" customHeight="1" thickBot="1">
      <c r="A59" s="28"/>
      <c r="B59" s="28"/>
      <c r="C59" s="28"/>
      <c r="D59" s="481" t="s">
        <v>390</v>
      </c>
      <c r="E59" s="481"/>
      <c r="F59" s="481"/>
      <c r="G59" s="481"/>
      <c r="H59" s="481"/>
      <c r="I59" s="481"/>
      <c r="J59" s="836"/>
      <c r="K59" s="963">
        <f>Y59*0.495/1000</f>
        <v>0</v>
      </c>
      <c r="L59" s="964"/>
      <c r="M59" s="964"/>
      <c r="N59" s="964"/>
      <c r="O59" s="965"/>
      <c r="P59" s="36" t="s">
        <v>162</v>
      </c>
      <c r="Q59" s="35"/>
      <c r="R59" s="35"/>
      <c r="S59" s="37"/>
      <c r="T59" s="38" t="s">
        <v>163</v>
      </c>
      <c r="U59" s="37"/>
      <c r="V59" s="37"/>
      <c r="W59" s="37"/>
      <c r="X59" s="38"/>
      <c r="Y59" s="946">
        <f>SUM(Y8:AB57)</f>
        <v>0</v>
      </c>
      <c r="Z59" s="947"/>
      <c r="AA59" s="947"/>
      <c r="AB59" s="948"/>
      <c r="AC59" s="281" t="s">
        <v>125</v>
      </c>
      <c r="AD59" s="282"/>
      <c r="AE59" s="37"/>
      <c r="AF59" s="35"/>
      <c r="AG59" s="298" t="s">
        <v>441</v>
      </c>
      <c r="AH59" s="843">
        <f>AP59</f>
        <v>0</v>
      </c>
      <c r="AI59" s="844"/>
      <c r="AJ59" s="844"/>
      <c r="AK59" s="845"/>
      <c r="AL59" s="35" t="s">
        <v>162</v>
      </c>
      <c r="AM59" s="35"/>
      <c r="AN59" s="28"/>
      <c r="AP59" s="898">
        <f>AP58*0.495/1000</f>
        <v>0</v>
      </c>
      <c r="AQ59" s="899"/>
      <c r="AR59" s="39" t="s">
        <v>469</v>
      </c>
      <c r="AU59" s="40"/>
    </row>
    <row r="60" spans="1:48" ht="16.5" customHeight="1">
      <c r="A60" s="28"/>
      <c r="B60" s="28"/>
      <c r="C60" s="28"/>
      <c r="D60" s="302"/>
      <c r="E60" s="302"/>
      <c r="F60" s="302"/>
      <c r="G60" s="302"/>
      <c r="H60" s="302"/>
      <c r="I60" s="302"/>
      <c r="J60" s="302"/>
      <c r="K60" s="41"/>
      <c r="L60" s="41"/>
      <c r="M60" s="41"/>
      <c r="N60" s="41"/>
      <c r="O60" s="41"/>
      <c r="P60" s="28"/>
      <c r="Q60" s="28"/>
      <c r="R60" s="28"/>
      <c r="S60" s="28"/>
      <c r="T60" s="28"/>
      <c r="U60" s="302"/>
      <c r="V60" s="302"/>
      <c r="W60" s="302"/>
      <c r="X60" s="302"/>
      <c r="Y60" s="42"/>
      <c r="Z60" s="42"/>
      <c r="AA60" s="42"/>
      <c r="AB60" s="42"/>
      <c r="AC60" s="42"/>
      <c r="AD60" s="42"/>
      <c r="AE60" s="43"/>
      <c r="AF60" s="28"/>
      <c r="AG60" s="28"/>
      <c r="AH60" s="28"/>
      <c r="AI60" s="28"/>
      <c r="AJ60" s="28"/>
      <c r="AK60" s="28"/>
    </row>
  </sheetData>
  <sheetProtection password="D73A" sheet="1" formatCells="0"/>
  <mergeCells count="628">
    <mergeCell ref="AD1:AH2"/>
    <mergeCell ref="AI1:AL2"/>
    <mergeCell ref="Y6:AB6"/>
    <mergeCell ref="AC6:AD6"/>
    <mergeCell ref="AE6:AK7"/>
    <mergeCell ref="AL6:AM7"/>
    <mergeCell ref="A1:T2"/>
    <mergeCell ref="A3:AJ4"/>
    <mergeCell ref="AN6:AO7"/>
    <mergeCell ref="AP6:AQ7"/>
    <mergeCell ref="Y7:AB7"/>
    <mergeCell ref="AC7:AD7"/>
    <mergeCell ref="B6:C7"/>
    <mergeCell ref="D6:L7"/>
    <mergeCell ref="M6:O6"/>
    <mergeCell ref="P6:R6"/>
    <mergeCell ref="S6:U6"/>
    <mergeCell ref="V6:X6"/>
    <mergeCell ref="M7:O7"/>
    <mergeCell ref="P7:R7"/>
    <mergeCell ref="S7:U7"/>
    <mergeCell ref="V7:X7"/>
    <mergeCell ref="Y8:AB8"/>
    <mergeCell ref="AC8:AD8"/>
    <mergeCell ref="AE8:AK8"/>
    <mergeCell ref="AL8:AM8"/>
    <mergeCell ref="AN8:AO8"/>
    <mergeCell ref="AP8:AQ8"/>
    <mergeCell ref="B8:C8"/>
    <mergeCell ref="D8:L8"/>
    <mergeCell ref="M8:O8"/>
    <mergeCell ref="P8:R8"/>
    <mergeCell ref="S8:U8"/>
    <mergeCell ref="V8:X8"/>
    <mergeCell ref="Y9:AB9"/>
    <mergeCell ref="AC9:AD9"/>
    <mergeCell ref="AE9:AK9"/>
    <mergeCell ref="AL9:AM9"/>
    <mergeCell ref="AN9:AO9"/>
    <mergeCell ref="AP9:AQ9"/>
    <mergeCell ref="B9:C9"/>
    <mergeCell ref="D9:L9"/>
    <mergeCell ref="M9:O9"/>
    <mergeCell ref="P9:R9"/>
    <mergeCell ref="S9:U9"/>
    <mergeCell ref="V9:X9"/>
    <mergeCell ref="Y10:AB10"/>
    <mergeCell ref="AC10:AD10"/>
    <mergeCell ref="AE10:AK10"/>
    <mergeCell ref="AL10:AM10"/>
    <mergeCell ref="AN10:AO10"/>
    <mergeCell ref="AP10:AQ10"/>
    <mergeCell ref="B10:C10"/>
    <mergeCell ref="D10:L10"/>
    <mergeCell ref="M10:O10"/>
    <mergeCell ref="P10:R10"/>
    <mergeCell ref="S10:U10"/>
    <mergeCell ref="V10:X10"/>
    <mergeCell ref="Y11:AB11"/>
    <mergeCell ref="AC11:AD11"/>
    <mergeCell ref="AE11:AK11"/>
    <mergeCell ref="AL11:AM11"/>
    <mergeCell ref="AN11:AO11"/>
    <mergeCell ref="AP11:AQ11"/>
    <mergeCell ref="B11:C11"/>
    <mergeCell ref="D11:L11"/>
    <mergeCell ref="M11:O11"/>
    <mergeCell ref="P11:R11"/>
    <mergeCell ref="S11:U11"/>
    <mergeCell ref="V11:X11"/>
    <mergeCell ref="Y12:AB12"/>
    <mergeCell ref="AC12:AD12"/>
    <mergeCell ref="AE12:AK12"/>
    <mergeCell ref="AL12:AM12"/>
    <mergeCell ref="AN12:AO12"/>
    <mergeCell ref="AP12:AQ12"/>
    <mergeCell ref="B12:C12"/>
    <mergeCell ref="D12:L12"/>
    <mergeCell ref="M12:O12"/>
    <mergeCell ref="P12:R12"/>
    <mergeCell ref="S12:U12"/>
    <mergeCell ref="V12:X12"/>
    <mergeCell ref="Y13:AB13"/>
    <mergeCell ref="AC13:AD13"/>
    <mergeCell ref="AE13:AK13"/>
    <mergeCell ref="AL13:AM13"/>
    <mergeCell ref="AN13:AO13"/>
    <mergeCell ref="AP13:AQ13"/>
    <mergeCell ref="B13:C13"/>
    <mergeCell ref="D13:L13"/>
    <mergeCell ref="M13:O13"/>
    <mergeCell ref="P13:R13"/>
    <mergeCell ref="S13:U13"/>
    <mergeCell ref="V13:X13"/>
    <mergeCell ref="Y14:AB14"/>
    <mergeCell ref="AC14:AD14"/>
    <mergeCell ref="AE14:AK14"/>
    <mergeCell ref="AL14:AM14"/>
    <mergeCell ref="AN14:AO14"/>
    <mergeCell ref="AP14:AQ14"/>
    <mergeCell ref="B14:C14"/>
    <mergeCell ref="D14:L14"/>
    <mergeCell ref="M14:O14"/>
    <mergeCell ref="P14:R14"/>
    <mergeCell ref="S14:U14"/>
    <mergeCell ref="V14:X14"/>
    <mergeCell ref="Y15:AB15"/>
    <mergeCell ref="AC15:AD15"/>
    <mergeCell ref="AE15:AK15"/>
    <mergeCell ref="AL15:AM15"/>
    <mergeCell ref="AN15:AO15"/>
    <mergeCell ref="AP15:AQ15"/>
    <mergeCell ref="B15:C15"/>
    <mergeCell ref="D15:L15"/>
    <mergeCell ref="M15:O15"/>
    <mergeCell ref="P15:R15"/>
    <mergeCell ref="S15:U15"/>
    <mergeCell ref="V15:X15"/>
    <mergeCell ref="Y16:AB16"/>
    <mergeCell ref="AC16:AD16"/>
    <mergeCell ref="AE16:AK16"/>
    <mergeCell ref="AL16:AM16"/>
    <mergeCell ref="AN16:AO16"/>
    <mergeCell ref="AP16:AQ16"/>
    <mergeCell ref="B16:C16"/>
    <mergeCell ref="D16:L16"/>
    <mergeCell ref="M16:O16"/>
    <mergeCell ref="P16:R16"/>
    <mergeCell ref="S16:U16"/>
    <mergeCell ref="V16:X16"/>
    <mergeCell ref="Y17:AB17"/>
    <mergeCell ref="AC17:AD17"/>
    <mergeCell ref="AE17:AK17"/>
    <mergeCell ref="AL17:AM17"/>
    <mergeCell ref="AN17:AO17"/>
    <mergeCell ref="AP17:AQ17"/>
    <mergeCell ref="B17:C17"/>
    <mergeCell ref="D17:L17"/>
    <mergeCell ref="M17:O17"/>
    <mergeCell ref="P17:R17"/>
    <mergeCell ref="S17:U17"/>
    <mergeCell ref="V17:X17"/>
    <mergeCell ref="Y18:AB18"/>
    <mergeCell ref="AC18:AD18"/>
    <mergeCell ref="AE18:AK18"/>
    <mergeCell ref="AL18:AM18"/>
    <mergeCell ref="AN18:AO18"/>
    <mergeCell ref="AP18:AQ18"/>
    <mergeCell ref="B18:C18"/>
    <mergeCell ref="D18:L18"/>
    <mergeCell ref="M18:O18"/>
    <mergeCell ref="P18:R18"/>
    <mergeCell ref="S18:U18"/>
    <mergeCell ref="V18:X18"/>
    <mergeCell ref="Y19:AB19"/>
    <mergeCell ref="AC19:AD19"/>
    <mergeCell ref="AE19:AK19"/>
    <mergeCell ref="AL19:AM19"/>
    <mergeCell ref="AN19:AO19"/>
    <mergeCell ref="AP19:AQ19"/>
    <mergeCell ref="B19:C19"/>
    <mergeCell ref="D19:L19"/>
    <mergeCell ref="M19:O19"/>
    <mergeCell ref="P19:R19"/>
    <mergeCell ref="S19:U19"/>
    <mergeCell ref="V19:X19"/>
    <mergeCell ref="Y20:AB20"/>
    <mergeCell ref="AC20:AD20"/>
    <mergeCell ref="AE20:AK20"/>
    <mergeCell ref="AL20:AM20"/>
    <mergeCell ref="AN20:AO20"/>
    <mergeCell ref="AP20:AQ20"/>
    <mergeCell ref="B20:C20"/>
    <mergeCell ref="D20:L20"/>
    <mergeCell ref="M20:O20"/>
    <mergeCell ref="P20:R20"/>
    <mergeCell ref="S20:U20"/>
    <mergeCell ref="V20:X20"/>
    <mergeCell ref="Y21:AB21"/>
    <mergeCell ref="AC21:AD21"/>
    <mergeCell ref="AE21:AK21"/>
    <mergeCell ref="AL21:AM21"/>
    <mergeCell ref="AN21:AO21"/>
    <mergeCell ref="AP21:AQ21"/>
    <mergeCell ref="B21:C21"/>
    <mergeCell ref="D21:L21"/>
    <mergeCell ref="M21:O21"/>
    <mergeCell ref="P21:R21"/>
    <mergeCell ref="S21:U21"/>
    <mergeCell ref="V21:X21"/>
    <mergeCell ref="Y22:AB22"/>
    <mergeCell ref="AC22:AD22"/>
    <mergeCell ref="AE22:AK22"/>
    <mergeCell ref="AL22:AM22"/>
    <mergeCell ref="AN22:AO22"/>
    <mergeCell ref="AP22:AQ22"/>
    <mergeCell ref="B22:C22"/>
    <mergeCell ref="D22:L22"/>
    <mergeCell ref="M22:O22"/>
    <mergeCell ref="P22:R22"/>
    <mergeCell ref="S22:U22"/>
    <mergeCell ref="V22:X22"/>
    <mergeCell ref="Y23:AB23"/>
    <mergeCell ref="AC23:AD23"/>
    <mergeCell ref="AE23:AK23"/>
    <mergeCell ref="AL23:AM23"/>
    <mergeCell ref="AN23:AO23"/>
    <mergeCell ref="AP23:AQ23"/>
    <mergeCell ref="B23:C23"/>
    <mergeCell ref="D23:L23"/>
    <mergeCell ref="M23:O23"/>
    <mergeCell ref="P23:R23"/>
    <mergeCell ref="S23:U23"/>
    <mergeCell ref="V23:X23"/>
    <mergeCell ref="Y24:AB24"/>
    <mergeCell ref="AC24:AD24"/>
    <mergeCell ref="AE24:AK24"/>
    <mergeCell ref="AL24:AM24"/>
    <mergeCell ref="AN24:AO24"/>
    <mergeCell ref="AP24:AQ24"/>
    <mergeCell ref="B24:C24"/>
    <mergeCell ref="D24:L24"/>
    <mergeCell ref="M24:O24"/>
    <mergeCell ref="P24:R24"/>
    <mergeCell ref="S24:U24"/>
    <mergeCell ref="V24:X24"/>
    <mergeCell ref="Y25:AB25"/>
    <mergeCell ref="AC25:AD25"/>
    <mergeCell ref="AE25:AK25"/>
    <mergeCell ref="AL25:AM25"/>
    <mergeCell ref="AN25:AO25"/>
    <mergeCell ref="AP25:AQ25"/>
    <mergeCell ref="B25:C25"/>
    <mergeCell ref="D25:L25"/>
    <mergeCell ref="M25:O25"/>
    <mergeCell ref="P25:R25"/>
    <mergeCell ref="S25:U25"/>
    <mergeCell ref="V25:X25"/>
    <mergeCell ref="Y26:AB26"/>
    <mergeCell ref="AC26:AD26"/>
    <mergeCell ref="AE26:AK26"/>
    <mergeCell ref="AL26:AM26"/>
    <mergeCell ref="AN26:AO26"/>
    <mergeCell ref="AP26:AQ26"/>
    <mergeCell ref="B26:C26"/>
    <mergeCell ref="D26:L26"/>
    <mergeCell ref="M26:O26"/>
    <mergeCell ref="P26:R26"/>
    <mergeCell ref="S26:U26"/>
    <mergeCell ref="V26:X26"/>
    <mergeCell ref="Y27:AB27"/>
    <mergeCell ref="AC27:AD27"/>
    <mergeCell ref="AE27:AK27"/>
    <mergeCell ref="AL27:AM27"/>
    <mergeCell ref="AN27:AO27"/>
    <mergeCell ref="AP27:AQ27"/>
    <mergeCell ref="B27:C27"/>
    <mergeCell ref="D27:L27"/>
    <mergeCell ref="M27:O27"/>
    <mergeCell ref="P27:R27"/>
    <mergeCell ref="S27:U27"/>
    <mergeCell ref="V27:X27"/>
    <mergeCell ref="Y28:AB28"/>
    <mergeCell ref="AC28:AD28"/>
    <mergeCell ref="AE28:AK28"/>
    <mergeCell ref="AL28:AM28"/>
    <mergeCell ref="AN28:AO28"/>
    <mergeCell ref="AP28:AQ28"/>
    <mergeCell ref="B28:C28"/>
    <mergeCell ref="D28:L28"/>
    <mergeCell ref="M28:O28"/>
    <mergeCell ref="P28:R28"/>
    <mergeCell ref="S28:U28"/>
    <mergeCell ref="V28:X28"/>
    <mergeCell ref="Y29:AB29"/>
    <mergeCell ref="AC29:AD29"/>
    <mergeCell ref="AE29:AK29"/>
    <mergeCell ref="AL29:AM29"/>
    <mergeCell ref="AN29:AO29"/>
    <mergeCell ref="AP29:AQ29"/>
    <mergeCell ref="B29:C29"/>
    <mergeCell ref="D29:L29"/>
    <mergeCell ref="M29:O29"/>
    <mergeCell ref="P29:R29"/>
    <mergeCell ref="S29:U29"/>
    <mergeCell ref="V29:X29"/>
    <mergeCell ref="Y30:AB30"/>
    <mergeCell ref="AC30:AD30"/>
    <mergeCell ref="AE30:AK30"/>
    <mergeCell ref="AL30:AM30"/>
    <mergeCell ref="AN30:AO30"/>
    <mergeCell ref="AP30:AQ30"/>
    <mergeCell ref="B30:C30"/>
    <mergeCell ref="D30:L30"/>
    <mergeCell ref="M30:O30"/>
    <mergeCell ref="P30:R30"/>
    <mergeCell ref="S30:U30"/>
    <mergeCell ref="V30:X30"/>
    <mergeCell ref="Y31:AB31"/>
    <mergeCell ref="AC31:AD31"/>
    <mergeCell ref="AE31:AK31"/>
    <mergeCell ref="AL31:AM31"/>
    <mergeCell ref="AN31:AO31"/>
    <mergeCell ref="AP31:AQ31"/>
    <mergeCell ref="B31:C31"/>
    <mergeCell ref="D31:L31"/>
    <mergeCell ref="M31:O31"/>
    <mergeCell ref="P31:R31"/>
    <mergeCell ref="S31:U31"/>
    <mergeCell ref="V31:X31"/>
    <mergeCell ref="Y32:AB32"/>
    <mergeCell ref="AC32:AD32"/>
    <mergeCell ref="AE32:AK32"/>
    <mergeCell ref="AL32:AM32"/>
    <mergeCell ref="AN32:AO32"/>
    <mergeCell ref="AP32:AQ32"/>
    <mergeCell ref="B32:C32"/>
    <mergeCell ref="D32:L32"/>
    <mergeCell ref="M32:O32"/>
    <mergeCell ref="P32:R32"/>
    <mergeCell ref="S32:U32"/>
    <mergeCell ref="V32:X32"/>
    <mergeCell ref="Y33:AB33"/>
    <mergeCell ref="AC33:AD33"/>
    <mergeCell ref="AE33:AK33"/>
    <mergeCell ref="AL33:AM33"/>
    <mergeCell ref="AN33:AO33"/>
    <mergeCell ref="AP33:AQ33"/>
    <mergeCell ref="B33:C33"/>
    <mergeCell ref="D33:L33"/>
    <mergeCell ref="M33:O33"/>
    <mergeCell ref="P33:R33"/>
    <mergeCell ref="S33:U33"/>
    <mergeCell ref="V33:X33"/>
    <mergeCell ref="Y34:AB34"/>
    <mergeCell ref="AC34:AD34"/>
    <mergeCell ref="AE34:AK34"/>
    <mergeCell ref="AL34:AM34"/>
    <mergeCell ref="AN34:AO34"/>
    <mergeCell ref="AP34:AQ34"/>
    <mergeCell ref="B34:C34"/>
    <mergeCell ref="D34:L34"/>
    <mergeCell ref="M34:O34"/>
    <mergeCell ref="P34:R34"/>
    <mergeCell ref="S34:U34"/>
    <mergeCell ref="V34:X34"/>
    <mergeCell ref="Y35:AB35"/>
    <mergeCell ref="AC35:AD35"/>
    <mergeCell ref="AE35:AK35"/>
    <mergeCell ref="AL35:AM35"/>
    <mergeCell ref="AN35:AO35"/>
    <mergeCell ref="AP35:AQ35"/>
    <mergeCell ref="B35:C35"/>
    <mergeCell ref="D35:L35"/>
    <mergeCell ref="M35:O35"/>
    <mergeCell ref="P35:R35"/>
    <mergeCell ref="S35:U35"/>
    <mergeCell ref="V35:X35"/>
    <mergeCell ref="Y36:AB36"/>
    <mergeCell ref="AC36:AD36"/>
    <mergeCell ref="AE36:AK36"/>
    <mergeCell ref="AL36:AM36"/>
    <mergeCell ref="AN36:AO36"/>
    <mergeCell ref="AP36:AQ36"/>
    <mergeCell ref="B36:C36"/>
    <mergeCell ref="D36:L36"/>
    <mergeCell ref="M36:O36"/>
    <mergeCell ref="P36:R36"/>
    <mergeCell ref="S36:U36"/>
    <mergeCell ref="V36:X36"/>
    <mergeCell ref="Y37:AB37"/>
    <mergeCell ref="AC37:AD37"/>
    <mergeCell ref="AE37:AK37"/>
    <mergeCell ref="AL37:AM37"/>
    <mergeCell ref="AN37:AO37"/>
    <mergeCell ref="AP37:AQ37"/>
    <mergeCell ref="B37:C37"/>
    <mergeCell ref="D37:L37"/>
    <mergeCell ref="M37:O37"/>
    <mergeCell ref="P37:R37"/>
    <mergeCell ref="S37:U37"/>
    <mergeCell ref="V37:X37"/>
    <mergeCell ref="Y38:AB38"/>
    <mergeCell ref="AC38:AD38"/>
    <mergeCell ref="AE38:AK38"/>
    <mergeCell ref="AL38:AM38"/>
    <mergeCell ref="AN38:AO38"/>
    <mergeCell ref="AP38:AQ38"/>
    <mergeCell ref="B38:C38"/>
    <mergeCell ref="D38:L38"/>
    <mergeCell ref="M38:O38"/>
    <mergeCell ref="P38:R38"/>
    <mergeCell ref="S38:U38"/>
    <mergeCell ref="V38:X38"/>
    <mergeCell ref="Y39:AB39"/>
    <mergeCell ref="AC39:AD39"/>
    <mergeCell ref="AE39:AK39"/>
    <mergeCell ref="AL39:AM39"/>
    <mergeCell ref="AN39:AO39"/>
    <mergeCell ref="AP39:AQ39"/>
    <mergeCell ref="B39:C39"/>
    <mergeCell ref="D39:L39"/>
    <mergeCell ref="M39:O39"/>
    <mergeCell ref="P39:R39"/>
    <mergeCell ref="S39:U39"/>
    <mergeCell ref="V39:X39"/>
    <mergeCell ref="Y40:AB40"/>
    <mergeCell ref="AC40:AD40"/>
    <mergeCell ref="AE40:AK40"/>
    <mergeCell ref="AL40:AM40"/>
    <mergeCell ref="AN40:AO40"/>
    <mergeCell ref="AP40:AQ40"/>
    <mergeCell ref="B40:C40"/>
    <mergeCell ref="D40:L40"/>
    <mergeCell ref="M40:O40"/>
    <mergeCell ref="P40:R40"/>
    <mergeCell ref="S40:U40"/>
    <mergeCell ref="V40:X40"/>
    <mergeCell ref="Y41:AB41"/>
    <mergeCell ref="AC41:AD41"/>
    <mergeCell ref="AE41:AK41"/>
    <mergeCell ref="AL41:AM41"/>
    <mergeCell ref="AN41:AO41"/>
    <mergeCell ref="AP41:AQ41"/>
    <mergeCell ref="B41:C41"/>
    <mergeCell ref="D41:L41"/>
    <mergeCell ref="M41:O41"/>
    <mergeCell ref="P41:R41"/>
    <mergeCell ref="S41:U41"/>
    <mergeCell ref="V41:X41"/>
    <mergeCell ref="Y42:AB42"/>
    <mergeCell ref="AC42:AD42"/>
    <mergeCell ref="AE42:AK42"/>
    <mergeCell ref="AL42:AM42"/>
    <mergeCell ref="AN42:AO42"/>
    <mergeCell ref="AP42:AQ42"/>
    <mergeCell ref="B42:C42"/>
    <mergeCell ref="D42:L42"/>
    <mergeCell ref="M42:O42"/>
    <mergeCell ref="P42:R42"/>
    <mergeCell ref="S42:U42"/>
    <mergeCell ref="V42:X42"/>
    <mergeCell ref="Y43:AB43"/>
    <mergeCell ref="AC43:AD43"/>
    <mergeCell ref="AE43:AK43"/>
    <mergeCell ref="AL43:AM43"/>
    <mergeCell ref="AN43:AO43"/>
    <mergeCell ref="AP43:AQ43"/>
    <mergeCell ref="B43:C43"/>
    <mergeCell ref="D43:L43"/>
    <mergeCell ref="M43:O43"/>
    <mergeCell ref="P43:R43"/>
    <mergeCell ref="S43:U43"/>
    <mergeCell ref="V43:X43"/>
    <mergeCell ref="Y44:AB44"/>
    <mergeCell ref="AC44:AD44"/>
    <mergeCell ref="AE44:AK44"/>
    <mergeCell ref="AL44:AM44"/>
    <mergeCell ref="AN44:AO44"/>
    <mergeCell ref="AP44:AQ44"/>
    <mergeCell ref="B44:C44"/>
    <mergeCell ref="D44:L44"/>
    <mergeCell ref="M44:O44"/>
    <mergeCell ref="P44:R44"/>
    <mergeCell ref="S44:U44"/>
    <mergeCell ref="V44:X44"/>
    <mergeCell ref="Y45:AB45"/>
    <mergeCell ref="AC45:AD45"/>
    <mergeCell ref="AE45:AK45"/>
    <mergeCell ref="AL45:AM45"/>
    <mergeCell ref="AN45:AO45"/>
    <mergeCell ref="AP45:AQ45"/>
    <mergeCell ref="B45:C45"/>
    <mergeCell ref="D45:L45"/>
    <mergeCell ref="M45:O45"/>
    <mergeCell ref="P45:R45"/>
    <mergeCell ref="S45:U45"/>
    <mergeCell ref="V45:X45"/>
    <mergeCell ref="Y46:AB46"/>
    <mergeCell ref="AC46:AD46"/>
    <mergeCell ref="AE46:AK46"/>
    <mergeCell ref="AL46:AM46"/>
    <mergeCell ref="AN46:AO46"/>
    <mergeCell ref="AP46:AQ46"/>
    <mergeCell ref="B46:C46"/>
    <mergeCell ref="D46:L46"/>
    <mergeCell ref="M46:O46"/>
    <mergeCell ref="P46:R46"/>
    <mergeCell ref="S46:U46"/>
    <mergeCell ref="V46:X46"/>
    <mergeCell ref="Y47:AB47"/>
    <mergeCell ref="AC47:AD47"/>
    <mergeCell ref="AE47:AK47"/>
    <mergeCell ref="AL47:AM47"/>
    <mergeCell ref="AN47:AO47"/>
    <mergeCell ref="AP47:AQ47"/>
    <mergeCell ref="B47:C47"/>
    <mergeCell ref="D47:L47"/>
    <mergeCell ref="M47:O47"/>
    <mergeCell ref="P47:R47"/>
    <mergeCell ref="S47:U47"/>
    <mergeCell ref="V47:X47"/>
    <mergeCell ref="Y48:AB48"/>
    <mergeCell ref="AC48:AD48"/>
    <mergeCell ref="AE48:AK48"/>
    <mergeCell ref="AL48:AM48"/>
    <mergeCell ref="AN48:AO48"/>
    <mergeCell ref="AP48:AQ48"/>
    <mergeCell ref="B48:C48"/>
    <mergeCell ref="D48:L48"/>
    <mergeCell ref="M48:O48"/>
    <mergeCell ref="P48:R48"/>
    <mergeCell ref="S48:U48"/>
    <mergeCell ref="V48:X48"/>
    <mergeCell ref="Y49:AB49"/>
    <mergeCell ref="AC49:AD49"/>
    <mergeCell ref="AE49:AK49"/>
    <mergeCell ref="AL49:AM49"/>
    <mergeCell ref="AN49:AO49"/>
    <mergeCell ref="AP49:AQ49"/>
    <mergeCell ref="B49:C49"/>
    <mergeCell ref="D49:L49"/>
    <mergeCell ref="M49:O49"/>
    <mergeCell ref="P49:R49"/>
    <mergeCell ref="S49:U49"/>
    <mergeCell ref="V49:X49"/>
    <mergeCell ref="Y50:AB50"/>
    <mergeCell ref="AC50:AD50"/>
    <mergeCell ref="AE50:AK50"/>
    <mergeCell ref="AL50:AM50"/>
    <mergeCell ref="AN50:AO50"/>
    <mergeCell ref="AP50:AQ50"/>
    <mergeCell ref="B50:C50"/>
    <mergeCell ref="D50:L50"/>
    <mergeCell ref="M50:O50"/>
    <mergeCell ref="P50:R50"/>
    <mergeCell ref="S50:U50"/>
    <mergeCell ref="V50:X50"/>
    <mergeCell ref="Y51:AB51"/>
    <mergeCell ref="AC51:AD51"/>
    <mergeCell ref="AE51:AK51"/>
    <mergeCell ref="AL51:AM51"/>
    <mergeCell ref="AN51:AO51"/>
    <mergeCell ref="AP51:AQ51"/>
    <mergeCell ref="B51:C51"/>
    <mergeCell ref="D51:L51"/>
    <mergeCell ref="M51:O51"/>
    <mergeCell ref="P51:R51"/>
    <mergeCell ref="S51:U51"/>
    <mergeCell ref="V51:X51"/>
    <mergeCell ref="Y52:AB52"/>
    <mergeCell ref="AC52:AD52"/>
    <mergeCell ref="AE52:AK52"/>
    <mergeCell ref="AL52:AM52"/>
    <mergeCell ref="AN52:AO52"/>
    <mergeCell ref="AP52:AQ52"/>
    <mergeCell ref="B52:C52"/>
    <mergeCell ref="D52:L52"/>
    <mergeCell ref="M52:O52"/>
    <mergeCell ref="P52:R52"/>
    <mergeCell ref="S52:U52"/>
    <mergeCell ref="V52:X52"/>
    <mergeCell ref="Y53:AB53"/>
    <mergeCell ref="AC53:AD53"/>
    <mergeCell ref="AE53:AK53"/>
    <mergeCell ref="AL53:AM53"/>
    <mergeCell ref="AN53:AO53"/>
    <mergeCell ref="AP53:AQ53"/>
    <mergeCell ref="B53:C53"/>
    <mergeCell ref="D53:L53"/>
    <mergeCell ref="M53:O53"/>
    <mergeCell ref="P53:R53"/>
    <mergeCell ref="S53:U53"/>
    <mergeCell ref="V53:X53"/>
    <mergeCell ref="Y54:AB54"/>
    <mergeCell ref="AC54:AD54"/>
    <mergeCell ref="AE54:AK54"/>
    <mergeCell ref="AL54:AM54"/>
    <mergeCell ref="AN54:AO54"/>
    <mergeCell ref="AP54:AQ54"/>
    <mergeCell ref="B54:C54"/>
    <mergeCell ref="D54:L54"/>
    <mergeCell ref="M54:O54"/>
    <mergeCell ref="P54:R54"/>
    <mergeCell ref="S54:U54"/>
    <mergeCell ref="V54:X54"/>
    <mergeCell ref="Y55:AB55"/>
    <mergeCell ref="AC55:AD55"/>
    <mergeCell ref="AE55:AK55"/>
    <mergeCell ref="AL55:AM55"/>
    <mergeCell ref="AN55:AO55"/>
    <mergeCell ref="AP55:AQ55"/>
    <mergeCell ref="B55:C55"/>
    <mergeCell ref="D55:L55"/>
    <mergeCell ref="M55:O55"/>
    <mergeCell ref="P55:R55"/>
    <mergeCell ref="S55:U55"/>
    <mergeCell ref="V55:X55"/>
    <mergeCell ref="AL56:AM56"/>
    <mergeCell ref="AN56:AO56"/>
    <mergeCell ref="AP56:AQ56"/>
    <mergeCell ref="B56:C56"/>
    <mergeCell ref="D56:L56"/>
    <mergeCell ref="M56:O56"/>
    <mergeCell ref="P56:R56"/>
    <mergeCell ref="S56:U56"/>
    <mergeCell ref="V56:X56"/>
    <mergeCell ref="B57:C57"/>
    <mergeCell ref="D57:L57"/>
    <mergeCell ref="M57:O57"/>
    <mergeCell ref="P57:R57"/>
    <mergeCell ref="S57:U57"/>
    <mergeCell ref="V57:X57"/>
    <mergeCell ref="Y56:AB56"/>
    <mergeCell ref="AC56:AD56"/>
    <mergeCell ref="AE56:AK56"/>
    <mergeCell ref="AP58:AR58"/>
    <mergeCell ref="D59:J59"/>
    <mergeCell ref="K59:O59"/>
    <mergeCell ref="Y59:AB59"/>
    <mergeCell ref="AH59:AK59"/>
    <mergeCell ref="AP59:AQ59"/>
    <mergeCell ref="Y57:AB57"/>
    <mergeCell ref="AC57:AD57"/>
    <mergeCell ref="AE57:AK57"/>
    <mergeCell ref="AL57:AM57"/>
    <mergeCell ref="AN57:AO57"/>
    <mergeCell ref="AP57:AQ57"/>
  </mergeCells>
  <phoneticPr fontId="28"/>
  <conditionalFormatting sqref="D8:X57">
    <cfRule type="containsBlanks" dxfId="93" priority="12">
      <formula>LEN(TRIM(D8))=0</formula>
    </cfRule>
  </conditionalFormatting>
  <conditionalFormatting sqref="AE8:AK57">
    <cfRule type="containsBlanks" dxfId="92" priority="14">
      <formula>LEN(TRIM(AE8))=0</formula>
    </cfRule>
  </conditionalFormatting>
  <conditionalFormatting sqref="V9:X57">
    <cfRule type="notContainsBlanks" dxfId="91" priority="10">
      <formula>LEN(TRIM(V9))&gt;0</formula>
    </cfRule>
  </conditionalFormatting>
  <conditionalFormatting sqref="S8:U8">
    <cfRule type="notContainsBlanks" dxfId="90" priority="11">
      <formula>LEN(TRIM(S8))&gt;0</formula>
    </cfRule>
  </conditionalFormatting>
  <conditionalFormatting sqref="S8:X57">
    <cfRule type="expression" dxfId="89" priority="13">
      <formula>$AQ$7=1</formula>
    </cfRule>
  </conditionalFormatting>
  <conditionalFormatting sqref="V8:X8">
    <cfRule type="notContainsBlanks" dxfId="88" priority="9">
      <formula>LEN(TRIM(V8))&gt;0</formula>
    </cfRule>
  </conditionalFormatting>
  <conditionalFormatting sqref="S9:U57">
    <cfRule type="notContainsBlanks" dxfId="87" priority="8">
      <formula>LEN(TRIM(S9))&gt;0</formula>
    </cfRule>
  </conditionalFormatting>
  <conditionalFormatting sqref="S9:U57">
    <cfRule type="notContainsBlanks" dxfId="86" priority="6">
      <formula>LEN(TRIM(S9))&gt;0</formula>
    </cfRule>
  </conditionalFormatting>
  <conditionalFormatting sqref="V9:X57">
    <cfRule type="notContainsBlanks" dxfId="85" priority="5">
      <formula>LEN(TRIM(V9))&gt;0</formula>
    </cfRule>
  </conditionalFormatting>
  <conditionalFormatting sqref="AC8:AD57">
    <cfRule type="containsBlanks" dxfId="84" priority="4">
      <formula>LEN(TRIM(AC8))=0</formula>
    </cfRule>
  </conditionalFormatting>
  <conditionalFormatting sqref="S8:U57">
    <cfRule type="cellIs" dxfId="83" priority="3" operator="greaterThan">
      <formula>8</formula>
    </cfRule>
  </conditionalFormatting>
  <conditionalFormatting sqref="V8:X57">
    <cfRule type="cellIs" dxfId="82" priority="2" operator="greaterThan">
      <formula>260</formula>
    </cfRule>
  </conditionalFormatting>
  <dataValidations count="5">
    <dataValidation type="decimal" allowBlank="1" showInputMessage="1" showErrorMessage="1" error="数値で記入します" sqref="M8:O58">
      <formula1>0</formula1>
      <formula2>1000000</formula2>
    </dataValidation>
    <dataValidation type="list" allowBlank="1" showInputMessage="1" showErrorMessage="1" prompt="リストから選択" sqref="AC8:AD58">
      <formula1>$AV$9:$AV$12</formula1>
    </dataValidation>
    <dataValidation type="whole" allowBlank="1" showInputMessage="1" showErrorMessage="1" error="数値で記入します" sqref="P8:R58">
      <formula1>0</formula1>
      <formula2>1000000</formula2>
    </dataValidation>
    <dataValidation type="decimal" allowBlank="1" showInputMessage="1" showErrorMessage="1" error="０～３６５の数値で記入します" sqref="V8:X58">
      <formula1>0</formula1>
      <formula2>365</formula2>
    </dataValidation>
    <dataValidation type="decimal" allowBlank="1" showInputMessage="1" showErrorMessage="1" error="０～２４の数値で記入します" sqref="S8:U58">
      <formula1>0</formula1>
      <formula2>24</formula2>
    </dataValidation>
  </dataValidations>
  <printOptions horizontalCentered="1"/>
  <pageMargins left="0.51181102362204722" right="0.51181102362204722" top="0.51181102362204722" bottom="0.35433070866141736" header="0.27559055118110237" footer="0.31496062992125984"/>
  <pageSetup paperSize="9" scale="94" orientation="portrait" r:id="rId1"/>
  <headerFooter>
    <oddHeader>&amp;L６．CO₂排出削減量算定</oddHead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1" operator="notEqual" id="{63A58B45-8AD8-4C15-99E4-EA966945F593}">
            <xm:f>'照明算定(導入前3)'!$P8</xm:f>
            <x14:dxf>
              <font>
                <color rgb="FFFF0000"/>
              </font>
              <fill>
                <patternFill>
                  <bgColor rgb="FFFFFF00"/>
                </patternFill>
              </fill>
            </x14:dxf>
          </x14:cfRule>
          <xm:sqref>P8:R57</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theme="5" tint="0.39997558519241921"/>
    <pageSetUpPr fitToPage="1"/>
  </sheetPr>
  <dimension ref="A1:AZ80"/>
  <sheetViews>
    <sheetView showZeros="0" view="pageBreakPreview" zoomScaleNormal="100" zoomScaleSheetLayoutView="100" workbookViewId="0">
      <selection activeCell="BA1" sqref="BA1"/>
    </sheetView>
  </sheetViews>
  <sheetFormatPr defaultRowHeight="13.5"/>
  <cols>
    <col min="1" max="35" width="2.625" style="24" customWidth="1"/>
    <col min="36" max="40" width="2.625" style="24" hidden="1" customWidth="1"/>
    <col min="41" max="52" width="9" style="24" hidden="1" customWidth="1"/>
    <col min="53" max="57" width="9" style="24" customWidth="1"/>
    <col min="58" max="16384" width="9" style="24"/>
  </cols>
  <sheetData>
    <row r="1" spans="1:49">
      <c r="A1" s="970" t="s">
        <v>293</v>
      </c>
      <c r="B1" s="971"/>
      <c r="C1" s="971"/>
      <c r="D1" s="971"/>
      <c r="E1" s="971"/>
      <c r="F1" s="971"/>
      <c r="G1" s="971"/>
      <c r="H1" s="971"/>
      <c r="I1" s="971"/>
      <c r="J1" s="971"/>
      <c r="K1" s="972"/>
      <c r="L1" s="976"/>
      <c r="M1" s="721"/>
      <c r="N1" s="721"/>
      <c r="O1" s="721"/>
      <c r="P1" s="721"/>
      <c r="Q1" s="721"/>
      <c r="R1" s="721"/>
      <c r="S1" s="721"/>
      <c r="T1" s="721"/>
      <c r="U1" s="721"/>
      <c r="V1" s="721"/>
      <c r="W1" s="721"/>
      <c r="X1" s="721"/>
      <c r="Y1" s="721"/>
      <c r="Z1" s="721"/>
      <c r="AA1" s="977"/>
      <c r="AB1" s="966" t="s">
        <v>148</v>
      </c>
      <c r="AC1" s="967"/>
      <c r="AD1" s="1007" t="str">
        <f ca="1">RIGHT(CELL("filename",AI1),LEN(CELL("filename",AI1))-FIND("]",CELL("filename",AI1)))</f>
        <v>ボイラ排出量算定</v>
      </c>
      <c r="AE1" s="1008"/>
      <c r="AF1" s="1008"/>
      <c r="AG1" s="1008"/>
      <c r="AH1" s="1008"/>
      <c r="AI1" s="1009"/>
      <c r="AU1" s="24" t="s">
        <v>193</v>
      </c>
      <c r="AV1" s="24">
        <v>1</v>
      </c>
      <c r="AW1" s="64" t="s">
        <v>194</v>
      </c>
    </row>
    <row r="2" spans="1:49">
      <c r="A2" s="973"/>
      <c r="B2" s="974"/>
      <c r="C2" s="974"/>
      <c r="D2" s="974"/>
      <c r="E2" s="974"/>
      <c r="F2" s="974"/>
      <c r="G2" s="974"/>
      <c r="H2" s="974"/>
      <c r="I2" s="974"/>
      <c r="J2" s="974"/>
      <c r="K2" s="975"/>
      <c r="L2" s="706"/>
      <c r="M2" s="707"/>
      <c r="N2" s="707"/>
      <c r="O2" s="707"/>
      <c r="P2" s="707"/>
      <c r="Q2" s="707"/>
      <c r="R2" s="707"/>
      <c r="S2" s="707"/>
      <c r="T2" s="707"/>
      <c r="U2" s="707"/>
      <c r="V2" s="707"/>
      <c r="W2" s="707"/>
      <c r="X2" s="707"/>
      <c r="Y2" s="707"/>
      <c r="Z2" s="707"/>
      <c r="AA2" s="708"/>
      <c r="AB2" s="968"/>
      <c r="AC2" s="969"/>
      <c r="AD2" s="1010"/>
      <c r="AE2" s="1011"/>
      <c r="AF2" s="1011"/>
      <c r="AG2" s="1011"/>
      <c r="AH2" s="1011"/>
      <c r="AI2" s="1012"/>
      <c r="AU2" s="24" t="s">
        <v>195</v>
      </c>
      <c r="AV2" s="24">
        <v>0.995</v>
      </c>
      <c r="AW2" s="64" t="s">
        <v>196</v>
      </c>
    </row>
    <row r="3" spans="1:49" ht="13.5" customHeight="1">
      <c r="A3" s="1037" t="s">
        <v>450</v>
      </c>
      <c r="B3" s="1038"/>
      <c r="C3" s="1038"/>
      <c r="D3" s="1038"/>
      <c r="E3" s="1038"/>
      <c r="F3" s="1038"/>
      <c r="G3" s="1038"/>
      <c r="H3" s="1038"/>
      <c r="I3" s="1041"/>
      <c r="J3" s="1041"/>
      <c r="K3" s="1041"/>
      <c r="L3" s="688" t="s">
        <v>282</v>
      </c>
      <c r="M3" s="689"/>
      <c r="N3" s="689"/>
      <c r="O3" s="689"/>
      <c r="P3" s="689"/>
      <c r="Q3" s="689"/>
      <c r="R3" s="689"/>
      <c r="S3" s="689"/>
      <c r="T3" s="689"/>
      <c r="U3" s="689"/>
      <c r="V3" s="690"/>
      <c r="W3" s="935"/>
      <c r="X3" s="1042"/>
      <c r="Y3" s="1042"/>
      <c r="Z3" s="1042"/>
      <c r="AA3" s="1042"/>
      <c r="AB3" s="1042"/>
      <c r="AC3" s="1042"/>
      <c r="AD3" s="1042"/>
      <c r="AE3" s="1042"/>
      <c r="AF3" s="1042"/>
      <c r="AG3" s="1042"/>
      <c r="AH3" s="1042"/>
      <c r="AI3" s="809"/>
      <c r="AU3" s="24" t="s">
        <v>197</v>
      </c>
      <c r="AV3" s="24">
        <v>0.99</v>
      </c>
      <c r="AW3" s="64" t="s">
        <v>198</v>
      </c>
    </row>
    <row r="4" spans="1:49" ht="13.5" customHeight="1">
      <c r="A4" s="1039"/>
      <c r="B4" s="1040"/>
      <c r="C4" s="1040"/>
      <c r="D4" s="1040"/>
      <c r="E4" s="1040"/>
      <c r="F4" s="1040"/>
      <c r="G4" s="1040"/>
      <c r="H4" s="1040"/>
      <c r="I4" s="1041"/>
      <c r="J4" s="1041"/>
      <c r="K4" s="1041"/>
      <c r="L4" s="694"/>
      <c r="M4" s="695"/>
      <c r="N4" s="695"/>
      <c r="O4" s="695"/>
      <c r="P4" s="695"/>
      <c r="Q4" s="695"/>
      <c r="R4" s="695"/>
      <c r="S4" s="695"/>
      <c r="T4" s="695"/>
      <c r="U4" s="695"/>
      <c r="V4" s="696"/>
      <c r="W4" s="810"/>
      <c r="X4" s="1043"/>
      <c r="Y4" s="1043"/>
      <c r="Z4" s="1043"/>
      <c r="AA4" s="1043"/>
      <c r="AB4" s="1043"/>
      <c r="AC4" s="1043"/>
      <c r="AD4" s="1043"/>
      <c r="AE4" s="1043"/>
      <c r="AF4" s="1043"/>
      <c r="AG4" s="1043"/>
      <c r="AH4" s="1043"/>
      <c r="AI4" s="811"/>
      <c r="AJ4" s="25"/>
      <c r="AK4" s="28"/>
      <c r="AU4" s="24" t="s">
        <v>199</v>
      </c>
      <c r="AV4" s="24">
        <v>0.98499999999999999</v>
      </c>
      <c r="AW4" s="64" t="s">
        <v>200</v>
      </c>
    </row>
    <row r="5" spans="1:49" ht="13.5" customHeight="1">
      <c r="A5" s="959" t="s">
        <v>14</v>
      </c>
      <c r="B5" s="1013"/>
      <c r="C5" s="1013"/>
      <c r="D5" s="1013"/>
      <c r="E5" s="1013"/>
      <c r="F5" s="1013"/>
      <c r="G5" s="1013"/>
      <c r="H5" s="1013"/>
      <c r="I5" s="1013"/>
      <c r="J5" s="1013"/>
      <c r="K5" s="1013"/>
      <c r="L5" s="1013"/>
      <c r="M5" s="1013"/>
      <c r="N5" s="1013"/>
      <c r="O5" s="1013"/>
      <c r="P5" s="1013"/>
      <c r="Q5" s="1013"/>
      <c r="R5" s="1013"/>
      <c r="S5" s="1013"/>
      <c r="T5" s="1013"/>
      <c r="U5" s="1013"/>
      <c r="V5" s="1013"/>
      <c r="W5" s="1013"/>
      <c r="X5" s="1013"/>
      <c r="Y5" s="1013"/>
      <c r="Z5" s="1013"/>
      <c r="AA5" s="1013"/>
      <c r="AB5" s="1013"/>
      <c r="AC5" s="1013"/>
      <c r="AD5" s="1013"/>
      <c r="AE5" s="1013"/>
      <c r="AF5" s="1013"/>
      <c r="AG5" s="1013"/>
      <c r="AH5" s="1013"/>
      <c r="AI5" s="544"/>
      <c r="AJ5" s="25"/>
      <c r="AU5" s="24" t="s">
        <v>207</v>
      </c>
      <c r="AV5" s="24">
        <v>0.98</v>
      </c>
      <c r="AW5" s="64" t="s">
        <v>208</v>
      </c>
    </row>
    <row r="6" spans="1:49" ht="13.5" customHeight="1">
      <c r="A6" s="65" t="s">
        <v>280</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252" t="str">
        <f>IF(AQ7=1,"",AO25)</f>
        <v/>
      </c>
      <c r="AJ6" s="25"/>
      <c r="AK6" s="28"/>
      <c r="AU6" s="24" t="s">
        <v>209</v>
      </c>
      <c r="AV6" s="24">
        <v>0.97499999999999998</v>
      </c>
      <c r="AW6" s="64" t="s">
        <v>210</v>
      </c>
    </row>
    <row r="7" spans="1:49" ht="13.5" customHeight="1">
      <c r="A7" s="27"/>
      <c r="B7" s="28" t="s">
        <v>288</v>
      </c>
      <c r="C7" s="28"/>
      <c r="D7" s="28"/>
      <c r="E7" s="28"/>
      <c r="F7" s="67"/>
      <c r="G7" s="67"/>
      <c r="H7" s="67"/>
      <c r="I7" s="29"/>
      <c r="J7" s="28"/>
      <c r="K7" s="29"/>
      <c r="L7" s="29"/>
      <c r="M7" s="67"/>
      <c r="N7" s="29"/>
      <c r="O7" s="29"/>
      <c r="P7" s="29"/>
      <c r="Q7" s="28"/>
      <c r="R7" s="28"/>
      <c r="S7" s="28"/>
      <c r="T7" s="28"/>
      <c r="U7" s="28"/>
      <c r="V7" s="28"/>
      <c r="W7" s="28"/>
      <c r="X7" s="28"/>
      <c r="Y7" s="28"/>
      <c r="Z7" s="28"/>
      <c r="AA7" s="28"/>
      <c r="AB7" s="28"/>
      <c r="AC7" s="28"/>
      <c r="AD7" s="28"/>
      <c r="AE7" s="28"/>
      <c r="AF7" s="28"/>
      <c r="AG7" s="28"/>
      <c r="AH7" s="28"/>
      <c r="AI7" s="30"/>
      <c r="AQ7" s="380">
        <v>1</v>
      </c>
      <c r="AU7" s="24" t="s">
        <v>211</v>
      </c>
      <c r="AV7" s="24">
        <v>0.97</v>
      </c>
      <c r="AW7" s="64" t="s">
        <v>212</v>
      </c>
    </row>
    <row r="8" spans="1:49" ht="13.5" customHeight="1">
      <c r="A8" s="27"/>
      <c r="B8" s="28" t="s">
        <v>287</v>
      </c>
      <c r="C8" s="28"/>
      <c r="D8" s="28"/>
      <c r="E8" s="28"/>
      <c r="F8" s="28"/>
      <c r="G8" s="28"/>
      <c r="H8" s="28"/>
      <c r="I8" s="29"/>
      <c r="J8" s="29"/>
      <c r="K8" s="29"/>
      <c r="L8" s="29"/>
      <c r="M8" s="29"/>
      <c r="N8" s="29"/>
      <c r="O8" s="29"/>
      <c r="P8" s="29"/>
      <c r="Q8" s="28"/>
      <c r="R8" s="28"/>
      <c r="S8" s="28"/>
      <c r="T8" s="28"/>
      <c r="U8" s="28"/>
      <c r="V8" s="28"/>
      <c r="W8" s="28"/>
      <c r="X8" s="28"/>
      <c r="Y8" s="28"/>
      <c r="Z8" s="28"/>
      <c r="AA8" s="28"/>
      <c r="AB8" s="28"/>
      <c r="AC8" s="28"/>
      <c r="AD8" s="28"/>
      <c r="AE8" s="28"/>
      <c r="AF8" s="28"/>
      <c r="AG8" s="28"/>
      <c r="AH8" s="28"/>
      <c r="AI8" s="30"/>
      <c r="AO8" s="1139"/>
      <c r="AP8" s="1139"/>
      <c r="AQ8" s="1139"/>
      <c r="AU8" s="24" t="s">
        <v>213</v>
      </c>
      <c r="AV8" s="24">
        <v>0.96499999999999997</v>
      </c>
      <c r="AW8" s="64" t="s">
        <v>214</v>
      </c>
    </row>
    <row r="9" spans="1:49" ht="13.5" customHeight="1">
      <c r="A9" s="27"/>
      <c r="B9" s="978"/>
      <c r="C9" s="1020" t="s">
        <v>283</v>
      </c>
      <c r="D9" s="1020"/>
      <c r="E9" s="1020"/>
      <c r="F9" s="1020"/>
      <c r="G9" s="1020"/>
      <c r="H9" s="1020"/>
      <c r="I9" s="1021"/>
      <c r="J9" s="1031" t="s">
        <v>284</v>
      </c>
      <c r="K9" s="1032"/>
      <c r="L9" s="1032"/>
      <c r="M9" s="1003" t="s">
        <v>286</v>
      </c>
      <c r="N9" s="1004"/>
      <c r="O9" s="1001" t="s">
        <v>285</v>
      </c>
      <c r="P9" s="1001"/>
      <c r="Q9" s="1001"/>
      <c r="R9" s="978"/>
      <c r="S9" s="1019" t="s">
        <v>283</v>
      </c>
      <c r="T9" s="1020"/>
      <c r="U9" s="1020"/>
      <c r="V9" s="1020"/>
      <c r="W9" s="1020"/>
      <c r="X9" s="1020"/>
      <c r="Y9" s="1021"/>
      <c r="Z9" s="1031" t="s">
        <v>284</v>
      </c>
      <c r="AA9" s="1032"/>
      <c r="AB9" s="1032"/>
      <c r="AC9" s="1003" t="s">
        <v>286</v>
      </c>
      <c r="AD9" s="1004"/>
      <c r="AE9" s="1001" t="s">
        <v>285</v>
      </c>
      <c r="AF9" s="1001"/>
      <c r="AG9" s="1001"/>
      <c r="AH9" s="68"/>
      <c r="AI9" s="30"/>
      <c r="AU9" s="24" t="s">
        <v>215</v>
      </c>
      <c r="AV9" s="24">
        <v>0.96</v>
      </c>
      <c r="AW9" s="64" t="s">
        <v>170</v>
      </c>
    </row>
    <row r="10" spans="1:49" ht="13.5" customHeight="1">
      <c r="A10" s="27"/>
      <c r="B10" s="979"/>
      <c r="C10" s="1023"/>
      <c r="D10" s="1023"/>
      <c r="E10" s="1023"/>
      <c r="F10" s="1023"/>
      <c r="G10" s="1023"/>
      <c r="H10" s="1023"/>
      <c r="I10" s="1024"/>
      <c r="J10" s="1033"/>
      <c r="K10" s="1034"/>
      <c r="L10" s="1034"/>
      <c r="M10" s="1035"/>
      <c r="N10" s="1036"/>
      <c r="O10" s="1002"/>
      <c r="P10" s="1002"/>
      <c r="Q10" s="1002"/>
      <c r="R10" s="979"/>
      <c r="S10" s="1022"/>
      <c r="T10" s="1023"/>
      <c r="U10" s="1023"/>
      <c r="V10" s="1023"/>
      <c r="W10" s="1023"/>
      <c r="X10" s="1023"/>
      <c r="Y10" s="1024"/>
      <c r="Z10" s="1033"/>
      <c r="AA10" s="1034"/>
      <c r="AB10" s="1034"/>
      <c r="AC10" s="1005"/>
      <c r="AD10" s="1006"/>
      <c r="AE10" s="1002"/>
      <c r="AF10" s="1002"/>
      <c r="AG10" s="1002"/>
      <c r="AH10" s="68"/>
      <c r="AI10" s="30"/>
      <c r="AU10" s="24" t="s">
        <v>216</v>
      </c>
      <c r="AV10" s="24">
        <v>0.95499999999999996</v>
      </c>
    </row>
    <row r="11" spans="1:49" ht="13.5" customHeight="1">
      <c r="A11" s="27"/>
      <c r="B11" s="318">
        <v>1</v>
      </c>
      <c r="C11" s="991"/>
      <c r="D11" s="992"/>
      <c r="E11" s="992"/>
      <c r="F11" s="992"/>
      <c r="G11" s="992"/>
      <c r="H11" s="992"/>
      <c r="I11" s="993"/>
      <c r="J11" s="994"/>
      <c r="K11" s="995"/>
      <c r="L11" s="995"/>
      <c r="M11" s="995"/>
      <c r="N11" s="996"/>
      <c r="O11" s="991"/>
      <c r="P11" s="992"/>
      <c r="Q11" s="993"/>
      <c r="R11" s="58">
        <v>5</v>
      </c>
      <c r="S11" s="991"/>
      <c r="T11" s="992"/>
      <c r="U11" s="992"/>
      <c r="V11" s="992"/>
      <c r="W11" s="992"/>
      <c r="X11" s="992"/>
      <c r="Y11" s="993"/>
      <c r="Z11" s="994"/>
      <c r="AA11" s="995"/>
      <c r="AB11" s="995"/>
      <c r="AC11" s="995"/>
      <c r="AD11" s="996"/>
      <c r="AE11" s="991"/>
      <c r="AF11" s="992"/>
      <c r="AG11" s="993"/>
      <c r="AH11" s="69"/>
      <c r="AI11" s="30"/>
      <c r="AU11" s="24" t="s">
        <v>217</v>
      </c>
      <c r="AV11" s="24">
        <v>0.95</v>
      </c>
    </row>
    <row r="12" spans="1:49" ht="13.5" customHeight="1">
      <c r="A12" s="27"/>
      <c r="B12" s="318">
        <v>2</v>
      </c>
      <c r="C12" s="991"/>
      <c r="D12" s="992"/>
      <c r="E12" s="992"/>
      <c r="F12" s="992"/>
      <c r="G12" s="992"/>
      <c r="H12" s="992"/>
      <c r="I12" s="993"/>
      <c r="J12" s="994"/>
      <c r="K12" s="995"/>
      <c r="L12" s="995"/>
      <c r="M12" s="995"/>
      <c r="N12" s="996"/>
      <c r="O12" s="991"/>
      <c r="P12" s="992"/>
      <c r="Q12" s="993"/>
      <c r="R12" s="58">
        <v>6</v>
      </c>
      <c r="S12" s="991"/>
      <c r="T12" s="992"/>
      <c r="U12" s="992"/>
      <c r="V12" s="992"/>
      <c r="W12" s="992"/>
      <c r="X12" s="992"/>
      <c r="Y12" s="993"/>
      <c r="Z12" s="994"/>
      <c r="AA12" s="995"/>
      <c r="AB12" s="995"/>
      <c r="AC12" s="995"/>
      <c r="AD12" s="996"/>
      <c r="AE12" s="991"/>
      <c r="AF12" s="992"/>
      <c r="AG12" s="993"/>
      <c r="AH12" s="69"/>
      <c r="AI12" s="30"/>
      <c r="AU12" s="24" t="s">
        <v>218</v>
      </c>
      <c r="AV12" s="24">
        <v>0.94499999999999995</v>
      </c>
    </row>
    <row r="13" spans="1:49" ht="13.5" customHeight="1">
      <c r="A13" s="27"/>
      <c r="B13" s="318">
        <v>3</v>
      </c>
      <c r="C13" s="991"/>
      <c r="D13" s="992"/>
      <c r="E13" s="992"/>
      <c r="F13" s="992"/>
      <c r="G13" s="992"/>
      <c r="H13" s="992"/>
      <c r="I13" s="993"/>
      <c r="J13" s="994"/>
      <c r="K13" s="995"/>
      <c r="L13" s="995"/>
      <c r="M13" s="995"/>
      <c r="N13" s="996"/>
      <c r="O13" s="991"/>
      <c r="P13" s="992"/>
      <c r="Q13" s="993"/>
      <c r="R13" s="58">
        <v>7</v>
      </c>
      <c r="S13" s="991"/>
      <c r="T13" s="992"/>
      <c r="U13" s="992"/>
      <c r="V13" s="992"/>
      <c r="W13" s="992"/>
      <c r="X13" s="992"/>
      <c r="Y13" s="993"/>
      <c r="Z13" s="994"/>
      <c r="AA13" s="995"/>
      <c r="AB13" s="995"/>
      <c r="AC13" s="995"/>
      <c r="AD13" s="996"/>
      <c r="AE13" s="991"/>
      <c r="AF13" s="992"/>
      <c r="AG13" s="993"/>
      <c r="AH13" s="69"/>
      <c r="AI13" s="30"/>
      <c r="AU13" s="24" t="s">
        <v>219</v>
      </c>
      <c r="AV13" s="24">
        <v>0.94</v>
      </c>
    </row>
    <row r="14" spans="1:49" ht="13.5" customHeight="1">
      <c r="A14" s="27"/>
      <c r="B14" s="318">
        <v>4</v>
      </c>
      <c r="C14" s="991"/>
      <c r="D14" s="992"/>
      <c r="E14" s="992"/>
      <c r="F14" s="992"/>
      <c r="G14" s="992"/>
      <c r="H14" s="992"/>
      <c r="I14" s="993"/>
      <c r="J14" s="994"/>
      <c r="K14" s="995"/>
      <c r="L14" s="995"/>
      <c r="M14" s="995"/>
      <c r="N14" s="996"/>
      <c r="O14" s="991"/>
      <c r="P14" s="992"/>
      <c r="Q14" s="993"/>
      <c r="R14" s="58">
        <v>8</v>
      </c>
      <c r="S14" s="991"/>
      <c r="T14" s="992"/>
      <c r="U14" s="992"/>
      <c r="V14" s="992"/>
      <c r="W14" s="992"/>
      <c r="X14" s="992"/>
      <c r="Y14" s="993"/>
      <c r="Z14" s="994"/>
      <c r="AA14" s="995"/>
      <c r="AB14" s="995"/>
      <c r="AC14" s="995"/>
      <c r="AD14" s="996"/>
      <c r="AE14" s="991"/>
      <c r="AF14" s="992"/>
      <c r="AG14" s="993"/>
      <c r="AH14" s="69"/>
      <c r="AI14" s="30"/>
      <c r="AU14" s="24" t="s">
        <v>220</v>
      </c>
      <c r="AV14" s="24">
        <v>0.93500000000000005</v>
      </c>
    </row>
    <row r="15" spans="1:49">
      <c r="A15" s="27"/>
      <c r="B15" s="305"/>
      <c r="C15" s="29"/>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30"/>
      <c r="AJ15" s="43"/>
      <c r="AK15" s="28"/>
      <c r="AL15" s="28"/>
      <c r="AU15" s="24" t="s">
        <v>221</v>
      </c>
      <c r="AV15" s="24">
        <v>0.93</v>
      </c>
    </row>
    <row r="16" spans="1:49">
      <c r="A16" s="27"/>
      <c r="B16" s="28" t="s">
        <v>289</v>
      </c>
      <c r="C16" s="28"/>
      <c r="D16" s="28"/>
      <c r="E16" s="28"/>
      <c r="F16" s="28"/>
      <c r="G16" s="28"/>
      <c r="H16" s="28"/>
      <c r="I16" s="29"/>
      <c r="J16" s="29"/>
      <c r="K16" s="29"/>
      <c r="L16" s="29"/>
      <c r="M16" s="29"/>
      <c r="N16" s="29"/>
      <c r="O16" s="29"/>
      <c r="P16" s="29"/>
      <c r="Q16" s="28"/>
      <c r="R16" s="28"/>
      <c r="S16" s="28"/>
      <c r="T16" s="28"/>
      <c r="U16" s="28"/>
      <c r="V16" s="28"/>
      <c r="W16" s="28"/>
      <c r="X16" s="28"/>
      <c r="Y16" s="28"/>
      <c r="Z16" s="28"/>
      <c r="AA16" s="28"/>
      <c r="AB16" s="28"/>
      <c r="AC16" s="28"/>
      <c r="AD16" s="28"/>
      <c r="AE16" s="28"/>
      <c r="AF16" s="28"/>
      <c r="AG16" s="28"/>
      <c r="AH16" s="28"/>
      <c r="AI16" s="30"/>
      <c r="AU16" s="24" t="s">
        <v>222</v>
      </c>
      <c r="AV16" s="24">
        <v>0.92500000000000004</v>
      </c>
    </row>
    <row r="17" spans="1:48">
      <c r="A17" s="27"/>
      <c r="B17" s="978"/>
      <c r="C17" s="982" t="s">
        <v>201</v>
      </c>
      <c r="D17" s="983"/>
      <c r="E17" s="983"/>
      <c r="F17" s="983"/>
      <c r="G17" s="983"/>
      <c r="H17" s="983"/>
      <c r="I17" s="983"/>
      <c r="J17" s="984"/>
      <c r="K17" s="982" t="s">
        <v>202</v>
      </c>
      <c r="L17" s="983"/>
      <c r="M17" s="983"/>
      <c r="N17" s="984"/>
      <c r="O17" s="1014" t="s">
        <v>203</v>
      </c>
      <c r="P17" s="1015"/>
      <c r="Q17" s="1019" t="s">
        <v>171</v>
      </c>
      <c r="R17" s="1020"/>
      <c r="S17" s="1020"/>
      <c r="T17" s="1021"/>
      <c r="U17" s="982" t="s">
        <v>172</v>
      </c>
      <c r="V17" s="984"/>
      <c r="W17" s="1025" t="s">
        <v>204</v>
      </c>
      <c r="X17" s="1026"/>
      <c r="Y17" s="1026"/>
      <c r="Z17" s="1026"/>
      <c r="AA17" s="1026"/>
      <c r="AB17" s="1027"/>
      <c r="AC17" s="997" t="s">
        <v>205</v>
      </c>
      <c r="AD17" s="998"/>
      <c r="AE17" s="1018" t="s">
        <v>206</v>
      </c>
      <c r="AF17" s="1018"/>
      <c r="AG17" s="1018"/>
      <c r="AH17" s="1018"/>
      <c r="AI17" s="31"/>
      <c r="AJ17" s="43"/>
      <c r="AK17" s="28"/>
      <c r="AU17" s="24" t="s">
        <v>223</v>
      </c>
      <c r="AV17" s="24">
        <v>0.92</v>
      </c>
    </row>
    <row r="18" spans="1:48">
      <c r="A18" s="27"/>
      <c r="B18" s="979"/>
      <c r="C18" s="985"/>
      <c r="D18" s="986"/>
      <c r="E18" s="986"/>
      <c r="F18" s="986"/>
      <c r="G18" s="986"/>
      <c r="H18" s="986"/>
      <c r="I18" s="986"/>
      <c r="J18" s="987"/>
      <c r="K18" s="985"/>
      <c r="L18" s="986"/>
      <c r="M18" s="986"/>
      <c r="N18" s="987"/>
      <c r="O18" s="1016"/>
      <c r="P18" s="1017"/>
      <c r="Q18" s="1022"/>
      <c r="R18" s="1023"/>
      <c r="S18" s="1023"/>
      <c r="T18" s="1024"/>
      <c r="U18" s="985"/>
      <c r="V18" s="987"/>
      <c r="W18" s="1028"/>
      <c r="X18" s="1029"/>
      <c r="Y18" s="1029"/>
      <c r="Z18" s="1029"/>
      <c r="AA18" s="1029"/>
      <c r="AB18" s="1030"/>
      <c r="AC18" s="999"/>
      <c r="AD18" s="1000"/>
      <c r="AE18" s="1018"/>
      <c r="AF18" s="1018"/>
      <c r="AG18" s="1018"/>
      <c r="AH18" s="1018"/>
      <c r="AI18" s="31"/>
      <c r="AJ18" s="43"/>
      <c r="AK18" s="28"/>
      <c r="AR18" s="24" t="s">
        <v>279</v>
      </c>
      <c r="AU18" s="24" t="s">
        <v>224</v>
      </c>
      <c r="AV18" s="24">
        <v>0.91500000000000004</v>
      </c>
    </row>
    <row r="19" spans="1:48" ht="13.5" customHeight="1">
      <c r="A19" s="69"/>
      <c r="B19" s="58">
        <v>1</v>
      </c>
      <c r="C19" s="991"/>
      <c r="D19" s="992"/>
      <c r="E19" s="992"/>
      <c r="F19" s="992"/>
      <c r="G19" s="992"/>
      <c r="H19" s="992"/>
      <c r="I19" s="992"/>
      <c r="J19" s="993"/>
      <c r="K19" s="988"/>
      <c r="L19" s="989"/>
      <c r="M19" s="989"/>
      <c r="N19" s="990"/>
      <c r="O19" s="1047"/>
      <c r="P19" s="1048"/>
      <c r="Q19" s="1049"/>
      <c r="R19" s="1050"/>
      <c r="S19" s="1050"/>
      <c r="T19" s="1051"/>
      <c r="U19" s="395"/>
      <c r="V19" s="397"/>
      <c r="W19" s="1044"/>
      <c r="X19" s="1044"/>
      <c r="Y19" s="1044"/>
      <c r="Z19" s="1045"/>
      <c r="AA19" s="1058" t="str">
        <f>IF(Q19="","",VLOOKUP(Q19,$B$71:$Y$80,10,FALSE))</f>
        <v/>
      </c>
      <c r="AB19" s="1059"/>
      <c r="AC19" s="1052"/>
      <c r="AD19" s="1053"/>
      <c r="AE19" s="1057" t="str">
        <f>IF(Q19="","",W19*AL19*AP19*44/12)</f>
        <v/>
      </c>
      <c r="AF19" s="1057"/>
      <c r="AG19" s="1057"/>
      <c r="AH19" s="1057"/>
      <c r="AI19" s="70"/>
      <c r="AJ19" s="43"/>
      <c r="AK19" s="28"/>
      <c r="AL19" s="24" t="e">
        <f>VLOOKUP(Q19,$B$71:$Y$80,13,FALSE)</f>
        <v>#N/A</v>
      </c>
      <c r="AM19" s="1046" t="e">
        <f>VLOOKUP(Q19,$B$71:$Y$80,17,FALSE)</f>
        <v>#N/A</v>
      </c>
      <c r="AN19" s="1046"/>
      <c r="AO19" s="1046"/>
      <c r="AP19" s="71" t="e">
        <f>VLOOKUP(Q19,$B$71:$Y$80,21,FALSE)</f>
        <v>#N/A</v>
      </c>
      <c r="AQ19" s="71">
        <f>Q19</f>
        <v>0</v>
      </c>
      <c r="AR19" s="72" t="e">
        <f>IF(W19="","",W19*AM19)*AC19</f>
        <v>#VALUE!</v>
      </c>
      <c r="AT19" s="24" t="e">
        <f>VLOOKUP(O19,$AU$1:$AV$60,2,FALSE)</f>
        <v>#N/A</v>
      </c>
      <c r="AU19" s="24" t="s">
        <v>225</v>
      </c>
      <c r="AV19" s="24">
        <v>0.91</v>
      </c>
    </row>
    <row r="20" spans="1:48" ht="13.5" customHeight="1">
      <c r="A20" s="27"/>
      <c r="B20" s="58">
        <v>2</v>
      </c>
      <c r="C20" s="991"/>
      <c r="D20" s="992"/>
      <c r="E20" s="992"/>
      <c r="F20" s="992"/>
      <c r="G20" s="992"/>
      <c r="H20" s="992"/>
      <c r="I20" s="992"/>
      <c r="J20" s="993"/>
      <c r="K20" s="988"/>
      <c r="L20" s="989"/>
      <c r="M20" s="989"/>
      <c r="N20" s="990"/>
      <c r="O20" s="1047"/>
      <c r="P20" s="1048"/>
      <c r="Q20" s="1049"/>
      <c r="R20" s="1050"/>
      <c r="S20" s="1050"/>
      <c r="T20" s="1051"/>
      <c r="U20" s="395"/>
      <c r="V20" s="397"/>
      <c r="W20" s="1044"/>
      <c r="X20" s="1044"/>
      <c r="Y20" s="1044"/>
      <c r="Z20" s="1045"/>
      <c r="AA20" s="1058" t="str">
        <f>IF(Q20="","",VLOOKUP(Q20,$B$71:$Y$80,10,FALSE))</f>
        <v/>
      </c>
      <c r="AB20" s="1059"/>
      <c r="AC20" s="1052"/>
      <c r="AD20" s="1053"/>
      <c r="AE20" s="1057" t="str">
        <f t="shared" ref="AE20:AE22" si="0">IF(Q20="","",W20*AL20*AP20*44/12)</f>
        <v/>
      </c>
      <c r="AF20" s="1057"/>
      <c r="AG20" s="1057"/>
      <c r="AH20" s="1057"/>
      <c r="AI20" s="70"/>
      <c r="AL20" s="24" t="e">
        <f t="shared" ref="AL20:AL22" si="1">VLOOKUP(Q20,$B$71:$Y$80,13,FALSE)</f>
        <v>#N/A</v>
      </c>
      <c r="AM20" s="1046" t="e">
        <f>VLOOKUP(Q20,$B$71:$Y$80,17,FALSE)</f>
        <v>#N/A</v>
      </c>
      <c r="AN20" s="1046"/>
      <c r="AO20" s="1046"/>
      <c r="AP20" s="71" t="e">
        <f>VLOOKUP(Q20,$B$71:$Y$80,21,FALSE)</f>
        <v>#N/A</v>
      </c>
      <c r="AR20" s="72" t="e">
        <f t="shared" ref="AR20:AR22" si="2">IF(W20="","",W20*AM20)*AC20</f>
        <v>#VALUE!</v>
      </c>
      <c r="AT20" s="24" t="e">
        <f t="shared" ref="AT20:AT22" si="3">VLOOKUP(O20,$AU$1:$AV$60,2,FALSE)</f>
        <v>#N/A</v>
      </c>
      <c r="AU20" s="24" t="s">
        <v>226</v>
      </c>
      <c r="AV20" s="24">
        <v>0.90500000000000003</v>
      </c>
    </row>
    <row r="21" spans="1:48" ht="13.5" customHeight="1">
      <c r="A21" s="27"/>
      <c r="B21" s="58">
        <v>3</v>
      </c>
      <c r="C21" s="991"/>
      <c r="D21" s="992"/>
      <c r="E21" s="992"/>
      <c r="F21" s="992"/>
      <c r="G21" s="992"/>
      <c r="H21" s="992"/>
      <c r="I21" s="992"/>
      <c r="J21" s="993"/>
      <c r="K21" s="1060"/>
      <c r="L21" s="1061"/>
      <c r="M21" s="1061"/>
      <c r="N21" s="1062"/>
      <c r="O21" s="1047"/>
      <c r="P21" s="1048"/>
      <c r="Q21" s="1049"/>
      <c r="R21" s="1050"/>
      <c r="S21" s="1050"/>
      <c r="T21" s="1051"/>
      <c r="U21" s="395"/>
      <c r="V21" s="397"/>
      <c r="W21" s="1044"/>
      <c r="X21" s="1044"/>
      <c r="Y21" s="1044"/>
      <c r="Z21" s="1045"/>
      <c r="AA21" s="1058" t="str">
        <f>IF(Q21="","",VLOOKUP(Q21,$B$71:$Y$80,10,FALSE))</f>
        <v/>
      </c>
      <c r="AB21" s="1059"/>
      <c r="AC21" s="1052"/>
      <c r="AD21" s="1053"/>
      <c r="AE21" s="1057" t="str">
        <f t="shared" si="0"/>
        <v/>
      </c>
      <c r="AF21" s="1057"/>
      <c r="AG21" s="1057"/>
      <c r="AH21" s="1057"/>
      <c r="AI21" s="70"/>
      <c r="AL21" s="24" t="e">
        <f t="shared" si="1"/>
        <v>#N/A</v>
      </c>
      <c r="AM21" s="1046" t="e">
        <f>VLOOKUP(Q21,$B$71:$Y$80,17,FALSE)</f>
        <v>#N/A</v>
      </c>
      <c r="AN21" s="1046"/>
      <c r="AO21" s="1046"/>
      <c r="AP21" s="71" t="e">
        <f>VLOOKUP(Q21,$B$71:$Y$80,21,FALSE)</f>
        <v>#N/A</v>
      </c>
      <c r="AR21" s="72" t="e">
        <f t="shared" si="2"/>
        <v>#VALUE!</v>
      </c>
      <c r="AT21" s="24" t="e">
        <f t="shared" si="3"/>
        <v>#N/A</v>
      </c>
      <c r="AU21" s="24" t="s">
        <v>227</v>
      </c>
      <c r="AV21" s="24">
        <v>0.9</v>
      </c>
    </row>
    <row r="22" spans="1:48" ht="13.5" customHeight="1" thickBot="1">
      <c r="A22" s="27"/>
      <c r="B22" s="58">
        <v>4</v>
      </c>
      <c r="C22" s="991"/>
      <c r="D22" s="992"/>
      <c r="E22" s="992"/>
      <c r="F22" s="992"/>
      <c r="G22" s="992"/>
      <c r="H22" s="992"/>
      <c r="I22" s="992"/>
      <c r="J22" s="993"/>
      <c r="K22" s="988"/>
      <c r="L22" s="989"/>
      <c r="M22" s="989"/>
      <c r="N22" s="990"/>
      <c r="O22" s="1047"/>
      <c r="P22" s="1048"/>
      <c r="Q22" s="1049"/>
      <c r="R22" s="1050"/>
      <c r="S22" s="1050"/>
      <c r="T22" s="1051"/>
      <c r="U22" s="395"/>
      <c r="V22" s="397"/>
      <c r="W22" s="1044"/>
      <c r="X22" s="1044"/>
      <c r="Y22" s="1044"/>
      <c r="Z22" s="1045"/>
      <c r="AA22" s="1058" t="str">
        <f>IF(Q22="","",VLOOKUP(Q22,$B$71:$Y$80,10,FALSE))</f>
        <v/>
      </c>
      <c r="AB22" s="1059"/>
      <c r="AC22" s="1052"/>
      <c r="AD22" s="1053"/>
      <c r="AE22" s="1057" t="str">
        <f t="shared" si="0"/>
        <v/>
      </c>
      <c r="AF22" s="1057"/>
      <c r="AG22" s="1057"/>
      <c r="AH22" s="1057"/>
      <c r="AI22" s="70"/>
      <c r="AL22" s="24" t="e">
        <f t="shared" si="1"/>
        <v>#N/A</v>
      </c>
      <c r="AM22" s="1046" t="e">
        <f>VLOOKUP(Q22,$B$71:$Y$80,17,FALSE)</f>
        <v>#N/A</v>
      </c>
      <c r="AN22" s="1046"/>
      <c r="AO22" s="1046"/>
      <c r="AP22" s="71" t="e">
        <f>VLOOKUP(Q22,$B$71:$Y$80,21,FALSE)</f>
        <v>#N/A</v>
      </c>
      <c r="AR22" s="72" t="e">
        <f t="shared" si="2"/>
        <v>#VALUE!</v>
      </c>
      <c r="AT22" s="24" t="e">
        <f t="shared" si="3"/>
        <v>#N/A</v>
      </c>
      <c r="AU22" s="24" t="s">
        <v>228</v>
      </c>
      <c r="AV22" s="24">
        <v>0.89500000000000002</v>
      </c>
    </row>
    <row r="23" spans="1:48" ht="13.5" customHeight="1" thickBot="1">
      <c r="A23" s="27"/>
      <c r="B23" s="28"/>
      <c r="C23" s="28"/>
      <c r="D23" s="28"/>
      <c r="E23" s="28"/>
      <c r="F23" s="28"/>
      <c r="G23" s="28"/>
      <c r="H23" s="28"/>
      <c r="I23" s="28"/>
      <c r="J23" s="28"/>
      <c r="K23" s="28"/>
      <c r="L23" s="28"/>
      <c r="M23" s="28"/>
      <c r="N23" s="28"/>
      <c r="O23" s="28"/>
      <c r="P23" s="29"/>
      <c r="Q23" s="73"/>
      <c r="R23" s="73"/>
      <c r="S23" s="73"/>
      <c r="T23" s="73"/>
      <c r="U23" s="250"/>
      <c r="V23" s="66"/>
      <c r="W23" s="250"/>
      <c r="X23" s="250"/>
      <c r="Y23" s="250"/>
      <c r="Z23" s="29"/>
      <c r="AA23" s="28"/>
      <c r="AB23" s="28"/>
      <c r="AC23" s="28"/>
      <c r="AD23" s="28"/>
      <c r="AE23" s="28"/>
      <c r="AF23" s="28"/>
      <c r="AG23" s="28"/>
      <c r="AH23" s="28"/>
      <c r="AI23" s="30"/>
      <c r="AR23" s="74">
        <f>_xlfn.AGGREGATE(9,7,AR19:AR22)</f>
        <v>0</v>
      </c>
      <c r="AU23" s="24" t="s">
        <v>229</v>
      </c>
      <c r="AV23" s="24">
        <v>0.89</v>
      </c>
    </row>
    <row r="24" spans="1:48" ht="13.5" customHeight="1">
      <c r="A24" s="27"/>
      <c r="B24" s="28"/>
      <c r="C24" s="29"/>
      <c r="D24" s="28"/>
      <c r="E24" s="28"/>
      <c r="F24" s="28"/>
      <c r="G24" s="29"/>
      <c r="H24" s="28"/>
      <c r="I24" s="29"/>
      <c r="J24" s="29"/>
      <c r="K24" s="75" t="str">
        <f>IF(COUNTIF(K19:K22,"その他")&gt;=1,"ボイラ方式がその他の場合の説明を記載→","")</f>
        <v/>
      </c>
      <c r="L24" s="251"/>
      <c r="M24" s="251"/>
      <c r="N24" s="251"/>
      <c r="O24" s="251"/>
      <c r="P24" s="251"/>
      <c r="Q24" s="251"/>
      <c r="R24" s="251"/>
      <c r="S24" s="251"/>
      <c r="T24" s="251"/>
      <c r="U24" s="251"/>
      <c r="V24" s="251"/>
      <c r="W24" s="251"/>
      <c r="X24" s="251"/>
      <c r="Y24" s="251"/>
      <c r="Z24" s="251"/>
      <c r="AA24" s="28"/>
      <c r="AB24" s="28"/>
      <c r="AC24" s="28"/>
      <c r="AD24" s="28"/>
      <c r="AE24" s="28"/>
      <c r="AF24" s="28"/>
      <c r="AG24" s="28"/>
      <c r="AH24" s="28"/>
      <c r="AI24" s="30"/>
      <c r="AU24" s="24" t="s">
        <v>230</v>
      </c>
      <c r="AV24" s="24">
        <v>0.88500000000000001</v>
      </c>
    </row>
    <row r="25" spans="1:48" ht="13.5" customHeight="1">
      <c r="A25" s="27"/>
      <c r="B25" s="43"/>
      <c r="C25" s="43"/>
      <c r="D25" s="28"/>
      <c r="E25" s="28"/>
      <c r="F25" s="25"/>
      <c r="G25" s="43"/>
      <c r="H25" s="28"/>
      <c r="I25" s="28"/>
      <c r="J25" s="25"/>
      <c r="K25" s="43"/>
      <c r="L25" s="28"/>
      <c r="M25" s="28"/>
      <c r="N25" s="28"/>
      <c r="O25" s="28"/>
      <c r="P25" s="25"/>
      <c r="Q25" s="43"/>
      <c r="R25" s="76" t="s">
        <v>25</v>
      </c>
      <c r="S25" s="1075" t="s">
        <v>93</v>
      </c>
      <c r="T25" s="1075"/>
      <c r="U25" s="1075"/>
      <c r="V25" s="1075"/>
      <c r="W25" s="1075"/>
      <c r="X25" s="1075"/>
      <c r="Y25" s="1075"/>
      <c r="Z25" s="1075"/>
      <c r="AA25" s="1075"/>
      <c r="AB25" s="1075"/>
      <c r="AC25" s="1075"/>
      <c r="AD25" s="1075"/>
      <c r="AE25" s="1075"/>
      <c r="AF25" s="1075"/>
      <c r="AG25" s="1075"/>
      <c r="AH25" s="1075"/>
      <c r="AI25" s="1076"/>
      <c r="AO25" s="24" t="s">
        <v>387</v>
      </c>
      <c r="AU25" s="24" t="s">
        <v>231</v>
      </c>
      <c r="AV25" s="24">
        <v>0.88</v>
      </c>
    </row>
    <row r="26" spans="1:48" ht="13.5" customHeight="1">
      <c r="A26" s="34"/>
      <c r="B26" s="35"/>
      <c r="C26" s="35"/>
      <c r="D26" s="35"/>
      <c r="E26" s="35"/>
      <c r="F26" s="35"/>
      <c r="G26" s="35"/>
      <c r="H26" s="35"/>
      <c r="I26" s="35"/>
      <c r="J26" s="35"/>
      <c r="K26" s="35"/>
      <c r="L26" s="35"/>
      <c r="M26" s="35"/>
      <c r="N26" s="35"/>
      <c r="O26" s="35"/>
      <c r="P26" s="77" t="str">
        <f>IF(AQ7=1,"",AO26)</f>
        <v/>
      </c>
      <c r="Q26" s="35"/>
      <c r="R26" s="37"/>
      <c r="S26" s="1077"/>
      <c r="T26" s="1077"/>
      <c r="U26" s="1077"/>
      <c r="V26" s="1077"/>
      <c r="W26" s="1077"/>
      <c r="X26" s="1077"/>
      <c r="Y26" s="1077"/>
      <c r="Z26" s="1077"/>
      <c r="AA26" s="1077"/>
      <c r="AB26" s="1077"/>
      <c r="AC26" s="1077"/>
      <c r="AD26" s="1077"/>
      <c r="AE26" s="1077"/>
      <c r="AF26" s="1077"/>
      <c r="AG26" s="1077"/>
      <c r="AH26" s="1077"/>
      <c r="AI26" s="1078"/>
      <c r="AO26" s="24" t="s">
        <v>378</v>
      </c>
      <c r="AU26" s="24" t="s">
        <v>232</v>
      </c>
      <c r="AV26" s="24">
        <v>0.875</v>
      </c>
    </row>
    <row r="27" spans="1:48" ht="13.5" customHeight="1">
      <c r="A27" s="78"/>
      <c r="B27" s="45"/>
      <c r="C27" s="46"/>
      <c r="D27" s="46"/>
      <c r="F27" s="46"/>
      <c r="G27" s="46"/>
      <c r="H27" s="1069" t="s">
        <v>519</v>
      </c>
      <c r="I27" s="1070"/>
      <c r="J27" s="1070"/>
      <c r="K27" s="1070"/>
      <c r="L27" s="1070"/>
      <c r="M27" s="1070"/>
      <c r="N27" s="1070"/>
      <c r="O27" s="1070"/>
      <c r="P27" s="1070"/>
      <c r="Q27" s="1070"/>
      <c r="R27" s="1070"/>
      <c r="S27" s="1070"/>
      <c r="T27" s="1070"/>
      <c r="U27" s="1070"/>
      <c r="V27" s="1070"/>
      <c r="W27" s="1070"/>
      <c r="X27" s="1070"/>
      <c r="Y27" s="1071"/>
      <c r="Z27" s="1137">
        <f>SUM(AE19:AG22)</f>
        <v>0</v>
      </c>
      <c r="AA27" s="1138"/>
      <c r="AB27" s="1138"/>
      <c r="AC27" s="1138"/>
      <c r="AD27" s="1138"/>
      <c r="AE27" s="1138"/>
      <c r="AF27" s="567" t="s">
        <v>18</v>
      </c>
      <c r="AG27" s="567"/>
      <c r="AH27" s="567"/>
      <c r="AI27" s="572"/>
      <c r="AU27" s="24" t="s">
        <v>233</v>
      </c>
      <c r="AV27" s="24">
        <v>0.87</v>
      </c>
    </row>
    <row r="28" spans="1:48" ht="13.5" customHeight="1">
      <c r="A28" s="78"/>
      <c r="B28" s="45"/>
      <c r="C28" s="46"/>
      <c r="D28" s="46"/>
      <c r="F28" s="46"/>
      <c r="G28" s="46"/>
      <c r="H28" s="1072"/>
      <c r="I28" s="1073"/>
      <c r="J28" s="1073"/>
      <c r="K28" s="1073"/>
      <c r="L28" s="1073"/>
      <c r="M28" s="1073"/>
      <c r="N28" s="1073"/>
      <c r="O28" s="1073"/>
      <c r="P28" s="1073"/>
      <c r="Q28" s="1073"/>
      <c r="R28" s="1073"/>
      <c r="S28" s="1073"/>
      <c r="T28" s="1073"/>
      <c r="U28" s="1073"/>
      <c r="V28" s="1073"/>
      <c r="W28" s="1073"/>
      <c r="X28" s="1073"/>
      <c r="Y28" s="1074"/>
      <c r="Z28" s="1081"/>
      <c r="AA28" s="1082"/>
      <c r="AB28" s="1082"/>
      <c r="AC28" s="1082"/>
      <c r="AD28" s="1082"/>
      <c r="AE28" s="1082"/>
      <c r="AF28" s="713"/>
      <c r="AG28" s="713"/>
      <c r="AH28" s="713"/>
      <c r="AI28" s="718"/>
      <c r="AU28" s="24" t="s">
        <v>234</v>
      </c>
      <c r="AV28" s="24">
        <v>0.86499999999999999</v>
      </c>
    </row>
    <row r="29" spans="1:48" ht="13.5" customHeight="1">
      <c r="A29" s="46"/>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U29" s="24" t="s">
        <v>235</v>
      </c>
      <c r="AV29" s="24">
        <v>0.86</v>
      </c>
    </row>
    <row r="30" spans="1:48" ht="13.5" customHeight="1">
      <c r="A30" s="959" t="s">
        <v>15</v>
      </c>
      <c r="B30" s="1013"/>
      <c r="C30" s="1013"/>
      <c r="D30" s="1013"/>
      <c r="E30" s="1013"/>
      <c r="F30" s="1013"/>
      <c r="G30" s="1013"/>
      <c r="H30" s="1013"/>
      <c r="I30" s="1013"/>
      <c r="J30" s="1013"/>
      <c r="K30" s="1013"/>
      <c r="L30" s="1013"/>
      <c r="M30" s="1013"/>
      <c r="N30" s="1013"/>
      <c r="O30" s="1013"/>
      <c r="P30" s="1013"/>
      <c r="Q30" s="1013"/>
      <c r="R30" s="1013"/>
      <c r="S30" s="1013"/>
      <c r="T30" s="1013"/>
      <c r="U30" s="1013"/>
      <c r="V30" s="1013"/>
      <c r="W30" s="1013"/>
      <c r="X30" s="1013"/>
      <c r="Y30" s="1013"/>
      <c r="Z30" s="1013"/>
      <c r="AA30" s="1013"/>
      <c r="AB30" s="1013"/>
      <c r="AC30" s="1013"/>
      <c r="AD30" s="1013"/>
      <c r="AE30" s="1013"/>
      <c r="AF30" s="1013"/>
      <c r="AG30" s="1013"/>
      <c r="AH30" s="1013"/>
      <c r="AI30" s="544"/>
      <c r="AU30" s="24" t="s">
        <v>236</v>
      </c>
      <c r="AV30" s="24">
        <v>0.85499999999999998</v>
      </c>
    </row>
    <row r="31" spans="1:48" ht="13.5" customHeight="1">
      <c r="A31" s="79" t="s">
        <v>281</v>
      </c>
      <c r="B31" s="66"/>
      <c r="C31" s="80"/>
      <c r="D31" s="80"/>
      <c r="E31" s="80"/>
      <c r="F31" s="80"/>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81"/>
      <c r="AU31" s="24" t="s">
        <v>237</v>
      </c>
      <c r="AV31" s="24">
        <v>0.85</v>
      </c>
    </row>
    <row r="32" spans="1:48" ht="13.5" customHeight="1">
      <c r="A32" s="27"/>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30"/>
      <c r="AU32" s="24" t="s">
        <v>238</v>
      </c>
      <c r="AV32" s="24">
        <v>0.84499999999999997</v>
      </c>
    </row>
    <row r="33" spans="1:48" ht="13.5" customHeight="1">
      <c r="A33" s="27"/>
      <c r="B33" s="28" t="s">
        <v>174</v>
      </c>
      <c r="C33" s="28"/>
      <c r="D33" s="28"/>
      <c r="E33" s="28"/>
      <c r="F33" s="28"/>
      <c r="G33" s="28"/>
      <c r="H33" s="28"/>
      <c r="I33" s="1140" t="s">
        <v>175</v>
      </c>
      <c r="J33" s="1141"/>
      <c r="K33" s="1141"/>
      <c r="L33" s="1141"/>
      <c r="M33" s="1141"/>
      <c r="N33" s="1141"/>
      <c r="O33" s="1141"/>
      <c r="P33" s="1142"/>
      <c r="Q33" s="25"/>
      <c r="R33" s="28"/>
      <c r="S33" s="82"/>
      <c r="T33" s="82"/>
      <c r="U33" s="28"/>
      <c r="V33" s="28"/>
      <c r="W33" s="28"/>
      <c r="X33" s="28"/>
      <c r="Y33" s="83"/>
      <c r="Z33" s="83"/>
      <c r="AA33" s="83"/>
      <c r="AB33" s="83"/>
      <c r="AC33" s="28"/>
      <c r="AD33" s="28"/>
      <c r="AE33" s="28"/>
      <c r="AF33" s="28"/>
      <c r="AG33" s="67"/>
      <c r="AH33" s="29"/>
      <c r="AI33" s="30"/>
      <c r="AU33" s="24" t="s">
        <v>239</v>
      </c>
      <c r="AV33" s="24">
        <v>0.84</v>
      </c>
    </row>
    <row r="34" spans="1:48" ht="13.5" customHeight="1">
      <c r="A34" s="27"/>
      <c r="B34" s="28" t="s">
        <v>10</v>
      </c>
      <c r="C34" s="28"/>
      <c r="D34" s="28"/>
      <c r="E34" s="28"/>
      <c r="F34" s="28"/>
      <c r="G34" s="28"/>
      <c r="H34" s="28"/>
      <c r="I34" s="1143" t="s">
        <v>185</v>
      </c>
      <c r="J34" s="1144"/>
      <c r="K34" s="1144"/>
      <c r="L34" s="1144"/>
      <c r="M34" s="1144"/>
      <c r="N34" s="1144"/>
      <c r="O34" s="1144"/>
      <c r="P34" s="1145"/>
      <c r="Q34" s="28" t="s">
        <v>290</v>
      </c>
      <c r="R34" s="28"/>
      <c r="S34" s="28"/>
      <c r="T34" s="28"/>
      <c r="U34" s="28"/>
      <c r="V34" s="28"/>
      <c r="W34" s="28"/>
      <c r="X34" s="28"/>
      <c r="Y34" s="28"/>
      <c r="Z34" s="28"/>
      <c r="AA34" s="28"/>
      <c r="AB34" s="28"/>
      <c r="AC34" s="28"/>
      <c r="AD34" s="28"/>
      <c r="AE34" s="28"/>
      <c r="AF34" s="28"/>
      <c r="AG34" s="28"/>
      <c r="AH34" s="28"/>
      <c r="AI34" s="30"/>
      <c r="AU34" s="24" t="s">
        <v>240</v>
      </c>
      <c r="AV34" s="24">
        <v>0.83499999999999996</v>
      </c>
    </row>
    <row r="35" spans="1:48" ht="13.5" customHeight="1">
      <c r="A35" s="27"/>
      <c r="B35" s="28" t="s">
        <v>171</v>
      </c>
      <c r="C35" s="28"/>
      <c r="D35" s="28"/>
      <c r="E35" s="28"/>
      <c r="F35" s="28"/>
      <c r="G35" s="28"/>
      <c r="H35" s="28"/>
      <c r="I35" s="1049" t="s">
        <v>183</v>
      </c>
      <c r="J35" s="1050"/>
      <c r="K35" s="1050"/>
      <c r="L35" s="1050"/>
      <c r="M35" s="1050"/>
      <c r="N35" s="1050"/>
      <c r="O35" s="1050"/>
      <c r="P35" s="1051"/>
      <c r="Q35" s="28"/>
      <c r="R35" s="28"/>
      <c r="S35" s="28"/>
      <c r="T35" s="28"/>
      <c r="U35" s="28"/>
      <c r="V35" s="28"/>
      <c r="W35" s="28"/>
      <c r="X35" s="28"/>
      <c r="Y35" s="28"/>
      <c r="Z35" s="28"/>
      <c r="AA35" s="28"/>
      <c r="AB35" s="28"/>
      <c r="AC35" s="28"/>
      <c r="AD35" s="28"/>
      <c r="AE35" s="28"/>
      <c r="AF35" s="28"/>
      <c r="AG35" s="28"/>
      <c r="AH35" s="28"/>
      <c r="AI35" s="30"/>
      <c r="AU35" s="24" t="s">
        <v>241</v>
      </c>
      <c r="AV35" s="24">
        <v>0.83</v>
      </c>
    </row>
    <row r="36" spans="1:48" ht="13.5" customHeight="1">
      <c r="A36" s="27"/>
      <c r="B36" s="29"/>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30"/>
      <c r="AU36" s="24" t="s">
        <v>242</v>
      </c>
      <c r="AV36" s="24">
        <v>0.82499999999999996</v>
      </c>
    </row>
    <row r="37" spans="1:48" ht="13.5" customHeight="1">
      <c r="A37" s="27"/>
      <c r="B37" s="25"/>
      <c r="C37" s="25"/>
      <c r="D37" s="25"/>
      <c r="E37" s="28"/>
      <c r="F37" s="28"/>
      <c r="G37" s="25"/>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30"/>
      <c r="AU37" s="24" t="s">
        <v>243</v>
      </c>
      <c r="AV37" s="24">
        <v>0.82</v>
      </c>
    </row>
    <row r="38" spans="1:48" ht="13.5" customHeight="1">
      <c r="A38" s="27"/>
      <c r="B38" s="28"/>
      <c r="C38" s="28"/>
      <c r="D38" s="28"/>
      <c r="E38" s="28"/>
      <c r="F38" s="28"/>
      <c r="G38" s="28"/>
      <c r="H38" s="28"/>
      <c r="I38" s="84"/>
      <c r="J38" s="84"/>
      <c r="K38" s="84"/>
      <c r="L38" s="84"/>
      <c r="M38" s="84"/>
      <c r="N38" s="28" t="s">
        <v>291</v>
      </c>
      <c r="O38" s="84"/>
      <c r="P38" s="84"/>
      <c r="Q38" s="28"/>
      <c r="R38" s="28"/>
      <c r="S38" s="28"/>
      <c r="T38" s="28"/>
      <c r="U38" s="28"/>
      <c r="V38" s="28"/>
      <c r="W38" s="28"/>
      <c r="X38" s="28"/>
      <c r="Y38" s="28"/>
      <c r="Z38" s="28"/>
      <c r="AA38" s="28"/>
      <c r="AB38" s="28"/>
      <c r="AC38" s="28"/>
      <c r="AD38" s="28"/>
      <c r="AE38" s="28"/>
      <c r="AF38" s="28"/>
      <c r="AG38" s="28"/>
      <c r="AH38" s="28"/>
      <c r="AI38" s="30"/>
      <c r="AU38" s="24" t="s">
        <v>244</v>
      </c>
      <c r="AV38" s="24">
        <v>0.81499999999999995</v>
      </c>
    </row>
    <row r="39" spans="1:48" ht="13.5" customHeight="1">
      <c r="A39" s="27"/>
      <c r="B39" s="978"/>
      <c r="C39" s="1063" t="s">
        <v>201</v>
      </c>
      <c r="D39" s="1064"/>
      <c r="E39" s="1064"/>
      <c r="F39" s="1064"/>
      <c r="G39" s="1064"/>
      <c r="H39" s="1064"/>
      <c r="I39" s="1064"/>
      <c r="J39" s="1064"/>
      <c r="K39" s="1065"/>
      <c r="L39" s="982" t="s">
        <v>202</v>
      </c>
      <c r="M39" s="983"/>
      <c r="N39" s="983"/>
      <c r="O39" s="984"/>
      <c r="P39" s="723" t="s">
        <v>273</v>
      </c>
      <c r="Q39" s="717"/>
      <c r="R39" s="997" t="s">
        <v>205</v>
      </c>
      <c r="S39" s="998"/>
      <c r="T39" s="1019" t="s">
        <v>276</v>
      </c>
      <c r="U39" s="1020"/>
      <c r="V39" s="1021"/>
      <c r="W39" s="1025" t="s">
        <v>278</v>
      </c>
      <c r="X39" s="1026"/>
      <c r="Y39" s="1026"/>
      <c r="Z39" s="1026"/>
      <c r="AA39" s="1026"/>
      <c r="AB39" s="1027"/>
      <c r="AC39" s="1018" t="s">
        <v>206</v>
      </c>
      <c r="AD39" s="1018"/>
      <c r="AE39" s="1018"/>
      <c r="AF39" s="1018"/>
      <c r="AG39" s="25"/>
      <c r="AH39" s="28"/>
      <c r="AI39" s="30"/>
      <c r="AU39" s="24" t="s">
        <v>245</v>
      </c>
      <c r="AV39" s="24">
        <v>0.81</v>
      </c>
    </row>
    <row r="40" spans="1:48" ht="13.5" customHeight="1">
      <c r="A40" s="27"/>
      <c r="B40" s="979"/>
      <c r="C40" s="1066"/>
      <c r="D40" s="1067"/>
      <c r="E40" s="1067"/>
      <c r="F40" s="1067"/>
      <c r="G40" s="1067"/>
      <c r="H40" s="1067"/>
      <c r="I40" s="1067"/>
      <c r="J40" s="1067"/>
      <c r="K40" s="1068"/>
      <c r="L40" s="985"/>
      <c r="M40" s="986"/>
      <c r="N40" s="986"/>
      <c r="O40" s="987"/>
      <c r="P40" s="725"/>
      <c r="Q40" s="718"/>
      <c r="R40" s="999"/>
      <c r="S40" s="1000"/>
      <c r="T40" s="1022"/>
      <c r="U40" s="1023"/>
      <c r="V40" s="1024"/>
      <c r="W40" s="1028"/>
      <c r="X40" s="1029"/>
      <c r="Y40" s="1029"/>
      <c r="Z40" s="1029"/>
      <c r="AA40" s="1029"/>
      <c r="AB40" s="1030"/>
      <c r="AC40" s="1018"/>
      <c r="AD40" s="1018"/>
      <c r="AE40" s="1018"/>
      <c r="AF40" s="1018"/>
      <c r="AG40" s="25"/>
      <c r="AH40" s="29"/>
      <c r="AI40" s="85"/>
      <c r="AR40" s="24" t="s">
        <v>391</v>
      </c>
      <c r="AU40" s="24" t="s">
        <v>246</v>
      </c>
      <c r="AV40" s="24">
        <v>0.80500000000000005</v>
      </c>
    </row>
    <row r="41" spans="1:48" ht="13.5" customHeight="1">
      <c r="A41" s="27"/>
      <c r="B41" s="86">
        <v>1</v>
      </c>
      <c r="C41" s="991"/>
      <c r="D41" s="992"/>
      <c r="E41" s="992"/>
      <c r="F41" s="992"/>
      <c r="G41" s="992"/>
      <c r="H41" s="992"/>
      <c r="I41" s="992"/>
      <c r="J41" s="992"/>
      <c r="K41" s="993"/>
      <c r="L41" s="988"/>
      <c r="M41" s="989"/>
      <c r="N41" s="989"/>
      <c r="O41" s="990"/>
      <c r="P41" s="991"/>
      <c r="Q41" s="993"/>
      <c r="R41" s="980"/>
      <c r="S41" s="981"/>
      <c r="T41" s="1089"/>
      <c r="U41" s="1090"/>
      <c r="V41" s="1091"/>
      <c r="W41" s="1135">
        <f>AR45</f>
        <v>0</v>
      </c>
      <c r="X41" s="1136"/>
      <c r="Y41" s="1136"/>
      <c r="Z41" s="1136"/>
      <c r="AA41" s="1100" t="str">
        <f>IF(I35="","",VLOOKUP(I35,$B$71:$Y$80,10,FALSE))</f>
        <v>千Nm3</v>
      </c>
      <c r="AB41" s="561"/>
      <c r="AC41" s="1054">
        <f>IF(I35="","",W41*AL41*AP41*44/12)</f>
        <v>0</v>
      </c>
      <c r="AD41" s="1055"/>
      <c r="AE41" s="1055"/>
      <c r="AF41" s="1056"/>
      <c r="AG41" s="43"/>
      <c r="AH41" s="29"/>
      <c r="AI41" s="30"/>
      <c r="AL41" s="24">
        <f>VLOOKUP(I35,$B$71:$Y$80,13,FALSE)</f>
        <v>45</v>
      </c>
      <c r="AM41" s="1046">
        <f>VLOOKUP(I35,$B$71:$Y$80,17,FALSE)</f>
        <v>40.6</v>
      </c>
      <c r="AN41" s="1046"/>
      <c r="AO41" s="1046"/>
      <c r="AP41" s="71">
        <f>VLOOKUP(I35,$B$71:$Y$80,21,FALSE)</f>
        <v>1.3599999999999999E-2</v>
      </c>
      <c r="AR41" s="24" t="e">
        <f>$AR$23*T41/R41/AM41</f>
        <v>#DIV/0!</v>
      </c>
      <c r="AU41" s="24" t="s">
        <v>247</v>
      </c>
      <c r="AV41" s="24">
        <v>0.8</v>
      </c>
    </row>
    <row r="42" spans="1:48" ht="13.5" customHeight="1">
      <c r="A42" s="27"/>
      <c r="B42" s="86">
        <v>2</v>
      </c>
      <c r="C42" s="991"/>
      <c r="D42" s="992"/>
      <c r="E42" s="992"/>
      <c r="F42" s="992"/>
      <c r="G42" s="992"/>
      <c r="H42" s="992"/>
      <c r="I42" s="992"/>
      <c r="J42" s="992"/>
      <c r="K42" s="993"/>
      <c r="L42" s="988"/>
      <c r="M42" s="989"/>
      <c r="N42" s="989"/>
      <c r="O42" s="990"/>
      <c r="P42" s="991"/>
      <c r="Q42" s="993"/>
      <c r="R42" s="980"/>
      <c r="S42" s="981"/>
      <c r="T42" s="1089"/>
      <c r="U42" s="1090"/>
      <c r="V42" s="1091"/>
      <c r="W42" s="1092" t="s">
        <v>300</v>
      </c>
      <c r="X42" s="1093"/>
      <c r="Y42" s="1093"/>
      <c r="Z42" s="1093"/>
      <c r="AA42" s="1093"/>
      <c r="AB42" s="1093"/>
      <c r="AC42" s="1093"/>
      <c r="AD42" s="1093"/>
      <c r="AE42" s="1093"/>
      <c r="AF42" s="1093"/>
      <c r="AG42" s="43"/>
      <c r="AH42" s="28"/>
      <c r="AI42" s="30"/>
      <c r="AM42" s="1046" t="e">
        <f>VLOOKUP(IF(C42="","",I$35),$B$71:$Y$80,17,FALSE)</f>
        <v>#N/A</v>
      </c>
      <c r="AN42" s="1046"/>
      <c r="AO42" s="1046"/>
      <c r="AP42" s="71" t="e">
        <f>VLOOKUP(IF(C42="","",I$35),$B$71:$Y$80,21,FALSE)</f>
        <v>#N/A</v>
      </c>
      <c r="AR42" s="24" t="e">
        <f>$AR$23*T42/R42/AM42</f>
        <v>#DIV/0!</v>
      </c>
      <c r="AU42" s="24" t="s">
        <v>248</v>
      </c>
      <c r="AV42" s="24">
        <v>0.79500000000000004</v>
      </c>
    </row>
    <row r="43" spans="1:48" ht="13.5" customHeight="1">
      <c r="A43" s="27"/>
      <c r="B43" s="86">
        <v>3</v>
      </c>
      <c r="C43" s="991"/>
      <c r="D43" s="992"/>
      <c r="E43" s="992"/>
      <c r="F43" s="992"/>
      <c r="G43" s="992"/>
      <c r="H43" s="992"/>
      <c r="I43" s="992"/>
      <c r="J43" s="992"/>
      <c r="K43" s="993"/>
      <c r="L43" s="988"/>
      <c r="M43" s="989"/>
      <c r="N43" s="989"/>
      <c r="O43" s="990"/>
      <c r="P43" s="991"/>
      <c r="Q43" s="993"/>
      <c r="R43" s="980"/>
      <c r="S43" s="981"/>
      <c r="T43" s="1089"/>
      <c r="U43" s="1090"/>
      <c r="V43" s="1091"/>
      <c r="W43" s="1094"/>
      <c r="X43" s="1075"/>
      <c r="Y43" s="1075"/>
      <c r="Z43" s="1075"/>
      <c r="AA43" s="1075"/>
      <c r="AB43" s="1075"/>
      <c r="AC43" s="1075"/>
      <c r="AD43" s="1075"/>
      <c r="AE43" s="1075"/>
      <c r="AF43" s="1075"/>
      <c r="AG43" s="43"/>
      <c r="AH43" s="28"/>
      <c r="AI43" s="30"/>
      <c r="AM43" s="1046" t="e">
        <f>VLOOKUP(IF(C43="","",I$35),$B$71:$Y$80,17,FALSE)</f>
        <v>#N/A</v>
      </c>
      <c r="AN43" s="1046"/>
      <c r="AO43" s="1046"/>
      <c r="AP43" s="71" t="e">
        <f>VLOOKUP(IF(C43="","",I$35),$B$71:$Y$80,21,FALSE)</f>
        <v>#N/A</v>
      </c>
      <c r="AR43" s="24" t="e">
        <f>$AR$23*T43/R43/AM43</f>
        <v>#DIV/0!</v>
      </c>
      <c r="AU43" s="24" t="s">
        <v>249</v>
      </c>
      <c r="AV43" s="24">
        <v>0.79</v>
      </c>
    </row>
    <row r="44" spans="1:48" ht="13.5" customHeight="1" thickBot="1">
      <c r="A44" s="27"/>
      <c r="B44" s="86">
        <v>4</v>
      </c>
      <c r="C44" s="991"/>
      <c r="D44" s="992"/>
      <c r="E44" s="992"/>
      <c r="F44" s="992"/>
      <c r="G44" s="992"/>
      <c r="H44" s="992"/>
      <c r="I44" s="992"/>
      <c r="J44" s="992"/>
      <c r="K44" s="993"/>
      <c r="L44" s="988"/>
      <c r="M44" s="989"/>
      <c r="N44" s="989"/>
      <c r="O44" s="990"/>
      <c r="P44" s="991"/>
      <c r="Q44" s="993"/>
      <c r="R44" s="980"/>
      <c r="S44" s="981"/>
      <c r="T44" s="1089"/>
      <c r="U44" s="1090"/>
      <c r="V44" s="1091"/>
      <c r="W44" s="28"/>
      <c r="X44" s="28"/>
      <c r="Y44" s="28"/>
      <c r="Z44" s="28"/>
      <c r="AA44" s="28"/>
      <c r="AB44" s="28"/>
      <c r="AC44" s="28"/>
      <c r="AD44" s="28"/>
      <c r="AE44" s="28"/>
      <c r="AF44" s="28"/>
      <c r="AG44" s="43"/>
      <c r="AH44" s="28"/>
      <c r="AI44" s="30"/>
      <c r="AM44" s="1046" t="e">
        <f>VLOOKUP(IF(C44="","",I$35),$B$71:$Y$80,17,FALSE)</f>
        <v>#N/A</v>
      </c>
      <c r="AN44" s="1046"/>
      <c r="AO44" s="1046"/>
      <c r="AP44" s="71" t="e">
        <f>VLOOKUP(IF(C44="","",I$35),$B$71:$Y$80,21,FALSE)</f>
        <v>#N/A</v>
      </c>
      <c r="AR44" s="24" t="e">
        <f>$AR$23*T44/R44/AM44</f>
        <v>#DIV/0!</v>
      </c>
      <c r="AU44" s="24" t="s">
        <v>250</v>
      </c>
      <c r="AV44" s="24">
        <v>0.78500000000000003</v>
      </c>
    </row>
    <row r="45" spans="1:48" ht="13.5" customHeight="1" thickBot="1">
      <c r="A45" s="27"/>
      <c r="B45" s="28"/>
      <c r="C45" s="28"/>
      <c r="D45" s="28"/>
      <c r="E45" s="28"/>
      <c r="F45" s="28"/>
      <c r="G45" s="28"/>
      <c r="H45" s="28"/>
      <c r="I45" s="84"/>
      <c r="J45" s="84"/>
      <c r="K45" s="84"/>
      <c r="L45" s="84"/>
      <c r="M45" s="84"/>
      <c r="N45" s="84"/>
      <c r="O45" s="84"/>
      <c r="P45" s="84"/>
      <c r="Q45" s="28"/>
      <c r="R45" s="28"/>
      <c r="S45" s="87" t="s">
        <v>277</v>
      </c>
      <c r="T45" s="959">
        <f>SUM(T41:U44)</f>
        <v>0</v>
      </c>
      <c r="U45" s="1013"/>
      <c r="V45" s="544"/>
      <c r="W45" s="88" t="s">
        <v>292</v>
      </c>
      <c r="X45" s="28"/>
      <c r="Y45" s="28"/>
      <c r="Z45" s="28"/>
      <c r="AA45" s="28"/>
      <c r="AB45" s="28"/>
      <c r="AC45" s="28"/>
      <c r="AD45" s="28"/>
      <c r="AE45" s="28"/>
      <c r="AF45" s="28"/>
      <c r="AG45" s="29"/>
      <c r="AH45" s="28"/>
      <c r="AI45" s="30"/>
      <c r="AR45" s="74">
        <f>_xlfn.AGGREGATE(9,7,AR41:AR44)</f>
        <v>0</v>
      </c>
      <c r="AU45" s="24" t="s">
        <v>251</v>
      </c>
      <c r="AV45" s="24">
        <v>0.78</v>
      </c>
    </row>
    <row r="46" spans="1:48" ht="13.5" customHeight="1">
      <c r="A46" s="27"/>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30"/>
      <c r="AU46" s="24" t="s">
        <v>252</v>
      </c>
      <c r="AV46" s="24">
        <v>0.77500000000000002</v>
      </c>
    </row>
    <row r="47" spans="1:48" ht="13.5" customHeight="1">
      <c r="A47" s="27"/>
      <c r="B47" s="29"/>
      <c r="C47" s="29"/>
      <c r="D47" s="28"/>
      <c r="E47" s="29"/>
      <c r="F47" s="28"/>
      <c r="G47" s="28"/>
      <c r="H47" s="28"/>
      <c r="I47" s="28"/>
      <c r="J47" s="28"/>
      <c r="K47" s="28"/>
      <c r="L47" s="28"/>
      <c r="M47" s="28"/>
      <c r="N47" s="28"/>
      <c r="O47" s="28"/>
      <c r="P47" s="28"/>
      <c r="Q47" s="28"/>
      <c r="R47" s="28"/>
      <c r="S47" s="28"/>
      <c r="T47" s="28"/>
      <c r="U47" s="28"/>
      <c r="V47" s="28"/>
      <c r="W47" s="28"/>
      <c r="X47" s="29"/>
      <c r="Y47" s="29"/>
      <c r="Z47" s="29"/>
      <c r="AA47" s="28"/>
      <c r="AB47" s="89"/>
      <c r="AC47" s="89"/>
      <c r="AD47" s="89"/>
      <c r="AE47" s="89"/>
      <c r="AF47" s="28"/>
      <c r="AG47" s="67"/>
      <c r="AH47" s="28"/>
      <c r="AI47" s="30"/>
      <c r="AU47" s="24" t="s">
        <v>253</v>
      </c>
      <c r="AV47" s="24">
        <v>0.77</v>
      </c>
    </row>
    <row r="48" spans="1:48" ht="13.5" customHeight="1">
      <c r="A48" s="27"/>
      <c r="B48" s="51"/>
      <c r="C48" s="51"/>
      <c r="D48" s="51"/>
      <c r="E48" s="51"/>
      <c r="F48" s="51"/>
      <c r="G48" s="51"/>
      <c r="H48" s="51"/>
      <c r="I48" s="51"/>
      <c r="J48" s="51"/>
      <c r="K48" s="51"/>
      <c r="L48" s="51"/>
      <c r="M48" s="51"/>
      <c r="N48" s="51"/>
      <c r="O48" s="51"/>
      <c r="P48" s="25"/>
      <c r="Q48" s="43"/>
      <c r="R48" s="76" t="s">
        <v>25</v>
      </c>
      <c r="S48" s="1075" t="s">
        <v>93</v>
      </c>
      <c r="T48" s="1075"/>
      <c r="U48" s="1075"/>
      <c r="V48" s="1075"/>
      <c r="W48" s="1075"/>
      <c r="X48" s="1075"/>
      <c r="Y48" s="1075"/>
      <c r="Z48" s="1075"/>
      <c r="AA48" s="1075"/>
      <c r="AB48" s="1075"/>
      <c r="AC48" s="1075"/>
      <c r="AD48" s="1075"/>
      <c r="AE48" s="1075"/>
      <c r="AF48" s="1075"/>
      <c r="AG48" s="1075"/>
      <c r="AH48" s="1075"/>
      <c r="AI48" s="1076"/>
      <c r="AU48" s="24" t="s">
        <v>254</v>
      </c>
      <c r="AV48" s="24">
        <v>0.76500000000000001</v>
      </c>
    </row>
    <row r="49" spans="1:48">
      <c r="A49" s="315"/>
      <c r="B49" s="316"/>
      <c r="C49" s="316"/>
      <c r="D49" s="316"/>
      <c r="E49" s="316"/>
      <c r="F49" s="316"/>
      <c r="G49" s="316"/>
      <c r="H49" s="316"/>
      <c r="I49" s="316"/>
      <c r="J49" s="316"/>
      <c r="K49" s="316"/>
      <c r="L49" s="316"/>
      <c r="M49" s="316"/>
      <c r="N49" s="316"/>
      <c r="O49" s="316"/>
      <c r="P49" s="77" t="str">
        <f>IF(AQ7=1,"",AO49)</f>
        <v/>
      </c>
      <c r="Q49" s="35"/>
      <c r="R49" s="37"/>
      <c r="S49" s="1077"/>
      <c r="T49" s="1077"/>
      <c r="U49" s="1077"/>
      <c r="V49" s="1077"/>
      <c r="W49" s="1077"/>
      <c r="X49" s="1077"/>
      <c r="Y49" s="1077"/>
      <c r="Z49" s="1077"/>
      <c r="AA49" s="1077"/>
      <c r="AB49" s="1077"/>
      <c r="AC49" s="1077"/>
      <c r="AD49" s="1077"/>
      <c r="AE49" s="1077"/>
      <c r="AF49" s="1077"/>
      <c r="AG49" s="1077"/>
      <c r="AH49" s="1077"/>
      <c r="AI49" s="1078"/>
      <c r="AO49" s="24" t="s">
        <v>378</v>
      </c>
      <c r="AU49" s="24" t="s">
        <v>255</v>
      </c>
      <c r="AV49" s="24">
        <v>0.76</v>
      </c>
    </row>
    <row r="50" spans="1:48">
      <c r="A50" s="78"/>
      <c r="C50" s="46"/>
      <c r="D50" s="46"/>
      <c r="E50" s="46"/>
      <c r="F50" s="46"/>
      <c r="G50" s="46"/>
      <c r="H50" s="1069" t="s">
        <v>519</v>
      </c>
      <c r="I50" s="1070"/>
      <c r="J50" s="1070"/>
      <c r="K50" s="1070"/>
      <c r="L50" s="1070"/>
      <c r="M50" s="1070"/>
      <c r="N50" s="1070"/>
      <c r="O50" s="1070"/>
      <c r="P50" s="1070"/>
      <c r="Q50" s="1070"/>
      <c r="R50" s="1070"/>
      <c r="S50" s="1070"/>
      <c r="T50" s="1070"/>
      <c r="U50" s="1070"/>
      <c r="V50" s="1070"/>
      <c r="W50" s="1070"/>
      <c r="X50" s="1070"/>
      <c r="Y50" s="1071"/>
      <c r="Z50" s="1079">
        <f>AC41</f>
        <v>0</v>
      </c>
      <c r="AA50" s="1080"/>
      <c r="AB50" s="1080"/>
      <c r="AC50" s="1080"/>
      <c r="AD50" s="1080"/>
      <c r="AE50" s="1080"/>
      <c r="AF50" s="712" t="s">
        <v>18</v>
      </c>
      <c r="AG50" s="712"/>
      <c r="AH50" s="712"/>
      <c r="AI50" s="717"/>
      <c r="AU50" s="24" t="s">
        <v>256</v>
      </c>
      <c r="AV50" s="24">
        <v>0.755</v>
      </c>
    </row>
    <row r="51" spans="1:48">
      <c r="A51" s="78"/>
      <c r="B51" s="45"/>
      <c r="C51" s="46"/>
      <c r="D51" s="46"/>
      <c r="E51" s="46"/>
      <c r="F51" s="46"/>
      <c r="G51" s="46"/>
      <c r="H51" s="1072"/>
      <c r="I51" s="1073"/>
      <c r="J51" s="1073"/>
      <c r="K51" s="1073"/>
      <c r="L51" s="1073"/>
      <c r="M51" s="1073"/>
      <c r="N51" s="1073"/>
      <c r="O51" s="1073"/>
      <c r="P51" s="1073"/>
      <c r="Q51" s="1073"/>
      <c r="R51" s="1073"/>
      <c r="S51" s="1073"/>
      <c r="T51" s="1073"/>
      <c r="U51" s="1073"/>
      <c r="V51" s="1073"/>
      <c r="W51" s="1073"/>
      <c r="X51" s="1073"/>
      <c r="Y51" s="1074"/>
      <c r="Z51" s="1081"/>
      <c r="AA51" s="1082"/>
      <c r="AB51" s="1082"/>
      <c r="AC51" s="1082"/>
      <c r="AD51" s="1082"/>
      <c r="AE51" s="1082"/>
      <c r="AF51" s="713"/>
      <c r="AG51" s="713"/>
      <c r="AH51" s="713"/>
      <c r="AI51" s="718"/>
      <c r="AU51" s="24" t="s">
        <v>257</v>
      </c>
      <c r="AV51" s="24">
        <v>0.75</v>
      </c>
    </row>
    <row r="52" spans="1:48" ht="14.25" thickBot="1">
      <c r="A52" s="46"/>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U52" s="24" t="s">
        <v>258</v>
      </c>
      <c r="AV52" s="24">
        <v>0.745</v>
      </c>
    </row>
    <row r="53" spans="1:48" ht="14.25" thickTop="1">
      <c r="A53" s="29"/>
      <c r="B53" s="1083" t="s">
        <v>22</v>
      </c>
      <c r="C53" s="1084"/>
      <c r="D53" s="1084"/>
      <c r="E53" s="1084"/>
      <c r="F53" s="1084"/>
      <c r="G53" s="1084"/>
      <c r="H53" s="1084"/>
      <c r="I53" s="1084"/>
      <c r="J53" s="1084"/>
      <c r="K53" s="1085"/>
      <c r="N53" s="1083" t="s">
        <v>23</v>
      </c>
      <c r="O53" s="1084"/>
      <c r="P53" s="1084"/>
      <c r="Q53" s="1084"/>
      <c r="R53" s="1084"/>
      <c r="S53" s="1084"/>
      <c r="T53" s="1084"/>
      <c r="U53" s="1084"/>
      <c r="V53" s="1084"/>
      <c r="W53" s="1085"/>
      <c r="Z53" s="1086" t="s">
        <v>20</v>
      </c>
      <c r="AA53" s="1087"/>
      <c r="AB53" s="1087"/>
      <c r="AC53" s="1087"/>
      <c r="AD53" s="1087"/>
      <c r="AE53" s="1087"/>
      <c r="AF53" s="1087"/>
      <c r="AG53" s="1087"/>
      <c r="AH53" s="1087"/>
      <c r="AI53" s="1088"/>
      <c r="AU53" s="24" t="s">
        <v>259</v>
      </c>
      <c r="AV53" s="24">
        <v>0.74</v>
      </c>
    </row>
    <row r="54" spans="1:48" ht="13.5" customHeight="1">
      <c r="A54" s="29"/>
      <c r="B54" s="1115">
        <f>$Z$27</f>
        <v>0</v>
      </c>
      <c r="C54" s="1116"/>
      <c r="D54" s="1116"/>
      <c r="E54" s="1116"/>
      <c r="F54" s="1116"/>
      <c r="G54" s="1116"/>
      <c r="H54" s="712" t="s">
        <v>18</v>
      </c>
      <c r="I54" s="712"/>
      <c r="J54" s="712"/>
      <c r="K54" s="1108"/>
      <c r="L54" s="567" t="s">
        <v>24</v>
      </c>
      <c r="M54" s="567"/>
      <c r="N54" s="1120">
        <f>$Z$50</f>
        <v>0</v>
      </c>
      <c r="O54" s="1121"/>
      <c r="P54" s="1121"/>
      <c r="Q54" s="1121"/>
      <c r="R54" s="1121"/>
      <c r="S54" s="1121"/>
      <c r="T54" s="712" t="s">
        <v>18</v>
      </c>
      <c r="U54" s="712"/>
      <c r="V54" s="712"/>
      <c r="W54" s="1108"/>
      <c r="X54" s="567" t="s">
        <v>21</v>
      </c>
      <c r="Y54" s="567"/>
      <c r="Z54" s="1101">
        <f>IFERROR(B54-N54,"")</f>
        <v>0</v>
      </c>
      <c r="AA54" s="1102"/>
      <c r="AB54" s="1102"/>
      <c r="AC54" s="1102"/>
      <c r="AD54" s="1102"/>
      <c r="AE54" s="1102"/>
      <c r="AF54" s="712" t="s">
        <v>18</v>
      </c>
      <c r="AG54" s="712"/>
      <c r="AH54" s="712"/>
      <c r="AI54" s="1105"/>
      <c r="AU54" s="24" t="s">
        <v>260</v>
      </c>
      <c r="AV54" s="24">
        <v>0.73499999999999999</v>
      </c>
    </row>
    <row r="55" spans="1:48" ht="14.25" customHeight="1" thickBot="1">
      <c r="A55" s="47"/>
      <c r="B55" s="1117"/>
      <c r="C55" s="1118"/>
      <c r="D55" s="1118"/>
      <c r="E55" s="1118"/>
      <c r="F55" s="1118"/>
      <c r="G55" s="1118"/>
      <c r="H55" s="1119"/>
      <c r="I55" s="1119"/>
      <c r="J55" s="1119"/>
      <c r="K55" s="1110"/>
      <c r="L55" s="567"/>
      <c r="M55" s="567"/>
      <c r="N55" s="1122"/>
      <c r="O55" s="1123"/>
      <c r="P55" s="1123"/>
      <c r="Q55" s="1123"/>
      <c r="R55" s="1123"/>
      <c r="S55" s="1123"/>
      <c r="T55" s="1119"/>
      <c r="U55" s="1119"/>
      <c r="V55" s="1119"/>
      <c r="W55" s="1110"/>
      <c r="X55" s="567"/>
      <c r="Y55" s="567"/>
      <c r="Z55" s="1103"/>
      <c r="AA55" s="1104"/>
      <c r="AB55" s="1104"/>
      <c r="AC55" s="1104"/>
      <c r="AD55" s="1104"/>
      <c r="AE55" s="1104"/>
      <c r="AF55" s="1106"/>
      <c r="AG55" s="1106"/>
      <c r="AH55" s="1106"/>
      <c r="AI55" s="1107"/>
      <c r="AU55" s="24" t="s">
        <v>261</v>
      </c>
      <c r="AV55" s="24">
        <v>0.73</v>
      </c>
    </row>
    <row r="56" spans="1:48" ht="14.25" thickBot="1">
      <c r="AU56" s="24" t="s">
        <v>262</v>
      </c>
      <c r="AV56" s="24">
        <v>0.72499999999999998</v>
      </c>
    </row>
    <row r="57" spans="1:48" ht="13.5" customHeight="1" thickTop="1">
      <c r="N57" s="1124" t="s">
        <v>430</v>
      </c>
      <c r="O57" s="1125"/>
      <c r="P57" s="1125"/>
      <c r="Q57" s="1125"/>
      <c r="R57" s="1125"/>
      <c r="S57" s="1125"/>
      <c r="T57" s="1126"/>
      <c r="Z57" s="1086" t="s">
        <v>477</v>
      </c>
      <c r="AA57" s="1087"/>
      <c r="AB57" s="1087"/>
      <c r="AC57" s="1087"/>
      <c r="AD57" s="1087"/>
      <c r="AE57" s="1087"/>
      <c r="AF57" s="1087"/>
      <c r="AG57" s="1087"/>
      <c r="AH57" s="1087"/>
      <c r="AI57" s="1088"/>
      <c r="AU57" s="24" t="s">
        <v>263</v>
      </c>
      <c r="AV57" s="24">
        <v>0.72</v>
      </c>
    </row>
    <row r="58" spans="1:48" ht="13.5" customHeight="1">
      <c r="N58" s="1127">
        <f>I3</f>
        <v>0</v>
      </c>
      <c r="O58" s="1102"/>
      <c r="P58" s="1102"/>
      <c r="Q58" s="1102"/>
      <c r="R58" s="1128"/>
      <c r="S58" s="723" t="s">
        <v>11</v>
      </c>
      <c r="T58" s="1108"/>
      <c r="Z58" s="1101">
        <f>IFERROR(Z54*N58,"")</f>
        <v>0</v>
      </c>
      <c r="AA58" s="1102"/>
      <c r="AB58" s="1102"/>
      <c r="AC58" s="1102"/>
      <c r="AD58" s="1102"/>
      <c r="AE58" s="1102"/>
      <c r="AF58" s="1111" t="s">
        <v>440</v>
      </c>
      <c r="AG58" s="704"/>
      <c r="AH58" s="704"/>
      <c r="AI58" s="1112"/>
      <c r="AU58" s="24" t="s">
        <v>264</v>
      </c>
      <c r="AV58" s="24">
        <v>0.71499999999999997</v>
      </c>
    </row>
    <row r="59" spans="1:48" ht="14.25" customHeight="1" thickBot="1">
      <c r="N59" s="1129"/>
      <c r="O59" s="1130"/>
      <c r="P59" s="1130"/>
      <c r="Q59" s="1130"/>
      <c r="R59" s="1131"/>
      <c r="S59" s="1109"/>
      <c r="T59" s="1110"/>
      <c r="Z59" s="1103"/>
      <c r="AA59" s="1104"/>
      <c r="AB59" s="1104"/>
      <c r="AC59" s="1104"/>
      <c r="AD59" s="1104"/>
      <c r="AE59" s="1104"/>
      <c r="AF59" s="1113"/>
      <c r="AG59" s="1113"/>
      <c r="AH59" s="1113"/>
      <c r="AI59" s="1114"/>
      <c r="AU59" s="24" t="s">
        <v>265</v>
      </c>
      <c r="AV59" s="24">
        <v>0.71</v>
      </c>
    </row>
    <row r="60" spans="1:48" ht="14.25">
      <c r="P60" s="48"/>
      <c r="AU60" s="24" t="s">
        <v>266</v>
      </c>
      <c r="AV60" s="24">
        <v>0.70499999999999996</v>
      </c>
    </row>
    <row r="61" spans="1:48" ht="13.5" customHeight="1"/>
    <row r="62" spans="1:48" ht="14.25" customHeight="1">
      <c r="B62" s="24" t="s">
        <v>451</v>
      </c>
      <c r="C62" s="24" t="s">
        <v>452</v>
      </c>
    </row>
    <row r="65" spans="2:36" hidden="1"/>
    <row r="66" spans="2:36" hidden="1"/>
    <row r="67" spans="2:36" hidden="1"/>
    <row r="68" spans="2:36" hidden="1"/>
    <row r="69" spans="2:36" hidden="1"/>
    <row r="70" spans="2:36" hidden="1">
      <c r="B70" s="1095" t="s">
        <v>171</v>
      </c>
      <c r="C70" s="1095"/>
      <c r="D70" s="1095"/>
      <c r="E70" s="1095"/>
      <c r="F70" s="1095"/>
      <c r="G70" s="1095"/>
      <c r="H70" s="1095"/>
      <c r="I70" s="1095"/>
      <c r="J70" s="1095"/>
      <c r="K70" s="1095" t="s">
        <v>62</v>
      </c>
      <c r="L70" s="1095"/>
      <c r="M70" s="1095"/>
      <c r="N70" s="308" t="s">
        <v>274</v>
      </c>
      <c r="O70" s="309"/>
      <c r="P70" s="309"/>
      <c r="Q70" s="310"/>
      <c r="R70" s="1096" t="s">
        <v>275</v>
      </c>
      <c r="S70" s="1097"/>
      <c r="T70" s="1097"/>
      <c r="U70" s="1098"/>
      <c r="V70" s="1095" t="s">
        <v>173</v>
      </c>
      <c r="W70" s="1095"/>
      <c r="X70" s="1095"/>
      <c r="Y70" s="1095"/>
      <c r="AA70" s="307" t="s">
        <v>174</v>
      </c>
      <c r="AB70" s="307"/>
      <c r="AC70" s="307"/>
      <c r="AD70" s="307"/>
      <c r="AE70" s="307"/>
      <c r="AF70" s="307"/>
      <c r="AG70" s="307"/>
      <c r="AH70" s="307"/>
      <c r="AI70" s="307"/>
      <c r="AJ70" s="307"/>
    </row>
    <row r="71" spans="2:36" hidden="1">
      <c r="B71" s="561" t="s">
        <v>65</v>
      </c>
      <c r="C71" s="561"/>
      <c r="D71" s="561"/>
      <c r="E71" s="561"/>
      <c r="F71" s="561"/>
      <c r="G71" s="561"/>
      <c r="H71" s="561"/>
      <c r="I71" s="561"/>
      <c r="J71" s="561"/>
      <c r="K71" s="561" t="s">
        <v>63</v>
      </c>
      <c r="L71" s="561"/>
      <c r="M71" s="561"/>
      <c r="N71" s="306">
        <v>36.700000000000003</v>
      </c>
      <c r="O71" s="306"/>
      <c r="P71" s="306"/>
      <c r="Q71" s="306"/>
      <c r="R71" s="562">
        <v>34.200000000000003</v>
      </c>
      <c r="S71" s="1099"/>
      <c r="T71" s="1099"/>
      <c r="U71" s="1100"/>
      <c r="V71" s="561">
        <v>1.8499999999999999E-2</v>
      </c>
      <c r="W71" s="561"/>
      <c r="X71" s="561"/>
      <c r="Y71" s="561"/>
      <c r="AA71" s="306" t="s">
        <v>175</v>
      </c>
      <c r="AB71" s="306"/>
      <c r="AC71" s="306"/>
      <c r="AD71" s="306"/>
      <c r="AE71" s="306"/>
      <c r="AF71" s="306"/>
      <c r="AG71" s="306"/>
      <c r="AH71" s="306"/>
      <c r="AI71" s="306"/>
      <c r="AJ71" s="306"/>
    </row>
    <row r="72" spans="2:36" hidden="1">
      <c r="B72" s="561" t="s">
        <v>176</v>
      </c>
      <c r="C72" s="561"/>
      <c r="D72" s="561"/>
      <c r="E72" s="561"/>
      <c r="F72" s="561"/>
      <c r="G72" s="561"/>
      <c r="H72" s="561"/>
      <c r="I72" s="561"/>
      <c r="J72" s="561"/>
      <c r="K72" s="561" t="s">
        <v>63</v>
      </c>
      <c r="L72" s="561"/>
      <c r="M72" s="561"/>
      <c r="N72" s="306">
        <v>39.1</v>
      </c>
      <c r="O72" s="306"/>
      <c r="P72" s="306"/>
      <c r="Q72" s="306"/>
      <c r="R72" s="562">
        <v>36.6</v>
      </c>
      <c r="S72" s="1099"/>
      <c r="T72" s="1099"/>
      <c r="U72" s="1100"/>
      <c r="V72" s="561">
        <v>1.89E-2</v>
      </c>
      <c r="W72" s="561"/>
      <c r="X72" s="561"/>
      <c r="Y72" s="561"/>
      <c r="AA72" s="306" t="s">
        <v>177</v>
      </c>
      <c r="AB72" s="306"/>
      <c r="AC72" s="306"/>
      <c r="AD72" s="306"/>
      <c r="AE72" s="306"/>
      <c r="AF72" s="306"/>
      <c r="AG72" s="306"/>
      <c r="AH72" s="306"/>
      <c r="AI72" s="306"/>
      <c r="AJ72" s="306"/>
    </row>
    <row r="73" spans="2:36" hidden="1">
      <c r="B73" s="561" t="s">
        <v>178</v>
      </c>
      <c r="C73" s="561"/>
      <c r="D73" s="561"/>
      <c r="E73" s="561"/>
      <c r="F73" s="561"/>
      <c r="G73" s="561"/>
      <c r="H73" s="561"/>
      <c r="I73" s="561"/>
      <c r="J73" s="561"/>
      <c r="K73" s="561" t="s">
        <v>63</v>
      </c>
      <c r="L73" s="561"/>
      <c r="M73" s="561"/>
      <c r="N73" s="306">
        <v>41.9</v>
      </c>
      <c r="O73" s="306"/>
      <c r="P73" s="306"/>
      <c r="Q73" s="306"/>
      <c r="R73" s="562">
        <v>39.4</v>
      </c>
      <c r="S73" s="1099"/>
      <c r="T73" s="1099"/>
      <c r="U73" s="1100"/>
      <c r="V73" s="561">
        <v>1.95E-2</v>
      </c>
      <c r="W73" s="561"/>
      <c r="X73" s="561"/>
      <c r="Y73" s="561"/>
      <c r="AA73" s="306" t="s">
        <v>179</v>
      </c>
      <c r="AB73" s="306"/>
      <c r="AC73" s="306"/>
      <c r="AD73" s="306"/>
      <c r="AE73" s="306"/>
      <c r="AF73" s="306"/>
      <c r="AG73" s="306"/>
      <c r="AH73" s="306"/>
      <c r="AI73" s="306"/>
      <c r="AJ73" s="306"/>
    </row>
    <row r="74" spans="2:36" hidden="1">
      <c r="B74" s="561" t="s">
        <v>180</v>
      </c>
      <c r="C74" s="561"/>
      <c r="D74" s="561"/>
      <c r="E74" s="561"/>
      <c r="F74" s="561"/>
      <c r="G74" s="561"/>
      <c r="H74" s="561"/>
      <c r="I74" s="561"/>
      <c r="J74" s="561"/>
      <c r="K74" s="561" t="s">
        <v>181</v>
      </c>
      <c r="L74" s="561"/>
      <c r="M74" s="561"/>
      <c r="N74" s="306">
        <v>50.8</v>
      </c>
      <c r="O74" s="306"/>
      <c r="P74" s="306"/>
      <c r="Q74" s="306"/>
      <c r="R74" s="562">
        <v>45.8</v>
      </c>
      <c r="S74" s="1099"/>
      <c r="T74" s="1099"/>
      <c r="U74" s="1100"/>
      <c r="V74" s="561">
        <v>1.61E-2</v>
      </c>
      <c r="W74" s="561"/>
      <c r="X74" s="561"/>
      <c r="Y74" s="561"/>
      <c r="AA74" s="97"/>
      <c r="AB74" s="97"/>
      <c r="AC74" s="97"/>
      <c r="AD74" s="97"/>
      <c r="AE74" s="97"/>
      <c r="AF74" s="97"/>
      <c r="AG74" s="97"/>
      <c r="AH74" s="97"/>
      <c r="AI74" s="97"/>
      <c r="AJ74" s="97"/>
    </row>
    <row r="75" spans="2:36" hidden="1">
      <c r="B75" s="561" t="s">
        <v>182</v>
      </c>
      <c r="C75" s="561"/>
      <c r="D75" s="561"/>
      <c r="E75" s="561"/>
      <c r="F75" s="561"/>
      <c r="G75" s="561"/>
      <c r="H75" s="561"/>
      <c r="I75" s="561"/>
      <c r="J75" s="561"/>
      <c r="K75" s="561" t="s">
        <v>181</v>
      </c>
      <c r="L75" s="561"/>
      <c r="M75" s="561"/>
      <c r="N75" s="306">
        <v>54.6</v>
      </c>
      <c r="O75" s="306"/>
      <c r="P75" s="306"/>
      <c r="Q75" s="306"/>
      <c r="R75" s="562">
        <v>49.2</v>
      </c>
      <c r="S75" s="1099"/>
      <c r="T75" s="1099"/>
      <c r="U75" s="1100"/>
      <c r="V75" s="561">
        <v>1.35E-2</v>
      </c>
      <c r="W75" s="561"/>
      <c r="X75" s="561"/>
      <c r="Y75" s="561"/>
      <c r="AA75" s="307" t="s">
        <v>10</v>
      </c>
      <c r="AB75" s="307"/>
      <c r="AC75" s="307"/>
      <c r="AD75" s="307"/>
      <c r="AE75" s="307"/>
      <c r="AF75" s="307"/>
      <c r="AG75" s="307"/>
      <c r="AH75" s="307"/>
      <c r="AI75" s="307"/>
      <c r="AJ75" s="307"/>
    </row>
    <row r="76" spans="2:36" hidden="1">
      <c r="B76" s="561" t="s">
        <v>183</v>
      </c>
      <c r="C76" s="561"/>
      <c r="D76" s="561"/>
      <c r="E76" s="561"/>
      <c r="F76" s="561"/>
      <c r="G76" s="561"/>
      <c r="H76" s="561"/>
      <c r="I76" s="561"/>
      <c r="J76" s="561"/>
      <c r="K76" s="561" t="s">
        <v>184</v>
      </c>
      <c r="L76" s="561"/>
      <c r="M76" s="561"/>
      <c r="N76" s="306">
        <v>45</v>
      </c>
      <c r="O76" s="306"/>
      <c r="P76" s="306"/>
      <c r="Q76" s="306"/>
      <c r="R76" s="562">
        <v>40.6</v>
      </c>
      <c r="S76" s="1099"/>
      <c r="T76" s="1099"/>
      <c r="U76" s="1100"/>
      <c r="V76" s="561">
        <v>1.3599999999999999E-2</v>
      </c>
      <c r="W76" s="561"/>
      <c r="X76" s="561"/>
      <c r="Y76" s="561"/>
      <c r="AA76" s="306" t="s">
        <v>185</v>
      </c>
      <c r="AB76" s="306"/>
      <c r="AC76" s="306"/>
      <c r="AD76" s="306"/>
      <c r="AE76" s="306"/>
      <c r="AF76" s="306"/>
      <c r="AG76" s="306"/>
      <c r="AH76" s="306"/>
      <c r="AI76" s="306"/>
      <c r="AJ76" s="306"/>
    </row>
    <row r="77" spans="2:36" hidden="1">
      <c r="B77" s="561" t="s">
        <v>186</v>
      </c>
      <c r="C77" s="561"/>
      <c r="D77" s="561"/>
      <c r="E77" s="561"/>
      <c r="F77" s="561"/>
      <c r="G77" s="561"/>
      <c r="H77" s="561"/>
      <c r="I77" s="561"/>
      <c r="J77" s="561"/>
      <c r="K77" s="561" t="s">
        <v>184</v>
      </c>
      <c r="L77" s="561"/>
      <c r="M77" s="561"/>
      <c r="N77" s="306">
        <v>43.12</v>
      </c>
      <c r="O77" s="306"/>
      <c r="P77" s="306"/>
      <c r="Q77" s="306"/>
      <c r="R77" s="1132">
        <f>N77*0.902</f>
        <v>38.894239999999996</v>
      </c>
      <c r="S77" s="1133"/>
      <c r="T77" s="1133"/>
      <c r="U77" s="1134"/>
      <c r="V77" s="561">
        <v>1.3599999999999999E-2</v>
      </c>
      <c r="W77" s="561"/>
      <c r="X77" s="561"/>
      <c r="Y77" s="561"/>
      <c r="AA77" s="306" t="s">
        <v>187</v>
      </c>
      <c r="AB77" s="306"/>
      <c r="AC77" s="306"/>
      <c r="AD77" s="306"/>
      <c r="AE77" s="306"/>
      <c r="AF77" s="306"/>
      <c r="AG77" s="306"/>
      <c r="AH77" s="306"/>
      <c r="AI77" s="306"/>
      <c r="AJ77" s="306"/>
    </row>
    <row r="78" spans="2:36" hidden="1">
      <c r="B78" s="561" t="s">
        <v>188</v>
      </c>
      <c r="C78" s="561"/>
      <c r="D78" s="561"/>
      <c r="E78" s="561"/>
      <c r="F78" s="561"/>
      <c r="G78" s="561"/>
      <c r="H78" s="561"/>
      <c r="I78" s="561"/>
      <c r="J78" s="561"/>
      <c r="K78" s="561" t="s">
        <v>184</v>
      </c>
      <c r="L78" s="561"/>
      <c r="M78" s="561"/>
      <c r="N78" s="306">
        <v>46.04</v>
      </c>
      <c r="O78" s="306"/>
      <c r="P78" s="306"/>
      <c r="Q78" s="306"/>
      <c r="R78" s="1132">
        <f t="shared" ref="R78:R80" si="4">N78*0.902</f>
        <v>41.528080000000003</v>
      </c>
      <c r="S78" s="1133"/>
      <c r="T78" s="1133"/>
      <c r="U78" s="1134"/>
      <c r="V78" s="561">
        <v>1.3599999999999999E-2</v>
      </c>
      <c r="W78" s="561"/>
      <c r="X78" s="561"/>
      <c r="Y78" s="561"/>
      <c r="AA78" s="306" t="s">
        <v>189</v>
      </c>
      <c r="AB78" s="306"/>
      <c r="AC78" s="306"/>
      <c r="AD78" s="306"/>
      <c r="AE78" s="306"/>
      <c r="AF78" s="306"/>
      <c r="AG78" s="306"/>
      <c r="AH78" s="306"/>
      <c r="AI78" s="306"/>
      <c r="AJ78" s="306"/>
    </row>
    <row r="79" spans="2:36" hidden="1">
      <c r="B79" s="561" t="s">
        <v>190</v>
      </c>
      <c r="C79" s="561"/>
      <c r="D79" s="561"/>
      <c r="E79" s="561"/>
      <c r="F79" s="561"/>
      <c r="G79" s="561"/>
      <c r="H79" s="561"/>
      <c r="I79" s="561"/>
      <c r="J79" s="561"/>
      <c r="K79" s="561" t="s">
        <v>184</v>
      </c>
      <c r="L79" s="561"/>
      <c r="M79" s="561"/>
      <c r="N79" s="306">
        <v>41.86</v>
      </c>
      <c r="O79" s="306"/>
      <c r="P79" s="306"/>
      <c r="Q79" s="306"/>
      <c r="R79" s="1132">
        <f t="shared" si="4"/>
        <v>37.757719999999999</v>
      </c>
      <c r="S79" s="1133"/>
      <c r="T79" s="1133"/>
      <c r="U79" s="1134"/>
      <c r="V79" s="561">
        <v>1.3599999999999999E-2</v>
      </c>
      <c r="W79" s="561"/>
      <c r="X79" s="561"/>
      <c r="Y79" s="561"/>
      <c r="AA79" s="98" t="s">
        <v>191</v>
      </c>
      <c r="AB79" s="98"/>
      <c r="AC79" s="98"/>
      <c r="AD79" s="98"/>
      <c r="AE79" s="98"/>
      <c r="AF79" s="98"/>
      <c r="AG79" s="98"/>
      <c r="AH79" s="98"/>
      <c r="AI79" s="98"/>
      <c r="AJ79" s="98"/>
    </row>
    <row r="80" spans="2:36" hidden="1">
      <c r="B80" s="561" t="s">
        <v>192</v>
      </c>
      <c r="C80" s="561"/>
      <c r="D80" s="561"/>
      <c r="E80" s="561"/>
      <c r="F80" s="561"/>
      <c r="G80" s="561"/>
      <c r="H80" s="561"/>
      <c r="I80" s="561"/>
      <c r="J80" s="561"/>
      <c r="K80" s="561" t="s">
        <v>184</v>
      </c>
      <c r="L80" s="561"/>
      <c r="M80" s="561"/>
      <c r="N80" s="306">
        <v>29.3</v>
      </c>
      <c r="O80" s="306"/>
      <c r="P80" s="306"/>
      <c r="Q80" s="306"/>
      <c r="R80" s="1132">
        <f t="shared" si="4"/>
        <v>26.428600000000003</v>
      </c>
      <c r="S80" s="1133"/>
      <c r="T80" s="1133"/>
      <c r="U80" s="1134"/>
      <c r="V80" s="561">
        <v>1.3599999999999999E-2</v>
      </c>
      <c r="W80" s="561"/>
      <c r="X80" s="561"/>
      <c r="Y80" s="561"/>
    </row>
  </sheetData>
  <sheetProtection password="D73A" sheet="1" objects="1" formatCells="0"/>
  <mergeCells count="211">
    <mergeCell ref="AM44:AO44"/>
    <mergeCell ref="P42:Q42"/>
    <mergeCell ref="P43:Q43"/>
    <mergeCell ref="P44:Q44"/>
    <mergeCell ref="L3:V4"/>
    <mergeCell ref="W41:Z41"/>
    <mergeCell ref="AC39:AF40"/>
    <mergeCell ref="W39:AB40"/>
    <mergeCell ref="S25:AI26"/>
    <mergeCell ref="Z27:AE28"/>
    <mergeCell ref="AF27:AI28"/>
    <mergeCell ref="U19:V19"/>
    <mergeCell ref="AC13:AD13"/>
    <mergeCell ref="AC14:AD14"/>
    <mergeCell ref="S11:Y11"/>
    <mergeCell ref="Z11:AB11"/>
    <mergeCell ref="AE11:AG11"/>
    <mergeCell ref="AO8:AQ8"/>
    <mergeCell ref="P41:Q41"/>
    <mergeCell ref="AA41:AB41"/>
    <mergeCell ref="I33:P33"/>
    <mergeCell ref="I34:P34"/>
    <mergeCell ref="AM41:AO41"/>
    <mergeCell ref="T41:V41"/>
    <mergeCell ref="B79:J79"/>
    <mergeCell ref="K79:M79"/>
    <mergeCell ref="V79:Y79"/>
    <mergeCell ref="B80:J80"/>
    <mergeCell ref="K80:M80"/>
    <mergeCell ref="V80:Y80"/>
    <mergeCell ref="R79:U79"/>
    <mergeCell ref="R80:U80"/>
    <mergeCell ref="B77:J77"/>
    <mergeCell ref="K77:M77"/>
    <mergeCell ref="V77:Y77"/>
    <mergeCell ref="B78:J78"/>
    <mergeCell ref="K78:M78"/>
    <mergeCell ref="V78:Y78"/>
    <mergeCell ref="R77:U77"/>
    <mergeCell ref="R78:U78"/>
    <mergeCell ref="B76:J76"/>
    <mergeCell ref="K76:M76"/>
    <mergeCell ref="V76:Y76"/>
    <mergeCell ref="B74:J74"/>
    <mergeCell ref="K74:M74"/>
    <mergeCell ref="AM42:AO42"/>
    <mergeCell ref="AM43:AO43"/>
    <mergeCell ref="V74:Y74"/>
    <mergeCell ref="B75:J75"/>
    <mergeCell ref="K75:M75"/>
    <mergeCell ref="V75:Y75"/>
    <mergeCell ref="R74:U74"/>
    <mergeCell ref="R75:U75"/>
    <mergeCell ref="R76:U76"/>
    <mergeCell ref="B72:J72"/>
    <mergeCell ref="K72:M72"/>
    <mergeCell ref="V72:Y72"/>
    <mergeCell ref="B73:J73"/>
    <mergeCell ref="K73:M73"/>
    <mergeCell ref="V73:Y73"/>
    <mergeCell ref="R72:U72"/>
    <mergeCell ref="R73:U73"/>
    <mergeCell ref="B70:J70"/>
    <mergeCell ref="K70:M70"/>
    <mergeCell ref="V70:Y70"/>
    <mergeCell ref="B71:J71"/>
    <mergeCell ref="K71:M71"/>
    <mergeCell ref="V71:Y71"/>
    <mergeCell ref="R70:U70"/>
    <mergeCell ref="R71:U71"/>
    <mergeCell ref="Z54:AE55"/>
    <mergeCell ref="AF54:AI55"/>
    <mergeCell ref="Z57:AI57"/>
    <mergeCell ref="S58:T59"/>
    <mergeCell ref="Z58:AE59"/>
    <mergeCell ref="AF58:AI59"/>
    <mergeCell ref="B54:G55"/>
    <mergeCell ref="H54:K55"/>
    <mergeCell ref="L54:M55"/>
    <mergeCell ref="T54:W55"/>
    <mergeCell ref="X54:Y55"/>
    <mergeCell ref="N54:S55"/>
    <mergeCell ref="N57:T57"/>
    <mergeCell ref="N58:R59"/>
    <mergeCell ref="S48:AI49"/>
    <mergeCell ref="Z50:AE51"/>
    <mergeCell ref="AF50:AI51"/>
    <mergeCell ref="B53:K53"/>
    <mergeCell ref="Z53:AI53"/>
    <mergeCell ref="C42:K42"/>
    <mergeCell ref="C43:K43"/>
    <mergeCell ref="C44:K44"/>
    <mergeCell ref="T42:V42"/>
    <mergeCell ref="T43:V43"/>
    <mergeCell ref="T44:V44"/>
    <mergeCell ref="T45:V45"/>
    <mergeCell ref="N53:W53"/>
    <mergeCell ref="W42:AF43"/>
    <mergeCell ref="R43:S43"/>
    <mergeCell ref="R44:S44"/>
    <mergeCell ref="L43:O43"/>
    <mergeCell ref="L44:O44"/>
    <mergeCell ref="H50:Y51"/>
    <mergeCell ref="B39:B40"/>
    <mergeCell ref="C39:K40"/>
    <mergeCell ref="P39:Q40"/>
    <mergeCell ref="K22:N22"/>
    <mergeCell ref="O22:P22"/>
    <mergeCell ref="Q22:T22"/>
    <mergeCell ref="H27:Y28"/>
    <mergeCell ref="AC22:AD22"/>
    <mergeCell ref="U22:V22"/>
    <mergeCell ref="I35:P35"/>
    <mergeCell ref="T39:V40"/>
    <mergeCell ref="A30:AI30"/>
    <mergeCell ref="R39:S40"/>
    <mergeCell ref="AC41:AF41"/>
    <mergeCell ref="AM22:AO22"/>
    <mergeCell ref="C22:J22"/>
    <mergeCell ref="AE22:AH22"/>
    <mergeCell ref="AA22:AB22"/>
    <mergeCell ref="W22:Z22"/>
    <mergeCell ref="C19:J19"/>
    <mergeCell ref="C20:J20"/>
    <mergeCell ref="AM20:AO20"/>
    <mergeCell ref="K21:N21"/>
    <mergeCell ref="O21:P21"/>
    <mergeCell ref="Q21:T21"/>
    <mergeCell ref="AC21:AD21"/>
    <mergeCell ref="U21:V21"/>
    <mergeCell ref="C21:J21"/>
    <mergeCell ref="AM21:AO21"/>
    <mergeCell ref="AE19:AH19"/>
    <mergeCell ref="AE20:AH20"/>
    <mergeCell ref="AE21:AH21"/>
    <mergeCell ref="AA19:AB19"/>
    <mergeCell ref="AA20:AB20"/>
    <mergeCell ref="AA21:AB21"/>
    <mergeCell ref="W19:Z19"/>
    <mergeCell ref="W20:Z20"/>
    <mergeCell ref="I3:K4"/>
    <mergeCell ref="W3:AI4"/>
    <mergeCell ref="AE13:AG13"/>
    <mergeCell ref="W21:Z21"/>
    <mergeCell ref="AM19:AO19"/>
    <mergeCell ref="K20:N20"/>
    <mergeCell ref="O20:P20"/>
    <mergeCell ref="Q20:T20"/>
    <mergeCell ref="AC20:AD20"/>
    <mergeCell ref="U20:V20"/>
    <mergeCell ref="K19:N19"/>
    <mergeCell ref="O19:P19"/>
    <mergeCell ref="Q19:T19"/>
    <mergeCell ref="AC19:AD19"/>
    <mergeCell ref="J12:L12"/>
    <mergeCell ref="M12:N12"/>
    <mergeCell ref="O12:Q12"/>
    <mergeCell ref="AD1:AI2"/>
    <mergeCell ref="A5:AI5"/>
    <mergeCell ref="O17:P18"/>
    <mergeCell ref="K17:N18"/>
    <mergeCell ref="B17:B18"/>
    <mergeCell ref="C17:J18"/>
    <mergeCell ref="AE17:AH18"/>
    <mergeCell ref="U17:V18"/>
    <mergeCell ref="Q17:T18"/>
    <mergeCell ref="W17:AB18"/>
    <mergeCell ref="O9:Q10"/>
    <mergeCell ref="J9:L10"/>
    <mergeCell ref="M9:N10"/>
    <mergeCell ref="C9:I10"/>
    <mergeCell ref="S9:Y10"/>
    <mergeCell ref="Z9:AB10"/>
    <mergeCell ref="O13:Q13"/>
    <mergeCell ref="AC12:AD12"/>
    <mergeCell ref="S12:Y12"/>
    <mergeCell ref="S13:Y13"/>
    <mergeCell ref="A3:H4"/>
    <mergeCell ref="AE14:AG14"/>
    <mergeCell ref="AE9:AG10"/>
    <mergeCell ref="AC9:AD10"/>
    <mergeCell ref="AC11:AD11"/>
    <mergeCell ref="S14:Y14"/>
    <mergeCell ref="Z12:AB12"/>
    <mergeCell ref="Z13:AB13"/>
    <mergeCell ref="Z14:AB14"/>
    <mergeCell ref="AE12:AG12"/>
    <mergeCell ref="AB1:AC2"/>
    <mergeCell ref="A1:K2"/>
    <mergeCell ref="L1:AA2"/>
    <mergeCell ref="B9:B10"/>
    <mergeCell ref="R9:R10"/>
    <mergeCell ref="R41:S41"/>
    <mergeCell ref="R42:S42"/>
    <mergeCell ref="L39:O40"/>
    <mergeCell ref="L41:O41"/>
    <mergeCell ref="L42:O42"/>
    <mergeCell ref="C14:I14"/>
    <mergeCell ref="J14:L14"/>
    <mergeCell ref="M14:N14"/>
    <mergeCell ref="O14:Q14"/>
    <mergeCell ref="C41:K41"/>
    <mergeCell ref="AC17:AD18"/>
    <mergeCell ref="C11:I11"/>
    <mergeCell ref="J11:L11"/>
    <mergeCell ref="M11:N11"/>
    <mergeCell ref="O11:Q11"/>
    <mergeCell ref="C12:I12"/>
    <mergeCell ref="C13:I13"/>
    <mergeCell ref="J13:L13"/>
    <mergeCell ref="M13:N13"/>
  </mergeCells>
  <phoneticPr fontId="28"/>
  <conditionalFormatting sqref="Q19:V20 Q21:T22 O19:O22 I35">
    <cfRule type="containsBlanks" dxfId="80" priority="56">
      <formula>LEN(TRIM(I19))=0</formula>
    </cfRule>
  </conditionalFormatting>
  <conditionalFormatting sqref="C41:C44">
    <cfRule type="containsBlanks" dxfId="79" priority="30">
      <formula>LEN(TRIM(C41))=0</formula>
    </cfRule>
  </conditionalFormatting>
  <conditionalFormatting sqref="Q21:T22">
    <cfRule type="containsBlanks" priority="29">
      <formula>LEN(TRIM(Q21))=0</formula>
    </cfRule>
  </conditionalFormatting>
  <conditionalFormatting sqref="K19:K22">
    <cfRule type="containsBlanks" dxfId="78" priority="28">
      <formula>LEN(TRIM(K19))=0</formula>
    </cfRule>
  </conditionalFormatting>
  <conditionalFormatting sqref="C19:C22">
    <cfRule type="containsBlanks" dxfId="77" priority="27">
      <formula>LEN(TRIM(C19))=0</formula>
    </cfRule>
  </conditionalFormatting>
  <conditionalFormatting sqref="I33:P33">
    <cfRule type="containsBlanks" dxfId="76" priority="33">
      <formula>LEN(TRIM(I33))=0</formula>
    </cfRule>
  </conditionalFormatting>
  <conditionalFormatting sqref="I34:P34">
    <cfRule type="containsBlanks" dxfId="75" priority="24">
      <formula>LEN(TRIM(I34))=0</formula>
    </cfRule>
  </conditionalFormatting>
  <conditionalFormatting sqref="R41:R44">
    <cfRule type="containsBlanks" dxfId="74" priority="21">
      <formula>LEN(TRIM(R41))=0</formula>
    </cfRule>
  </conditionalFormatting>
  <conditionalFormatting sqref="P41:Q44">
    <cfRule type="containsBlanks" dxfId="73" priority="20">
      <formula>LEN(TRIM(P41))=0</formula>
    </cfRule>
  </conditionalFormatting>
  <conditionalFormatting sqref="T41:T44">
    <cfRule type="containsBlanks" dxfId="72" priority="18">
      <formula>LEN(TRIM(T41))=0</formula>
    </cfRule>
  </conditionalFormatting>
  <conditionalFormatting sqref="U19:Z22">
    <cfRule type="containsBlanks" dxfId="71" priority="17">
      <formula>LEN(TRIM(U19))=0</formula>
    </cfRule>
  </conditionalFormatting>
  <conditionalFormatting sqref="AC19:AD22">
    <cfRule type="containsBlanks" dxfId="70" priority="16">
      <formula>LEN(TRIM(AC19))=0</formula>
    </cfRule>
  </conditionalFormatting>
  <conditionalFormatting sqref="L24:Z24">
    <cfRule type="expression" dxfId="69" priority="53">
      <formula>($K$24="")</formula>
    </cfRule>
  </conditionalFormatting>
  <conditionalFormatting sqref="C11:Q14">
    <cfRule type="containsBlanks" dxfId="68" priority="15">
      <formula>LEN(TRIM(C11))=0</formula>
    </cfRule>
  </conditionalFormatting>
  <conditionalFormatting sqref="S11:AG14">
    <cfRule type="containsBlanks" dxfId="67" priority="14">
      <formula>LEN(TRIM(S11))=0</formula>
    </cfRule>
  </conditionalFormatting>
  <conditionalFormatting sqref="W45">
    <cfRule type="expression" dxfId="66" priority="54">
      <formula>$T$45=1</formula>
    </cfRule>
  </conditionalFormatting>
  <conditionalFormatting sqref="L41:L44">
    <cfRule type="containsBlanks" dxfId="65" priority="6">
      <formula>LEN(TRIM(L41))=0</formula>
    </cfRule>
  </conditionalFormatting>
  <conditionalFormatting sqref="I3:K4">
    <cfRule type="containsBlanks" dxfId="64" priority="3">
      <formula>LEN(TRIM(I3))=0</formula>
    </cfRule>
  </conditionalFormatting>
  <conditionalFormatting sqref="H27">
    <cfRule type="notContainsBlanks" dxfId="63" priority="65">
      <formula>LEN(TRIM(H27))&gt;0</formula>
    </cfRule>
    <cfRule type="expression" dxfId="62" priority="66">
      <formula>AQ7=2</formula>
    </cfRule>
  </conditionalFormatting>
  <conditionalFormatting sqref="H50">
    <cfRule type="notContainsBlanks" dxfId="61" priority="1">
      <formula>LEN(TRIM(H50))&gt;0</formula>
    </cfRule>
    <cfRule type="expression" dxfId="60" priority="2">
      <formula>AQ30=2</formula>
    </cfRule>
  </conditionalFormatting>
  <dataValidations count="6">
    <dataValidation type="list" allowBlank="1" showInputMessage="1" sqref="Q19:Q22 I35 I16 I8">
      <formula1>$B$71:$B$80</formula1>
    </dataValidation>
    <dataValidation type="list" allowBlank="1" showInputMessage="1" sqref="I45:P45 N16:P16 I34:P34 N8:P8 I38:M38">
      <formula1>$AA$76:$AA$79</formula1>
    </dataValidation>
    <dataValidation type="list" allowBlank="1" showInputMessage="1" sqref="I33:P33">
      <formula1>$AA$71:$AA$73</formula1>
    </dataValidation>
    <dataValidation type="list" allowBlank="1" showInputMessage="1" showErrorMessage="1" sqref="E33">
      <formula1>"ｋL，ｔ"</formula1>
    </dataValidation>
    <dataValidation type="list" allowBlank="1" showInputMessage="1" showErrorMessage="1" sqref="K19:K22 L41:L44">
      <formula1>$AW$1:$AW$9</formula1>
    </dataValidation>
    <dataValidation type="list" allowBlank="1" showInputMessage="1" showErrorMessage="1" sqref="O19:O22">
      <formula1>$AU$1:$AU$60</formula1>
    </dataValidation>
  </dataValidations>
  <printOptions horizontalCentered="1"/>
  <pageMargins left="0.51181102362204722" right="0.51181102362204722" top="0.51181102362204722" bottom="0.35433070866141736" header="0.27559055118110237" footer="0.31496062992125984"/>
  <pageSetup paperSize="9" scale="98" orientation="portrait" r:id="rId1"/>
  <headerFooter>
    <oddHeader>&amp;L６．CO₂排出削減量算定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6112" r:id="rId4" name="Option Button 32">
              <controlPr locked="0" defaultSize="0" autoFill="0" autoLine="0" autoPict="0">
                <anchor moveWithCells="1">
                  <from>
                    <xdr:col>22</xdr:col>
                    <xdr:colOff>9525</xdr:colOff>
                    <xdr:row>2</xdr:row>
                    <xdr:rowOff>47625</xdr:rowOff>
                  </from>
                  <to>
                    <xdr:col>23</xdr:col>
                    <xdr:colOff>114300</xdr:colOff>
                    <xdr:row>3</xdr:row>
                    <xdr:rowOff>123825</xdr:rowOff>
                  </to>
                </anchor>
              </controlPr>
            </control>
          </mc:Choice>
        </mc:AlternateContent>
        <mc:AlternateContent xmlns:mc="http://schemas.openxmlformats.org/markup-compatibility/2006">
          <mc:Choice Requires="x14">
            <control shapeId="46113" r:id="rId5" name="Option Button 33">
              <controlPr locked="0" defaultSize="0" autoFill="0" autoLine="0" autoPict="0">
                <anchor moveWithCells="1">
                  <from>
                    <xdr:col>28</xdr:col>
                    <xdr:colOff>28575</xdr:colOff>
                    <xdr:row>2</xdr:row>
                    <xdr:rowOff>57150</xdr:rowOff>
                  </from>
                  <to>
                    <xdr:col>29</xdr:col>
                    <xdr:colOff>133350</xdr:colOff>
                    <xdr:row>3</xdr:row>
                    <xdr:rowOff>133350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theme="5" tint="0.79998168889431442"/>
    <pageSetUpPr fitToPage="1"/>
  </sheetPr>
  <dimension ref="A1:AZ81"/>
  <sheetViews>
    <sheetView showZeros="0" view="pageBreakPreview" zoomScaleNormal="100" zoomScaleSheetLayoutView="100" workbookViewId="0">
      <selection activeCell="A3" sqref="A3:K4"/>
    </sheetView>
  </sheetViews>
  <sheetFormatPr defaultRowHeight="13.5"/>
  <cols>
    <col min="1" max="35" width="2.625" style="24" customWidth="1"/>
    <col min="36" max="40" width="2.625" style="24" hidden="1" customWidth="1"/>
    <col min="41" max="52" width="9" style="24" hidden="1" customWidth="1"/>
    <col min="53" max="16384" width="9" style="24"/>
  </cols>
  <sheetData>
    <row r="1" spans="1:49">
      <c r="A1" s="970" t="s">
        <v>293</v>
      </c>
      <c r="B1" s="971"/>
      <c r="C1" s="971"/>
      <c r="D1" s="971"/>
      <c r="E1" s="971"/>
      <c r="F1" s="971"/>
      <c r="G1" s="971"/>
      <c r="H1" s="971"/>
      <c r="I1" s="971"/>
      <c r="J1" s="971"/>
      <c r="K1" s="972"/>
      <c r="L1" s="976"/>
      <c r="M1" s="721"/>
      <c r="N1" s="721"/>
      <c r="O1" s="721"/>
      <c r="P1" s="721"/>
      <c r="Q1" s="721"/>
      <c r="R1" s="721"/>
      <c r="S1" s="721"/>
      <c r="T1" s="721"/>
      <c r="U1" s="721"/>
      <c r="V1" s="721"/>
      <c r="W1" s="721"/>
      <c r="X1" s="721"/>
      <c r="Y1" s="721"/>
      <c r="Z1" s="721"/>
      <c r="AA1" s="977"/>
      <c r="AB1" s="966" t="s">
        <v>148</v>
      </c>
      <c r="AC1" s="967"/>
      <c r="AD1" s="1007" t="str">
        <f ca="1">RIGHT(CELL("filename",AI1),LEN(CELL("filename",AI1))-FIND("]",CELL("filename",AI1)))</f>
        <v>ボイラ排出量算定（追加)</v>
      </c>
      <c r="AE1" s="1008"/>
      <c r="AF1" s="1008"/>
      <c r="AG1" s="1008"/>
      <c r="AH1" s="1008"/>
      <c r="AI1" s="1009"/>
      <c r="AU1" s="24" t="s">
        <v>193</v>
      </c>
      <c r="AV1" s="24">
        <v>1</v>
      </c>
      <c r="AW1" s="64" t="s">
        <v>194</v>
      </c>
    </row>
    <row r="2" spans="1:49">
      <c r="A2" s="973"/>
      <c r="B2" s="974"/>
      <c r="C2" s="974"/>
      <c r="D2" s="974"/>
      <c r="E2" s="974"/>
      <c r="F2" s="974"/>
      <c r="G2" s="974"/>
      <c r="H2" s="974"/>
      <c r="I2" s="974"/>
      <c r="J2" s="974"/>
      <c r="K2" s="975"/>
      <c r="L2" s="706"/>
      <c r="M2" s="707"/>
      <c r="N2" s="707"/>
      <c r="O2" s="707"/>
      <c r="P2" s="707"/>
      <c r="Q2" s="707"/>
      <c r="R2" s="707"/>
      <c r="S2" s="707"/>
      <c r="T2" s="707"/>
      <c r="U2" s="707"/>
      <c r="V2" s="707"/>
      <c r="W2" s="707"/>
      <c r="X2" s="707"/>
      <c r="Y2" s="707"/>
      <c r="Z2" s="707"/>
      <c r="AA2" s="708"/>
      <c r="AB2" s="968"/>
      <c r="AC2" s="969"/>
      <c r="AD2" s="1010"/>
      <c r="AE2" s="1011"/>
      <c r="AF2" s="1011"/>
      <c r="AG2" s="1011"/>
      <c r="AH2" s="1011"/>
      <c r="AI2" s="1012"/>
      <c r="AU2" s="24" t="s">
        <v>195</v>
      </c>
      <c r="AV2" s="24">
        <v>0.995</v>
      </c>
      <c r="AW2" s="64" t="s">
        <v>196</v>
      </c>
    </row>
    <row r="3" spans="1:49" ht="13.5" customHeight="1">
      <c r="A3" s="1037" t="s">
        <v>450</v>
      </c>
      <c r="B3" s="1038"/>
      <c r="C3" s="1038"/>
      <c r="D3" s="1038"/>
      <c r="E3" s="1038"/>
      <c r="F3" s="1038"/>
      <c r="G3" s="1038"/>
      <c r="H3" s="1038"/>
      <c r="I3" s="1162"/>
      <c r="J3" s="1162"/>
      <c r="K3" s="1162"/>
      <c r="L3" s="688" t="s">
        <v>282</v>
      </c>
      <c r="M3" s="689"/>
      <c r="N3" s="689"/>
      <c r="O3" s="689"/>
      <c r="P3" s="689"/>
      <c r="Q3" s="689"/>
      <c r="R3" s="689"/>
      <c r="S3" s="689"/>
      <c r="T3" s="689"/>
      <c r="U3" s="689"/>
      <c r="V3" s="690"/>
      <c r="W3" s="935"/>
      <c r="X3" s="1042"/>
      <c r="Y3" s="1042"/>
      <c r="Z3" s="1042"/>
      <c r="AA3" s="1042"/>
      <c r="AB3" s="1042"/>
      <c r="AC3" s="1042"/>
      <c r="AD3" s="1042"/>
      <c r="AE3" s="1042"/>
      <c r="AF3" s="1042"/>
      <c r="AG3" s="1042"/>
      <c r="AH3" s="1042"/>
      <c r="AI3" s="809"/>
      <c r="AU3" s="24" t="s">
        <v>197</v>
      </c>
      <c r="AV3" s="24">
        <v>0.99</v>
      </c>
      <c r="AW3" s="64" t="s">
        <v>198</v>
      </c>
    </row>
    <row r="4" spans="1:49" ht="13.5" customHeight="1">
      <c r="A4" s="1039"/>
      <c r="B4" s="1040"/>
      <c r="C4" s="1040"/>
      <c r="D4" s="1040"/>
      <c r="E4" s="1040"/>
      <c r="F4" s="1040"/>
      <c r="G4" s="1040"/>
      <c r="H4" s="1040"/>
      <c r="I4" s="1162"/>
      <c r="J4" s="1162"/>
      <c r="K4" s="1162"/>
      <c r="L4" s="694"/>
      <c r="M4" s="695"/>
      <c r="N4" s="695"/>
      <c r="O4" s="695"/>
      <c r="P4" s="695"/>
      <c r="Q4" s="695"/>
      <c r="R4" s="695"/>
      <c r="S4" s="695"/>
      <c r="T4" s="695"/>
      <c r="U4" s="695"/>
      <c r="V4" s="696"/>
      <c r="W4" s="810"/>
      <c r="X4" s="1043"/>
      <c r="Y4" s="1043"/>
      <c r="Z4" s="1043"/>
      <c r="AA4" s="1043"/>
      <c r="AB4" s="1043"/>
      <c r="AC4" s="1043"/>
      <c r="AD4" s="1043"/>
      <c r="AE4" s="1043"/>
      <c r="AF4" s="1043"/>
      <c r="AG4" s="1043"/>
      <c r="AH4" s="1043"/>
      <c r="AI4" s="811"/>
      <c r="AJ4" s="25"/>
      <c r="AK4" s="28"/>
      <c r="AU4" s="24" t="s">
        <v>199</v>
      </c>
      <c r="AV4" s="24">
        <v>0.98499999999999999</v>
      </c>
      <c r="AW4" s="64" t="s">
        <v>200</v>
      </c>
    </row>
    <row r="5" spans="1:49" ht="13.5" customHeight="1">
      <c r="A5" s="959" t="s">
        <v>14</v>
      </c>
      <c r="B5" s="1013"/>
      <c r="C5" s="1013"/>
      <c r="D5" s="1013"/>
      <c r="E5" s="1013"/>
      <c r="F5" s="1013"/>
      <c r="G5" s="1013"/>
      <c r="H5" s="1013"/>
      <c r="I5" s="1013"/>
      <c r="J5" s="1013"/>
      <c r="K5" s="1013"/>
      <c r="L5" s="1013"/>
      <c r="M5" s="1013"/>
      <c r="N5" s="1013"/>
      <c r="O5" s="1013"/>
      <c r="P5" s="1013"/>
      <c r="Q5" s="1013"/>
      <c r="R5" s="1013"/>
      <c r="S5" s="1013"/>
      <c r="T5" s="1013"/>
      <c r="U5" s="1013"/>
      <c r="V5" s="1013"/>
      <c r="W5" s="1013"/>
      <c r="X5" s="1013"/>
      <c r="Y5" s="1013"/>
      <c r="Z5" s="1013"/>
      <c r="AA5" s="1013"/>
      <c r="AB5" s="1013"/>
      <c r="AC5" s="1013"/>
      <c r="AD5" s="1013"/>
      <c r="AE5" s="1013"/>
      <c r="AF5" s="1013"/>
      <c r="AG5" s="1013"/>
      <c r="AH5" s="1013"/>
      <c r="AI5" s="544"/>
      <c r="AJ5" s="25"/>
      <c r="AU5" s="24" t="s">
        <v>207</v>
      </c>
      <c r="AV5" s="24">
        <v>0.98</v>
      </c>
      <c r="AW5" s="64" t="s">
        <v>208</v>
      </c>
    </row>
    <row r="6" spans="1:49" ht="13.5" customHeight="1">
      <c r="A6" s="65" t="s">
        <v>280</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159" t="str">
        <f>IF(AQ7=1,"",AO25)</f>
        <v/>
      </c>
      <c r="AJ6" s="25"/>
      <c r="AK6" s="28"/>
      <c r="AU6" s="24" t="s">
        <v>209</v>
      </c>
      <c r="AV6" s="24">
        <v>0.97499999999999998</v>
      </c>
      <c r="AW6" s="64" t="s">
        <v>210</v>
      </c>
    </row>
    <row r="7" spans="1:49" ht="13.5" customHeight="1">
      <c r="A7" s="27"/>
      <c r="B7" s="28" t="s">
        <v>288</v>
      </c>
      <c r="C7" s="28"/>
      <c r="D7" s="28"/>
      <c r="E7" s="28"/>
      <c r="F7" s="67"/>
      <c r="G7" s="67"/>
      <c r="H7" s="67"/>
      <c r="I7" s="29"/>
      <c r="J7" s="28"/>
      <c r="K7" s="29"/>
      <c r="L7" s="29"/>
      <c r="M7" s="67"/>
      <c r="N7" s="29"/>
      <c r="O7" s="29"/>
      <c r="P7" s="29"/>
      <c r="Q7" s="28"/>
      <c r="R7" s="28"/>
      <c r="S7" s="28"/>
      <c r="T7" s="28"/>
      <c r="U7" s="28"/>
      <c r="V7" s="28"/>
      <c r="W7" s="28"/>
      <c r="X7" s="28"/>
      <c r="Y7" s="28"/>
      <c r="Z7" s="28"/>
      <c r="AA7" s="28"/>
      <c r="AB7" s="28"/>
      <c r="AC7" s="28"/>
      <c r="AD7" s="28"/>
      <c r="AE7" s="28"/>
      <c r="AF7" s="28"/>
      <c r="AG7" s="28"/>
      <c r="AH7" s="28"/>
      <c r="AI7" s="30"/>
      <c r="AQ7" s="99">
        <v>1</v>
      </c>
      <c r="AU7" s="24" t="s">
        <v>211</v>
      </c>
      <c r="AV7" s="24">
        <v>0.97</v>
      </c>
      <c r="AW7" s="64" t="s">
        <v>212</v>
      </c>
    </row>
    <row r="8" spans="1:49" ht="13.5" customHeight="1">
      <c r="A8" s="27"/>
      <c r="B8" s="28" t="s">
        <v>287</v>
      </c>
      <c r="C8" s="28"/>
      <c r="D8" s="28"/>
      <c r="E8" s="28"/>
      <c r="F8" s="28"/>
      <c r="G8" s="28"/>
      <c r="H8" s="28"/>
      <c r="I8" s="29"/>
      <c r="J8" s="29"/>
      <c r="K8" s="29"/>
      <c r="L8" s="29"/>
      <c r="M8" s="29"/>
      <c r="N8" s="29"/>
      <c r="O8" s="29"/>
      <c r="P8" s="29"/>
      <c r="Q8" s="28"/>
      <c r="R8" s="28"/>
      <c r="S8" s="28"/>
      <c r="T8" s="28"/>
      <c r="U8" s="28"/>
      <c r="V8" s="28"/>
      <c r="W8" s="28"/>
      <c r="X8" s="28"/>
      <c r="Y8" s="28"/>
      <c r="Z8" s="28"/>
      <c r="AA8" s="28"/>
      <c r="AB8" s="28"/>
      <c r="AC8" s="28"/>
      <c r="AD8" s="28"/>
      <c r="AE8" s="28"/>
      <c r="AF8" s="28"/>
      <c r="AG8" s="28"/>
      <c r="AH8" s="28"/>
      <c r="AI8" s="30"/>
      <c r="AO8" s="1139"/>
      <c r="AP8" s="1139"/>
      <c r="AQ8" s="1139"/>
      <c r="AU8" s="24" t="s">
        <v>213</v>
      </c>
      <c r="AV8" s="24">
        <v>0.96499999999999997</v>
      </c>
      <c r="AW8" s="64" t="s">
        <v>214</v>
      </c>
    </row>
    <row r="9" spans="1:49" ht="13.5" customHeight="1">
      <c r="A9" s="27"/>
      <c r="B9" s="978"/>
      <c r="C9" s="1020" t="s">
        <v>283</v>
      </c>
      <c r="D9" s="1020"/>
      <c r="E9" s="1020"/>
      <c r="F9" s="1020"/>
      <c r="G9" s="1020"/>
      <c r="H9" s="1020"/>
      <c r="I9" s="1021"/>
      <c r="J9" s="1031" t="s">
        <v>284</v>
      </c>
      <c r="K9" s="1032"/>
      <c r="L9" s="1032"/>
      <c r="M9" s="1003" t="s">
        <v>286</v>
      </c>
      <c r="N9" s="1004"/>
      <c r="O9" s="1001" t="s">
        <v>285</v>
      </c>
      <c r="P9" s="1001"/>
      <c r="Q9" s="1001"/>
      <c r="R9" s="978"/>
      <c r="S9" s="1019" t="s">
        <v>283</v>
      </c>
      <c r="T9" s="1020"/>
      <c r="U9" s="1020"/>
      <c r="V9" s="1020"/>
      <c r="W9" s="1020"/>
      <c r="X9" s="1020"/>
      <c r="Y9" s="1021"/>
      <c r="Z9" s="1031" t="s">
        <v>284</v>
      </c>
      <c r="AA9" s="1032"/>
      <c r="AB9" s="1032"/>
      <c r="AC9" s="1003" t="s">
        <v>286</v>
      </c>
      <c r="AD9" s="1004"/>
      <c r="AE9" s="1001" t="s">
        <v>285</v>
      </c>
      <c r="AF9" s="1001"/>
      <c r="AG9" s="1001"/>
      <c r="AH9" s="68"/>
      <c r="AI9" s="30"/>
      <c r="AU9" s="24" t="s">
        <v>215</v>
      </c>
      <c r="AV9" s="24">
        <v>0.96</v>
      </c>
      <c r="AW9" s="64" t="s">
        <v>170</v>
      </c>
    </row>
    <row r="10" spans="1:49" ht="13.5" customHeight="1">
      <c r="A10" s="27"/>
      <c r="B10" s="979"/>
      <c r="C10" s="1023"/>
      <c r="D10" s="1023"/>
      <c r="E10" s="1023"/>
      <c r="F10" s="1023"/>
      <c r="G10" s="1023"/>
      <c r="H10" s="1023"/>
      <c r="I10" s="1024"/>
      <c r="J10" s="1033"/>
      <c r="K10" s="1034"/>
      <c r="L10" s="1034"/>
      <c r="M10" s="1035"/>
      <c r="N10" s="1036"/>
      <c r="O10" s="1002"/>
      <c r="P10" s="1002"/>
      <c r="Q10" s="1002"/>
      <c r="R10" s="979"/>
      <c r="S10" s="1022"/>
      <c r="T10" s="1023"/>
      <c r="U10" s="1023"/>
      <c r="V10" s="1023"/>
      <c r="W10" s="1023"/>
      <c r="X10" s="1023"/>
      <c r="Y10" s="1024"/>
      <c r="Z10" s="1033"/>
      <c r="AA10" s="1034"/>
      <c r="AB10" s="1034"/>
      <c r="AC10" s="1005"/>
      <c r="AD10" s="1006"/>
      <c r="AE10" s="1002"/>
      <c r="AF10" s="1002"/>
      <c r="AG10" s="1002"/>
      <c r="AH10" s="68"/>
      <c r="AI10" s="30"/>
      <c r="AU10" s="24" t="s">
        <v>216</v>
      </c>
      <c r="AV10" s="24">
        <v>0.95499999999999996</v>
      </c>
    </row>
    <row r="11" spans="1:49" ht="13.5" customHeight="1">
      <c r="A11" s="27"/>
      <c r="B11" s="59">
        <v>1</v>
      </c>
      <c r="C11" s="991"/>
      <c r="D11" s="992"/>
      <c r="E11" s="992"/>
      <c r="F11" s="992"/>
      <c r="G11" s="992"/>
      <c r="H11" s="992"/>
      <c r="I11" s="993"/>
      <c r="J11" s="994"/>
      <c r="K11" s="995"/>
      <c r="L11" s="995"/>
      <c r="M11" s="995"/>
      <c r="N11" s="996"/>
      <c r="O11" s="991"/>
      <c r="P11" s="992"/>
      <c r="Q11" s="993"/>
      <c r="R11" s="58">
        <v>5</v>
      </c>
      <c r="S11" s="991"/>
      <c r="T11" s="992"/>
      <c r="U11" s="992"/>
      <c r="V11" s="992"/>
      <c r="W11" s="992"/>
      <c r="X11" s="992"/>
      <c r="Y11" s="993"/>
      <c r="Z11" s="994"/>
      <c r="AA11" s="995"/>
      <c r="AB11" s="995"/>
      <c r="AC11" s="995"/>
      <c r="AD11" s="996"/>
      <c r="AE11" s="991"/>
      <c r="AF11" s="992"/>
      <c r="AG11" s="993"/>
      <c r="AH11" s="69"/>
      <c r="AI11" s="30"/>
      <c r="AU11" s="24" t="s">
        <v>217</v>
      </c>
      <c r="AV11" s="24">
        <v>0.95</v>
      </c>
    </row>
    <row r="12" spans="1:49" ht="13.5" customHeight="1">
      <c r="A12" s="27"/>
      <c r="B12" s="59">
        <v>2</v>
      </c>
      <c r="C12" s="991"/>
      <c r="D12" s="992"/>
      <c r="E12" s="992"/>
      <c r="F12" s="992"/>
      <c r="G12" s="992"/>
      <c r="H12" s="992"/>
      <c r="I12" s="993"/>
      <c r="J12" s="994"/>
      <c r="K12" s="995"/>
      <c r="L12" s="995"/>
      <c r="M12" s="995"/>
      <c r="N12" s="996"/>
      <c r="O12" s="991"/>
      <c r="P12" s="992"/>
      <c r="Q12" s="993"/>
      <c r="R12" s="58">
        <v>6</v>
      </c>
      <c r="S12" s="991"/>
      <c r="T12" s="992"/>
      <c r="U12" s="992"/>
      <c r="V12" s="992"/>
      <c r="W12" s="992"/>
      <c r="X12" s="992"/>
      <c r="Y12" s="993"/>
      <c r="Z12" s="994"/>
      <c r="AA12" s="995"/>
      <c r="AB12" s="995"/>
      <c r="AC12" s="995"/>
      <c r="AD12" s="996"/>
      <c r="AE12" s="991"/>
      <c r="AF12" s="992"/>
      <c r="AG12" s="993"/>
      <c r="AH12" s="69"/>
      <c r="AI12" s="30"/>
      <c r="AU12" s="24" t="s">
        <v>218</v>
      </c>
      <c r="AV12" s="24">
        <v>0.94499999999999995</v>
      </c>
    </row>
    <row r="13" spans="1:49" ht="13.5" customHeight="1">
      <c r="A13" s="27"/>
      <c r="B13" s="59">
        <v>3</v>
      </c>
      <c r="C13" s="991"/>
      <c r="D13" s="992"/>
      <c r="E13" s="992"/>
      <c r="F13" s="992"/>
      <c r="G13" s="992"/>
      <c r="H13" s="992"/>
      <c r="I13" s="993"/>
      <c r="J13" s="994"/>
      <c r="K13" s="995"/>
      <c r="L13" s="995"/>
      <c r="M13" s="995"/>
      <c r="N13" s="996"/>
      <c r="O13" s="991"/>
      <c r="P13" s="992"/>
      <c r="Q13" s="993"/>
      <c r="R13" s="58">
        <v>7</v>
      </c>
      <c r="S13" s="991"/>
      <c r="T13" s="992"/>
      <c r="U13" s="992"/>
      <c r="V13" s="992"/>
      <c r="W13" s="992"/>
      <c r="X13" s="992"/>
      <c r="Y13" s="993"/>
      <c r="Z13" s="994"/>
      <c r="AA13" s="995"/>
      <c r="AB13" s="995"/>
      <c r="AC13" s="995"/>
      <c r="AD13" s="996"/>
      <c r="AE13" s="991"/>
      <c r="AF13" s="992"/>
      <c r="AG13" s="993"/>
      <c r="AH13" s="69"/>
      <c r="AI13" s="30"/>
      <c r="AU13" s="24" t="s">
        <v>219</v>
      </c>
      <c r="AV13" s="24">
        <v>0.94</v>
      </c>
    </row>
    <row r="14" spans="1:49" ht="13.5" customHeight="1">
      <c r="A14" s="27"/>
      <c r="B14" s="59">
        <v>4</v>
      </c>
      <c r="C14" s="991"/>
      <c r="D14" s="992"/>
      <c r="E14" s="992"/>
      <c r="F14" s="992"/>
      <c r="G14" s="992"/>
      <c r="H14" s="992"/>
      <c r="I14" s="993"/>
      <c r="J14" s="994"/>
      <c r="K14" s="995"/>
      <c r="L14" s="995"/>
      <c r="M14" s="995"/>
      <c r="N14" s="996"/>
      <c r="O14" s="991"/>
      <c r="P14" s="992"/>
      <c r="Q14" s="993"/>
      <c r="R14" s="58">
        <v>8</v>
      </c>
      <c r="S14" s="991"/>
      <c r="T14" s="992"/>
      <c r="U14" s="992"/>
      <c r="V14" s="992"/>
      <c r="W14" s="992"/>
      <c r="X14" s="992"/>
      <c r="Y14" s="993"/>
      <c r="Z14" s="994"/>
      <c r="AA14" s="995"/>
      <c r="AB14" s="995"/>
      <c r="AC14" s="995"/>
      <c r="AD14" s="996"/>
      <c r="AE14" s="991"/>
      <c r="AF14" s="992"/>
      <c r="AG14" s="993"/>
      <c r="AH14" s="69"/>
      <c r="AI14" s="30"/>
      <c r="AU14" s="24" t="s">
        <v>220</v>
      </c>
      <c r="AV14" s="24">
        <v>0.93500000000000005</v>
      </c>
    </row>
    <row r="15" spans="1:49">
      <c r="A15" s="27"/>
      <c r="B15" s="57"/>
      <c r="C15" s="29"/>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30"/>
      <c r="AJ15" s="43"/>
      <c r="AK15" s="28"/>
      <c r="AL15" s="28"/>
      <c r="AU15" s="24" t="s">
        <v>221</v>
      </c>
      <c r="AV15" s="24">
        <v>0.93</v>
      </c>
    </row>
    <row r="16" spans="1:49">
      <c r="A16" s="27"/>
      <c r="B16" s="28" t="s">
        <v>289</v>
      </c>
      <c r="C16" s="28"/>
      <c r="D16" s="28"/>
      <c r="E16" s="28"/>
      <c r="F16" s="28"/>
      <c r="G16" s="28"/>
      <c r="H16" s="28"/>
      <c r="I16" s="29"/>
      <c r="J16" s="29"/>
      <c r="K16" s="29"/>
      <c r="L16" s="29"/>
      <c r="M16" s="29"/>
      <c r="N16" s="29"/>
      <c r="O16" s="29"/>
      <c r="P16" s="29"/>
      <c r="Q16" s="28"/>
      <c r="R16" s="28"/>
      <c r="S16" s="28"/>
      <c r="T16" s="28"/>
      <c r="U16" s="28"/>
      <c r="V16" s="28"/>
      <c r="W16" s="28"/>
      <c r="X16" s="28"/>
      <c r="Y16" s="28"/>
      <c r="Z16" s="28"/>
      <c r="AA16" s="28"/>
      <c r="AB16" s="28"/>
      <c r="AC16" s="28"/>
      <c r="AD16" s="28"/>
      <c r="AE16" s="28"/>
      <c r="AF16" s="28"/>
      <c r="AG16" s="28"/>
      <c r="AH16" s="28"/>
      <c r="AI16" s="30"/>
      <c r="AU16" s="24" t="s">
        <v>222</v>
      </c>
      <c r="AV16" s="24">
        <v>0.92500000000000004</v>
      </c>
    </row>
    <row r="17" spans="1:48">
      <c r="A17" s="27"/>
      <c r="B17" s="978"/>
      <c r="C17" s="982" t="s">
        <v>201</v>
      </c>
      <c r="D17" s="983"/>
      <c r="E17" s="983"/>
      <c r="F17" s="983"/>
      <c r="G17" s="983"/>
      <c r="H17" s="983"/>
      <c r="I17" s="983"/>
      <c r="J17" s="984"/>
      <c r="K17" s="982" t="s">
        <v>202</v>
      </c>
      <c r="L17" s="983"/>
      <c r="M17" s="983"/>
      <c r="N17" s="984"/>
      <c r="O17" s="1014" t="s">
        <v>203</v>
      </c>
      <c r="P17" s="1015"/>
      <c r="Q17" s="1019" t="s">
        <v>171</v>
      </c>
      <c r="R17" s="1020"/>
      <c r="S17" s="1020"/>
      <c r="T17" s="1021"/>
      <c r="U17" s="982" t="s">
        <v>172</v>
      </c>
      <c r="V17" s="984"/>
      <c r="W17" s="1025" t="s">
        <v>204</v>
      </c>
      <c r="X17" s="1026"/>
      <c r="Y17" s="1026"/>
      <c r="Z17" s="1026"/>
      <c r="AA17" s="1026"/>
      <c r="AB17" s="1027"/>
      <c r="AC17" s="997" t="s">
        <v>205</v>
      </c>
      <c r="AD17" s="998"/>
      <c r="AE17" s="1018" t="s">
        <v>206</v>
      </c>
      <c r="AF17" s="1018"/>
      <c r="AG17" s="1018"/>
      <c r="AH17" s="1018"/>
      <c r="AI17" s="31"/>
      <c r="AJ17" s="43"/>
      <c r="AK17" s="28"/>
      <c r="AU17" s="24" t="s">
        <v>223</v>
      </c>
      <c r="AV17" s="24">
        <v>0.92</v>
      </c>
    </row>
    <row r="18" spans="1:48">
      <c r="A18" s="27"/>
      <c r="B18" s="979"/>
      <c r="C18" s="985"/>
      <c r="D18" s="986"/>
      <c r="E18" s="986"/>
      <c r="F18" s="986"/>
      <c r="G18" s="986"/>
      <c r="H18" s="986"/>
      <c r="I18" s="986"/>
      <c r="J18" s="987"/>
      <c r="K18" s="985"/>
      <c r="L18" s="986"/>
      <c r="M18" s="986"/>
      <c r="N18" s="987"/>
      <c r="O18" s="1016"/>
      <c r="P18" s="1017"/>
      <c r="Q18" s="1022"/>
      <c r="R18" s="1023"/>
      <c r="S18" s="1023"/>
      <c r="T18" s="1024"/>
      <c r="U18" s="985"/>
      <c r="V18" s="987"/>
      <c r="W18" s="1028"/>
      <c r="X18" s="1029"/>
      <c r="Y18" s="1029"/>
      <c r="Z18" s="1029"/>
      <c r="AA18" s="1029"/>
      <c r="AB18" s="1030"/>
      <c r="AC18" s="999"/>
      <c r="AD18" s="1000"/>
      <c r="AE18" s="1018"/>
      <c r="AF18" s="1018"/>
      <c r="AG18" s="1018"/>
      <c r="AH18" s="1018"/>
      <c r="AI18" s="31"/>
      <c r="AJ18" s="43"/>
      <c r="AK18" s="28"/>
      <c r="AR18" s="24" t="s">
        <v>279</v>
      </c>
      <c r="AU18" s="24" t="s">
        <v>224</v>
      </c>
      <c r="AV18" s="24">
        <v>0.91500000000000004</v>
      </c>
    </row>
    <row r="19" spans="1:48" ht="13.5" customHeight="1">
      <c r="A19" s="69"/>
      <c r="B19" s="58">
        <v>1</v>
      </c>
      <c r="C19" s="991"/>
      <c r="D19" s="992"/>
      <c r="E19" s="992"/>
      <c r="F19" s="992"/>
      <c r="G19" s="992"/>
      <c r="H19" s="992"/>
      <c r="I19" s="992"/>
      <c r="J19" s="993"/>
      <c r="K19" s="988"/>
      <c r="L19" s="989"/>
      <c r="M19" s="989"/>
      <c r="N19" s="990"/>
      <c r="O19" s="1047"/>
      <c r="P19" s="1048"/>
      <c r="Q19" s="1049"/>
      <c r="R19" s="1050"/>
      <c r="S19" s="1050"/>
      <c r="T19" s="1051"/>
      <c r="U19" s="395"/>
      <c r="V19" s="397"/>
      <c r="W19" s="1044"/>
      <c r="X19" s="1044"/>
      <c r="Y19" s="1044"/>
      <c r="Z19" s="1045"/>
      <c r="AA19" s="1058" t="str">
        <f>IF(Q19="","",VLOOKUP(Q19,$B$71:$Y$80,10,FALSE))</f>
        <v/>
      </c>
      <c r="AB19" s="1059"/>
      <c r="AC19" s="1052"/>
      <c r="AD19" s="1053"/>
      <c r="AE19" s="1057" t="str">
        <f>IF(Q19="","",W19*AL19*AP19*44/12)</f>
        <v/>
      </c>
      <c r="AF19" s="1057"/>
      <c r="AG19" s="1057"/>
      <c r="AH19" s="1057"/>
      <c r="AI19" s="70"/>
      <c r="AJ19" s="43"/>
      <c r="AK19" s="28"/>
      <c r="AL19" s="24" t="e">
        <f>VLOOKUP(Q19,$B$71:$Y$80,13,FALSE)</f>
        <v>#N/A</v>
      </c>
      <c r="AM19" s="1046" t="e">
        <f>VLOOKUP(Q19,$B$71:$Y$80,17,FALSE)</f>
        <v>#N/A</v>
      </c>
      <c r="AN19" s="1046"/>
      <c r="AO19" s="1046"/>
      <c r="AP19" s="71" t="e">
        <f>VLOOKUP(Q19,$B$71:$Y$80,21,FALSE)</f>
        <v>#N/A</v>
      </c>
      <c r="AQ19" s="71">
        <f>Q19</f>
        <v>0</v>
      </c>
      <c r="AR19" s="72" t="e">
        <f>IF(W19="","",W19*AM19)*AC19</f>
        <v>#VALUE!</v>
      </c>
      <c r="AT19" s="24" t="e">
        <f>VLOOKUP(O19,$AU$1:$AV$60,2,FALSE)</f>
        <v>#N/A</v>
      </c>
      <c r="AU19" s="24" t="s">
        <v>225</v>
      </c>
      <c r="AV19" s="24">
        <v>0.91</v>
      </c>
    </row>
    <row r="20" spans="1:48" ht="13.5" customHeight="1">
      <c r="A20" s="27"/>
      <c r="B20" s="58">
        <v>2</v>
      </c>
      <c r="C20" s="991"/>
      <c r="D20" s="992"/>
      <c r="E20" s="992"/>
      <c r="F20" s="992"/>
      <c r="G20" s="992"/>
      <c r="H20" s="992"/>
      <c r="I20" s="992"/>
      <c r="J20" s="993"/>
      <c r="K20" s="988"/>
      <c r="L20" s="989"/>
      <c r="M20" s="989"/>
      <c r="N20" s="990"/>
      <c r="O20" s="1047"/>
      <c r="P20" s="1048"/>
      <c r="Q20" s="1049"/>
      <c r="R20" s="1050"/>
      <c r="S20" s="1050"/>
      <c r="T20" s="1051"/>
      <c r="U20" s="395"/>
      <c r="V20" s="397"/>
      <c r="W20" s="1044"/>
      <c r="X20" s="1044"/>
      <c r="Y20" s="1044"/>
      <c r="Z20" s="1045"/>
      <c r="AA20" s="1058" t="str">
        <f>IF(Q20="","",VLOOKUP(Q20,$B$71:$Y$80,10,FALSE))</f>
        <v/>
      </c>
      <c r="AB20" s="1059"/>
      <c r="AC20" s="1052"/>
      <c r="AD20" s="1053"/>
      <c r="AE20" s="1057" t="str">
        <f t="shared" ref="AE20:AE22" si="0">IF(Q20="","",W20*AL20*AP20*44/12)</f>
        <v/>
      </c>
      <c r="AF20" s="1057"/>
      <c r="AG20" s="1057"/>
      <c r="AH20" s="1057"/>
      <c r="AI20" s="70"/>
      <c r="AL20" s="24" t="e">
        <f t="shared" ref="AL20:AL22" si="1">VLOOKUP(Q20,$B$71:$Y$80,13,FALSE)</f>
        <v>#N/A</v>
      </c>
      <c r="AM20" s="1046" t="e">
        <f>VLOOKUP(Q20,$B$71:$Y$80,17,FALSE)</f>
        <v>#N/A</v>
      </c>
      <c r="AN20" s="1046"/>
      <c r="AO20" s="1046"/>
      <c r="AP20" s="71" t="e">
        <f>VLOOKUP(Q20,$B$71:$Y$80,21,FALSE)</f>
        <v>#N/A</v>
      </c>
      <c r="AR20" s="72" t="e">
        <f t="shared" ref="AR20:AR22" si="2">IF(W20="","",W20*AM20)*AC20</f>
        <v>#VALUE!</v>
      </c>
      <c r="AT20" s="24" t="e">
        <f t="shared" ref="AT20:AT22" si="3">VLOOKUP(O20,$AU$1:$AV$60,2,FALSE)</f>
        <v>#N/A</v>
      </c>
      <c r="AU20" s="24" t="s">
        <v>226</v>
      </c>
      <c r="AV20" s="24">
        <v>0.90500000000000003</v>
      </c>
    </row>
    <row r="21" spans="1:48" ht="13.5" customHeight="1">
      <c r="A21" s="27"/>
      <c r="B21" s="58">
        <v>3</v>
      </c>
      <c r="C21" s="991"/>
      <c r="D21" s="992"/>
      <c r="E21" s="992"/>
      <c r="F21" s="992"/>
      <c r="G21" s="992"/>
      <c r="H21" s="992"/>
      <c r="I21" s="992"/>
      <c r="J21" s="993"/>
      <c r="K21" s="1060"/>
      <c r="L21" s="1061"/>
      <c r="M21" s="1061"/>
      <c r="N21" s="1062"/>
      <c r="O21" s="1047"/>
      <c r="P21" s="1048"/>
      <c r="Q21" s="1049"/>
      <c r="R21" s="1050"/>
      <c r="S21" s="1050"/>
      <c r="T21" s="1051"/>
      <c r="U21" s="395"/>
      <c r="V21" s="397"/>
      <c r="W21" s="1044"/>
      <c r="X21" s="1044"/>
      <c r="Y21" s="1044"/>
      <c r="Z21" s="1045"/>
      <c r="AA21" s="1058" t="str">
        <f>IF(Q21="","",VLOOKUP(Q21,$B$71:$Y$80,10,FALSE))</f>
        <v/>
      </c>
      <c r="AB21" s="1059"/>
      <c r="AC21" s="1052"/>
      <c r="AD21" s="1053"/>
      <c r="AE21" s="1057" t="str">
        <f t="shared" si="0"/>
        <v/>
      </c>
      <c r="AF21" s="1057"/>
      <c r="AG21" s="1057"/>
      <c r="AH21" s="1057"/>
      <c r="AI21" s="70"/>
      <c r="AL21" s="24" t="e">
        <f t="shared" si="1"/>
        <v>#N/A</v>
      </c>
      <c r="AM21" s="1046" t="e">
        <f>VLOOKUP(Q21,$B$71:$Y$80,17,FALSE)</f>
        <v>#N/A</v>
      </c>
      <c r="AN21" s="1046"/>
      <c r="AO21" s="1046"/>
      <c r="AP21" s="71" t="e">
        <f>VLOOKUP(Q21,$B$71:$Y$80,21,FALSE)</f>
        <v>#N/A</v>
      </c>
      <c r="AR21" s="72" t="e">
        <f t="shared" si="2"/>
        <v>#VALUE!</v>
      </c>
      <c r="AT21" s="24" t="e">
        <f t="shared" si="3"/>
        <v>#N/A</v>
      </c>
      <c r="AU21" s="24" t="s">
        <v>227</v>
      </c>
      <c r="AV21" s="24">
        <v>0.9</v>
      </c>
    </row>
    <row r="22" spans="1:48" ht="13.5" customHeight="1" thickBot="1">
      <c r="A22" s="27"/>
      <c r="B22" s="58">
        <v>4</v>
      </c>
      <c r="C22" s="991"/>
      <c r="D22" s="992"/>
      <c r="E22" s="992"/>
      <c r="F22" s="992"/>
      <c r="G22" s="992"/>
      <c r="H22" s="992"/>
      <c r="I22" s="992"/>
      <c r="J22" s="993"/>
      <c r="K22" s="988"/>
      <c r="L22" s="989"/>
      <c r="M22" s="989"/>
      <c r="N22" s="990"/>
      <c r="O22" s="1047"/>
      <c r="P22" s="1048"/>
      <c r="Q22" s="1049"/>
      <c r="R22" s="1050"/>
      <c r="S22" s="1050"/>
      <c r="T22" s="1051"/>
      <c r="U22" s="395"/>
      <c r="V22" s="397"/>
      <c r="W22" s="1044"/>
      <c r="X22" s="1044"/>
      <c r="Y22" s="1044"/>
      <c r="Z22" s="1045"/>
      <c r="AA22" s="1058" t="str">
        <f>IF(Q22="","",VLOOKUP(Q22,$B$71:$Y$80,10,FALSE))</f>
        <v/>
      </c>
      <c r="AB22" s="1059"/>
      <c r="AC22" s="1052"/>
      <c r="AD22" s="1053"/>
      <c r="AE22" s="1057" t="str">
        <f t="shared" si="0"/>
        <v/>
      </c>
      <c r="AF22" s="1057"/>
      <c r="AG22" s="1057"/>
      <c r="AH22" s="1057"/>
      <c r="AI22" s="70"/>
      <c r="AL22" s="24" t="e">
        <f t="shared" si="1"/>
        <v>#N/A</v>
      </c>
      <c r="AM22" s="1046" t="e">
        <f>VLOOKUP(Q22,$B$71:$Y$80,17,FALSE)</f>
        <v>#N/A</v>
      </c>
      <c r="AN22" s="1046"/>
      <c r="AO22" s="1046"/>
      <c r="AP22" s="71" t="e">
        <f>VLOOKUP(Q22,$B$71:$Y$80,21,FALSE)</f>
        <v>#N/A</v>
      </c>
      <c r="AR22" s="72" t="e">
        <f t="shared" si="2"/>
        <v>#VALUE!</v>
      </c>
      <c r="AT22" s="24" t="e">
        <f t="shared" si="3"/>
        <v>#N/A</v>
      </c>
      <c r="AU22" s="24" t="s">
        <v>228</v>
      </c>
      <c r="AV22" s="24">
        <v>0.89500000000000002</v>
      </c>
    </row>
    <row r="23" spans="1:48" ht="13.5" customHeight="1" thickBot="1">
      <c r="A23" s="27"/>
      <c r="B23" s="28"/>
      <c r="C23" s="28"/>
      <c r="D23" s="28"/>
      <c r="E23" s="28"/>
      <c r="F23" s="28"/>
      <c r="G23" s="28"/>
      <c r="H23" s="28"/>
      <c r="I23" s="28"/>
      <c r="J23" s="28"/>
      <c r="K23" s="28"/>
      <c r="L23" s="28"/>
      <c r="M23" s="28"/>
      <c r="N23" s="28"/>
      <c r="O23" s="28"/>
      <c r="P23" s="29"/>
      <c r="Q23" s="73"/>
      <c r="R23" s="73"/>
      <c r="S23" s="73"/>
      <c r="T23" s="73"/>
      <c r="U23" s="250"/>
      <c r="V23" s="66"/>
      <c r="W23" s="250"/>
      <c r="X23" s="250"/>
      <c r="Y23" s="250"/>
      <c r="Z23" s="29"/>
      <c r="AA23" s="28"/>
      <c r="AB23" s="28"/>
      <c r="AC23" s="28"/>
      <c r="AD23" s="28"/>
      <c r="AE23" s="28"/>
      <c r="AF23" s="28"/>
      <c r="AG23" s="28"/>
      <c r="AH23" s="28"/>
      <c r="AI23" s="30"/>
      <c r="AR23" s="74">
        <f>_xlfn.AGGREGATE(9,7,AR19:AR22)</f>
        <v>0</v>
      </c>
      <c r="AU23" s="24" t="s">
        <v>229</v>
      </c>
      <c r="AV23" s="24">
        <v>0.89</v>
      </c>
    </row>
    <row r="24" spans="1:48" ht="13.5" customHeight="1">
      <c r="A24" s="27"/>
      <c r="B24" s="28"/>
      <c r="C24" s="29"/>
      <c r="D24" s="28"/>
      <c r="E24" s="28"/>
      <c r="F24" s="28"/>
      <c r="G24" s="29"/>
      <c r="H24" s="28"/>
      <c r="I24" s="29"/>
      <c r="J24" s="29"/>
      <c r="K24" s="75" t="str">
        <f>IF(COUNTIF(K19:K22,"その他")&gt;=1,"ボイラ方式がその他の場合の説明を記載→","")</f>
        <v/>
      </c>
      <c r="L24" s="251"/>
      <c r="M24" s="251"/>
      <c r="N24" s="251"/>
      <c r="O24" s="251"/>
      <c r="P24" s="251"/>
      <c r="Q24" s="251"/>
      <c r="R24" s="251"/>
      <c r="S24" s="251"/>
      <c r="T24" s="251"/>
      <c r="U24" s="251"/>
      <c r="V24" s="251"/>
      <c r="W24" s="251"/>
      <c r="X24" s="251"/>
      <c r="Y24" s="251"/>
      <c r="Z24" s="251"/>
      <c r="AA24" s="28"/>
      <c r="AB24" s="28"/>
      <c r="AC24" s="28"/>
      <c r="AD24" s="28"/>
      <c r="AE24" s="28"/>
      <c r="AF24" s="28"/>
      <c r="AG24" s="28"/>
      <c r="AH24" s="28"/>
      <c r="AI24" s="30"/>
      <c r="AU24" s="24" t="s">
        <v>230</v>
      </c>
      <c r="AV24" s="24">
        <v>0.88500000000000001</v>
      </c>
    </row>
    <row r="25" spans="1:48" ht="13.5" customHeight="1">
      <c r="A25" s="27"/>
      <c r="B25" s="43"/>
      <c r="C25" s="43"/>
      <c r="D25" s="28"/>
      <c r="E25" s="28"/>
      <c r="F25" s="25"/>
      <c r="G25" s="43"/>
      <c r="H25" s="28"/>
      <c r="I25" s="28"/>
      <c r="J25" s="25"/>
      <c r="K25" s="43"/>
      <c r="L25" s="28"/>
      <c r="M25" s="28"/>
      <c r="N25" s="28"/>
      <c r="O25" s="28"/>
      <c r="P25" s="25"/>
      <c r="Q25" s="43"/>
      <c r="R25" s="76" t="s">
        <v>25</v>
      </c>
      <c r="S25" s="1075" t="s">
        <v>93</v>
      </c>
      <c r="T25" s="1075"/>
      <c r="U25" s="1075"/>
      <c r="V25" s="1075"/>
      <c r="W25" s="1075"/>
      <c r="X25" s="1075"/>
      <c r="Y25" s="1075"/>
      <c r="Z25" s="1075"/>
      <c r="AA25" s="1075"/>
      <c r="AB25" s="1075"/>
      <c r="AC25" s="1075"/>
      <c r="AD25" s="1075"/>
      <c r="AE25" s="1075"/>
      <c r="AF25" s="1075"/>
      <c r="AG25" s="1075"/>
      <c r="AH25" s="1075"/>
      <c r="AI25" s="1076"/>
      <c r="AO25" s="24" t="s">
        <v>387</v>
      </c>
      <c r="AU25" s="24" t="s">
        <v>231</v>
      </c>
      <c r="AV25" s="24">
        <v>0.88</v>
      </c>
    </row>
    <row r="26" spans="1:48" ht="13.5" customHeight="1">
      <c r="A26" s="34"/>
      <c r="B26" s="35"/>
      <c r="C26" s="35"/>
      <c r="D26" s="35"/>
      <c r="E26" s="35"/>
      <c r="F26" s="35"/>
      <c r="G26" s="35"/>
      <c r="H26" s="35"/>
      <c r="I26" s="35"/>
      <c r="J26" s="35"/>
      <c r="K26" s="35"/>
      <c r="L26" s="35"/>
      <c r="M26" s="35"/>
      <c r="N26" s="35"/>
      <c r="O26" s="35"/>
      <c r="P26" s="77" t="str">
        <f>IF(AQ7=1,"",AO26)</f>
        <v/>
      </c>
      <c r="Q26" s="35"/>
      <c r="R26" s="37"/>
      <c r="S26" s="1077"/>
      <c r="T26" s="1077"/>
      <c r="U26" s="1077"/>
      <c r="V26" s="1077"/>
      <c r="W26" s="1077"/>
      <c r="X26" s="1077"/>
      <c r="Y26" s="1077"/>
      <c r="Z26" s="1077"/>
      <c r="AA26" s="1077"/>
      <c r="AB26" s="1077"/>
      <c r="AC26" s="1077"/>
      <c r="AD26" s="1077"/>
      <c r="AE26" s="1077"/>
      <c r="AF26" s="1077"/>
      <c r="AG26" s="1077"/>
      <c r="AH26" s="1077"/>
      <c r="AI26" s="1078"/>
      <c r="AO26" s="24" t="s">
        <v>378</v>
      </c>
      <c r="AU26" s="24" t="s">
        <v>232</v>
      </c>
      <c r="AV26" s="24">
        <v>0.875</v>
      </c>
    </row>
    <row r="27" spans="1:48" ht="13.5" customHeight="1">
      <c r="A27" s="78"/>
      <c r="B27" s="45"/>
      <c r="C27" s="46"/>
      <c r="D27" s="46"/>
      <c r="F27" s="46"/>
      <c r="G27" s="46"/>
      <c r="H27" s="1156" t="s">
        <v>22</v>
      </c>
      <c r="I27" s="1156"/>
      <c r="J27" s="1156"/>
      <c r="K27" s="1156"/>
      <c r="L27" s="1156"/>
      <c r="M27" s="1156"/>
      <c r="N27" s="1156"/>
      <c r="O27" s="1156"/>
      <c r="P27" s="1158"/>
      <c r="Q27" s="1159"/>
      <c r="R27" s="1159"/>
      <c r="S27" s="1159"/>
      <c r="T27" s="1159"/>
      <c r="U27" s="1159"/>
      <c r="V27" s="712" t="s">
        <v>18</v>
      </c>
      <c r="W27" s="712"/>
      <c r="X27" s="712"/>
      <c r="Y27" s="717"/>
      <c r="Z27" s="1137">
        <f>SUM(AE19:AG22)</f>
        <v>0</v>
      </c>
      <c r="AA27" s="1138"/>
      <c r="AB27" s="1138"/>
      <c r="AC27" s="1138"/>
      <c r="AD27" s="1138"/>
      <c r="AE27" s="1138"/>
      <c r="AF27" s="567" t="s">
        <v>18</v>
      </c>
      <c r="AG27" s="567"/>
      <c r="AH27" s="567"/>
      <c r="AI27" s="572"/>
      <c r="AU27" s="24" t="s">
        <v>233</v>
      </c>
      <c r="AV27" s="24">
        <v>0.87</v>
      </c>
    </row>
    <row r="28" spans="1:48" ht="13.5" customHeight="1">
      <c r="A28" s="78"/>
      <c r="B28" s="45"/>
      <c r="C28" s="46"/>
      <c r="D28" s="46"/>
      <c r="F28" s="46"/>
      <c r="G28" s="46"/>
      <c r="H28" s="1157"/>
      <c r="I28" s="1157"/>
      <c r="J28" s="1157"/>
      <c r="K28" s="1157"/>
      <c r="L28" s="1157"/>
      <c r="M28" s="1157"/>
      <c r="N28" s="1157"/>
      <c r="O28" s="1157"/>
      <c r="P28" s="1160"/>
      <c r="Q28" s="1161"/>
      <c r="R28" s="1161"/>
      <c r="S28" s="1161"/>
      <c r="T28" s="1161"/>
      <c r="U28" s="1161"/>
      <c r="V28" s="713"/>
      <c r="W28" s="713"/>
      <c r="X28" s="713"/>
      <c r="Y28" s="718"/>
      <c r="Z28" s="1081"/>
      <c r="AA28" s="1082"/>
      <c r="AB28" s="1082"/>
      <c r="AC28" s="1082"/>
      <c r="AD28" s="1082"/>
      <c r="AE28" s="1082"/>
      <c r="AF28" s="713"/>
      <c r="AG28" s="713"/>
      <c r="AH28" s="713"/>
      <c r="AI28" s="718"/>
      <c r="AU28" s="24" t="s">
        <v>234</v>
      </c>
      <c r="AV28" s="24">
        <v>0.86499999999999999</v>
      </c>
    </row>
    <row r="29" spans="1:48" ht="13.5" customHeight="1">
      <c r="A29" s="46"/>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U29" s="24" t="s">
        <v>235</v>
      </c>
      <c r="AV29" s="24">
        <v>0.86</v>
      </c>
    </row>
    <row r="30" spans="1:48" ht="13.5" customHeight="1">
      <c r="A30" s="959" t="s">
        <v>15</v>
      </c>
      <c r="B30" s="1013"/>
      <c r="C30" s="1013"/>
      <c r="D30" s="1013"/>
      <c r="E30" s="1013"/>
      <c r="F30" s="1013"/>
      <c r="G30" s="1013"/>
      <c r="H30" s="1013"/>
      <c r="I30" s="1013"/>
      <c r="J30" s="1013"/>
      <c r="K30" s="1013"/>
      <c r="L30" s="1013"/>
      <c r="M30" s="1013"/>
      <c r="N30" s="1013"/>
      <c r="O30" s="1013"/>
      <c r="P30" s="1013"/>
      <c r="Q30" s="1013"/>
      <c r="R30" s="1013"/>
      <c r="S30" s="1013"/>
      <c r="T30" s="1013"/>
      <c r="U30" s="1013"/>
      <c r="V30" s="1013"/>
      <c r="W30" s="1013"/>
      <c r="X30" s="1013"/>
      <c r="Y30" s="1013"/>
      <c r="Z30" s="1013"/>
      <c r="AA30" s="1013"/>
      <c r="AB30" s="1013"/>
      <c r="AC30" s="1013"/>
      <c r="AD30" s="1013"/>
      <c r="AE30" s="1013"/>
      <c r="AF30" s="1013"/>
      <c r="AG30" s="1013"/>
      <c r="AH30" s="1013"/>
      <c r="AI30" s="544"/>
      <c r="AU30" s="24" t="s">
        <v>236</v>
      </c>
      <c r="AV30" s="24">
        <v>0.85499999999999998</v>
      </c>
    </row>
    <row r="31" spans="1:48" ht="13.5" customHeight="1">
      <c r="A31" s="79" t="s">
        <v>281</v>
      </c>
      <c r="B31" s="66"/>
      <c r="C31" s="80"/>
      <c r="D31" s="80"/>
      <c r="E31" s="80"/>
      <c r="F31" s="80"/>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81"/>
      <c r="AU31" s="24" t="s">
        <v>237</v>
      </c>
      <c r="AV31" s="24">
        <v>0.85</v>
      </c>
    </row>
    <row r="32" spans="1:48" ht="13.5" customHeight="1">
      <c r="A32" s="27"/>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30"/>
      <c r="AU32" s="24" t="s">
        <v>238</v>
      </c>
      <c r="AV32" s="24">
        <v>0.84499999999999997</v>
      </c>
    </row>
    <row r="33" spans="1:48" ht="13.5" customHeight="1">
      <c r="A33" s="27"/>
      <c r="B33" s="28" t="s">
        <v>174</v>
      </c>
      <c r="C33" s="28"/>
      <c r="D33" s="28"/>
      <c r="E33" s="28"/>
      <c r="F33" s="28"/>
      <c r="G33" s="28"/>
      <c r="H33" s="28"/>
      <c r="I33" s="1140"/>
      <c r="J33" s="1141"/>
      <c r="K33" s="1141"/>
      <c r="L33" s="1141"/>
      <c r="M33" s="1141"/>
      <c r="N33" s="1141"/>
      <c r="O33" s="1141"/>
      <c r="P33" s="1142"/>
      <c r="Q33" s="25"/>
      <c r="R33" s="28"/>
      <c r="S33" s="82"/>
      <c r="T33" s="82"/>
      <c r="U33" s="28"/>
      <c r="V33" s="28"/>
      <c r="W33" s="28"/>
      <c r="X33" s="28"/>
      <c r="Y33" s="83"/>
      <c r="Z33" s="83"/>
      <c r="AA33" s="83"/>
      <c r="AB33" s="83"/>
      <c r="AC33" s="28"/>
      <c r="AD33" s="28"/>
      <c r="AE33" s="28"/>
      <c r="AF33" s="28"/>
      <c r="AG33" s="67"/>
      <c r="AH33" s="29"/>
      <c r="AI33" s="30"/>
      <c r="AU33" s="24" t="s">
        <v>239</v>
      </c>
      <c r="AV33" s="24">
        <v>0.84</v>
      </c>
    </row>
    <row r="34" spans="1:48" ht="13.5" customHeight="1">
      <c r="A34" s="27"/>
      <c r="B34" s="28" t="s">
        <v>10</v>
      </c>
      <c r="C34" s="28"/>
      <c r="D34" s="28"/>
      <c r="E34" s="28"/>
      <c r="F34" s="28"/>
      <c r="G34" s="28"/>
      <c r="H34" s="28"/>
      <c r="I34" s="1143"/>
      <c r="J34" s="1144"/>
      <c r="K34" s="1144"/>
      <c r="L34" s="1144"/>
      <c r="M34" s="1144"/>
      <c r="N34" s="1144"/>
      <c r="O34" s="1144"/>
      <c r="P34" s="1145"/>
      <c r="Q34" s="28" t="s">
        <v>290</v>
      </c>
      <c r="R34" s="28"/>
      <c r="S34" s="28"/>
      <c r="T34" s="28"/>
      <c r="U34" s="28"/>
      <c r="V34" s="28"/>
      <c r="W34" s="28"/>
      <c r="X34" s="28"/>
      <c r="Y34" s="28"/>
      <c r="Z34" s="28"/>
      <c r="AA34" s="28"/>
      <c r="AB34" s="28"/>
      <c r="AC34" s="28"/>
      <c r="AD34" s="28"/>
      <c r="AE34" s="28"/>
      <c r="AF34" s="28"/>
      <c r="AG34" s="28"/>
      <c r="AH34" s="28"/>
      <c r="AI34" s="30"/>
      <c r="AU34" s="24" t="s">
        <v>240</v>
      </c>
      <c r="AV34" s="24">
        <v>0.83499999999999996</v>
      </c>
    </row>
    <row r="35" spans="1:48" ht="13.5" customHeight="1">
      <c r="A35" s="27"/>
      <c r="B35" s="28" t="s">
        <v>171</v>
      </c>
      <c r="C35" s="28"/>
      <c r="D35" s="28"/>
      <c r="E35" s="28"/>
      <c r="F35" s="28"/>
      <c r="G35" s="28"/>
      <c r="H35" s="28"/>
      <c r="I35" s="1049"/>
      <c r="J35" s="1050"/>
      <c r="K35" s="1050"/>
      <c r="L35" s="1050"/>
      <c r="M35" s="1050"/>
      <c r="N35" s="1050"/>
      <c r="O35" s="1050"/>
      <c r="P35" s="1051"/>
      <c r="Q35" s="28"/>
      <c r="R35" s="28"/>
      <c r="S35" s="28"/>
      <c r="T35" s="28"/>
      <c r="U35" s="28"/>
      <c r="V35" s="28"/>
      <c r="W35" s="28"/>
      <c r="X35" s="28"/>
      <c r="Y35" s="28"/>
      <c r="Z35" s="28"/>
      <c r="AA35" s="28"/>
      <c r="AB35" s="28"/>
      <c r="AC35" s="28"/>
      <c r="AD35" s="28"/>
      <c r="AE35" s="28"/>
      <c r="AF35" s="28"/>
      <c r="AG35" s="28"/>
      <c r="AH35" s="28"/>
      <c r="AI35" s="30"/>
      <c r="AU35" s="24" t="s">
        <v>241</v>
      </c>
      <c r="AV35" s="24">
        <v>0.83</v>
      </c>
    </row>
    <row r="36" spans="1:48" ht="13.5" customHeight="1">
      <c r="A36" s="27"/>
      <c r="B36" s="29"/>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30"/>
      <c r="AU36" s="24" t="s">
        <v>242</v>
      </c>
      <c r="AV36" s="24">
        <v>0.82499999999999996</v>
      </c>
    </row>
    <row r="37" spans="1:48" ht="13.5" customHeight="1">
      <c r="A37" s="27"/>
      <c r="B37" s="25"/>
      <c r="C37" s="25"/>
      <c r="D37" s="25"/>
      <c r="E37" s="28"/>
      <c r="F37" s="28"/>
      <c r="G37" s="25"/>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30"/>
      <c r="AU37" s="24" t="s">
        <v>243</v>
      </c>
      <c r="AV37" s="24">
        <v>0.82</v>
      </c>
    </row>
    <row r="38" spans="1:48" ht="13.5" customHeight="1">
      <c r="A38" s="27"/>
      <c r="B38" s="28"/>
      <c r="C38" s="28"/>
      <c r="D38" s="28"/>
      <c r="E38" s="28"/>
      <c r="F38" s="28"/>
      <c r="G38" s="28"/>
      <c r="H38" s="28"/>
      <c r="I38" s="84"/>
      <c r="J38" s="84"/>
      <c r="K38" s="84"/>
      <c r="L38" s="84"/>
      <c r="M38" s="84"/>
      <c r="N38" s="28" t="s">
        <v>291</v>
      </c>
      <c r="O38" s="84"/>
      <c r="P38" s="84"/>
      <c r="Q38" s="28"/>
      <c r="R38" s="28"/>
      <c r="S38" s="28"/>
      <c r="T38" s="28"/>
      <c r="U38" s="28"/>
      <c r="V38" s="28"/>
      <c r="W38" s="28"/>
      <c r="X38" s="28"/>
      <c r="Y38" s="28"/>
      <c r="Z38" s="28"/>
      <c r="AA38" s="28"/>
      <c r="AB38" s="28"/>
      <c r="AC38" s="28"/>
      <c r="AD38" s="28"/>
      <c r="AE38" s="28"/>
      <c r="AF38" s="28"/>
      <c r="AG38" s="28"/>
      <c r="AH38" s="28"/>
      <c r="AI38" s="30"/>
      <c r="AU38" s="24" t="s">
        <v>244</v>
      </c>
      <c r="AV38" s="24">
        <v>0.81499999999999995</v>
      </c>
    </row>
    <row r="39" spans="1:48" ht="13.5" customHeight="1">
      <c r="A39" s="27"/>
      <c r="B39" s="978"/>
      <c r="C39" s="1063" t="s">
        <v>201</v>
      </c>
      <c r="D39" s="1064"/>
      <c r="E39" s="1064"/>
      <c r="F39" s="1064"/>
      <c r="G39" s="1064"/>
      <c r="H39" s="1064"/>
      <c r="I39" s="1064"/>
      <c r="J39" s="1064"/>
      <c r="K39" s="1065"/>
      <c r="L39" s="982" t="s">
        <v>202</v>
      </c>
      <c r="M39" s="983"/>
      <c r="N39" s="983"/>
      <c r="O39" s="984"/>
      <c r="P39" s="723" t="s">
        <v>273</v>
      </c>
      <c r="Q39" s="717"/>
      <c r="R39" s="997" t="s">
        <v>205</v>
      </c>
      <c r="S39" s="998"/>
      <c r="T39" s="1019" t="s">
        <v>276</v>
      </c>
      <c r="U39" s="1020"/>
      <c r="V39" s="1021"/>
      <c r="W39" s="1025" t="s">
        <v>278</v>
      </c>
      <c r="X39" s="1026"/>
      <c r="Y39" s="1026"/>
      <c r="Z39" s="1026"/>
      <c r="AA39" s="1026"/>
      <c r="AB39" s="1027"/>
      <c r="AC39" s="1018" t="s">
        <v>206</v>
      </c>
      <c r="AD39" s="1018"/>
      <c r="AE39" s="1018"/>
      <c r="AF39" s="1018"/>
      <c r="AG39" s="25"/>
      <c r="AH39" s="28"/>
      <c r="AI39" s="30"/>
      <c r="AU39" s="24" t="s">
        <v>245</v>
      </c>
      <c r="AV39" s="24">
        <v>0.81</v>
      </c>
    </row>
    <row r="40" spans="1:48" ht="13.5" customHeight="1">
      <c r="A40" s="27"/>
      <c r="B40" s="979"/>
      <c r="C40" s="1066"/>
      <c r="D40" s="1067"/>
      <c r="E40" s="1067"/>
      <c r="F40" s="1067"/>
      <c r="G40" s="1067"/>
      <c r="H40" s="1067"/>
      <c r="I40" s="1067"/>
      <c r="J40" s="1067"/>
      <c r="K40" s="1068"/>
      <c r="L40" s="985"/>
      <c r="M40" s="986"/>
      <c r="N40" s="986"/>
      <c r="O40" s="987"/>
      <c r="P40" s="725"/>
      <c r="Q40" s="718"/>
      <c r="R40" s="999"/>
      <c r="S40" s="1000"/>
      <c r="T40" s="1022"/>
      <c r="U40" s="1023"/>
      <c r="V40" s="1024"/>
      <c r="W40" s="1028"/>
      <c r="X40" s="1029"/>
      <c r="Y40" s="1029"/>
      <c r="Z40" s="1029"/>
      <c r="AA40" s="1029"/>
      <c r="AB40" s="1030"/>
      <c r="AC40" s="1018"/>
      <c r="AD40" s="1018"/>
      <c r="AE40" s="1018"/>
      <c r="AF40" s="1018"/>
      <c r="AG40" s="25"/>
      <c r="AH40" s="29"/>
      <c r="AI40" s="85"/>
      <c r="AU40" s="24" t="s">
        <v>246</v>
      </c>
      <c r="AV40" s="24">
        <v>0.80500000000000005</v>
      </c>
    </row>
    <row r="41" spans="1:48" ht="13.5" customHeight="1">
      <c r="A41" s="27"/>
      <c r="B41" s="86">
        <v>1</v>
      </c>
      <c r="C41" s="991"/>
      <c r="D41" s="992"/>
      <c r="E41" s="992"/>
      <c r="F41" s="992"/>
      <c r="G41" s="992"/>
      <c r="H41" s="992"/>
      <c r="I41" s="992"/>
      <c r="J41" s="992"/>
      <c r="K41" s="993"/>
      <c r="L41" s="988"/>
      <c r="M41" s="989"/>
      <c r="N41" s="989"/>
      <c r="O41" s="990"/>
      <c r="P41" s="991"/>
      <c r="Q41" s="993"/>
      <c r="R41" s="980"/>
      <c r="S41" s="981"/>
      <c r="T41" s="1089"/>
      <c r="U41" s="1090"/>
      <c r="V41" s="1091"/>
      <c r="W41" s="1135">
        <f>AR45</f>
        <v>0</v>
      </c>
      <c r="X41" s="1136"/>
      <c r="Y41" s="1136"/>
      <c r="Z41" s="1136"/>
      <c r="AA41" s="1100" t="str">
        <f>IF(I35="","",VLOOKUP(I35,$B$71:$Y$80,10,FALSE))</f>
        <v/>
      </c>
      <c r="AB41" s="561"/>
      <c r="AC41" s="1054" t="str">
        <f>IF(I35="","",W41*AL41*AP41*44/12)</f>
        <v/>
      </c>
      <c r="AD41" s="1055"/>
      <c r="AE41" s="1055"/>
      <c r="AF41" s="1056"/>
      <c r="AG41" s="43"/>
      <c r="AH41" s="29"/>
      <c r="AI41" s="30"/>
      <c r="AL41" s="24" t="e">
        <f>VLOOKUP(I35,$B$71:$Y$80,13,FALSE)</f>
        <v>#N/A</v>
      </c>
      <c r="AM41" s="1046" t="e">
        <f>VLOOKUP(I35,$B$71:$Y$80,17,FALSE)</f>
        <v>#N/A</v>
      </c>
      <c r="AN41" s="1046"/>
      <c r="AO41" s="1046"/>
      <c r="AP41" s="71" t="e">
        <f>VLOOKUP(I35,$B$71:$Y$80,21,FALSE)</f>
        <v>#N/A</v>
      </c>
      <c r="AR41" s="24" t="e">
        <f>$AR$23*T41/R41/AM41</f>
        <v>#DIV/0!</v>
      </c>
      <c r="AU41" s="24" t="s">
        <v>247</v>
      </c>
      <c r="AV41" s="24">
        <v>0.8</v>
      </c>
    </row>
    <row r="42" spans="1:48" ht="13.5" customHeight="1">
      <c r="A42" s="27"/>
      <c r="B42" s="86">
        <v>2</v>
      </c>
      <c r="C42" s="991"/>
      <c r="D42" s="992"/>
      <c r="E42" s="992"/>
      <c r="F42" s="992"/>
      <c r="G42" s="992"/>
      <c r="H42" s="992"/>
      <c r="I42" s="992"/>
      <c r="J42" s="992"/>
      <c r="K42" s="993"/>
      <c r="L42" s="988"/>
      <c r="M42" s="989"/>
      <c r="N42" s="989"/>
      <c r="O42" s="990"/>
      <c r="P42" s="991"/>
      <c r="Q42" s="993"/>
      <c r="R42" s="980"/>
      <c r="S42" s="981"/>
      <c r="T42" s="1089"/>
      <c r="U42" s="1090"/>
      <c r="V42" s="1091"/>
      <c r="W42" s="1092" t="s">
        <v>300</v>
      </c>
      <c r="X42" s="1093"/>
      <c r="Y42" s="1093"/>
      <c r="Z42" s="1093"/>
      <c r="AA42" s="1093"/>
      <c r="AB42" s="1093"/>
      <c r="AC42" s="1093"/>
      <c r="AD42" s="1093"/>
      <c r="AE42" s="1093"/>
      <c r="AF42" s="1093"/>
      <c r="AG42" s="43"/>
      <c r="AH42" s="28"/>
      <c r="AI42" s="30"/>
      <c r="AM42" s="1046" t="e">
        <f>VLOOKUP(IF(C42="","",I$35),$B$71:$Y$80,17,FALSE)</f>
        <v>#N/A</v>
      </c>
      <c r="AN42" s="1046"/>
      <c r="AO42" s="1046"/>
      <c r="AP42" s="71" t="e">
        <f>VLOOKUP(IF(C42="","",I$35),$B$71:$Y$80,21,FALSE)</f>
        <v>#N/A</v>
      </c>
      <c r="AR42" s="24" t="e">
        <f>$AR$23*T42/R42/AM42</f>
        <v>#DIV/0!</v>
      </c>
      <c r="AU42" s="24" t="s">
        <v>248</v>
      </c>
      <c r="AV42" s="24">
        <v>0.79500000000000004</v>
      </c>
    </row>
    <row r="43" spans="1:48" ht="13.5" customHeight="1">
      <c r="A43" s="27"/>
      <c r="B43" s="86">
        <v>3</v>
      </c>
      <c r="C43" s="991"/>
      <c r="D43" s="992"/>
      <c r="E43" s="992"/>
      <c r="F43" s="992"/>
      <c r="G43" s="992"/>
      <c r="H43" s="992"/>
      <c r="I43" s="992"/>
      <c r="J43" s="992"/>
      <c r="K43" s="993"/>
      <c r="L43" s="988"/>
      <c r="M43" s="989"/>
      <c r="N43" s="989"/>
      <c r="O43" s="990"/>
      <c r="P43" s="991"/>
      <c r="Q43" s="993"/>
      <c r="R43" s="980"/>
      <c r="S43" s="981"/>
      <c r="T43" s="1089"/>
      <c r="U43" s="1090"/>
      <c r="V43" s="1091"/>
      <c r="W43" s="1094"/>
      <c r="X43" s="1075"/>
      <c r="Y43" s="1075"/>
      <c r="Z43" s="1075"/>
      <c r="AA43" s="1075"/>
      <c r="AB43" s="1075"/>
      <c r="AC43" s="1075"/>
      <c r="AD43" s="1075"/>
      <c r="AE43" s="1075"/>
      <c r="AF43" s="1075"/>
      <c r="AG43" s="43"/>
      <c r="AH43" s="28"/>
      <c r="AI43" s="30"/>
      <c r="AM43" s="1046" t="e">
        <f>VLOOKUP(IF(C43="","",I$35),$B$71:$Y$80,17,FALSE)</f>
        <v>#N/A</v>
      </c>
      <c r="AN43" s="1046"/>
      <c r="AO43" s="1046"/>
      <c r="AP43" s="71" t="e">
        <f>VLOOKUP(IF(C43="","",I$35),$B$71:$Y$80,21,FALSE)</f>
        <v>#N/A</v>
      </c>
      <c r="AR43" s="24" t="e">
        <f>$AR$23*T43/R43/AM43</f>
        <v>#DIV/0!</v>
      </c>
      <c r="AU43" s="24" t="s">
        <v>249</v>
      </c>
      <c r="AV43" s="24">
        <v>0.79</v>
      </c>
    </row>
    <row r="44" spans="1:48" ht="13.5" customHeight="1" thickBot="1">
      <c r="A44" s="27"/>
      <c r="B44" s="86">
        <v>4</v>
      </c>
      <c r="C44" s="991"/>
      <c r="D44" s="992"/>
      <c r="E44" s="992"/>
      <c r="F44" s="992"/>
      <c r="G44" s="992"/>
      <c r="H44" s="992"/>
      <c r="I44" s="992"/>
      <c r="J44" s="992"/>
      <c r="K44" s="993"/>
      <c r="L44" s="988"/>
      <c r="M44" s="989"/>
      <c r="N44" s="989"/>
      <c r="O44" s="990"/>
      <c r="P44" s="991"/>
      <c r="Q44" s="993"/>
      <c r="R44" s="980"/>
      <c r="S44" s="981"/>
      <c r="T44" s="1089"/>
      <c r="U44" s="1090"/>
      <c r="V44" s="1091"/>
      <c r="W44" s="28"/>
      <c r="X44" s="28"/>
      <c r="Y44" s="28"/>
      <c r="Z44" s="28"/>
      <c r="AA44" s="28"/>
      <c r="AB44" s="28"/>
      <c r="AC44" s="28"/>
      <c r="AD44" s="28"/>
      <c r="AE44" s="28"/>
      <c r="AF44" s="28"/>
      <c r="AG44" s="43"/>
      <c r="AH44" s="28"/>
      <c r="AI44" s="30"/>
      <c r="AM44" s="1046" t="e">
        <f>VLOOKUP(IF(C44="","",I$35),$B$71:$Y$80,17,FALSE)</f>
        <v>#N/A</v>
      </c>
      <c r="AN44" s="1046"/>
      <c r="AO44" s="1046"/>
      <c r="AP44" s="71" t="e">
        <f>VLOOKUP(IF(C44="","",I$35),$B$71:$Y$80,21,FALSE)</f>
        <v>#N/A</v>
      </c>
      <c r="AR44" s="24" t="e">
        <f>$AR$23*T44/R44/AM44</f>
        <v>#DIV/0!</v>
      </c>
      <c r="AU44" s="24" t="s">
        <v>250</v>
      </c>
      <c r="AV44" s="24">
        <v>0.78500000000000003</v>
      </c>
    </row>
    <row r="45" spans="1:48" ht="13.5" customHeight="1" thickBot="1">
      <c r="A45" s="27"/>
      <c r="B45" s="28"/>
      <c r="C45" s="28"/>
      <c r="D45" s="28"/>
      <c r="E45" s="28"/>
      <c r="F45" s="28"/>
      <c r="G45" s="28"/>
      <c r="H45" s="28"/>
      <c r="I45" s="84"/>
      <c r="J45" s="84"/>
      <c r="K45" s="84"/>
      <c r="L45" s="84"/>
      <c r="M45" s="84"/>
      <c r="N45" s="84"/>
      <c r="O45" s="84"/>
      <c r="P45" s="84"/>
      <c r="Q45" s="28"/>
      <c r="R45" s="28"/>
      <c r="S45" s="87" t="s">
        <v>277</v>
      </c>
      <c r="T45" s="959">
        <f>SUM(T41:U44)</f>
        <v>0</v>
      </c>
      <c r="U45" s="1013"/>
      <c r="V45" s="544"/>
      <c r="W45" s="88" t="s">
        <v>292</v>
      </c>
      <c r="X45" s="28"/>
      <c r="Y45" s="28"/>
      <c r="Z45" s="28"/>
      <c r="AA45" s="28"/>
      <c r="AB45" s="28"/>
      <c r="AC45" s="28"/>
      <c r="AD45" s="28"/>
      <c r="AE45" s="28"/>
      <c r="AF45" s="28"/>
      <c r="AG45" s="29"/>
      <c r="AH45" s="28"/>
      <c r="AI45" s="30"/>
      <c r="AR45" s="74">
        <f>_xlfn.AGGREGATE(9,7,AR41:AR44)</f>
        <v>0</v>
      </c>
      <c r="AU45" s="24" t="s">
        <v>251</v>
      </c>
      <c r="AV45" s="24">
        <v>0.78</v>
      </c>
    </row>
    <row r="46" spans="1:48" ht="13.5" customHeight="1">
      <c r="A46" s="27"/>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30"/>
      <c r="AU46" s="24" t="s">
        <v>252</v>
      </c>
      <c r="AV46" s="24">
        <v>0.77500000000000002</v>
      </c>
    </row>
    <row r="47" spans="1:48" ht="13.5" customHeight="1">
      <c r="A47" s="27"/>
      <c r="B47" s="29"/>
      <c r="C47" s="29"/>
      <c r="D47" s="28"/>
      <c r="E47" s="29"/>
      <c r="F47" s="28"/>
      <c r="G47" s="28"/>
      <c r="H47" s="28"/>
      <c r="I47" s="28"/>
      <c r="J47" s="28"/>
      <c r="K47" s="28"/>
      <c r="L47" s="28"/>
      <c r="M47" s="28"/>
      <c r="N47" s="28"/>
      <c r="O47" s="28"/>
      <c r="P47" s="28"/>
      <c r="Q47" s="28"/>
      <c r="R47" s="28"/>
      <c r="S47" s="28"/>
      <c r="T47" s="28"/>
      <c r="U47" s="28"/>
      <c r="V47" s="28"/>
      <c r="W47" s="28"/>
      <c r="X47" s="29"/>
      <c r="Y47" s="29"/>
      <c r="Z47" s="29"/>
      <c r="AA47" s="28"/>
      <c r="AB47" s="89"/>
      <c r="AC47" s="89"/>
      <c r="AD47" s="89"/>
      <c r="AE47" s="89"/>
      <c r="AF47" s="28"/>
      <c r="AG47" s="67"/>
      <c r="AH47" s="28"/>
      <c r="AI47" s="30"/>
      <c r="AU47" s="24" t="s">
        <v>253</v>
      </c>
      <c r="AV47" s="24">
        <v>0.77</v>
      </c>
    </row>
    <row r="48" spans="1:48" ht="13.5" customHeight="1">
      <c r="A48" s="27"/>
      <c r="B48" s="51"/>
      <c r="C48" s="51"/>
      <c r="D48" s="51"/>
      <c r="E48" s="51"/>
      <c r="F48" s="51"/>
      <c r="G48" s="51"/>
      <c r="H48" s="51"/>
      <c r="I48" s="51"/>
      <c r="J48" s="51"/>
      <c r="K48" s="51"/>
      <c r="L48" s="51"/>
      <c r="M48" s="51"/>
      <c r="N48" s="51"/>
      <c r="O48" s="51"/>
      <c r="P48" s="25"/>
      <c r="Q48" s="43"/>
      <c r="R48" s="76" t="s">
        <v>25</v>
      </c>
      <c r="S48" s="1075" t="s">
        <v>93</v>
      </c>
      <c r="T48" s="1075"/>
      <c r="U48" s="1075"/>
      <c r="V48" s="1075"/>
      <c r="W48" s="1075"/>
      <c r="X48" s="1075"/>
      <c r="Y48" s="1075"/>
      <c r="Z48" s="1075"/>
      <c r="AA48" s="1075"/>
      <c r="AB48" s="1075"/>
      <c r="AC48" s="1075"/>
      <c r="AD48" s="1075"/>
      <c r="AE48" s="1075"/>
      <c r="AF48" s="1075"/>
      <c r="AG48" s="1075"/>
      <c r="AH48" s="1075"/>
      <c r="AI48" s="1076"/>
      <c r="AU48" s="24" t="s">
        <v>231</v>
      </c>
      <c r="AV48" s="24">
        <v>0.88</v>
      </c>
    </row>
    <row r="49" spans="1:48">
      <c r="A49" s="90"/>
      <c r="B49" s="91"/>
      <c r="C49" s="91"/>
      <c r="D49" s="91"/>
      <c r="E49" s="91"/>
      <c r="F49" s="91"/>
      <c r="G49" s="91"/>
      <c r="H49" s="91"/>
      <c r="I49" s="91"/>
      <c r="J49" s="91"/>
      <c r="K49" s="91"/>
      <c r="L49" s="91"/>
      <c r="M49" s="91"/>
      <c r="N49" s="91"/>
      <c r="O49" s="91"/>
      <c r="P49" s="77" t="str">
        <f>IF(AQ7=1,"",AO49)</f>
        <v/>
      </c>
      <c r="Q49" s="35"/>
      <c r="R49" s="37"/>
      <c r="S49" s="1077"/>
      <c r="T49" s="1077"/>
      <c r="U49" s="1077"/>
      <c r="V49" s="1077"/>
      <c r="W49" s="1077"/>
      <c r="X49" s="1077"/>
      <c r="Y49" s="1077"/>
      <c r="Z49" s="1077"/>
      <c r="AA49" s="1077"/>
      <c r="AB49" s="1077"/>
      <c r="AC49" s="1077"/>
      <c r="AD49" s="1077"/>
      <c r="AE49" s="1077"/>
      <c r="AF49" s="1077"/>
      <c r="AG49" s="1077"/>
      <c r="AH49" s="1077"/>
      <c r="AI49" s="1078"/>
      <c r="AO49" s="24" t="s">
        <v>378</v>
      </c>
      <c r="AU49" s="24" t="s">
        <v>232</v>
      </c>
      <c r="AV49" s="24">
        <v>0.875</v>
      </c>
    </row>
    <row r="50" spans="1:48">
      <c r="A50" s="78"/>
      <c r="C50" s="46"/>
      <c r="D50" s="46"/>
      <c r="E50" s="46"/>
      <c r="F50" s="46"/>
      <c r="G50" s="46"/>
      <c r="H50" s="1156" t="s">
        <v>23</v>
      </c>
      <c r="I50" s="1156"/>
      <c r="J50" s="1156"/>
      <c r="K50" s="1156"/>
      <c r="L50" s="1156"/>
      <c r="M50" s="1156"/>
      <c r="N50" s="1156"/>
      <c r="O50" s="1156"/>
      <c r="P50" s="1158"/>
      <c r="Q50" s="1159"/>
      <c r="R50" s="1159"/>
      <c r="S50" s="1159"/>
      <c r="T50" s="1159"/>
      <c r="U50" s="1159"/>
      <c r="V50" s="712" t="s">
        <v>18</v>
      </c>
      <c r="W50" s="712"/>
      <c r="X50" s="712"/>
      <c r="Y50" s="717"/>
      <c r="Z50" s="1079" t="str">
        <f>AC41</f>
        <v/>
      </c>
      <c r="AA50" s="1080"/>
      <c r="AB50" s="1080"/>
      <c r="AC50" s="1080"/>
      <c r="AD50" s="1080"/>
      <c r="AE50" s="1080"/>
      <c r="AF50" s="712" t="s">
        <v>18</v>
      </c>
      <c r="AG50" s="712"/>
      <c r="AH50" s="712"/>
      <c r="AI50" s="717"/>
      <c r="AU50" s="24" t="s">
        <v>256</v>
      </c>
      <c r="AV50" s="24">
        <v>0.755</v>
      </c>
    </row>
    <row r="51" spans="1:48">
      <c r="A51" s="78"/>
      <c r="B51" s="45"/>
      <c r="C51" s="46"/>
      <c r="D51" s="46"/>
      <c r="E51" s="46"/>
      <c r="F51" s="46"/>
      <c r="G51" s="46"/>
      <c r="H51" s="1157"/>
      <c r="I51" s="1157"/>
      <c r="J51" s="1157"/>
      <c r="K51" s="1157"/>
      <c r="L51" s="1157"/>
      <c r="M51" s="1157"/>
      <c r="N51" s="1157"/>
      <c r="O51" s="1157"/>
      <c r="P51" s="1160"/>
      <c r="Q51" s="1161"/>
      <c r="R51" s="1161"/>
      <c r="S51" s="1161"/>
      <c r="T51" s="1161"/>
      <c r="U51" s="1161"/>
      <c r="V51" s="713"/>
      <c r="W51" s="713"/>
      <c r="X51" s="713"/>
      <c r="Y51" s="718"/>
      <c r="Z51" s="1081"/>
      <c r="AA51" s="1082"/>
      <c r="AB51" s="1082"/>
      <c r="AC51" s="1082"/>
      <c r="AD51" s="1082"/>
      <c r="AE51" s="1082"/>
      <c r="AF51" s="713"/>
      <c r="AG51" s="713"/>
      <c r="AH51" s="713"/>
      <c r="AI51" s="718"/>
      <c r="AU51" s="24" t="s">
        <v>257</v>
      </c>
      <c r="AV51" s="24">
        <v>0.75</v>
      </c>
    </row>
    <row r="52" spans="1:48" ht="14.25" thickBot="1">
      <c r="A52" s="46"/>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U52" s="24" t="s">
        <v>258</v>
      </c>
      <c r="AV52" s="24">
        <v>0.745</v>
      </c>
    </row>
    <row r="53" spans="1:48" ht="14.25" thickTop="1">
      <c r="A53" s="29"/>
      <c r="B53" s="553" t="s">
        <v>22</v>
      </c>
      <c r="C53" s="554"/>
      <c r="D53" s="554"/>
      <c r="E53" s="554"/>
      <c r="F53" s="554"/>
      <c r="G53" s="554"/>
      <c r="H53" s="554"/>
      <c r="I53" s="554"/>
      <c r="J53" s="554"/>
      <c r="K53" s="546"/>
      <c r="N53" s="553" t="s">
        <v>23</v>
      </c>
      <c r="O53" s="554"/>
      <c r="P53" s="554"/>
      <c r="Q53" s="554"/>
      <c r="R53" s="554"/>
      <c r="S53" s="554"/>
      <c r="T53" s="554"/>
      <c r="U53" s="554"/>
      <c r="V53" s="554"/>
      <c r="W53" s="546"/>
      <c r="Z53" s="1086" t="s">
        <v>20</v>
      </c>
      <c r="AA53" s="1087"/>
      <c r="AB53" s="1087"/>
      <c r="AC53" s="1087"/>
      <c r="AD53" s="1087"/>
      <c r="AE53" s="1087"/>
      <c r="AF53" s="1087"/>
      <c r="AG53" s="1087"/>
      <c r="AH53" s="1087"/>
      <c r="AI53" s="1088"/>
      <c r="AU53" s="24" t="s">
        <v>259</v>
      </c>
      <c r="AV53" s="24">
        <v>0.74</v>
      </c>
    </row>
    <row r="54" spans="1:48" ht="13.5" customHeight="1">
      <c r="A54" s="29"/>
      <c r="B54" s="552">
        <f>IF($AQ$7=2,P27,Z27)</f>
        <v>0</v>
      </c>
      <c r="C54" s="1116"/>
      <c r="D54" s="1116"/>
      <c r="E54" s="1116"/>
      <c r="F54" s="1116"/>
      <c r="G54" s="1116"/>
      <c r="H54" s="712" t="s">
        <v>18</v>
      </c>
      <c r="I54" s="712"/>
      <c r="J54" s="712"/>
      <c r="K54" s="717"/>
      <c r="L54" s="724" t="s">
        <v>24</v>
      </c>
      <c r="M54" s="572"/>
      <c r="N54" s="1153" t="str">
        <f>IF(AQ7=2,P50,Z50)</f>
        <v/>
      </c>
      <c r="O54" s="1121"/>
      <c r="P54" s="1121"/>
      <c r="Q54" s="1121"/>
      <c r="R54" s="1121"/>
      <c r="S54" s="1121"/>
      <c r="T54" s="712" t="s">
        <v>18</v>
      </c>
      <c r="U54" s="712"/>
      <c r="V54" s="712"/>
      <c r="W54" s="717"/>
      <c r="X54" s="724" t="s">
        <v>21</v>
      </c>
      <c r="Y54" s="567"/>
      <c r="Z54" s="1101" t="str">
        <f>IFERROR(B54-N54,"")</f>
        <v/>
      </c>
      <c r="AA54" s="1102"/>
      <c r="AB54" s="1102"/>
      <c r="AC54" s="1102"/>
      <c r="AD54" s="1102"/>
      <c r="AE54" s="1102"/>
      <c r="AF54" s="712" t="s">
        <v>18</v>
      </c>
      <c r="AG54" s="712"/>
      <c r="AH54" s="712"/>
      <c r="AI54" s="1105"/>
      <c r="AU54" s="24" t="s">
        <v>260</v>
      </c>
      <c r="AV54" s="24">
        <v>0.73499999999999999</v>
      </c>
    </row>
    <row r="55" spans="1:48" ht="14.25" customHeight="1" thickBot="1">
      <c r="A55" s="47"/>
      <c r="B55" s="552"/>
      <c r="C55" s="1116"/>
      <c r="D55" s="1116"/>
      <c r="E55" s="1116"/>
      <c r="F55" s="1116"/>
      <c r="G55" s="1116"/>
      <c r="H55" s="713"/>
      <c r="I55" s="713"/>
      <c r="J55" s="713"/>
      <c r="K55" s="718"/>
      <c r="L55" s="724"/>
      <c r="M55" s="572"/>
      <c r="N55" s="1154"/>
      <c r="O55" s="1155"/>
      <c r="P55" s="1155"/>
      <c r="Q55" s="1155"/>
      <c r="R55" s="1155"/>
      <c r="S55" s="1155"/>
      <c r="T55" s="713"/>
      <c r="U55" s="713"/>
      <c r="V55" s="713"/>
      <c r="W55" s="718"/>
      <c r="X55" s="724"/>
      <c r="Y55" s="567"/>
      <c r="Z55" s="1103"/>
      <c r="AA55" s="1104"/>
      <c r="AB55" s="1104"/>
      <c r="AC55" s="1104"/>
      <c r="AD55" s="1104"/>
      <c r="AE55" s="1104"/>
      <c r="AF55" s="1106"/>
      <c r="AG55" s="1106"/>
      <c r="AH55" s="1106"/>
      <c r="AI55" s="1107"/>
      <c r="AU55" s="24" t="s">
        <v>261</v>
      </c>
      <c r="AV55" s="24">
        <v>0.73</v>
      </c>
    </row>
    <row r="56" spans="1:48" ht="15" thickTop="1" thickBot="1">
      <c r="AU56" s="24" t="s">
        <v>262</v>
      </c>
      <c r="AV56" s="24">
        <v>0.72499999999999998</v>
      </c>
    </row>
    <row r="57" spans="1:48" ht="13.5" customHeight="1" thickTop="1">
      <c r="N57" s="1146" t="s">
        <v>430</v>
      </c>
      <c r="O57" s="1147"/>
      <c r="P57" s="1147"/>
      <c r="Q57" s="1147"/>
      <c r="R57" s="1147"/>
      <c r="S57" s="1147"/>
      <c r="T57" s="1148"/>
      <c r="Z57" s="1086" t="s">
        <v>477</v>
      </c>
      <c r="AA57" s="1087"/>
      <c r="AB57" s="1087"/>
      <c r="AC57" s="1087"/>
      <c r="AD57" s="1087"/>
      <c r="AE57" s="1087"/>
      <c r="AF57" s="1087"/>
      <c r="AG57" s="1087"/>
      <c r="AH57" s="1087"/>
      <c r="AI57" s="1088"/>
      <c r="AU57" s="24" t="s">
        <v>263</v>
      </c>
      <c r="AV57" s="24">
        <v>0.72</v>
      </c>
    </row>
    <row r="58" spans="1:48" ht="13.5" customHeight="1">
      <c r="N58" s="1149">
        <f>I3</f>
        <v>0</v>
      </c>
      <c r="O58" s="1102"/>
      <c r="P58" s="1102"/>
      <c r="Q58" s="1102"/>
      <c r="R58" s="1128"/>
      <c r="S58" s="723" t="s">
        <v>11</v>
      </c>
      <c r="T58" s="717"/>
      <c r="Z58" s="1101" t="str">
        <f>IFERROR(Z54*N58,"")</f>
        <v/>
      </c>
      <c r="AA58" s="1102"/>
      <c r="AB58" s="1102"/>
      <c r="AC58" s="1102"/>
      <c r="AD58" s="1102"/>
      <c r="AE58" s="1102"/>
      <c r="AF58" s="1111" t="s">
        <v>440</v>
      </c>
      <c r="AG58" s="704"/>
      <c r="AH58" s="704"/>
      <c r="AI58" s="1112"/>
      <c r="AU58" s="24" t="s">
        <v>264</v>
      </c>
      <c r="AV58" s="24">
        <v>0.71499999999999997</v>
      </c>
    </row>
    <row r="59" spans="1:48" ht="14.25" customHeight="1" thickBot="1">
      <c r="N59" s="1150"/>
      <c r="O59" s="1151"/>
      <c r="P59" s="1151"/>
      <c r="Q59" s="1151"/>
      <c r="R59" s="1152"/>
      <c r="S59" s="725"/>
      <c r="T59" s="718"/>
      <c r="Z59" s="1103"/>
      <c r="AA59" s="1104"/>
      <c r="AB59" s="1104"/>
      <c r="AC59" s="1104"/>
      <c r="AD59" s="1104"/>
      <c r="AE59" s="1104"/>
      <c r="AF59" s="1113"/>
      <c r="AG59" s="1113"/>
      <c r="AH59" s="1113"/>
      <c r="AI59" s="1114"/>
      <c r="AU59" s="24" t="s">
        <v>265</v>
      </c>
      <c r="AV59" s="24">
        <v>0.71</v>
      </c>
    </row>
    <row r="60" spans="1:48" ht="15" thickTop="1">
      <c r="P60" s="48"/>
      <c r="AU60" s="24" t="s">
        <v>266</v>
      </c>
      <c r="AV60" s="24">
        <v>0.70499999999999996</v>
      </c>
    </row>
    <row r="61" spans="1:48" ht="13.5" customHeight="1"/>
    <row r="62" spans="1:48" ht="14.25" customHeight="1">
      <c r="B62" s="24" t="s">
        <v>451</v>
      </c>
      <c r="C62" s="24" t="s">
        <v>452</v>
      </c>
    </row>
    <row r="66" spans="2:36" hidden="1"/>
    <row r="67" spans="2:36" hidden="1"/>
    <row r="68" spans="2:36" hidden="1"/>
    <row r="69" spans="2:36" hidden="1"/>
    <row r="70" spans="2:36" hidden="1">
      <c r="B70" s="1095" t="s">
        <v>171</v>
      </c>
      <c r="C70" s="1095"/>
      <c r="D70" s="1095"/>
      <c r="E70" s="1095"/>
      <c r="F70" s="1095"/>
      <c r="G70" s="1095"/>
      <c r="H70" s="1095"/>
      <c r="I70" s="1095"/>
      <c r="J70" s="1095"/>
      <c r="K70" s="1095" t="s">
        <v>62</v>
      </c>
      <c r="L70" s="1095"/>
      <c r="M70" s="1095"/>
      <c r="N70" s="92" t="s">
        <v>274</v>
      </c>
      <c r="O70" s="93"/>
      <c r="P70" s="93"/>
      <c r="Q70" s="94"/>
      <c r="R70" s="1096" t="s">
        <v>275</v>
      </c>
      <c r="S70" s="1097"/>
      <c r="T70" s="1097"/>
      <c r="U70" s="1098"/>
      <c r="V70" s="1095" t="s">
        <v>173</v>
      </c>
      <c r="W70" s="1095"/>
      <c r="X70" s="1095"/>
      <c r="Y70" s="1095"/>
      <c r="AA70" s="95" t="s">
        <v>174</v>
      </c>
      <c r="AB70" s="95"/>
      <c r="AC70" s="95"/>
      <c r="AD70" s="95"/>
      <c r="AE70" s="95"/>
      <c r="AF70" s="95"/>
      <c r="AG70" s="95"/>
      <c r="AH70" s="95"/>
      <c r="AI70" s="95"/>
      <c r="AJ70" s="95"/>
    </row>
    <row r="71" spans="2:36" hidden="1">
      <c r="B71" s="561" t="s">
        <v>65</v>
      </c>
      <c r="C71" s="561"/>
      <c r="D71" s="561"/>
      <c r="E71" s="561"/>
      <c r="F71" s="561"/>
      <c r="G71" s="561"/>
      <c r="H71" s="561"/>
      <c r="I71" s="561"/>
      <c r="J71" s="561"/>
      <c r="K71" s="561" t="s">
        <v>63</v>
      </c>
      <c r="L71" s="561"/>
      <c r="M71" s="561"/>
      <c r="N71" s="96">
        <v>36.700000000000003</v>
      </c>
      <c r="O71" s="96"/>
      <c r="P71" s="96"/>
      <c r="Q71" s="96"/>
      <c r="R71" s="562">
        <v>34.200000000000003</v>
      </c>
      <c r="S71" s="1099"/>
      <c r="T71" s="1099"/>
      <c r="U71" s="1100"/>
      <c r="V71" s="561">
        <v>1.8499999999999999E-2</v>
      </c>
      <c r="W71" s="561"/>
      <c r="X71" s="561"/>
      <c r="Y71" s="561"/>
      <c r="AA71" s="96" t="s">
        <v>175</v>
      </c>
      <c r="AB71" s="96"/>
      <c r="AC71" s="96"/>
      <c r="AD71" s="96"/>
      <c r="AE71" s="96"/>
      <c r="AF71" s="96"/>
      <c r="AG71" s="96"/>
      <c r="AH71" s="96"/>
      <c r="AI71" s="96"/>
      <c r="AJ71" s="96"/>
    </row>
    <row r="72" spans="2:36" hidden="1">
      <c r="B72" s="561" t="s">
        <v>176</v>
      </c>
      <c r="C72" s="561"/>
      <c r="D72" s="561"/>
      <c r="E72" s="561"/>
      <c r="F72" s="561"/>
      <c r="G72" s="561"/>
      <c r="H72" s="561"/>
      <c r="I72" s="561"/>
      <c r="J72" s="561"/>
      <c r="K72" s="561" t="s">
        <v>63</v>
      </c>
      <c r="L72" s="561"/>
      <c r="M72" s="561"/>
      <c r="N72" s="96">
        <v>39.1</v>
      </c>
      <c r="O72" s="96"/>
      <c r="P72" s="96"/>
      <c r="Q72" s="96"/>
      <c r="R72" s="562">
        <v>36.6</v>
      </c>
      <c r="S72" s="1099"/>
      <c r="T72" s="1099"/>
      <c r="U72" s="1100"/>
      <c r="V72" s="561">
        <v>1.89E-2</v>
      </c>
      <c r="W72" s="561"/>
      <c r="X72" s="561"/>
      <c r="Y72" s="561"/>
      <c r="AA72" s="96" t="s">
        <v>177</v>
      </c>
      <c r="AB72" s="96"/>
      <c r="AC72" s="96"/>
      <c r="AD72" s="96"/>
      <c r="AE72" s="96"/>
      <c r="AF72" s="96"/>
      <c r="AG72" s="96"/>
      <c r="AH72" s="96"/>
      <c r="AI72" s="96"/>
      <c r="AJ72" s="96"/>
    </row>
    <row r="73" spans="2:36" hidden="1">
      <c r="B73" s="561" t="s">
        <v>178</v>
      </c>
      <c r="C73" s="561"/>
      <c r="D73" s="561"/>
      <c r="E73" s="561"/>
      <c r="F73" s="561"/>
      <c r="G73" s="561"/>
      <c r="H73" s="561"/>
      <c r="I73" s="561"/>
      <c r="J73" s="561"/>
      <c r="K73" s="561" t="s">
        <v>63</v>
      </c>
      <c r="L73" s="561"/>
      <c r="M73" s="561"/>
      <c r="N73" s="96">
        <v>41.9</v>
      </c>
      <c r="O73" s="96"/>
      <c r="P73" s="96"/>
      <c r="Q73" s="96"/>
      <c r="R73" s="562">
        <v>39.4</v>
      </c>
      <c r="S73" s="1099"/>
      <c r="T73" s="1099"/>
      <c r="U73" s="1100"/>
      <c r="V73" s="561">
        <v>1.95E-2</v>
      </c>
      <c r="W73" s="561"/>
      <c r="X73" s="561"/>
      <c r="Y73" s="561"/>
      <c r="AA73" s="96" t="s">
        <v>179</v>
      </c>
      <c r="AB73" s="96"/>
      <c r="AC73" s="96"/>
      <c r="AD73" s="96"/>
      <c r="AE73" s="96"/>
      <c r="AF73" s="96"/>
      <c r="AG73" s="96"/>
      <c r="AH73" s="96"/>
      <c r="AI73" s="96"/>
      <c r="AJ73" s="96"/>
    </row>
    <row r="74" spans="2:36" hidden="1">
      <c r="B74" s="561" t="s">
        <v>180</v>
      </c>
      <c r="C74" s="561"/>
      <c r="D74" s="561"/>
      <c r="E74" s="561"/>
      <c r="F74" s="561"/>
      <c r="G74" s="561"/>
      <c r="H74" s="561"/>
      <c r="I74" s="561"/>
      <c r="J74" s="561"/>
      <c r="K74" s="561" t="s">
        <v>181</v>
      </c>
      <c r="L74" s="561"/>
      <c r="M74" s="561"/>
      <c r="N74" s="96">
        <v>50.8</v>
      </c>
      <c r="O74" s="96"/>
      <c r="P74" s="96"/>
      <c r="Q74" s="96"/>
      <c r="R74" s="562">
        <v>45.8</v>
      </c>
      <c r="S74" s="1099"/>
      <c r="T74" s="1099"/>
      <c r="U74" s="1100"/>
      <c r="V74" s="561">
        <v>1.61E-2</v>
      </c>
      <c r="W74" s="561"/>
      <c r="X74" s="561"/>
      <c r="Y74" s="561"/>
      <c r="AA74" s="97"/>
      <c r="AB74" s="97"/>
      <c r="AC74" s="97"/>
      <c r="AD74" s="97"/>
      <c r="AE74" s="97"/>
      <c r="AF74" s="97"/>
      <c r="AG74" s="97"/>
      <c r="AH74" s="97"/>
      <c r="AI74" s="97"/>
      <c r="AJ74" s="97"/>
    </row>
    <row r="75" spans="2:36" hidden="1">
      <c r="B75" s="561" t="s">
        <v>182</v>
      </c>
      <c r="C75" s="561"/>
      <c r="D75" s="561"/>
      <c r="E75" s="561"/>
      <c r="F75" s="561"/>
      <c r="G75" s="561"/>
      <c r="H75" s="561"/>
      <c r="I75" s="561"/>
      <c r="J75" s="561"/>
      <c r="K75" s="561" t="s">
        <v>181</v>
      </c>
      <c r="L75" s="561"/>
      <c r="M75" s="561"/>
      <c r="N75" s="96">
        <v>54.6</v>
      </c>
      <c r="O75" s="96"/>
      <c r="P75" s="96"/>
      <c r="Q75" s="96"/>
      <c r="R75" s="562">
        <v>49.2</v>
      </c>
      <c r="S75" s="1099"/>
      <c r="T75" s="1099"/>
      <c r="U75" s="1100"/>
      <c r="V75" s="561">
        <v>1.35E-2</v>
      </c>
      <c r="W75" s="561"/>
      <c r="X75" s="561"/>
      <c r="Y75" s="561"/>
      <c r="AA75" s="95" t="s">
        <v>10</v>
      </c>
      <c r="AB75" s="95"/>
      <c r="AC75" s="95"/>
      <c r="AD75" s="95"/>
      <c r="AE75" s="95"/>
      <c r="AF75" s="95"/>
      <c r="AG75" s="95"/>
      <c r="AH75" s="95"/>
      <c r="AI75" s="95"/>
      <c r="AJ75" s="95"/>
    </row>
    <row r="76" spans="2:36" hidden="1">
      <c r="B76" s="561" t="s">
        <v>183</v>
      </c>
      <c r="C76" s="561"/>
      <c r="D76" s="561"/>
      <c r="E76" s="561"/>
      <c r="F76" s="561"/>
      <c r="G76" s="561"/>
      <c r="H76" s="561"/>
      <c r="I76" s="561"/>
      <c r="J76" s="561"/>
      <c r="K76" s="561" t="s">
        <v>184</v>
      </c>
      <c r="L76" s="561"/>
      <c r="M76" s="561"/>
      <c r="N76" s="96">
        <v>45</v>
      </c>
      <c r="O76" s="96"/>
      <c r="P76" s="96"/>
      <c r="Q76" s="96"/>
      <c r="R76" s="562">
        <v>40.6</v>
      </c>
      <c r="S76" s="1099"/>
      <c r="T76" s="1099"/>
      <c r="U76" s="1100"/>
      <c r="V76" s="561">
        <v>1.3599999999999999E-2</v>
      </c>
      <c r="W76" s="561"/>
      <c r="X76" s="561"/>
      <c r="Y76" s="561"/>
      <c r="AA76" s="96" t="s">
        <v>185</v>
      </c>
      <c r="AB76" s="96"/>
      <c r="AC76" s="96"/>
      <c r="AD76" s="96"/>
      <c r="AE76" s="96"/>
      <c r="AF76" s="96"/>
      <c r="AG76" s="96"/>
      <c r="AH76" s="96"/>
      <c r="AI76" s="96"/>
      <c r="AJ76" s="96"/>
    </row>
    <row r="77" spans="2:36" hidden="1">
      <c r="B77" s="561" t="s">
        <v>186</v>
      </c>
      <c r="C77" s="561"/>
      <c r="D77" s="561"/>
      <c r="E77" s="561"/>
      <c r="F77" s="561"/>
      <c r="G77" s="561"/>
      <c r="H77" s="561"/>
      <c r="I77" s="561"/>
      <c r="J77" s="561"/>
      <c r="K77" s="561" t="s">
        <v>184</v>
      </c>
      <c r="L77" s="561"/>
      <c r="M77" s="561"/>
      <c r="N77" s="96">
        <v>43.12</v>
      </c>
      <c r="O77" s="96"/>
      <c r="P77" s="96"/>
      <c r="Q77" s="96"/>
      <c r="R77" s="1132">
        <f>N77*0.902</f>
        <v>38.894239999999996</v>
      </c>
      <c r="S77" s="1133"/>
      <c r="T77" s="1133"/>
      <c r="U77" s="1134"/>
      <c r="V77" s="561">
        <v>1.3599999999999999E-2</v>
      </c>
      <c r="W77" s="561"/>
      <c r="X77" s="561"/>
      <c r="Y77" s="561"/>
      <c r="AA77" s="96" t="s">
        <v>187</v>
      </c>
      <c r="AB77" s="96"/>
      <c r="AC77" s="96"/>
      <c r="AD77" s="96"/>
      <c r="AE77" s="96"/>
      <c r="AF77" s="96"/>
      <c r="AG77" s="96"/>
      <c r="AH77" s="96"/>
      <c r="AI77" s="96"/>
      <c r="AJ77" s="96"/>
    </row>
    <row r="78" spans="2:36" hidden="1">
      <c r="B78" s="561" t="s">
        <v>188</v>
      </c>
      <c r="C78" s="561"/>
      <c r="D78" s="561"/>
      <c r="E78" s="561"/>
      <c r="F78" s="561"/>
      <c r="G78" s="561"/>
      <c r="H78" s="561"/>
      <c r="I78" s="561"/>
      <c r="J78" s="561"/>
      <c r="K78" s="561" t="s">
        <v>184</v>
      </c>
      <c r="L78" s="561"/>
      <c r="M78" s="561"/>
      <c r="N78" s="96">
        <v>46.04</v>
      </c>
      <c r="O78" s="96"/>
      <c r="P78" s="96"/>
      <c r="Q78" s="96"/>
      <c r="R78" s="1132">
        <f t="shared" ref="R78:R80" si="4">N78*0.902</f>
        <v>41.528080000000003</v>
      </c>
      <c r="S78" s="1133"/>
      <c r="T78" s="1133"/>
      <c r="U78" s="1134"/>
      <c r="V78" s="561">
        <v>1.3599999999999999E-2</v>
      </c>
      <c r="W78" s="561"/>
      <c r="X78" s="561"/>
      <c r="Y78" s="561"/>
      <c r="AA78" s="96" t="s">
        <v>189</v>
      </c>
      <c r="AB78" s="96"/>
      <c r="AC78" s="96"/>
      <c r="AD78" s="96"/>
      <c r="AE78" s="96"/>
      <c r="AF78" s="96"/>
      <c r="AG78" s="96"/>
      <c r="AH78" s="96"/>
      <c r="AI78" s="96"/>
      <c r="AJ78" s="96"/>
    </row>
    <row r="79" spans="2:36" hidden="1">
      <c r="B79" s="561" t="s">
        <v>190</v>
      </c>
      <c r="C79" s="561"/>
      <c r="D79" s="561"/>
      <c r="E79" s="561"/>
      <c r="F79" s="561"/>
      <c r="G79" s="561"/>
      <c r="H79" s="561"/>
      <c r="I79" s="561"/>
      <c r="J79" s="561"/>
      <c r="K79" s="561" t="s">
        <v>184</v>
      </c>
      <c r="L79" s="561"/>
      <c r="M79" s="561"/>
      <c r="N79" s="96">
        <v>41.86</v>
      </c>
      <c r="O79" s="96"/>
      <c r="P79" s="96"/>
      <c r="Q79" s="96"/>
      <c r="R79" s="1132">
        <f t="shared" si="4"/>
        <v>37.757719999999999</v>
      </c>
      <c r="S79" s="1133"/>
      <c r="T79" s="1133"/>
      <c r="U79" s="1134"/>
      <c r="V79" s="561">
        <v>1.3599999999999999E-2</v>
      </c>
      <c r="W79" s="561"/>
      <c r="X79" s="561"/>
      <c r="Y79" s="561"/>
      <c r="AA79" s="98" t="s">
        <v>191</v>
      </c>
      <c r="AB79" s="98"/>
      <c r="AC79" s="98"/>
      <c r="AD79" s="98"/>
      <c r="AE79" s="98"/>
      <c r="AF79" s="98"/>
      <c r="AG79" s="98"/>
      <c r="AH79" s="98"/>
      <c r="AI79" s="98"/>
      <c r="AJ79" s="98"/>
    </row>
    <row r="80" spans="2:36" hidden="1">
      <c r="B80" s="561" t="s">
        <v>192</v>
      </c>
      <c r="C80" s="561"/>
      <c r="D80" s="561"/>
      <c r="E80" s="561"/>
      <c r="F80" s="561"/>
      <c r="G80" s="561"/>
      <c r="H80" s="561"/>
      <c r="I80" s="561"/>
      <c r="J80" s="561"/>
      <c r="K80" s="561" t="s">
        <v>184</v>
      </c>
      <c r="L80" s="561"/>
      <c r="M80" s="561"/>
      <c r="N80" s="96">
        <v>29.3</v>
      </c>
      <c r="O80" s="96"/>
      <c r="P80" s="96"/>
      <c r="Q80" s="96"/>
      <c r="R80" s="1132">
        <f t="shared" si="4"/>
        <v>26.428600000000003</v>
      </c>
      <c r="S80" s="1133"/>
      <c r="T80" s="1133"/>
      <c r="U80" s="1134"/>
      <c r="V80" s="561">
        <v>1.3599999999999999E-2</v>
      </c>
      <c r="W80" s="561"/>
      <c r="X80" s="561"/>
      <c r="Y80" s="561"/>
    </row>
    <row r="81" hidden="1"/>
  </sheetData>
  <sheetProtection formatCells="0"/>
  <mergeCells count="215">
    <mergeCell ref="A1:K2"/>
    <mergeCell ref="L1:AA2"/>
    <mergeCell ref="AB1:AC2"/>
    <mergeCell ref="AD1:AI2"/>
    <mergeCell ref="A3:H4"/>
    <mergeCell ref="I3:K4"/>
    <mergeCell ref="L3:V4"/>
    <mergeCell ref="W3:AI4"/>
    <mergeCell ref="A5:AI5"/>
    <mergeCell ref="AO8:AQ8"/>
    <mergeCell ref="B9:B10"/>
    <mergeCell ref="C9:I10"/>
    <mergeCell ref="J9:L10"/>
    <mergeCell ref="M9:N10"/>
    <mergeCell ref="O9:Q10"/>
    <mergeCell ref="R9:R10"/>
    <mergeCell ref="S9:Y10"/>
    <mergeCell ref="Z9:AB10"/>
    <mergeCell ref="AC9:AD10"/>
    <mergeCell ref="AE9:AG10"/>
    <mergeCell ref="C11:I11"/>
    <mergeCell ref="J11:L11"/>
    <mergeCell ref="M11:N11"/>
    <mergeCell ref="O11:Q11"/>
    <mergeCell ref="S11:Y11"/>
    <mergeCell ref="Z11:AB11"/>
    <mergeCell ref="AC11:AD11"/>
    <mergeCell ref="AE11:AG11"/>
    <mergeCell ref="AC12:AD12"/>
    <mergeCell ref="AE12:AG12"/>
    <mergeCell ref="C13:I13"/>
    <mergeCell ref="J13:L13"/>
    <mergeCell ref="M13:N13"/>
    <mergeCell ref="O13:Q13"/>
    <mergeCell ref="S13:Y13"/>
    <mergeCell ref="Z13:AB13"/>
    <mergeCell ref="AC13:AD13"/>
    <mergeCell ref="AE13:AG13"/>
    <mergeCell ref="C12:I12"/>
    <mergeCell ref="J12:L12"/>
    <mergeCell ref="M12:N12"/>
    <mergeCell ref="O12:Q12"/>
    <mergeCell ref="S12:Y12"/>
    <mergeCell ref="Z12:AB12"/>
    <mergeCell ref="AC14:AD14"/>
    <mergeCell ref="AE14:AG14"/>
    <mergeCell ref="B17:B18"/>
    <mergeCell ref="C17:J18"/>
    <mergeCell ref="K17:N18"/>
    <mergeCell ref="O17:P18"/>
    <mergeCell ref="Q17:T18"/>
    <mergeCell ref="U17:V18"/>
    <mergeCell ref="W17:AB18"/>
    <mergeCell ref="AC17:AD18"/>
    <mergeCell ref="C14:I14"/>
    <mergeCell ref="J14:L14"/>
    <mergeCell ref="M14:N14"/>
    <mergeCell ref="O14:Q14"/>
    <mergeCell ref="S14:Y14"/>
    <mergeCell ref="Z14:AB14"/>
    <mergeCell ref="AE17:AH18"/>
    <mergeCell ref="AC21:AD21"/>
    <mergeCell ref="AE21:AH21"/>
    <mergeCell ref="AM19:AO19"/>
    <mergeCell ref="C20:J20"/>
    <mergeCell ref="K20:N20"/>
    <mergeCell ref="O20:P20"/>
    <mergeCell ref="Q20:T20"/>
    <mergeCell ref="U20:V20"/>
    <mergeCell ref="W20:Z20"/>
    <mergeCell ref="AA20:AB20"/>
    <mergeCell ref="AC20:AD20"/>
    <mergeCell ref="AE20:AH20"/>
    <mergeCell ref="AM20:AO20"/>
    <mergeCell ref="C19:J19"/>
    <mergeCell ref="K19:N19"/>
    <mergeCell ref="O19:P19"/>
    <mergeCell ref="Q19:T19"/>
    <mergeCell ref="U19:V19"/>
    <mergeCell ref="W19:Z19"/>
    <mergeCell ref="AA19:AB19"/>
    <mergeCell ref="AC19:AD19"/>
    <mergeCell ref="AE19:AH19"/>
    <mergeCell ref="AM22:AO22"/>
    <mergeCell ref="S25:AI26"/>
    <mergeCell ref="H27:O28"/>
    <mergeCell ref="P27:U28"/>
    <mergeCell ref="V27:Y28"/>
    <mergeCell ref="Z27:AE28"/>
    <mergeCell ref="AF27:AI28"/>
    <mergeCell ref="AM21:AO21"/>
    <mergeCell ref="C22:J22"/>
    <mergeCell ref="K22:N22"/>
    <mergeCell ref="O22:P22"/>
    <mergeCell ref="Q22:T22"/>
    <mergeCell ref="U22:V22"/>
    <mergeCell ref="W22:Z22"/>
    <mergeCell ref="AA22:AB22"/>
    <mergeCell ref="AC22:AD22"/>
    <mergeCell ref="AE22:AH22"/>
    <mergeCell ref="C21:J21"/>
    <mergeCell ref="K21:N21"/>
    <mergeCell ref="O21:P21"/>
    <mergeCell ref="Q21:T21"/>
    <mergeCell ref="U21:V21"/>
    <mergeCell ref="W21:Z21"/>
    <mergeCell ref="AA21:AB21"/>
    <mergeCell ref="A30:AI30"/>
    <mergeCell ref="I33:P33"/>
    <mergeCell ref="I34:P34"/>
    <mergeCell ref="I35:P35"/>
    <mergeCell ref="B39:B40"/>
    <mergeCell ref="C39:K40"/>
    <mergeCell ref="L39:O40"/>
    <mergeCell ref="P39:Q40"/>
    <mergeCell ref="R39:S40"/>
    <mergeCell ref="T39:V40"/>
    <mergeCell ref="W39:AB40"/>
    <mergeCell ref="AC39:AF40"/>
    <mergeCell ref="AM44:AO44"/>
    <mergeCell ref="AM41:AO41"/>
    <mergeCell ref="C42:K42"/>
    <mergeCell ref="L42:O42"/>
    <mergeCell ref="P42:Q42"/>
    <mergeCell ref="R42:S42"/>
    <mergeCell ref="T42:V42"/>
    <mergeCell ref="W42:AF43"/>
    <mergeCell ref="AM42:AO42"/>
    <mergeCell ref="C43:K43"/>
    <mergeCell ref="L43:O43"/>
    <mergeCell ref="C41:K41"/>
    <mergeCell ref="L41:O41"/>
    <mergeCell ref="P41:Q41"/>
    <mergeCell ref="R41:S41"/>
    <mergeCell ref="T41:V41"/>
    <mergeCell ref="W41:Z41"/>
    <mergeCell ref="AA41:AB41"/>
    <mergeCell ref="AC41:AF41"/>
    <mergeCell ref="AM43:AO43"/>
    <mergeCell ref="T45:V45"/>
    <mergeCell ref="S48:AI49"/>
    <mergeCell ref="H50:O51"/>
    <mergeCell ref="P50:U51"/>
    <mergeCell ref="V50:Y51"/>
    <mergeCell ref="Z50:AE51"/>
    <mergeCell ref="AF50:AI51"/>
    <mergeCell ref="P43:Q43"/>
    <mergeCell ref="R43:S43"/>
    <mergeCell ref="T43:V43"/>
    <mergeCell ref="C44:K44"/>
    <mergeCell ref="L44:O44"/>
    <mergeCell ref="P44:Q44"/>
    <mergeCell ref="R44:S44"/>
    <mergeCell ref="T44:V44"/>
    <mergeCell ref="AF54:AI55"/>
    <mergeCell ref="N57:T57"/>
    <mergeCell ref="Z57:AI57"/>
    <mergeCell ref="N58:R59"/>
    <mergeCell ref="S58:T59"/>
    <mergeCell ref="Z58:AE59"/>
    <mergeCell ref="AF58:AI59"/>
    <mergeCell ref="B53:K53"/>
    <mergeCell ref="N53:W53"/>
    <mergeCell ref="Z53:AI53"/>
    <mergeCell ref="B54:G55"/>
    <mergeCell ref="H54:K55"/>
    <mergeCell ref="L54:M55"/>
    <mergeCell ref="N54:S55"/>
    <mergeCell ref="T54:W55"/>
    <mergeCell ref="X54:Y55"/>
    <mergeCell ref="Z54:AE55"/>
    <mergeCell ref="B72:J72"/>
    <mergeCell ref="K72:M72"/>
    <mergeCell ref="R72:U72"/>
    <mergeCell ref="V72:Y72"/>
    <mergeCell ref="B73:J73"/>
    <mergeCell ref="K73:M73"/>
    <mergeCell ref="R73:U73"/>
    <mergeCell ref="V73:Y73"/>
    <mergeCell ref="B70:J70"/>
    <mergeCell ref="K70:M70"/>
    <mergeCell ref="R70:U70"/>
    <mergeCell ref="V70:Y70"/>
    <mergeCell ref="B71:J71"/>
    <mergeCell ref="K71:M71"/>
    <mergeCell ref="R71:U71"/>
    <mergeCell ref="V71:Y71"/>
    <mergeCell ref="B76:J76"/>
    <mergeCell ref="K76:M76"/>
    <mergeCell ref="R76:U76"/>
    <mergeCell ref="V76:Y76"/>
    <mergeCell ref="B77:J77"/>
    <mergeCell ref="K77:M77"/>
    <mergeCell ref="R77:U77"/>
    <mergeCell ref="V77:Y77"/>
    <mergeCell ref="B74:J74"/>
    <mergeCell ref="K74:M74"/>
    <mergeCell ref="R74:U74"/>
    <mergeCell ref="V74:Y74"/>
    <mergeCell ref="B75:J75"/>
    <mergeCell ref="K75:M75"/>
    <mergeCell ref="R75:U75"/>
    <mergeCell ref="V75:Y75"/>
    <mergeCell ref="B80:J80"/>
    <mergeCell ref="K80:M80"/>
    <mergeCell ref="R80:U80"/>
    <mergeCell ref="V80:Y80"/>
    <mergeCell ref="B78:J78"/>
    <mergeCell ref="K78:M78"/>
    <mergeCell ref="R78:U78"/>
    <mergeCell ref="V78:Y78"/>
    <mergeCell ref="B79:J79"/>
    <mergeCell ref="K79:M79"/>
    <mergeCell ref="R79:U79"/>
    <mergeCell ref="V79:Y79"/>
  </mergeCells>
  <phoneticPr fontId="28"/>
  <conditionalFormatting sqref="Q19:V20 Q21:T22 O19:O22 I35">
    <cfRule type="containsBlanks" dxfId="59" priority="21">
      <formula>LEN(TRIM(I19))=0</formula>
    </cfRule>
  </conditionalFormatting>
  <conditionalFormatting sqref="C41:C44">
    <cfRule type="containsBlanks" dxfId="58" priority="20">
      <formula>LEN(TRIM(C41))=0</formula>
    </cfRule>
  </conditionalFormatting>
  <conditionalFormatting sqref="Q21:T22">
    <cfRule type="containsBlanks" priority="19">
      <formula>LEN(TRIM(Q21))=0</formula>
    </cfRule>
  </conditionalFormatting>
  <conditionalFormatting sqref="K19:K22">
    <cfRule type="containsBlanks" dxfId="57" priority="18">
      <formula>LEN(TRIM(K19))=0</formula>
    </cfRule>
  </conditionalFormatting>
  <conditionalFormatting sqref="C19:C22">
    <cfRule type="containsBlanks" dxfId="56" priority="17">
      <formula>LEN(TRIM(C19))=0</formula>
    </cfRule>
  </conditionalFormatting>
  <conditionalFormatting sqref="I33:P33">
    <cfRule type="containsBlanks" dxfId="55" priority="22">
      <formula>LEN(TRIM(I33))=0</formula>
    </cfRule>
  </conditionalFormatting>
  <conditionalFormatting sqref="I34:P34">
    <cfRule type="containsBlanks" dxfId="54" priority="16">
      <formula>LEN(TRIM(I34))=0</formula>
    </cfRule>
  </conditionalFormatting>
  <conditionalFormatting sqref="R41:R44">
    <cfRule type="containsBlanks" dxfId="53" priority="15">
      <formula>LEN(TRIM(R41))=0</formula>
    </cfRule>
  </conditionalFormatting>
  <conditionalFormatting sqref="P41:Q44">
    <cfRule type="containsBlanks" dxfId="52" priority="14">
      <formula>LEN(TRIM(P41))=0</formula>
    </cfRule>
  </conditionalFormatting>
  <conditionalFormatting sqref="T41:T44">
    <cfRule type="containsBlanks" dxfId="51" priority="13">
      <formula>LEN(TRIM(T41))=0</formula>
    </cfRule>
  </conditionalFormatting>
  <conditionalFormatting sqref="U19:Z22">
    <cfRule type="containsBlanks" dxfId="50" priority="12">
      <formula>LEN(TRIM(U19))=0</formula>
    </cfRule>
  </conditionalFormatting>
  <conditionalFormatting sqref="AC19:AD22">
    <cfRule type="containsBlanks" dxfId="49" priority="11">
      <formula>LEN(TRIM(AC19))=0</formula>
    </cfRule>
  </conditionalFormatting>
  <conditionalFormatting sqref="L24:Z24">
    <cfRule type="expression" dxfId="48" priority="23">
      <formula>($K$24="")</formula>
    </cfRule>
  </conditionalFormatting>
  <conditionalFormatting sqref="C11:Q14">
    <cfRule type="containsBlanks" dxfId="47" priority="10">
      <formula>LEN(TRIM(C11))=0</formula>
    </cfRule>
  </conditionalFormatting>
  <conditionalFormatting sqref="S11:AG14">
    <cfRule type="containsBlanks" dxfId="46" priority="9">
      <formula>LEN(TRIM(S11))=0</formula>
    </cfRule>
  </conditionalFormatting>
  <conditionalFormatting sqref="W45">
    <cfRule type="expression" dxfId="45" priority="24">
      <formula>$T$45=1</formula>
    </cfRule>
  </conditionalFormatting>
  <conditionalFormatting sqref="P27:U28">
    <cfRule type="notContainsBlanks" dxfId="44" priority="8">
      <formula>LEN(TRIM(P27))&gt;0</formula>
    </cfRule>
    <cfRule type="expression" dxfId="43" priority="25">
      <formula>AQ7=2</formula>
    </cfRule>
  </conditionalFormatting>
  <conditionalFormatting sqref="P50:U51">
    <cfRule type="notContainsBlanks" dxfId="42" priority="5">
      <formula>LEN(TRIM(P50))&gt;0</formula>
    </cfRule>
    <cfRule type="expression" dxfId="41" priority="6">
      <formula>AQ7=2</formula>
    </cfRule>
  </conditionalFormatting>
  <conditionalFormatting sqref="L41:L44">
    <cfRule type="containsBlanks" dxfId="40" priority="2">
      <formula>LEN(TRIM(L41))=0</formula>
    </cfRule>
  </conditionalFormatting>
  <conditionalFormatting sqref="I3:K4">
    <cfRule type="containsBlanks" dxfId="39" priority="1">
      <formula>LEN(TRIM(I3))=0</formula>
    </cfRule>
  </conditionalFormatting>
  <dataValidations count="6">
    <dataValidation type="list" allowBlank="1" showInputMessage="1" showErrorMessage="1" sqref="O19:O22">
      <formula1>$AU$1:$AU$60</formula1>
    </dataValidation>
    <dataValidation type="list" allowBlank="1" showInputMessage="1" showErrorMessage="1" sqref="K19:K22 L41:L44">
      <formula1>$AW$1:$AW$9</formula1>
    </dataValidation>
    <dataValidation type="list" allowBlank="1" showInputMessage="1" showErrorMessage="1" sqref="E33">
      <formula1>"ｋL，ｔ"</formula1>
    </dataValidation>
    <dataValidation type="list" allowBlank="1" showInputMessage="1" sqref="I33:P33">
      <formula1>$AA$71:$AA$73</formula1>
    </dataValidation>
    <dataValidation type="list" allowBlank="1" showInputMessage="1" sqref="I45:P45 N16:P16 I34:P34 N8:P8 I38:M38">
      <formula1>$AA$76:$AA$79</formula1>
    </dataValidation>
    <dataValidation type="list" allowBlank="1" showInputMessage="1" sqref="Q19:Q22 I35 I16 I8">
      <formula1>$B$71:$B$80</formula1>
    </dataValidation>
  </dataValidations>
  <printOptions horizontalCentered="1"/>
  <pageMargins left="0.51181102362204722" right="0.51181102362204722" top="0.51181102362204722" bottom="0.35433070866141736" header="0.27559055118110237" footer="0.31496062992125984"/>
  <pageSetup paperSize="9" scale="98" orientation="portrait" r:id="rId1"/>
  <headerFooter>
    <oddHeader>&amp;L&amp;"-,太字"６．CO₂排出削減量算定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locked="0" defaultSize="0" autoFill="0" autoLine="0" autoPict="0">
                <anchor moveWithCells="1">
                  <from>
                    <xdr:col>22</xdr:col>
                    <xdr:colOff>9525</xdr:colOff>
                    <xdr:row>2</xdr:row>
                    <xdr:rowOff>47625</xdr:rowOff>
                  </from>
                  <to>
                    <xdr:col>23</xdr:col>
                    <xdr:colOff>114300</xdr:colOff>
                    <xdr:row>3</xdr:row>
                    <xdr:rowOff>123825</xdr:rowOff>
                  </to>
                </anchor>
              </controlPr>
            </control>
          </mc:Choice>
        </mc:AlternateContent>
        <mc:AlternateContent xmlns:mc="http://schemas.openxmlformats.org/markup-compatibility/2006">
          <mc:Choice Requires="x14">
            <control shapeId="91138" r:id="rId5" name="Option Button 2">
              <controlPr locked="0" defaultSize="0" autoFill="0" autoLine="0" autoPict="0">
                <anchor moveWithCells="1">
                  <from>
                    <xdr:col>28</xdr:col>
                    <xdr:colOff>28575</xdr:colOff>
                    <xdr:row>2</xdr:row>
                    <xdr:rowOff>57150</xdr:rowOff>
                  </from>
                  <to>
                    <xdr:col>29</xdr:col>
                    <xdr:colOff>133350</xdr:colOff>
                    <xdr:row>3</xdr:row>
                    <xdr:rowOff>133350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rgb="FFFFFF66"/>
    <pageSetUpPr fitToPage="1"/>
  </sheetPr>
  <dimension ref="A1:BS75"/>
  <sheetViews>
    <sheetView view="pageBreakPreview" zoomScaleNormal="100" zoomScaleSheetLayoutView="100" workbookViewId="0">
      <selection activeCell="BT1" sqref="BT1"/>
    </sheetView>
  </sheetViews>
  <sheetFormatPr defaultRowHeight="13.5"/>
  <cols>
    <col min="1" max="1" width="1.125" style="24" customWidth="1"/>
    <col min="2" max="13" width="2.625" style="24" customWidth="1"/>
    <col min="14" max="14" width="4.125" style="24" customWidth="1"/>
    <col min="15" max="15" width="2.625" style="24" customWidth="1"/>
    <col min="16" max="16" width="3.25" style="24" customWidth="1"/>
    <col min="17" max="24" width="2.125" style="24" customWidth="1"/>
    <col min="25" max="25" width="2.25" style="24" customWidth="1"/>
    <col min="26" max="36" width="2.625" style="24" customWidth="1"/>
    <col min="37" max="38" width="3.875" style="24" customWidth="1"/>
    <col min="39" max="39" width="1.375" style="24" hidden="1" customWidth="1"/>
    <col min="40" max="43" width="2.625" style="24" hidden="1" customWidth="1"/>
    <col min="44" max="46" width="9" style="24" hidden="1" customWidth="1"/>
    <col min="47" max="47" width="9.5" style="24" hidden="1" customWidth="1"/>
    <col min="48" max="71" width="9" style="24" hidden="1" customWidth="1"/>
    <col min="72" max="16384" width="9" style="24"/>
  </cols>
  <sheetData>
    <row r="1" spans="1:64" ht="13.5" customHeight="1">
      <c r="A1" s="970" t="s">
        <v>376</v>
      </c>
      <c r="B1" s="971"/>
      <c r="C1" s="971"/>
      <c r="D1" s="971"/>
      <c r="E1" s="971"/>
      <c r="F1" s="971"/>
      <c r="G1" s="971"/>
      <c r="H1" s="971"/>
      <c r="I1" s="971"/>
      <c r="J1" s="971"/>
      <c r="K1" s="972"/>
      <c r="L1" s="1233" t="s">
        <v>370</v>
      </c>
      <c r="M1" s="1234"/>
      <c r="N1" s="1234"/>
      <c r="O1" s="1234"/>
      <c r="P1" s="1234"/>
      <c r="Q1" s="1234"/>
      <c r="R1" s="1234"/>
      <c r="S1" s="1234"/>
      <c r="T1" s="1234"/>
      <c r="U1" s="1237"/>
      <c r="V1" s="1237"/>
      <c r="W1" s="1237"/>
      <c r="X1" s="1237"/>
      <c r="Y1" s="1237"/>
      <c r="Z1" s="1237"/>
      <c r="AA1" s="1237"/>
      <c r="AB1" s="1237"/>
      <c r="AC1" s="1237"/>
      <c r="AD1" s="1237"/>
      <c r="AE1" s="1237"/>
      <c r="AF1" s="1238"/>
      <c r="AG1" s="966" t="s">
        <v>148</v>
      </c>
      <c r="AH1" s="967"/>
      <c r="AI1" s="860" t="str">
        <f ca="1">RIGHT(CELL("filename",AI1),LEN(CELL("filename",AI1))-FIND("]",CELL("filename",AI1)))</f>
        <v>空調算定(導入前）</v>
      </c>
      <c r="AJ1" s="861"/>
      <c r="AK1" s="861"/>
      <c r="AL1" s="862"/>
      <c r="AX1" s="24" t="s">
        <v>265</v>
      </c>
      <c r="AY1" s="24">
        <v>0.71</v>
      </c>
    </row>
    <row r="2" spans="1:64">
      <c r="A2" s="973"/>
      <c r="B2" s="974"/>
      <c r="C2" s="974"/>
      <c r="D2" s="974"/>
      <c r="E2" s="974"/>
      <c r="F2" s="974"/>
      <c r="G2" s="974"/>
      <c r="H2" s="974"/>
      <c r="I2" s="974"/>
      <c r="J2" s="974"/>
      <c r="K2" s="975"/>
      <c r="L2" s="1235"/>
      <c r="M2" s="1236"/>
      <c r="N2" s="1236"/>
      <c r="O2" s="1236"/>
      <c r="P2" s="1236"/>
      <c r="Q2" s="1236"/>
      <c r="R2" s="1236"/>
      <c r="S2" s="1236"/>
      <c r="T2" s="1236"/>
      <c r="U2" s="1239"/>
      <c r="V2" s="1239"/>
      <c r="W2" s="1239"/>
      <c r="X2" s="1239"/>
      <c r="Y2" s="1239"/>
      <c r="Z2" s="1239"/>
      <c r="AA2" s="1239"/>
      <c r="AB2" s="1239"/>
      <c r="AC2" s="1239"/>
      <c r="AD2" s="1239"/>
      <c r="AE2" s="1239"/>
      <c r="AF2" s="1240"/>
      <c r="AG2" s="968"/>
      <c r="AH2" s="969"/>
      <c r="AI2" s="863"/>
      <c r="AJ2" s="864"/>
      <c r="AK2" s="864"/>
      <c r="AL2" s="865"/>
      <c r="AX2" s="24" t="s">
        <v>264</v>
      </c>
      <c r="AY2" s="24">
        <v>0.71499999999999997</v>
      </c>
    </row>
    <row r="3" spans="1:64" ht="13.5" customHeight="1">
      <c r="A3" s="1019" t="s">
        <v>374</v>
      </c>
      <c r="B3" s="1020"/>
      <c r="C3" s="1020"/>
      <c r="D3" s="1020"/>
      <c r="E3" s="1020"/>
      <c r="F3" s="1020"/>
      <c r="G3" s="1020"/>
      <c r="H3" s="1020"/>
      <c r="I3" s="1020"/>
      <c r="J3" s="1020"/>
      <c r="K3" s="1020"/>
      <c r="L3" s="1020"/>
      <c r="M3" s="1020"/>
      <c r="N3" s="1020"/>
      <c r="O3" s="1020"/>
      <c r="P3" s="1020"/>
      <c r="Q3" s="1020"/>
      <c r="R3" s="1020"/>
      <c r="S3" s="1020"/>
      <c r="T3" s="1020"/>
      <c r="U3" s="1020"/>
      <c r="V3" s="1020"/>
      <c r="W3" s="1020"/>
      <c r="X3" s="1020"/>
      <c r="Y3" s="1020"/>
      <c r="Z3" s="1020"/>
      <c r="AA3" s="1020"/>
      <c r="AB3" s="1020"/>
      <c r="AC3" s="1020"/>
      <c r="AD3" s="1020"/>
      <c r="AE3" s="1020"/>
      <c r="AF3" s="1020"/>
      <c r="AG3" s="1020"/>
      <c r="AH3" s="1020"/>
      <c r="AI3" s="1020"/>
      <c r="AJ3" s="1021"/>
      <c r="AK3" s="56"/>
      <c r="AL3" s="53"/>
      <c r="AX3" s="24" t="s">
        <v>263</v>
      </c>
      <c r="AY3" s="24">
        <v>0.72</v>
      </c>
    </row>
    <row r="4" spans="1:64" ht="9.75" customHeight="1">
      <c r="A4" s="1022"/>
      <c r="B4" s="1023"/>
      <c r="C4" s="1023"/>
      <c r="D4" s="1023"/>
      <c r="E4" s="1023"/>
      <c r="F4" s="1023"/>
      <c r="G4" s="1023"/>
      <c r="H4" s="1023"/>
      <c r="I4" s="1023"/>
      <c r="J4" s="1023"/>
      <c r="K4" s="1023"/>
      <c r="L4" s="1023"/>
      <c r="M4" s="1023"/>
      <c r="N4" s="1023"/>
      <c r="O4" s="1023"/>
      <c r="P4" s="1023"/>
      <c r="Q4" s="1023"/>
      <c r="R4" s="1023"/>
      <c r="S4" s="1023"/>
      <c r="T4" s="1023"/>
      <c r="U4" s="1023"/>
      <c r="V4" s="1023"/>
      <c r="W4" s="1023"/>
      <c r="X4" s="1023"/>
      <c r="Y4" s="1023"/>
      <c r="Z4" s="1023"/>
      <c r="AA4" s="1023"/>
      <c r="AB4" s="1023"/>
      <c r="AC4" s="1023"/>
      <c r="AD4" s="1023"/>
      <c r="AE4" s="1023"/>
      <c r="AF4" s="1023"/>
      <c r="AG4" s="1023"/>
      <c r="AH4" s="1023"/>
      <c r="AI4" s="1023"/>
      <c r="AJ4" s="1024"/>
      <c r="AK4" s="54"/>
      <c r="AL4" s="55"/>
      <c r="AO4" s="26"/>
      <c r="AX4" s="24" t="s">
        <v>262</v>
      </c>
      <c r="AY4" s="24">
        <v>0.72499999999999998</v>
      </c>
    </row>
    <row r="5" spans="1:64" ht="8.25" customHeight="1">
      <c r="A5" s="28"/>
      <c r="B5" s="28"/>
      <c r="C5" s="28"/>
      <c r="D5" s="28"/>
      <c r="E5" s="28"/>
      <c r="F5" s="29"/>
      <c r="G5" s="28"/>
      <c r="H5" s="28"/>
      <c r="I5" s="28"/>
      <c r="J5" s="28"/>
      <c r="K5" s="29"/>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Q5" s="28"/>
      <c r="AX5" s="29" t="s">
        <v>261</v>
      </c>
      <c r="AY5" s="29">
        <v>0.73</v>
      </c>
    </row>
    <row r="6" spans="1:64" s="29" customFormat="1" ht="24" customHeight="1">
      <c r="A6" s="28"/>
      <c r="B6" s="1227" t="s">
        <v>149</v>
      </c>
      <c r="C6" s="880" t="s">
        <v>443</v>
      </c>
      <c r="D6" s="880"/>
      <c r="E6" s="880"/>
      <c r="F6" s="880"/>
      <c r="G6" s="880"/>
      <c r="H6" s="880"/>
      <c r="I6" s="880"/>
      <c r="J6" s="880"/>
      <c r="K6" s="880"/>
      <c r="L6" s="1229" t="s">
        <v>203</v>
      </c>
      <c r="M6" s="1230"/>
      <c r="N6" s="1246" t="s">
        <v>509</v>
      </c>
      <c r="O6" s="1222" t="s">
        <v>442</v>
      </c>
      <c r="P6" s="1223"/>
      <c r="Q6" s="909" t="s">
        <v>298</v>
      </c>
      <c r="R6" s="909"/>
      <c r="S6" s="909"/>
      <c r="T6" s="910" t="s">
        <v>295</v>
      </c>
      <c r="U6" s="911"/>
      <c r="V6" s="912"/>
      <c r="W6" s="910" t="s">
        <v>153</v>
      </c>
      <c r="X6" s="911"/>
      <c r="Y6" s="912"/>
      <c r="Z6" s="913" t="s">
        <v>296</v>
      </c>
      <c r="AA6" s="915"/>
      <c r="AB6" s="913" t="s">
        <v>154</v>
      </c>
      <c r="AC6" s="914"/>
      <c r="AD6" s="914"/>
      <c r="AE6" s="915"/>
      <c r="AF6" s="1242" t="s">
        <v>155</v>
      </c>
      <c r="AG6" s="983"/>
      <c r="AH6" s="983"/>
      <c r="AI6" s="983"/>
      <c r="AJ6" s="983"/>
      <c r="AK6" s="984"/>
      <c r="AL6" s="1248" t="s">
        <v>372</v>
      </c>
      <c r="AM6" s="28"/>
      <c r="AX6" s="29" t="s">
        <v>260</v>
      </c>
      <c r="AY6" s="29">
        <v>0.73499999999999999</v>
      </c>
    </row>
    <row r="7" spans="1:64" s="29" customFormat="1" ht="17.25" customHeight="1">
      <c r="A7" s="28"/>
      <c r="B7" s="1228"/>
      <c r="C7" s="881"/>
      <c r="D7" s="881"/>
      <c r="E7" s="881"/>
      <c r="F7" s="881"/>
      <c r="G7" s="881"/>
      <c r="H7" s="881"/>
      <c r="I7" s="881"/>
      <c r="J7" s="881"/>
      <c r="K7" s="881"/>
      <c r="L7" s="1231"/>
      <c r="M7" s="1232"/>
      <c r="N7" s="1247"/>
      <c r="O7" s="1220" t="s">
        <v>294</v>
      </c>
      <c r="P7" s="1221"/>
      <c r="Q7" s="1241" t="s">
        <v>299</v>
      </c>
      <c r="R7" s="1241"/>
      <c r="S7" s="1241"/>
      <c r="T7" s="890" t="s">
        <v>158</v>
      </c>
      <c r="U7" s="890"/>
      <c r="V7" s="890"/>
      <c r="W7" s="890" t="s">
        <v>159</v>
      </c>
      <c r="X7" s="890"/>
      <c r="Y7" s="890"/>
      <c r="Z7" s="1220" t="s">
        <v>297</v>
      </c>
      <c r="AA7" s="1221"/>
      <c r="AB7" s="890" t="s">
        <v>160</v>
      </c>
      <c r="AC7" s="890"/>
      <c r="AD7" s="890"/>
      <c r="AE7" s="890"/>
      <c r="AF7" s="1243"/>
      <c r="AG7" s="986"/>
      <c r="AH7" s="986"/>
      <c r="AI7" s="986"/>
      <c r="AJ7" s="986"/>
      <c r="AK7" s="987"/>
      <c r="AL7" s="1249"/>
      <c r="AM7" s="28"/>
      <c r="AQ7" s="381">
        <v>1</v>
      </c>
      <c r="AR7" s="29" t="s">
        <v>365</v>
      </c>
      <c r="AS7" s="29" t="s">
        <v>362</v>
      </c>
      <c r="AX7" s="29" t="s">
        <v>259</v>
      </c>
      <c r="AY7" s="29">
        <v>0.74</v>
      </c>
      <c r="BB7" s="29" t="s">
        <v>338</v>
      </c>
    </row>
    <row r="8" spans="1:64" s="29" customFormat="1" ht="15" customHeight="1">
      <c r="A8" s="28"/>
      <c r="B8" s="153">
        <v>1</v>
      </c>
      <c r="C8" s="1224"/>
      <c r="D8" s="1224"/>
      <c r="E8" s="1224"/>
      <c r="F8" s="1224"/>
      <c r="G8" s="1224"/>
      <c r="H8" s="1224"/>
      <c r="I8" s="1224"/>
      <c r="J8" s="1224"/>
      <c r="K8" s="1224"/>
      <c r="L8" s="1225"/>
      <c r="M8" s="1226"/>
      <c r="N8" s="142"/>
      <c r="O8" s="1225"/>
      <c r="P8" s="1226"/>
      <c r="Q8" s="1224"/>
      <c r="R8" s="1224"/>
      <c r="S8" s="1224"/>
      <c r="T8" s="831"/>
      <c r="U8" s="831"/>
      <c r="V8" s="831"/>
      <c r="W8" s="831"/>
      <c r="X8" s="831"/>
      <c r="Y8" s="831"/>
      <c r="Z8" s="1346"/>
      <c r="AA8" s="1347"/>
      <c r="AB8" s="1219" t="str">
        <f t="shared" ref="AB8:AB11" si="0">IF(O8="","",IF($AQ$7=1,O8*Q8*T8*W8*AR8/AS8,O8*Q8*T8*W8*Z8))</f>
        <v/>
      </c>
      <c r="AC8" s="1219"/>
      <c r="AD8" s="1219"/>
      <c r="AE8" s="1219"/>
      <c r="AF8" s="1225"/>
      <c r="AG8" s="1244"/>
      <c r="AH8" s="1244"/>
      <c r="AI8" s="1244"/>
      <c r="AJ8" s="1244"/>
      <c r="AK8" s="1245"/>
      <c r="AL8" s="155" t="str">
        <f>IFERROR(IF(O8="","",IF(Z8-AR8&gt;0,"超過","")),"?")</f>
        <v/>
      </c>
      <c r="AM8" s="32"/>
      <c r="AN8" s="32"/>
      <c r="AO8" s="32"/>
      <c r="AP8" s="140" t="str">
        <f>IF(N8="◎",1,"")</f>
        <v/>
      </c>
      <c r="AQ8" s="140" t="e">
        <f>INDEX($BI$10:$BI$21,MATCH(W8,$BI$10:$BI$21,1),1)</f>
        <v>#N/A</v>
      </c>
      <c r="AR8" s="141" t="e">
        <f>VLOOKUP(INDEX($BI$10:$BI$21,MATCH(W8,$BI$10:$BI$21,1),1),$BI$10:$BL$21,3,FALSE)</f>
        <v>#N/A</v>
      </c>
      <c r="AS8" s="139" t="e">
        <f t="shared" ref="AS8:AS39" si="1">IF(AP8=1,VLOOKUP(L8,inv補正COP,7,FALSE)*AR8+VLOOKUP(L8,inv補正COP,12,FALSE),$BO$29*AR8+$BQ$29)</f>
        <v>#N/A</v>
      </c>
      <c r="AX8" s="29" t="s">
        <v>258</v>
      </c>
      <c r="AY8" s="29">
        <v>0.745</v>
      </c>
      <c r="BB8" s="115" t="s">
        <v>327</v>
      </c>
      <c r="BC8" s="116"/>
      <c r="BD8" s="116"/>
      <c r="BJ8" s="29" t="s">
        <v>335</v>
      </c>
    </row>
    <row r="9" spans="1:64" s="29" customFormat="1" ht="15" customHeight="1">
      <c r="A9" s="28"/>
      <c r="B9" s="301">
        <f>IF(B8="","",B8+1)</f>
        <v>2</v>
      </c>
      <c r="C9" s="831"/>
      <c r="D9" s="831"/>
      <c r="E9" s="831"/>
      <c r="F9" s="831"/>
      <c r="G9" s="831"/>
      <c r="H9" s="831"/>
      <c r="I9" s="831"/>
      <c r="J9" s="831"/>
      <c r="K9" s="831"/>
      <c r="L9" s="1214"/>
      <c r="M9" s="934"/>
      <c r="N9" s="142"/>
      <c r="O9" s="1214"/>
      <c r="P9" s="934"/>
      <c r="Q9" s="831"/>
      <c r="R9" s="831"/>
      <c r="S9" s="831"/>
      <c r="T9" s="831"/>
      <c r="U9" s="831"/>
      <c r="V9" s="831"/>
      <c r="W9" s="831"/>
      <c r="X9" s="831"/>
      <c r="Y9" s="831"/>
      <c r="Z9" s="1348"/>
      <c r="AA9" s="1349"/>
      <c r="AB9" s="1219" t="str">
        <f t="shared" si="0"/>
        <v/>
      </c>
      <c r="AC9" s="1219"/>
      <c r="AD9" s="1219"/>
      <c r="AE9" s="1219"/>
      <c r="AF9" s="1214"/>
      <c r="AG9" s="1217"/>
      <c r="AH9" s="1217"/>
      <c r="AI9" s="1217"/>
      <c r="AJ9" s="1217"/>
      <c r="AK9" s="1218"/>
      <c r="AL9" s="156" t="str">
        <f t="shared" ref="AL9:AL57" si="2">IFERROR(IF(O9="","",IF(Z9-AR9&gt;0,"超過","")),"?")</f>
        <v/>
      </c>
      <c r="AM9" s="28"/>
      <c r="AN9" s="28"/>
      <c r="AO9" s="28"/>
      <c r="AP9" s="140" t="str">
        <f t="shared" ref="AP9:AP57" si="3">IF(N9="◎",1,"")</f>
        <v/>
      </c>
      <c r="AQ9" s="140" t="e">
        <f t="shared" ref="AQ9:AQ57" si="4">INDEX($BI$10:$BI$21,MATCH(W9,$BI$10:$BI$21,1),1)</f>
        <v>#N/A</v>
      </c>
      <c r="AR9" s="141" t="e">
        <f>VLOOKUP(INDEX($BI$10:$BI$21,MATCH(W9,$BI$10:$BI$21,1),1),$BI$10:$BL$21,3,FALSE)</f>
        <v>#N/A</v>
      </c>
      <c r="AS9" s="139" t="e">
        <f t="shared" si="1"/>
        <v>#N/A</v>
      </c>
      <c r="AV9" s="113">
        <v>0.5</v>
      </c>
      <c r="AX9" s="29" t="s">
        <v>257</v>
      </c>
      <c r="AY9" s="29">
        <v>0.75</v>
      </c>
      <c r="BB9" s="86" t="s">
        <v>304</v>
      </c>
      <c r="BC9" s="86" t="s">
        <v>306</v>
      </c>
      <c r="BD9" s="86" t="s">
        <v>336</v>
      </c>
      <c r="BE9" s="116" t="s">
        <v>367</v>
      </c>
      <c r="BJ9" s="86" t="s">
        <v>337</v>
      </c>
      <c r="BK9" s="116" t="s">
        <v>367</v>
      </c>
    </row>
    <row r="10" spans="1:64" s="29" customFormat="1" ht="15" customHeight="1">
      <c r="A10" s="28"/>
      <c r="B10" s="301">
        <f t="shared" ref="B10:B37" si="5">IF(B9="","",B9+1)</f>
        <v>3</v>
      </c>
      <c r="C10" s="831"/>
      <c r="D10" s="831"/>
      <c r="E10" s="831"/>
      <c r="F10" s="831"/>
      <c r="G10" s="831"/>
      <c r="H10" s="831"/>
      <c r="I10" s="831"/>
      <c r="J10" s="831"/>
      <c r="K10" s="831"/>
      <c r="L10" s="1214"/>
      <c r="M10" s="934"/>
      <c r="N10" s="142"/>
      <c r="O10" s="1214"/>
      <c r="P10" s="934"/>
      <c r="Q10" s="831"/>
      <c r="R10" s="831"/>
      <c r="S10" s="831"/>
      <c r="T10" s="831"/>
      <c r="U10" s="831"/>
      <c r="V10" s="831"/>
      <c r="W10" s="831"/>
      <c r="X10" s="831"/>
      <c r="Y10" s="831"/>
      <c r="Z10" s="1348"/>
      <c r="AA10" s="1349"/>
      <c r="AB10" s="1219" t="str">
        <f t="shared" si="0"/>
        <v/>
      </c>
      <c r="AC10" s="1219"/>
      <c r="AD10" s="1219"/>
      <c r="AE10" s="1219"/>
      <c r="AF10" s="1214"/>
      <c r="AG10" s="1217"/>
      <c r="AH10" s="1217"/>
      <c r="AI10" s="1217"/>
      <c r="AJ10" s="1217"/>
      <c r="AK10" s="1218"/>
      <c r="AL10" s="156" t="str">
        <f t="shared" si="2"/>
        <v/>
      </c>
      <c r="AM10" s="32"/>
      <c r="AN10" s="32"/>
      <c r="AO10" s="32"/>
      <c r="AP10" s="140" t="str">
        <f t="shared" si="3"/>
        <v/>
      </c>
      <c r="AQ10" s="140" t="e">
        <f t="shared" si="4"/>
        <v>#N/A</v>
      </c>
      <c r="AR10" s="141" t="e">
        <f>VLOOKUP(INDEX($BI$10:$BI$21,MATCH(W10,$BI$10:$BI$21,1),1),$BI$10:$BL$21,3,FALSE)</f>
        <v>#N/A</v>
      </c>
      <c r="AS10" s="139" t="e">
        <f t="shared" si="1"/>
        <v>#N/A</v>
      </c>
      <c r="AV10" s="113">
        <v>0.4</v>
      </c>
      <c r="AX10" s="29" t="s">
        <v>256</v>
      </c>
      <c r="AY10" s="29">
        <v>0.755</v>
      </c>
      <c r="BA10" s="304" t="s">
        <v>313</v>
      </c>
      <c r="BB10" s="114">
        <v>0.59050000000000002</v>
      </c>
      <c r="BC10" s="114">
        <v>0</v>
      </c>
      <c r="BD10" s="114">
        <v>0.59050000000000002</v>
      </c>
      <c r="BE10" s="118">
        <f>AVERAGE(BD$10:BD10)</f>
        <v>0.59050000000000002</v>
      </c>
      <c r="BG10" s="304" t="s">
        <v>313</v>
      </c>
      <c r="BH10" s="304" t="s">
        <v>368</v>
      </c>
      <c r="BI10" s="29">
        <v>24</v>
      </c>
      <c r="BJ10" s="114">
        <v>0.57830912500000009</v>
      </c>
      <c r="BK10" s="118">
        <f>AVERAGE(BJ$10:BJ10)</f>
        <v>0.57830912500000009</v>
      </c>
      <c r="BL10" s="29">
        <v>22</v>
      </c>
    </row>
    <row r="11" spans="1:64" s="29" customFormat="1" ht="15" customHeight="1">
      <c r="A11" s="28"/>
      <c r="B11" s="301">
        <f t="shared" si="5"/>
        <v>4</v>
      </c>
      <c r="C11" s="831"/>
      <c r="D11" s="831"/>
      <c r="E11" s="831"/>
      <c r="F11" s="831"/>
      <c r="G11" s="831"/>
      <c r="H11" s="831"/>
      <c r="I11" s="831"/>
      <c r="J11" s="831"/>
      <c r="K11" s="831"/>
      <c r="L11" s="1214"/>
      <c r="M11" s="934"/>
      <c r="N11" s="142"/>
      <c r="O11" s="1214"/>
      <c r="P11" s="934"/>
      <c r="Q11" s="831"/>
      <c r="R11" s="831"/>
      <c r="S11" s="831"/>
      <c r="T11" s="831"/>
      <c r="U11" s="831"/>
      <c r="V11" s="831"/>
      <c r="W11" s="831"/>
      <c r="X11" s="831"/>
      <c r="Y11" s="831"/>
      <c r="Z11" s="1348"/>
      <c r="AA11" s="1349"/>
      <c r="AB11" s="1219" t="str">
        <f t="shared" si="0"/>
        <v/>
      </c>
      <c r="AC11" s="1219"/>
      <c r="AD11" s="1219"/>
      <c r="AE11" s="1219"/>
      <c r="AF11" s="1214"/>
      <c r="AG11" s="1217"/>
      <c r="AH11" s="1217"/>
      <c r="AI11" s="1217"/>
      <c r="AJ11" s="1217"/>
      <c r="AK11" s="1218"/>
      <c r="AL11" s="156" t="str">
        <f t="shared" si="2"/>
        <v/>
      </c>
      <c r="AM11" s="28"/>
      <c r="AN11" s="28"/>
      <c r="AO11" s="28"/>
      <c r="AP11" s="140" t="str">
        <f t="shared" si="3"/>
        <v/>
      </c>
      <c r="AQ11" s="140" t="e">
        <f t="shared" si="4"/>
        <v>#N/A</v>
      </c>
      <c r="AR11" s="141" t="e">
        <f>VLOOKUP(INDEX($BI$10:$BI$21,MATCH(W11,$BI$10:$BI$21,1),1),$BI$10:$BL$21,3,FALSE)</f>
        <v>#N/A</v>
      </c>
      <c r="AS11" s="139" t="e">
        <f t="shared" si="1"/>
        <v>#N/A</v>
      </c>
      <c r="AV11" s="113">
        <v>0.3</v>
      </c>
      <c r="AX11" s="29" t="s">
        <v>255</v>
      </c>
      <c r="AY11" s="29">
        <v>0.76</v>
      </c>
      <c r="BA11" s="304" t="s">
        <v>312</v>
      </c>
      <c r="BB11" s="114">
        <v>0.5625</v>
      </c>
      <c r="BC11" s="114">
        <v>0</v>
      </c>
      <c r="BD11" s="114">
        <v>0.5625</v>
      </c>
      <c r="BE11" s="118">
        <f>AVERAGE(BD$10:BD11)</f>
        <v>0.57650000000000001</v>
      </c>
      <c r="BG11" s="304" t="s">
        <v>312</v>
      </c>
      <c r="BH11" s="304" t="s">
        <v>368</v>
      </c>
      <c r="BI11" s="29">
        <f>BI10+24</f>
        <v>48</v>
      </c>
      <c r="BJ11" s="114">
        <v>0.53148375000000003</v>
      </c>
      <c r="BK11" s="118">
        <f>AVERAGE(BJ$10:BJ11)</f>
        <v>0.55489643750000006</v>
      </c>
      <c r="BL11" s="29">
        <v>26</v>
      </c>
    </row>
    <row r="12" spans="1:64" s="29" customFormat="1" ht="15" customHeight="1">
      <c r="A12" s="28"/>
      <c r="B12" s="301">
        <f t="shared" si="5"/>
        <v>5</v>
      </c>
      <c r="C12" s="831"/>
      <c r="D12" s="831"/>
      <c r="E12" s="831"/>
      <c r="F12" s="831"/>
      <c r="G12" s="831"/>
      <c r="H12" s="831"/>
      <c r="I12" s="831"/>
      <c r="J12" s="831"/>
      <c r="K12" s="831"/>
      <c r="L12" s="1214"/>
      <c r="M12" s="934"/>
      <c r="N12" s="142"/>
      <c r="O12" s="1214"/>
      <c r="P12" s="934"/>
      <c r="Q12" s="831"/>
      <c r="R12" s="831"/>
      <c r="S12" s="831"/>
      <c r="T12" s="831"/>
      <c r="U12" s="831"/>
      <c r="V12" s="831"/>
      <c r="W12" s="831"/>
      <c r="X12" s="831"/>
      <c r="Y12" s="831"/>
      <c r="Z12" s="1348"/>
      <c r="AA12" s="1349"/>
      <c r="AB12" s="1219" t="str">
        <f t="shared" ref="AB12" si="6">IF(O12="","",IF($AQ$7=1,O12*Q12*T12*W12*AR12/AS12,O12*Q12*T12*W12*Z12))</f>
        <v/>
      </c>
      <c r="AC12" s="1219"/>
      <c r="AD12" s="1219"/>
      <c r="AE12" s="1219"/>
      <c r="AF12" s="1214"/>
      <c r="AG12" s="1217"/>
      <c r="AH12" s="1217"/>
      <c r="AI12" s="1217"/>
      <c r="AJ12" s="1217"/>
      <c r="AK12" s="1218"/>
      <c r="AL12" s="156" t="str">
        <f t="shared" si="2"/>
        <v/>
      </c>
      <c r="AM12" s="32"/>
      <c r="AN12" s="32"/>
      <c r="AO12" s="32"/>
      <c r="AP12" s="140" t="str">
        <f t="shared" si="3"/>
        <v/>
      </c>
      <c r="AQ12" s="140" t="e">
        <f t="shared" si="4"/>
        <v>#N/A</v>
      </c>
      <c r="AR12" s="141" t="e">
        <f t="shared" ref="AR12:AR57" si="7">VLOOKUP(INDEX($BI$10:$BI$21,MATCH(W12,$BI$10:$BI$21,1),1),$BI$10:$BL$21,3,FALSE)</f>
        <v>#N/A</v>
      </c>
      <c r="AS12" s="139" t="e">
        <f t="shared" si="1"/>
        <v>#N/A</v>
      </c>
      <c r="AV12" s="113">
        <v>0.2</v>
      </c>
      <c r="AX12" s="29" t="s">
        <v>254</v>
      </c>
      <c r="AY12" s="29">
        <v>0.76500000000000001</v>
      </c>
      <c r="BA12" s="304" t="s">
        <v>314</v>
      </c>
      <c r="BB12" s="114">
        <v>0.43099999999999999</v>
      </c>
      <c r="BC12" s="114">
        <v>0</v>
      </c>
      <c r="BD12" s="114">
        <v>0.43099999999999999</v>
      </c>
      <c r="BE12" s="118">
        <f>AVERAGE(BD$10:BD12)</f>
        <v>0.52800000000000002</v>
      </c>
      <c r="BG12" s="304" t="s">
        <v>314</v>
      </c>
      <c r="BH12" s="304" t="s">
        <v>368</v>
      </c>
      <c r="BI12" s="29">
        <f>BI11+24</f>
        <v>72</v>
      </c>
      <c r="BJ12" s="114">
        <v>0.39447399999999999</v>
      </c>
      <c r="BK12" s="118">
        <f>AVERAGE(BJ$10:BJ12)</f>
        <v>0.50142229166666674</v>
      </c>
      <c r="BL12" s="29">
        <v>24</v>
      </c>
    </row>
    <row r="13" spans="1:64" s="29" customFormat="1" ht="15" customHeight="1">
      <c r="A13" s="28"/>
      <c r="B13" s="301">
        <f t="shared" si="5"/>
        <v>6</v>
      </c>
      <c r="C13" s="831"/>
      <c r="D13" s="831"/>
      <c r="E13" s="831"/>
      <c r="F13" s="831"/>
      <c r="G13" s="831"/>
      <c r="H13" s="831"/>
      <c r="I13" s="831"/>
      <c r="J13" s="831"/>
      <c r="K13" s="831"/>
      <c r="L13" s="1214"/>
      <c r="M13" s="934"/>
      <c r="N13" s="142"/>
      <c r="O13" s="1214"/>
      <c r="P13" s="934"/>
      <c r="Q13" s="831"/>
      <c r="R13" s="831"/>
      <c r="S13" s="831"/>
      <c r="T13" s="831"/>
      <c r="U13" s="831"/>
      <c r="V13" s="831"/>
      <c r="W13" s="831"/>
      <c r="X13" s="831"/>
      <c r="Y13" s="831"/>
      <c r="Z13" s="1348"/>
      <c r="AA13" s="1349"/>
      <c r="AB13" s="1208" t="str">
        <f t="shared" ref="AB13:AB57" si="8">IF(O13="","",IF($AQ$7=1,O13*Q13*T13*W13*AR13/AS13,O13*Q13*T13*W13*Z13))</f>
        <v/>
      </c>
      <c r="AC13" s="1209"/>
      <c r="AD13" s="1209"/>
      <c r="AE13" s="1210"/>
      <c r="AF13" s="1214"/>
      <c r="AG13" s="1217"/>
      <c r="AH13" s="1217"/>
      <c r="AI13" s="1217"/>
      <c r="AJ13" s="1217"/>
      <c r="AK13" s="1218"/>
      <c r="AL13" s="156" t="str">
        <f t="shared" si="2"/>
        <v/>
      </c>
      <c r="AM13" s="28"/>
      <c r="AN13" s="28"/>
      <c r="AO13" s="28"/>
      <c r="AP13" s="140" t="str">
        <f t="shared" si="3"/>
        <v/>
      </c>
      <c r="AQ13" s="140" t="e">
        <f t="shared" si="4"/>
        <v>#N/A</v>
      </c>
      <c r="AR13" s="141" t="e">
        <f t="shared" si="7"/>
        <v>#N/A</v>
      </c>
      <c r="AS13" s="139" t="e">
        <f t="shared" si="1"/>
        <v>#N/A</v>
      </c>
      <c r="AX13" s="29" t="s">
        <v>253</v>
      </c>
      <c r="AY13" s="29">
        <v>0.77</v>
      </c>
      <c r="BA13" s="304" t="s">
        <v>318</v>
      </c>
      <c r="BB13" s="114">
        <v>0</v>
      </c>
      <c r="BC13" s="114">
        <v>0.372</v>
      </c>
      <c r="BD13" s="114">
        <v>0.372</v>
      </c>
      <c r="BE13" s="118">
        <f>AVERAGE(BD$10:BD13)</f>
        <v>0.48899999999999999</v>
      </c>
      <c r="BG13" s="304" t="s">
        <v>318</v>
      </c>
      <c r="BH13" s="304" t="s">
        <v>369</v>
      </c>
      <c r="BI13" s="29">
        <f t="shared" ref="BI13:BI21" si="9">BI12+24</f>
        <v>96</v>
      </c>
      <c r="BJ13" s="114">
        <v>0.36901874999999995</v>
      </c>
      <c r="BK13" s="118">
        <f>AVERAGE(BJ$10:BJ13)</f>
        <v>0.46832140625000002</v>
      </c>
      <c r="BL13" s="29">
        <v>23</v>
      </c>
    </row>
    <row r="14" spans="1:64" s="29" customFormat="1" ht="15" customHeight="1">
      <c r="A14" s="28"/>
      <c r="B14" s="301">
        <f t="shared" si="5"/>
        <v>7</v>
      </c>
      <c r="C14" s="831"/>
      <c r="D14" s="831"/>
      <c r="E14" s="831"/>
      <c r="F14" s="831"/>
      <c r="G14" s="831"/>
      <c r="H14" s="831"/>
      <c r="I14" s="831"/>
      <c r="J14" s="831"/>
      <c r="K14" s="831"/>
      <c r="L14" s="1214"/>
      <c r="M14" s="934"/>
      <c r="N14" s="142"/>
      <c r="O14" s="1214"/>
      <c r="P14" s="934"/>
      <c r="Q14" s="831"/>
      <c r="R14" s="831"/>
      <c r="S14" s="831"/>
      <c r="T14" s="831"/>
      <c r="U14" s="831"/>
      <c r="V14" s="831"/>
      <c r="W14" s="831"/>
      <c r="X14" s="831"/>
      <c r="Y14" s="831"/>
      <c r="Z14" s="1348"/>
      <c r="AA14" s="1349"/>
      <c r="AB14" s="1208" t="str">
        <f t="shared" si="8"/>
        <v/>
      </c>
      <c r="AC14" s="1209"/>
      <c r="AD14" s="1209"/>
      <c r="AE14" s="1210"/>
      <c r="AF14" s="1214"/>
      <c r="AG14" s="1217"/>
      <c r="AH14" s="1217"/>
      <c r="AI14" s="1217"/>
      <c r="AJ14" s="1217"/>
      <c r="AK14" s="1218"/>
      <c r="AL14" s="156" t="str">
        <f t="shared" si="2"/>
        <v/>
      </c>
      <c r="AM14" s="32"/>
      <c r="AN14" s="32"/>
      <c r="AO14" s="32"/>
      <c r="AP14" s="140" t="str">
        <f t="shared" si="3"/>
        <v/>
      </c>
      <c r="AQ14" s="140" t="e">
        <f t="shared" si="4"/>
        <v>#N/A</v>
      </c>
      <c r="AR14" s="141" t="e">
        <f t="shared" si="7"/>
        <v>#N/A</v>
      </c>
      <c r="AS14" s="139" t="e">
        <f t="shared" si="1"/>
        <v>#N/A</v>
      </c>
      <c r="AX14" s="29" t="s">
        <v>252</v>
      </c>
      <c r="AY14" s="29">
        <v>0.77500000000000002</v>
      </c>
      <c r="BA14" s="304" t="s">
        <v>319</v>
      </c>
      <c r="BB14" s="114">
        <v>0</v>
      </c>
      <c r="BC14" s="114">
        <v>0.35100000000000003</v>
      </c>
      <c r="BD14" s="114">
        <v>0.35100000000000003</v>
      </c>
      <c r="BE14" s="118">
        <f>AVERAGE(BD$10:BD14)</f>
        <v>0.46139999999999998</v>
      </c>
      <c r="BG14" s="304" t="s">
        <v>319</v>
      </c>
      <c r="BH14" s="304" t="s">
        <v>369</v>
      </c>
      <c r="BI14" s="29">
        <f t="shared" si="9"/>
        <v>120</v>
      </c>
      <c r="BJ14" s="114">
        <v>0.33808300000000002</v>
      </c>
      <c r="BK14" s="118">
        <f>AVERAGE(BJ$10:BJ14)</f>
        <v>0.44227372500000001</v>
      </c>
      <c r="BL14" s="29">
        <v>22</v>
      </c>
    </row>
    <row r="15" spans="1:64" s="29" customFormat="1" ht="15" customHeight="1">
      <c r="A15" s="28"/>
      <c r="B15" s="301">
        <f t="shared" si="5"/>
        <v>8</v>
      </c>
      <c r="C15" s="831"/>
      <c r="D15" s="831"/>
      <c r="E15" s="831"/>
      <c r="F15" s="831"/>
      <c r="G15" s="831"/>
      <c r="H15" s="831"/>
      <c r="I15" s="831"/>
      <c r="J15" s="831"/>
      <c r="K15" s="831"/>
      <c r="L15" s="1214"/>
      <c r="M15" s="934"/>
      <c r="N15" s="142"/>
      <c r="O15" s="1214"/>
      <c r="P15" s="934"/>
      <c r="Q15" s="831"/>
      <c r="R15" s="831"/>
      <c r="S15" s="831"/>
      <c r="T15" s="831"/>
      <c r="U15" s="831"/>
      <c r="V15" s="831"/>
      <c r="W15" s="831"/>
      <c r="X15" s="831"/>
      <c r="Y15" s="831"/>
      <c r="Z15" s="1348"/>
      <c r="AA15" s="1349"/>
      <c r="AB15" s="1208" t="str">
        <f t="shared" si="8"/>
        <v/>
      </c>
      <c r="AC15" s="1209"/>
      <c r="AD15" s="1209"/>
      <c r="AE15" s="1210"/>
      <c r="AF15" s="1214"/>
      <c r="AG15" s="1217"/>
      <c r="AH15" s="1217"/>
      <c r="AI15" s="1217"/>
      <c r="AJ15" s="1217"/>
      <c r="AK15" s="1218"/>
      <c r="AL15" s="156" t="str">
        <f t="shared" si="2"/>
        <v/>
      </c>
      <c r="AM15" s="28"/>
      <c r="AN15" s="28"/>
      <c r="AO15" s="28"/>
      <c r="AP15" s="140" t="str">
        <f t="shared" si="3"/>
        <v/>
      </c>
      <c r="AQ15" s="140" t="e">
        <f t="shared" si="4"/>
        <v>#N/A</v>
      </c>
      <c r="AR15" s="141" t="e">
        <f t="shared" si="7"/>
        <v>#N/A</v>
      </c>
      <c r="AS15" s="139" t="e">
        <f t="shared" si="1"/>
        <v>#N/A</v>
      </c>
      <c r="AX15" s="29" t="s">
        <v>251</v>
      </c>
      <c r="AY15" s="29">
        <v>0.78</v>
      </c>
      <c r="BA15" s="304" t="s">
        <v>311</v>
      </c>
      <c r="BB15" s="114">
        <v>0.31225000000000003</v>
      </c>
      <c r="BC15" s="114">
        <v>0</v>
      </c>
      <c r="BD15" s="114">
        <v>0.31225000000000003</v>
      </c>
      <c r="BE15" s="118">
        <f>AVERAGE(BD$10:BD15)</f>
        <v>0.43654166666666666</v>
      </c>
      <c r="BG15" s="304" t="s">
        <v>311</v>
      </c>
      <c r="BH15" s="304" t="s">
        <v>368</v>
      </c>
      <c r="BI15" s="29">
        <f t="shared" si="9"/>
        <v>144</v>
      </c>
      <c r="BJ15" s="114">
        <v>0.26025987500000003</v>
      </c>
      <c r="BK15" s="118">
        <f>AVERAGE(BJ$10:BJ15)</f>
        <v>0.41193808333333332</v>
      </c>
      <c r="BL15" s="29">
        <v>26</v>
      </c>
    </row>
    <row r="16" spans="1:64" s="29" customFormat="1" ht="15" customHeight="1">
      <c r="A16" s="28"/>
      <c r="B16" s="301">
        <f t="shared" si="5"/>
        <v>9</v>
      </c>
      <c r="C16" s="831"/>
      <c r="D16" s="831"/>
      <c r="E16" s="831"/>
      <c r="F16" s="831"/>
      <c r="G16" s="831"/>
      <c r="H16" s="831"/>
      <c r="I16" s="831"/>
      <c r="J16" s="831"/>
      <c r="K16" s="831"/>
      <c r="L16" s="1214"/>
      <c r="M16" s="934"/>
      <c r="N16" s="142"/>
      <c r="O16" s="1214"/>
      <c r="P16" s="934"/>
      <c r="Q16" s="831"/>
      <c r="R16" s="831"/>
      <c r="S16" s="831"/>
      <c r="T16" s="831"/>
      <c r="U16" s="831"/>
      <c r="V16" s="831"/>
      <c r="W16" s="831"/>
      <c r="X16" s="831"/>
      <c r="Y16" s="831"/>
      <c r="Z16" s="1348"/>
      <c r="AA16" s="1349"/>
      <c r="AB16" s="1208" t="str">
        <f t="shared" si="8"/>
        <v/>
      </c>
      <c r="AC16" s="1209"/>
      <c r="AD16" s="1209"/>
      <c r="AE16" s="1210"/>
      <c r="AF16" s="1214"/>
      <c r="AG16" s="1217"/>
      <c r="AH16" s="1217"/>
      <c r="AI16" s="1217"/>
      <c r="AJ16" s="1217"/>
      <c r="AK16" s="1218"/>
      <c r="AL16" s="156" t="str">
        <f t="shared" si="2"/>
        <v/>
      </c>
      <c r="AM16" s="32"/>
      <c r="AN16" s="32"/>
      <c r="AO16" s="32"/>
      <c r="AP16" s="140" t="str">
        <f t="shared" si="3"/>
        <v/>
      </c>
      <c r="AQ16" s="140" t="e">
        <f t="shared" si="4"/>
        <v>#N/A</v>
      </c>
      <c r="AR16" s="141" t="e">
        <f t="shared" si="7"/>
        <v>#N/A</v>
      </c>
      <c r="AS16" s="139" t="e">
        <f t="shared" si="1"/>
        <v>#N/A</v>
      </c>
      <c r="AX16" s="29" t="s">
        <v>250</v>
      </c>
      <c r="AY16" s="29">
        <v>0.78500000000000003</v>
      </c>
      <c r="BA16" s="304" t="s">
        <v>317</v>
      </c>
      <c r="BB16" s="114">
        <v>0</v>
      </c>
      <c r="BC16" s="114">
        <v>0.28425</v>
      </c>
      <c r="BD16" s="114">
        <v>0.28425</v>
      </c>
      <c r="BE16" s="118">
        <f>AVERAGE(BD$10:BD16)</f>
        <v>0.41478571428571431</v>
      </c>
      <c r="BG16" s="304" t="s">
        <v>317</v>
      </c>
      <c r="BH16" s="304" t="s">
        <v>369</v>
      </c>
      <c r="BI16" s="29">
        <f t="shared" si="9"/>
        <v>168</v>
      </c>
      <c r="BJ16" s="114">
        <v>0.24758137500000002</v>
      </c>
      <c r="BK16" s="118">
        <f>AVERAGE(BJ$10:BJ16)</f>
        <v>0.38845855357142861</v>
      </c>
      <c r="BL16" s="29">
        <v>25</v>
      </c>
    </row>
    <row r="17" spans="1:70" s="29" customFormat="1" ht="15" customHeight="1">
      <c r="A17" s="28"/>
      <c r="B17" s="301">
        <f t="shared" si="5"/>
        <v>10</v>
      </c>
      <c r="C17" s="831"/>
      <c r="D17" s="831"/>
      <c r="E17" s="831"/>
      <c r="F17" s="831"/>
      <c r="G17" s="831"/>
      <c r="H17" s="831"/>
      <c r="I17" s="831"/>
      <c r="J17" s="831"/>
      <c r="K17" s="831"/>
      <c r="L17" s="1214"/>
      <c r="M17" s="934"/>
      <c r="N17" s="142"/>
      <c r="O17" s="1214"/>
      <c r="P17" s="934"/>
      <c r="Q17" s="831"/>
      <c r="R17" s="831"/>
      <c r="S17" s="831"/>
      <c r="T17" s="831"/>
      <c r="U17" s="831"/>
      <c r="V17" s="831"/>
      <c r="W17" s="831"/>
      <c r="X17" s="831"/>
      <c r="Y17" s="831"/>
      <c r="Z17" s="1348"/>
      <c r="AA17" s="1349"/>
      <c r="AB17" s="1208" t="str">
        <f t="shared" si="8"/>
        <v/>
      </c>
      <c r="AC17" s="1209"/>
      <c r="AD17" s="1209"/>
      <c r="AE17" s="1210"/>
      <c r="AF17" s="1214"/>
      <c r="AG17" s="1217"/>
      <c r="AH17" s="1217"/>
      <c r="AI17" s="1217"/>
      <c r="AJ17" s="1217"/>
      <c r="AK17" s="1218"/>
      <c r="AL17" s="156" t="str">
        <f t="shared" si="2"/>
        <v/>
      </c>
      <c r="AM17" s="28"/>
      <c r="AN17" s="28"/>
      <c r="AO17" s="28"/>
      <c r="AP17" s="140" t="str">
        <f t="shared" si="3"/>
        <v/>
      </c>
      <c r="AQ17" s="140" t="e">
        <f t="shared" si="4"/>
        <v>#N/A</v>
      </c>
      <c r="AR17" s="141" t="e">
        <f t="shared" si="7"/>
        <v>#N/A</v>
      </c>
      <c r="AS17" s="139" t="e">
        <f t="shared" si="1"/>
        <v>#N/A</v>
      </c>
      <c r="AX17" s="29" t="s">
        <v>249</v>
      </c>
      <c r="AY17" s="29">
        <v>0.79</v>
      </c>
      <c r="BA17" s="304" t="s">
        <v>320</v>
      </c>
      <c r="BB17" s="114">
        <v>8.8249999999999995E-2</v>
      </c>
      <c r="BC17" s="114">
        <v>0.26524999999999999</v>
      </c>
      <c r="BD17" s="114">
        <v>0.26524999999999999</v>
      </c>
      <c r="BE17" s="118">
        <f>AVERAGE(BD$10:BD17)</f>
        <v>0.39609375000000002</v>
      </c>
      <c r="BG17" s="304" t="s">
        <v>320</v>
      </c>
      <c r="BH17" s="304" t="s">
        <v>369</v>
      </c>
      <c r="BI17" s="29">
        <f t="shared" si="9"/>
        <v>192</v>
      </c>
      <c r="BJ17" s="114">
        <v>0.18655075000000002</v>
      </c>
      <c r="BK17" s="118">
        <f>AVERAGE(BJ$10:BJ17)</f>
        <v>0.36322007812500001</v>
      </c>
      <c r="BL17" s="29">
        <v>25</v>
      </c>
    </row>
    <row r="18" spans="1:70" s="29" customFormat="1" ht="15" customHeight="1">
      <c r="A18" s="28"/>
      <c r="B18" s="301">
        <f t="shared" si="5"/>
        <v>11</v>
      </c>
      <c r="C18" s="831"/>
      <c r="D18" s="831"/>
      <c r="E18" s="831"/>
      <c r="F18" s="831"/>
      <c r="G18" s="831"/>
      <c r="H18" s="831"/>
      <c r="I18" s="831"/>
      <c r="J18" s="831"/>
      <c r="K18" s="831"/>
      <c r="L18" s="1214"/>
      <c r="M18" s="934"/>
      <c r="N18" s="142"/>
      <c r="O18" s="1214"/>
      <c r="P18" s="934"/>
      <c r="Q18" s="831"/>
      <c r="R18" s="831"/>
      <c r="S18" s="831"/>
      <c r="T18" s="831"/>
      <c r="U18" s="831"/>
      <c r="V18" s="831"/>
      <c r="W18" s="831"/>
      <c r="X18" s="831"/>
      <c r="Y18" s="831"/>
      <c r="Z18" s="1348"/>
      <c r="AA18" s="1349"/>
      <c r="AB18" s="1208" t="str">
        <f t="shared" si="8"/>
        <v/>
      </c>
      <c r="AC18" s="1209"/>
      <c r="AD18" s="1209"/>
      <c r="AE18" s="1210"/>
      <c r="AF18" s="1214"/>
      <c r="AG18" s="1217"/>
      <c r="AH18" s="1217"/>
      <c r="AI18" s="1217"/>
      <c r="AJ18" s="1217"/>
      <c r="AK18" s="1218"/>
      <c r="AL18" s="156" t="str">
        <f t="shared" si="2"/>
        <v/>
      </c>
      <c r="AM18" s="32"/>
      <c r="AN18" s="32"/>
      <c r="AO18" s="32"/>
      <c r="AP18" s="140" t="str">
        <f t="shared" si="3"/>
        <v/>
      </c>
      <c r="AQ18" s="140" t="e">
        <f t="shared" si="4"/>
        <v>#N/A</v>
      </c>
      <c r="AR18" s="141" t="e">
        <f t="shared" si="7"/>
        <v>#N/A</v>
      </c>
      <c r="AS18" s="139" t="e">
        <f t="shared" si="1"/>
        <v>#N/A</v>
      </c>
      <c r="AX18" s="29" t="s">
        <v>248</v>
      </c>
      <c r="AY18" s="29">
        <v>0.79500000000000004</v>
      </c>
      <c r="BA18" s="304" t="s">
        <v>310</v>
      </c>
      <c r="BB18" s="114">
        <v>0.24475</v>
      </c>
      <c r="BC18" s="114">
        <v>9.9250000000000005E-2</v>
      </c>
      <c r="BD18" s="114">
        <v>0.24475</v>
      </c>
      <c r="BE18" s="118">
        <f>AVERAGE(BD$10:BD18)</f>
        <v>0.37927777777777777</v>
      </c>
      <c r="BG18" s="304" t="s">
        <v>310</v>
      </c>
      <c r="BH18" s="304" t="s">
        <v>368</v>
      </c>
      <c r="BI18" s="29">
        <f t="shared" si="9"/>
        <v>216</v>
      </c>
      <c r="BJ18" s="114">
        <v>0.15887162499999999</v>
      </c>
      <c r="BK18" s="118">
        <f>AVERAGE(BJ$10:BJ18)</f>
        <v>0.34051469444444449</v>
      </c>
      <c r="BL18" s="29">
        <v>22</v>
      </c>
    </row>
    <row r="19" spans="1:70" s="29" customFormat="1" ht="15" customHeight="1">
      <c r="A19" s="28"/>
      <c r="B19" s="301">
        <f t="shared" si="5"/>
        <v>12</v>
      </c>
      <c r="C19" s="831"/>
      <c r="D19" s="831"/>
      <c r="E19" s="831"/>
      <c r="F19" s="831"/>
      <c r="G19" s="831"/>
      <c r="H19" s="831"/>
      <c r="I19" s="831"/>
      <c r="J19" s="831"/>
      <c r="K19" s="831"/>
      <c r="L19" s="1214"/>
      <c r="M19" s="934"/>
      <c r="N19" s="142"/>
      <c r="O19" s="1214"/>
      <c r="P19" s="934"/>
      <c r="Q19" s="831"/>
      <c r="R19" s="831"/>
      <c r="S19" s="831"/>
      <c r="T19" s="831"/>
      <c r="U19" s="831"/>
      <c r="V19" s="831"/>
      <c r="W19" s="831"/>
      <c r="X19" s="831"/>
      <c r="Y19" s="831"/>
      <c r="Z19" s="1348"/>
      <c r="AA19" s="1349"/>
      <c r="AB19" s="1208" t="str">
        <f t="shared" si="8"/>
        <v/>
      </c>
      <c r="AC19" s="1209"/>
      <c r="AD19" s="1209"/>
      <c r="AE19" s="1210"/>
      <c r="AF19" s="1214"/>
      <c r="AG19" s="1217"/>
      <c r="AH19" s="1217"/>
      <c r="AI19" s="1217"/>
      <c r="AJ19" s="1217"/>
      <c r="AK19" s="1218"/>
      <c r="AL19" s="156" t="str">
        <f t="shared" si="2"/>
        <v/>
      </c>
      <c r="AM19" s="28"/>
      <c r="AN19" s="28"/>
      <c r="AO19" s="28"/>
      <c r="AP19" s="140" t="str">
        <f t="shared" si="3"/>
        <v/>
      </c>
      <c r="AQ19" s="140" t="e">
        <f t="shared" si="4"/>
        <v>#N/A</v>
      </c>
      <c r="AR19" s="141" t="e">
        <f t="shared" si="7"/>
        <v>#N/A</v>
      </c>
      <c r="AS19" s="139" t="e">
        <f t="shared" si="1"/>
        <v>#N/A</v>
      </c>
      <c r="AX19" s="29" t="s">
        <v>247</v>
      </c>
      <c r="AY19" s="29">
        <v>0.8</v>
      </c>
      <c r="BA19" s="304" t="s">
        <v>315</v>
      </c>
      <c r="BB19" s="114">
        <v>0.20774999999999999</v>
      </c>
      <c r="BC19" s="114">
        <v>6.3750000000000001E-2</v>
      </c>
      <c r="BD19" s="114">
        <v>0.20774999999999999</v>
      </c>
      <c r="BE19" s="118">
        <f>AVERAGE(BD$10:BD19)</f>
        <v>0.36212499999999997</v>
      </c>
      <c r="BG19" s="304" t="s">
        <v>315</v>
      </c>
      <c r="BH19" s="304" t="s">
        <v>368</v>
      </c>
      <c r="BI19" s="29">
        <f t="shared" si="9"/>
        <v>240</v>
      </c>
      <c r="BJ19" s="114">
        <v>0.10243987499999999</v>
      </c>
      <c r="BK19" s="118">
        <f>AVERAGE(BJ$10:BJ19)</f>
        <v>0.3167072125</v>
      </c>
      <c r="BL19" s="29">
        <v>26</v>
      </c>
    </row>
    <row r="20" spans="1:70" s="29" customFormat="1" ht="15" customHeight="1">
      <c r="A20" s="28"/>
      <c r="B20" s="301">
        <f t="shared" si="5"/>
        <v>13</v>
      </c>
      <c r="C20" s="831"/>
      <c r="D20" s="831"/>
      <c r="E20" s="831"/>
      <c r="F20" s="831"/>
      <c r="G20" s="831"/>
      <c r="H20" s="831"/>
      <c r="I20" s="831"/>
      <c r="J20" s="831"/>
      <c r="K20" s="831"/>
      <c r="L20" s="1214"/>
      <c r="M20" s="934"/>
      <c r="N20" s="142"/>
      <c r="O20" s="1214"/>
      <c r="P20" s="934"/>
      <c r="Q20" s="831"/>
      <c r="R20" s="831"/>
      <c r="S20" s="831"/>
      <c r="T20" s="831"/>
      <c r="U20" s="831"/>
      <c r="V20" s="831"/>
      <c r="W20" s="831"/>
      <c r="X20" s="831"/>
      <c r="Y20" s="831"/>
      <c r="Z20" s="1348"/>
      <c r="AA20" s="1349"/>
      <c r="AB20" s="1208" t="str">
        <f t="shared" si="8"/>
        <v/>
      </c>
      <c r="AC20" s="1209"/>
      <c r="AD20" s="1209"/>
      <c r="AE20" s="1210"/>
      <c r="AF20" s="1214"/>
      <c r="AG20" s="1217"/>
      <c r="AH20" s="1217"/>
      <c r="AI20" s="1217"/>
      <c r="AJ20" s="1217"/>
      <c r="AK20" s="1218"/>
      <c r="AL20" s="156" t="str">
        <f t="shared" si="2"/>
        <v/>
      </c>
      <c r="AM20" s="32"/>
      <c r="AN20" s="32"/>
      <c r="AO20" s="32"/>
      <c r="AP20" s="140" t="str">
        <f t="shared" si="3"/>
        <v/>
      </c>
      <c r="AQ20" s="140" t="e">
        <f t="shared" si="4"/>
        <v>#N/A</v>
      </c>
      <c r="AR20" s="141" t="e">
        <f t="shared" si="7"/>
        <v>#N/A</v>
      </c>
      <c r="AS20" s="139" t="e">
        <f t="shared" si="1"/>
        <v>#N/A</v>
      </c>
      <c r="AX20" s="29" t="s">
        <v>246</v>
      </c>
      <c r="AY20" s="29">
        <v>0.80500000000000005</v>
      </c>
      <c r="BA20" s="304" t="s">
        <v>316</v>
      </c>
      <c r="BB20" s="114">
        <v>0.12975000000000003</v>
      </c>
      <c r="BC20" s="114">
        <v>0.15925</v>
      </c>
      <c r="BD20" s="114">
        <v>0.15925</v>
      </c>
      <c r="BE20" s="118">
        <f>AVERAGE(BD$10:BD20)</f>
        <v>0.3436818181818182</v>
      </c>
      <c r="BG20" s="304" t="s">
        <v>316</v>
      </c>
      <c r="BH20" s="304" t="s">
        <v>369</v>
      </c>
      <c r="BI20" s="29">
        <f t="shared" si="9"/>
        <v>264</v>
      </c>
      <c r="BJ20" s="114">
        <v>6.8722875000000003E-2</v>
      </c>
      <c r="BK20" s="118">
        <f>AVERAGE(BJ$10:BJ20)</f>
        <v>0.29416318181818185</v>
      </c>
      <c r="BL20" s="29">
        <v>25</v>
      </c>
    </row>
    <row r="21" spans="1:70" s="29" customFormat="1" ht="15" customHeight="1">
      <c r="A21" s="28"/>
      <c r="B21" s="301">
        <f t="shared" si="5"/>
        <v>14</v>
      </c>
      <c r="C21" s="831"/>
      <c r="D21" s="831"/>
      <c r="E21" s="831"/>
      <c r="F21" s="831"/>
      <c r="G21" s="831"/>
      <c r="H21" s="831"/>
      <c r="I21" s="831"/>
      <c r="J21" s="831"/>
      <c r="K21" s="831"/>
      <c r="L21" s="1214"/>
      <c r="M21" s="934"/>
      <c r="N21" s="142"/>
      <c r="O21" s="1214"/>
      <c r="P21" s="934"/>
      <c r="Q21" s="831"/>
      <c r="R21" s="831"/>
      <c r="S21" s="831"/>
      <c r="T21" s="831"/>
      <c r="U21" s="831"/>
      <c r="V21" s="831"/>
      <c r="W21" s="831"/>
      <c r="X21" s="831"/>
      <c r="Y21" s="831"/>
      <c r="Z21" s="1348"/>
      <c r="AA21" s="1349"/>
      <c r="AB21" s="1208" t="str">
        <f t="shared" si="8"/>
        <v/>
      </c>
      <c r="AC21" s="1209"/>
      <c r="AD21" s="1209"/>
      <c r="AE21" s="1210"/>
      <c r="AF21" s="1214"/>
      <c r="AG21" s="1217"/>
      <c r="AH21" s="1217"/>
      <c r="AI21" s="1217"/>
      <c r="AJ21" s="1217"/>
      <c r="AK21" s="1218"/>
      <c r="AL21" s="156" t="str">
        <f t="shared" si="2"/>
        <v/>
      </c>
      <c r="AM21" s="28"/>
      <c r="AN21" s="28"/>
      <c r="AO21" s="28"/>
      <c r="AP21" s="140" t="str">
        <f t="shared" si="3"/>
        <v/>
      </c>
      <c r="AQ21" s="140" t="e">
        <f t="shared" si="4"/>
        <v>#N/A</v>
      </c>
      <c r="AR21" s="141" t="e">
        <f t="shared" si="7"/>
        <v>#N/A</v>
      </c>
      <c r="AS21" s="139" t="e">
        <f t="shared" si="1"/>
        <v>#N/A</v>
      </c>
      <c r="AX21" s="29" t="s">
        <v>245</v>
      </c>
      <c r="AY21" s="29">
        <v>0.81</v>
      </c>
      <c r="BA21" s="304" t="s">
        <v>334</v>
      </c>
      <c r="BB21" s="114">
        <v>0.15200000000000002</v>
      </c>
      <c r="BC21" s="114">
        <v>0.13724999999999998</v>
      </c>
      <c r="BD21" s="114">
        <v>0.15200000000000002</v>
      </c>
      <c r="BE21" s="118">
        <f>AVERAGE(BD$10:BD21)</f>
        <v>0.32770833333333332</v>
      </c>
      <c r="BG21" s="304" t="s">
        <v>334</v>
      </c>
      <c r="BH21" s="304" t="s">
        <v>368</v>
      </c>
      <c r="BI21" s="29">
        <f t="shared" si="9"/>
        <v>288</v>
      </c>
      <c r="BJ21" s="114">
        <v>4.6761500000000011E-2</v>
      </c>
      <c r="BK21" s="118">
        <f>AVERAGE(BJ$10:BJ21)</f>
        <v>0.27354637500000006</v>
      </c>
      <c r="BL21" s="29">
        <v>25</v>
      </c>
    </row>
    <row r="22" spans="1:70" s="29" customFormat="1" ht="15" customHeight="1">
      <c r="A22" s="28"/>
      <c r="B22" s="301">
        <f t="shared" si="5"/>
        <v>15</v>
      </c>
      <c r="C22" s="831"/>
      <c r="D22" s="831"/>
      <c r="E22" s="831"/>
      <c r="F22" s="831"/>
      <c r="G22" s="831"/>
      <c r="H22" s="831"/>
      <c r="I22" s="831"/>
      <c r="J22" s="831"/>
      <c r="K22" s="831"/>
      <c r="L22" s="1214"/>
      <c r="M22" s="934"/>
      <c r="N22" s="142"/>
      <c r="O22" s="1214"/>
      <c r="P22" s="934"/>
      <c r="Q22" s="831"/>
      <c r="R22" s="831"/>
      <c r="S22" s="831"/>
      <c r="T22" s="831"/>
      <c r="U22" s="831"/>
      <c r="V22" s="831"/>
      <c r="W22" s="831"/>
      <c r="X22" s="831"/>
      <c r="Y22" s="831"/>
      <c r="Z22" s="1348"/>
      <c r="AA22" s="1349"/>
      <c r="AB22" s="1208" t="str">
        <f t="shared" si="8"/>
        <v/>
      </c>
      <c r="AC22" s="1209"/>
      <c r="AD22" s="1209"/>
      <c r="AE22" s="1210"/>
      <c r="AF22" s="1214"/>
      <c r="AG22" s="1217"/>
      <c r="AH22" s="1217"/>
      <c r="AI22" s="1217"/>
      <c r="AJ22" s="1217"/>
      <c r="AK22" s="1218"/>
      <c r="AL22" s="156" t="str">
        <f t="shared" si="2"/>
        <v/>
      </c>
      <c r="AM22" s="32"/>
      <c r="AN22" s="32"/>
      <c r="AO22" s="32"/>
      <c r="AP22" s="140" t="str">
        <f t="shared" si="3"/>
        <v/>
      </c>
      <c r="AQ22" s="140" t="e">
        <f t="shared" si="4"/>
        <v>#N/A</v>
      </c>
      <c r="AR22" s="141" t="e">
        <f t="shared" si="7"/>
        <v>#N/A</v>
      </c>
      <c r="AS22" s="139" t="e">
        <f t="shared" si="1"/>
        <v>#N/A</v>
      </c>
      <c r="AX22" s="29" t="s">
        <v>244</v>
      </c>
      <c r="AY22" s="29">
        <v>0.81499999999999995</v>
      </c>
      <c r="BA22" s="304" t="s">
        <v>329</v>
      </c>
      <c r="BB22" s="114">
        <f>_xlfn.AGGREGATE(1,5,BB10:BB21)</f>
        <v>0.2265625</v>
      </c>
      <c r="BC22" s="114">
        <f>_xlfn.AGGREGATE(1,5,BC10:BC21)</f>
        <v>0.14433333333333331</v>
      </c>
      <c r="BD22" s="114">
        <f>_xlfn.AGGREGATE(1,5,BD10:BD21)</f>
        <v>0.32770833333333332</v>
      </c>
      <c r="BG22" s="304" t="s">
        <v>329</v>
      </c>
      <c r="BI22" s="138">
        <f>_xlfn.AGGREGATE(1,5,BI10:BI21)</f>
        <v>156</v>
      </c>
      <c r="BJ22" s="114">
        <f>_xlfn.AGGREGATE(1,5,BJ10:BJ21)</f>
        <v>0.27354637500000006</v>
      </c>
      <c r="BL22" s="138">
        <f>SUM(BL10:BL21)</f>
        <v>291</v>
      </c>
    </row>
    <row r="23" spans="1:70" s="29" customFormat="1" ht="15" customHeight="1">
      <c r="A23" s="28"/>
      <c r="B23" s="301">
        <f t="shared" si="5"/>
        <v>16</v>
      </c>
      <c r="C23" s="831"/>
      <c r="D23" s="831"/>
      <c r="E23" s="831"/>
      <c r="F23" s="831"/>
      <c r="G23" s="831"/>
      <c r="H23" s="831"/>
      <c r="I23" s="831"/>
      <c r="J23" s="831"/>
      <c r="K23" s="831"/>
      <c r="L23" s="1214"/>
      <c r="M23" s="934"/>
      <c r="N23" s="142"/>
      <c r="O23" s="1214"/>
      <c r="P23" s="934"/>
      <c r="Q23" s="831"/>
      <c r="R23" s="831"/>
      <c r="S23" s="831"/>
      <c r="T23" s="831"/>
      <c r="U23" s="831"/>
      <c r="V23" s="831"/>
      <c r="W23" s="831"/>
      <c r="X23" s="831"/>
      <c r="Y23" s="831"/>
      <c r="Z23" s="1348"/>
      <c r="AA23" s="1349"/>
      <c r="AB23" s="1208" t="str">
        <f t="shared" si="8"/>
        <v/>
      </c>
      <c r="AC23" s="1209"/>
      <c r="AD23" s="1209"/>
      <c r="AE23" s="1210"/>
      <c r="AF23" s="1214"/>
      <c r="AG23" s="1217"/>
      <c r="AH23" s="1217"/>
      <c r="AI23" s="1217"/>
      <c r="AJ23" s="1217"/>
      <c r="AK23" s="1218"/>
      <c r="AL23" s="156" t="str">
        <f t="shared" si="2"/>
        <v/>
      </c>
      <c r="AM23" s="28"/>
      <c r="AN23" s="28"/>
      <c r="AO23" s="28"/>
      <c r="AP23" s="140" t="str">
        <f t="shared" si="3"/>
        <v/>
      </c>
      <c r="AQ23" s="140" t="e">
        <f t="shared" si="4"/>
        <v>#N/A</v>
      </c>
      <c r="AR23" s="141" t="e">
        <f t="shared" si="7"/>
        <v>#N/A</v>
      </c>
      <c r="AS23" s="139" t="e">
        <f t="shared" si="1"/>
        <v>#N/A</v>
      </c>
      <c r="AX23" s="29" t="s">
        <v>243</v>
      </c>
      <c r="AY23" s="29">
        <v>0.82</v>
      </c>
    </row>
    <row r="24" spans="1:70" s="29" customFormat="1" ht="15" customHeight="1">
      <c r="A24" s="28"/>
      <c r="B24" s="301">
        <f t="shared" si="5"/>
        <v>17</v>
      </c>
      <c r="C24" s="831"/>
      <c r="D24" s="831"/>
      <c r="E24" s="831"/>
      <c r="F24" s="831"/>
      <c r="G24" s="831"/>
      <c r="H24" s="831"/>
      <c r="I24" s="831"/>
      <c r="J24" s="831"/>
      <c r="K24" s="831"/>
      <c r="L24" s="1214"/>
      <c r="M24" s="934"/>
      <c r="N24" s="142"/>
      <c r="O24" s="1214"/>
      <c r="P24" s="934"/>
      <c r="Q24" s="831"/>
      <c r="R24" s="831"/>
      <c r="S24" s="831"/>
      <c r="T24" s="831"/>
      <c r="U24" s="831"/>
      <c r="V24" s="831"/>
      <c r="W24" s="831"/>
      <c r="X24" s="831"/>
      <c r="Y24" s="831"/>
      <c r="Z24" s="1348"/>
      <c r="AA24" s="1349"/>
      <c r="AB24" s="1208" t="str">
        <f t="shared" si="8"/>
        <v/>
      </c>
      <c r="AC24" s="1209"/>
      <c r="AD24" s="1209"/>
      <c r="AE24" s="1210"/>
      <c r="AF24" s="1214"/>
      <c r="AG24" s="1217"/>
      <c r="AH24" s="1217"/>
      <c r="AI24" s="1217"/>
      <c r="AJ24" s="1217"/>
      <c r="AK24" s="1218"/>
      <c r="AL24" s="156" t="str">
        <f t="shared" si="2"/>
        <v/>
      </c>
      <c r="AM24" s="32"/>
      <c r="AN24" s="32"/>
      <c r="AO24" s="28"/>
      <c r="AP24" s="140" t="str">
        <f t="shared" si="3"/>
        <v/>
      </c>
      <c r="AQ24" s="140" t="e">
        <f t="shared" si="4"/>
        <v>#N/A</v>
      </c>
      <c r="AR24" s="141" t="e">
        <f t="shared" si="7"/>
        <v>#N/A</v>
      </c>
      <c r="AS24" s="139" t="e">
        <f t="shared" si="1"/>
        <v>#N/A</v>
      </c>
      <c r="AX24" s="29" t="s">
        <v>242</v>
      </c>
      <c r="AY24" s="29">
        <v>0.82499999999999996</v>
      </c>
    </row>
    <row r="25" spans="1:70" s="29" customFormat="1" ht="15" customHeight="1">
      <c r="A25" s="28"/>
      <c r="B25" s="301">
        <f t="shared" si="5"/>
        <v>18</v>
      </c>
      <c r="C25" s="831"/>
      <c r="D25" s="831"/>
      <c r="E25" s="831"/>
      <c r="F25" s="831"/>
      <c r="G25" s="831"/>
      <c r="H25" s="831"/>
      <c r="I25" s="831"/>
      <c r="J25" s="831"/>
      <c r="K25" s="831"/>
      <c r="L25" s="1214"/>
      <c r="M25" s="934"/>
      <c r="N25" s="142"/>
      <c r="O25" s="1214"/>
      <c r="P25" s="934"/>
      <c r="Q25" s="831"/>
      <c r="R25" s="831"/>
      <c r="S25" s="831"/>
      <c r="T25" s="831"/>
      <c r="U25" s="831"/>
      <c r="V25" s="831"/>
      <c r="W25" s="831"/>
      <c r="X25" s="831"/>
      <c r="Y25" s="831"/>
      <c r="Z25" s="1348"/>
      <c r="AA25" s="1349"/>
      <c r="AB25" s="1208" t="str">
        <f t="shared" si="8"/>
        <v/>
      </c>
      <c r="AC25" s="1209"/>
      <c r="AD25" s="1209"/>
      <c r="AE25" s="1210"/>
      <c r="AF25" s="1214"/>
      <c r="AG25" s="1217"/>
      <c r="AH25" s="1217"/>
      <c r="AI25" s="1217"/>
      <c r="AJ25" s="1217"/>
      <c r="AK25" s="1218"/>
      <c r="AL25" s="156" t="str">
        <f t="shared" si="2"/>
        <v/>
      </c>
      <c r="AM25" s="32"/>
      <c r="AN25" s="32"/>
      <c r="AO25" s="28"/>
      <c r="AP25" s="140" t="str">
        <f t="shared" si="3"/>
        <v/>
      </c>
      <c r="AQ25" s="140" t="e">
        <f t="shared" si="4"/>
        <v>#N/A</v>
      </c>
      <c r="AR25" s="141" t="e">
        <f t="shared" si="7"/>
        <v>#N/A</v>
      </c>
      <c r="AS25" s="139" t="e">
        <f t="shared" si="1"/>
        <v>#N/A</v>
      </c>
      <c r="AX25" s="29" t="s">
        <v>241</v>
      </c>
      <c r="AY25" s="29">
        <v>0.83</v>
      </c>
      <c r="BN25" s="29" t="s">
        <v>359</v>
      </c>
    </row>
    <row r="26" spans="1:70" s="29" customFormat="1" ht="15" customHeight="1">
      <c r="A26" s="28"/>
      <c r="B26" s="301">
        <f t="shared" si="5"/>
        <v>19</v>
      </c>
      <c r="C26" s="831"/>
      <c r="D26" s="831"/>
      <c r="E26" s="831"/>
      <c r="F26" s="831"/>
      <c r="G26" s="831"/>
      <c r="H26" s="831"/>
      <c r="I26" s="831"/>
      <c r="J26" s="831"/>
      <c r="K26" s="831"/>
      <c r="L26" s="1214"/>
      <c r="M26" s="934"/>
      <c r="N26" s="142"/>
      <c r="O26" s="1214"/>
      <c r="P26" s="934"/>
      <c r="Q26" s="831"/>
      <c r="R26" s="831"/>
      <c r="S26" s="831"/>
      <c r="T26" s="831"/>
      <c r="U26" s="831"/>
      <c r="V26" s="831"/>
      <c r="W26" s="831"/>
      <c r="X26" s="831"/>
      <c r="Y26" s="831"/>
      <c r="Z26" s="1348"/>
      <c r="AA26" s="1349"/>
      <c r="AB26" s="1208" t="str">
        <f t="shared" si="8"/>
        <v/>
      </c>
      <c r="AC26" s="1209"/>
      <c r="AD26" s="1209"/>
      <c r="AE26" s="1210"/>
      <c r="AF26" s="1214"/>
      <c r="AG26" s="1217"/>
      <c r="AH26" s="1217"/>
      <c r="AI26" s="1217"/>
      <c r="AJ26" s="1217"/>
      <c r="AK26" s="1218"/>
      <c r="AL26" s="156" t="str">
        <f t="shared" si="2"/>
        <v/>
      </c>
      <c r="AM26" s="32"/>
      <c r="AN26" s="32"/>
      <c r="AO26" s="28"/>
      <c r="AP26" s="140" t="str">
        <f t="shared" si="3"/>
        <v/>
      </c>
      <c r="AQ26" s="140" t="e">
        <f t="shared" si="4"/>
        <v>#N/A</v>
      </c>
      <c r="AR26" s="141" t="e">
        <f t="shared" si="7"/>
        <v>#N/A</v>
      </c>
      <c r="AS26" s="139" t="e">
        <f t="shared" si="1"/>
        <v>#N/A</v>
      </c>
      <c r="AX26" s="29" t="s">
        <v>240</v>
      </c>
      <c r="AY26" s="29">
        <v>0.83499999999999996</v>
      </c>
      <c r="BC26" s="29" t="s">
        <v>357</v>
      </c>
      <c r="BD26" s="29" t="s">
        <v>344</v>
      </c>
      <c r="BI26" s="29" t="s">
        <v>361</v>
      </c>
      <c r="BO26" s="29" t="s">
        <v>344</v>
      </c>
      <c r="BQ26" s="29" t="s">
        <v>345</v>
      </c>
    </row>
    <row r="27" spans="1:70" s="29" customFormat="1" ht="15" customHeight="1">
      <c r="A27" s="28"/>
      <c r="B27" s="301">
        <f t="shared" si="5"/>
        <v>20</v>
      </c>
      <c r="C27" s="831"/>
      <c r="D27" s="831"/>
      <c r="E27" s="831"/>
      <c r="F27" s="831"/>
      <c r="G27" s="831"/>
      <c r="H27" s="831"/>
      <c r="I27" s="831"/>
      <c r="J27" s="831"/>
      <c r="K27" s="831"/>
      <c r="L27" s="1214"/>
      <c r="M27" s="934"/>
      <c r="N27" s="142"/>
      <c r="O27" s="1214"/>
      <c r="P27" s="934"/>
      <c r="Q27" s="831"/>
      <c r="R27" s="831"/>
      <c r="S27" s="831"/>
      <c r="T27" s="831"/>
      <c r="U27" s="831"/>
      <c r="V27" s="831"/>
      <c r="W27" s="831"/>
      <c r="X27" s="831"/>
      <c r="Y27" s="831"/>
      <c r="Z27" s="1348"/>
      <c r="AA27" s="1349"/>
      <c r="AB27" s="1208" t="str">
        <f t="shared" si="8"/>
        <v/>
      </c>
      <c r="AC27" s="1209"/>
      <c r="AD27" s="1209"/>
      <c r="AE27" s="1210"/>
      <c r="AF27" s="1214"/>
      <c r="AG27" s="1217"/>
      <c r="AH27" s="1217"/>
      <c r="AI27" s="1217"/>
      <c r="AJ27" s="1217"/>
      <c r="AK27" s="1218"/>
      <c r="AL27" s="156" t="str">
        <f t="shared" si="2"/>
        <v/>
      </c>
      <c r="AM27" s="32"/>
      <c r="AN27" s="32"/>
      <c r="AO27" s="28"/>
      <c r="AP27" s="140" t="str">
        <f t="shared" si="3"/>
        <v/>
      </c>
      <c r="AQ27" s="140" t="e">
        <f t="shared" si="4"/>
        <v>#N/A</v>
      </c>
      <c r="AR27" s="141" t="e">
        <f t="shared" si="7"/>
        <v>#N/A</v>
      </c>
      <c r="AS27" s="139" t="e">
        <f t="shared" si="1"/>
        <v>#N/A</v>
      </c>
      <c r="AX27" s="29" t="s">
        <v>239</v>
      </c>
      <c r="AY27" s="29">
        <v>0.84</v>
      </c>
      <c r="BD27" s="29" t="s">
        <v>304</v>
      </c>
      <c r="BE27" s="29" t="s">
        <v>306</v>
      </c>
      <c r="BF27" s="29" t="s">
        <v>304</v>
      </c>
      <c r="BG27" s="29" t="s">
        <v>306</v>
      </c>
      <c r="BH27" s="29" t="s">
        <v>371</v>
      </c>
      <c r="BI27" s="29" t="s">
        <v>304</v>
      </c>
      <c r="BJ27" s="29" t="s">
        <v>306</v>
      </c>
      <c r="BK27" s="29" t="s">
        <v>304</v>
      </c>
      <c r="BL27" s="29" t="s">
        <v>306</v>
      </c>
      <c r="BM27" s="29" t="s">
        <v>371</v>
      </c>
      <c r="BO27" s="29" t="s">
        <v>304</v>
      </c>
      <c r="BP27" s="29" t="s">
        <v>306</v>
      </c>
      <c r="BQ27" s="29" t="s">
        <v>304</v>
      </c>
      <c r="BR27" s="29" t="s">
        <v>306</v>
      </c>
    </row>
    <row r="28" spans="1:70" s="29" customFormat="1" ht="15" customHeight="1">
      <c r="A28" s="28"/>
      <c r="B28" s="301">
        <f t="shared" si="5"/>
        <v>21</v>
      </c>
      <c r="C28" s="831"/>
      <c r="D28" s="831"/>
      <c r="E28" s="831"/>
      <c r="F28" s="831"/>
      <c r="G28" s="831"/>
      <c r="H28" s="831"/>
      <c r="I28" s="831"/>
      <c r="J28" s="831"/>
      <c r="K28" s="831"/>
      <c r="L28" s="1214"/>
      <c r="M28" s="934"/>
      <c r="N28" s="142"/>
      <c r="O28" s="1214"/>
      <c r="P28" s="934"/>
      <c r="Q28" s="831"/>
      <c r="R28" s="831"/>
      <c r="S28" s="831"/>
      <c r="T28" s="831"/>
      <c r="U28" s="831"/>
      <c r="V28" s="831"/>
      <c r="W28" s="831"/>
      <c r="X28" s="831"/>
      <c r="Y28" s="831"/>
      <c r="Z28" s="1348"/>
      <c r="AA28" s="1349"/>
      <c r="AB28" s="1208" t="str">
        <f t="shared" si="8"/>
        <v/>
      </c>
      <c r="AC28" s="1209"/>
      <c r="AD28" s="1209"/>
      <c r="AE28" s="1210"/>
      <c r="AF28" s="1214"/>
      <c r="AG28" s="1217"/>
      <c r="AH28" s="1217"/>
      <c r="AI28" s="1217"/>
      <c r="AJ28" s="1217"/>
      <c r="AK28" s="1218"/>
      <c r="AL28" s="156" t="str">
        <f t="shared" si="2"/>
        <v/>
      </c>
      <c r="AM28" s="32"/>
      <c r="AN28" s="32"/>
      <c r="AO28" s="28"/>
      <c r="AP28" s="140" t="str">
        <f t="shared" si="3"/>
        <v/>
      </c>
      <c r="AQ28" s="140" t="e">
        <f t="shared" si="4"/>
        <v>#N/A</v>
      </c>
      <c r="AR28" s="141" t="e">
        <f t="shared" si="7"/>
        <v>#N/A</v>
      </c>
      <c r="AS28" s="139" t="e">
        <f t="shared" si="1"/>
        <v>#N/A</v>
      </c>
      <c r="AX28" s="29" t="s">
        <v>238</v>
      </c>
      <c r="AY28" s="29">
        <v>0.84499999999999997</v>
      </c>
      <c r="BD28" s="29" t="s">
        <v>350</v>
      </c>
      <c r="BE28" s="29" t="s">
        <v>350</v>
      </c>
      <c r="BF28" s="29" t="s">
        <v>351</v>
      </c>
      <c r="BG28" s="29" t="s">
        <v>351</v>
      </c>
      <c r="BH28" s="29" t="s">
        <v>351</v>
      </c>
      <c r="BI28" s="29" t="s">
        <v>350</v>
      </c>
      <c r="BJ28" s="29" t="s">
        <v>350</v>
      </c>
      <c r="BK28" s="29" t="s">
        <v>351</v>
      </c>
      <c r="BL28" s="29" t="s">
        <v>351</v>
      </c>
      <c r="BM28" s="29" t="s">
        <v>351</v>
      </c>
      <c r="BO28" s="29" t="s">
        <v>350</v>
      </c>
      <c r="BP28" s="29" t="s">
        <v>351</v>
      </c>
      <c r="BQ28" s="29" t="s">
        <v>350</v>
      </c>
      <c r="BR28" s="29" t="s">
        <v>351</v>
      </c>
    </row>
    <row r="29" spans="1:70" s="29" customFormat="1" ht="15" customHeight="1">
      <c r="A29" s="28"/>
      <c r="B29" s="301">
        <f t="shared" si="5"/>
        <v>22</v>
      </c>
      <c r="C29" s="831"/>
      <c r="D29" s="831"/>
      <c r="E29" s="831"/>
      <c r="F29" s="831"/>
      <c r="G29" s="831"/>
      <c r="H29" s="831"/>
      <c r="I29" s="831"/>
      <c r="J29" s="831"/>
      <c r="K29" s="831"/>
      <c r="L29" s="1214"/>
      <c r="M29" s="934"/>
      <c r="N29" s="142"/>
      <c r="O29" s="1214"/>
      <c r="P29" s="934"/>
      <c r="Q29" s="831"/>
      <c r="R29" s="831"/>
      <c r="S29" s="831"/>
      <c r="T29" s="831"/>
      <c r="U29" s="831"/>
      <c r="V29" s="831"/>
      <c r="W29" s="831"/>
      <c r="X29" s="831"/>
      <c r="Y29" s="831"/>
      <c r="Z29" s="1348"/>
      <c r="AA29" s="1349"/>
      <c r="AB29" s="1208" t="str">
        <f t="shared" si="8"/>
        <v/>
      </c>
      <c r="AC29" s="1209"/>
      <c r="AD29" s="1209"/>
      <c r="AE29" s="1210"/>
      <c r="AF29" s="1214"/>
      <c r="AG29" s="1217"/>
      <c r="AH29" s="1217"/>
      <c r="AI29" s="1217"/>
      <c r="AJ29" s="1217"/>
      <c r="AK29" s="1218"/>
      <c r="AL29" s="156" t="str">
        <f t="shared" si="2"/>
        <v/>
      </c>
      <c r="AM29" s="32"/>
      <c r="AN29" s="32"/>
      <c r="AO29" s="28"/>
      <c r="AP29" s="140" t="str">
        <f t="shared" si="3"/>
        <v/>
      </c>
      <c r="AQ29" s="140" t="e">
        <f t="shared" si="4"/>
        <v>#N/A</v>
      </c>
      <c r="AR29" s="141" t="e">
        <f t="shared" si="7"/>
        <v>#N/A</v>
      </c>
      <c r="AS29" s="139" t="e">
        <f t="shared" si="1"/>
        <v>#N/A</v>
      </c>
      <c r="AX29" s="29" t="s">
        <v>237</v>
      </c>
      <c r="AY29" s="29">
        <v>0.85</v>
      </c>
      <c r="BB29" s="29" t="s">
        <v>363</v>
      </c>
      <c r="BC29" s="29">
        <v>1995</v>
      </c>
      <c r="BD29" s="29">
        <v>1.05</v>
      </c>
      <c r="BE29" s="136">
        <v>1.0416666666666667</v>
      </c>
      <c r="BF29" s="136">
        <v>0.03</v>
      </c>
      <c r="BG29" s="136">
        <v>0.15</v>
      </c>
      <c r="BH29" s="136">
        <f>(BF29+BG29)/2</f>
        <v>0.09</v>
      </c>
      <c r="BI29" s="136">
        <v>0.7</v>
      </c>
      <c r="BJ29" s="136">
        <v>0.64</v>
      </c>
      <c r="BK29" s="136">
        <v>0.95499999999999996</v>
      </c>
      <c r="BL29" s="136">
        <v>0.86</v>
      </c>
      <c r="BM29" s="136">
        <f>(BK29+BL29)/2</f>
        <v>0.90749999999999997</v>
      </c>
      <c r="BO29" s="29">
        <v>0.25</v>
      </c>
      <c r="BP29" s="29">
        <v>0.25</v>
      </c>
      <c r="BQ29" s="29">
        <v>0.75</v>
      </c>
      <c r="BR29" s="29">
        <v>0.75</v>
      </c>
    </row>
    <row r="30" spans="1:70" s="29" customFormat="1" ht="15" customHeight="1">
      <c r="A30" s="28"/>
      <c r="B30" s="301">
        <f t="shared" si="5"/>
        <v>23</v>
      </c>
      <c r="C30" s="831"/>
      <c r="D30" s="831"/>
      <c r="E30" s="831"/>
      <c r="F30" s="831"/>
      <c r="G30" s="831"/>
      <c r="H30" s="831"/>
      <c r="I30" s="831"/>
      <c r="J30" s="831"/>
      <c r="K30" s="831"/>
      <c r="L30" s="1214"/>
      <c r="M30" s="934"/>
      <c r="N30" s="142"/>
      <c r="O30" s="1214"/>
      <c r="P30" s="934"/>
      <c r="Q30" s="831"/>
      <c r="R30" s="831"/>
      <c r="S30" s="831"/>
      <c r="T30" s="831"/>
      <c r="U30" s="831"/>
      <c r="V30" s="831"/>
      <c r="W30" s="831"/>
      <c r="X30" s="831"/>
      <c r="Y30" s="831"/>
      <c r="Z30" s="1348"/>
      <c r="AA30" s="1349"/>
      <c r="AB30" s="1208" t="str">
        <f t="shared" si="8"/>
        <v/>
      </c>
      <c r="AC30" s="1209"/>
      <c r="AD30" s="1209"/>
      <c r="AE30" s="1210"/>
      <c r="AF30" s="1214"/>
      <c r="AG30" s="1217"/>
      <c r="AH30" s="1217"/>
      <c r="AI30" s="1217"/>
      <c r="AJ30" s="1217"/>
      <c r="AK30" s="1218"/>
      <c r="AL30" s="156" t="str">
        <f t="shared" si="2"/>
        <v/>
      </c>
      <c r="AM30" s="32"/>
      <c r="AN30" s="32"/>
      <c r="AO30" s="28"/>
      <c r="AP30" s="140" t="str">
        <f t="shared" si="3"/>
        <v/>
      </c>
      <c r="AQ30" s="140" t="e">
        <f t="shared" si="4"/>
        <v>#N/A</v>
      </c>
      <c r="AR30" s="141" t="e">
        <f t="shared" si="7"/>
        <v>#N/A</v>
      </c>
      <c r="AS30" s="139" t="e">
        <f t="shared" si="1"/>
        <v>#N/A</v>
      </c>
      <c r="AX30" s="29" t="s">
        <v>236</v>
      </c>
      <c r="AY30" s="29">
        <v>0.85499999999999998</v>
      </c>
      <c r="BB30" s="29" t="s">
        <v>230</v>
      </c>
      <c r="BC30" s="29">
        <v>1996</v>
      </c>
      <c r="BD30" s="29">
        <v>1.05</v>
      </c>
      <c r="BE30" s="136">
        <v>1.0416666666666667</v>
      </c>
      <c r="BF30" s="136">
        <v>-4.9875000000000003E-2</v>
      </c>
      <c r="BG30" s="136">
        <v>7.4999999999999997E-2</v>
      </c>
      <c r="BH30" s="136">
        <f t="shared" ref="BH30:BH53" si="10">(BF30+BG30)/2</f>
        <v>1.2562499999999997E-2</v>
      </c>
      <c r="BI30" s="136">
        <v>0.76100000000000001</v>
      </c>
      <c r="BJ30" s="136">
        <v>0.69550000000000001</v>
      </c>
      <c r="BK30" s="136">
        <v>1.0365</v>
      </c>
      <c r="BL30" s="136">
        <v>0.9345</v>
      </c>
      <c r="BM30" s="136">
        <f t="shared" ref="BM30:BM53" si="11">(BK30+BL30)/2</f>
        <v>0.98550000000000004</v>
      </c>
      <c r="BO30" s="29">
        <v>0.25</v>
      </c>
      <c r="BP30" s="29">
        <v>0.25</v>
      </c>
      <c r="BQ30" s="29">
        <v>0.75</v>
      </c>
      <c r="BR30" s="29">
        <v>0.75</v>
      </c>
    </row>
    <row r="31" spans="1:70" s="29" customFormat="1" ht="15" customHeight="1">
      <c r="A31" s="28"/>
      <c r="B31" s="301">
        <f t="shared" si="5"/>
        <v>24</v>
      </c>
      <c r="C31" s="831"/>
      <c r="D31" s="831"/>
      <c r="E31" s="831"/>
      <c r="F31" s="831"/>
      <c r="G31" s="831"/>
      <c r="H31" s="831"/>
      <c r="I31" s="831"/>
      <c r="J31" s="831"/>
      <c r="K31" s="831"/>
      <c r="L31" s="1214"/>
      <c r="M31" s="934"/>
      <c r="N31" s="142"/>
      <c r="O31" s="1214"/>
      <c r="P31" s="934"/>
      <c r="Q31" s="831"/>
      <c r="R31" s="831"/>
      <c r="S31" s="831"/>
      <c r="T31" s="831"/>
      <c r="U31" s="831"/>
      <c r="V31" s="831"/>
      <c r="W31" s="831"/>
      <c r="X31" s="831"/>
      <c r="Y31" s="831"/>
      <c r="Z31" s="1348"/>
      <c r="AA31" s="1349"/>
      <c r="AB31" s="1208" t="str">
        <f t="shared" si="8"/>
        <v/>
      </c>
      <c r="AC31" s="1209"/>
      <c r="AD31" s="1209"/>
      <c r="AE31" s="1210"/>
      <c r="AF31" s="1214"/>
      <c r="AG31" s="1217"/>
      <c r="AH31" s="1217"/>
      <c r="AI31" s="1217"/>
      <c r="AJ31" s="1217"/>
      <c r="AK31" s="1218"/>
      <c r="AL31" s="156" t="str">
        <f t="shared" si="2"/>
        <v/>
      </c>
      <c r="AM31" s="32"/>
      <c r="AN31" s="32"/>
      <c r="AO31" s="28"/>
      <c r="AP31" s="140" t="str">
        <f t="shared" si="3"/>
        <v/>
      </c>
      <c r="AQ31" s="140" t="e">
        <f t="shared" si="4"/>
        <v>#N/A</v>
      </c>
      <c r="AR31" s="141" t="e">
        <f t="shared" si="7"/>
        <v>#N/A</v>
      </c>
      <c r="AS31" s="139" t="e">
        <f t="shared" si="1"/>
        <v>#N/A</v>
      </c>
      <c r="AX31" s="29" t="s">
        <v>235</v>
      </c>
      <c r="AY31" s="29">
        <v>0.86</v>
      </c>
      <c r="BB31" s="29" t="s">
        <v>229</v>
      </c>
      <c r="BC31" s="29">
        <v>1997</v>
      </c>
      <c r="BD31" s="29">
        <v>1.05</v>
      </c>
      <c r="BE31" s="136">
        <v>1.0416666666666667</v>
      </c>
      <c r="BF31" s="136">
        <v>-0.12975</v>
      </c>
      <c r="BG31" s="136">
        <v>0</v>
      </c>
      <c r="BH31" s="136">
        <f t="shared" si="10"/>
        <v>-6.4875000000000002E-2</v>
      </c>
      <c r="BI31" s="136">
        <v>0.82199999999999995</v>
      </c>
      <c r="BJ31" s="136">
        <v>0.751</v>
      </c>
      <c r="BK31" s="136">
        <v>1.1179999999999999</v>
      </c>
      <c r="BL31" s="136">
        <v>1.0089999999999999</v>
      </c>
      <c r="BM31" s="136">
        <f t="shared" si="11"/>
        <v>1.0634999999999999</v>
      </c>
    </row>
    <row r="32" spans="1:70" s="29" customFormat="1" ht="15" customHeight="1">
      <c r="A32" s="28"/>
      <c r="B32" s="301">
        <f t="shared" si="5"/>
        <v>25</v>
      </c>
      <c r="C32" s="831"/>
      <c r="D32" s="831"/>
      <c r="E32" s="831"/>
      <c r="F32" s="831"/>
      <c r="G32" s="831"/>
      <c r="H32" s="831"/>
      <c r="I32" s="831"/>
      <c r="J32" s="831"/>
      <c r="K32" s="831"/>
      <c r="L32" s="1214"/>
      <c r="M32" s="934"/>
      <c r="N32" s="142"/>
      <c r="O32" s="1214"/>
      <c r="P32" s="934"/>
      <c r="Q32" s="831"/>
      <c r="R32" s="831"/>
      <c r="S32" s="831"/>
      <c r="T32" s="831"/>
      <c r="U32" s="831"/>
      <c r="V32" s="831"/>
      <c r="W32" s="831"/>
      <c r="X32" s="831"/>
      <c r="Y32" s="831"/>
      <c r="Z32" s="1348"/>
      <c r="AA32" s="1349"/>
      <c r="AB32" s="1208" t="str">
        <f t="shared" si="8"/>
        <v/>
      </c>
      <c r="AC32" s="1209"/>
      <c r="AD32" s="1209"/>
      <c r="AE32" s="1210"/>
      <c r="AF32" s="1214"/>
      <c r="AG32" s="1217"/>
      <c r="AH32" s="1217"/>
      <c r="AI32" s="1217"/>
      <c r="AJ32" s="1217"/>
      <c r="AK32" s="1218"/>
      <c r="AL32" s="156" t="str">
        <f t="shared" si="2"/>
        <v/>
      </c>
      <c r="AM32" s="32"/>
      <c r="AN32" s="32"/>
      <c r="AO32" s="28"/>
      <c r="AP32" s="140" t="str">
        <f t="shared" si="3"/>
        <v/>
      </c>
      <c r="AQ32" s="140" t="e">
        <f t="shared" si="4"/>
        <v>#N/A</v>
      </c>
      <c r="AR32" s="141" t="e">
        <f t="shared" si="7"/>
        <v>#N/A</v>
      </c>
      <c r="AS32" s="139" t="e">
        <f t="shared" si="1"/>
        <v>#N/A</v>
      </c>
      <c r="AX32" s="29" t="s">
        <v>234</v>
      </c>
      <c r="AY32" s="29">
        <v>0.86499999999999999</v>
      </c>
      <c r="BB32" s="29" t="s">
        <v>228</v>
      </c>
      <c r="BC32" s="29">
        <v>1998</v>
      </c>
      <c r="BD32" s="29">
        <v>1.05</v>
      </c>
      <c r="BE32" s="136">
        <v>1.0416666666666667</v>
      </c>
      <c r="BF32" s="136">
        <v>-0.20962500000000001</v>
      </c>
      <c r="BG32" s="136">
        <v>-7.4999999999999983E-2</v>
      </c>
      <c r="BH32" s="136">
        <f t="shared" si="10"/>
        <v>-0.14231250000000001</v>
      </c>
      <c r="BI32" s="136">
        <v>0.88300000000000001</v>
      </c>
      <c r="BJ32" s="136">
        <v>0.80649999999999999</v>
      </c>
      <c r="BK32" s="136">
        <v>1.1995</v>
      </c>
      <c r="BL32" s="136">
        <v>1.0834999999999999</v>
      </c>
      <c r="BM32" s="136">
        <f t="shared" si="11"/>
        <v>1.1415</v>
      </c>
    </row>
    <row r="33" spans="1:65" s="29" customFormat="1" ht="15" customHeight="1">
      <c r="A33" s="28"/>
      <c r="B33" s="301">
        <f t="shared" si="5"/>
        <v>26</v>
      </c>
      <c r="C33" s="831"/>
      <c r="D33" s="831"/>
      <c r="E33" s="831"/>
      <c r="F33" s="831"/>
      <c r="G33" s="831"/>
      <c r="H33" s="831"/>
      <c r="I33" s="831"/>
      <c r="J33" s="831"/>
      <c r="K33" s="831"/>
      <c r="L33" s="1214"/>
      <c r="M33" s="934"/>
      <c r="N33" s="142"/>
      <c r="O33" s="1214"/>
      <c r="P33" s="934"/>
      <c r="Q33" s="831"/>
      <c r="R33" s="831"/>
      <c r="S33" s="831"/>
      <c r="T33" s="831"/>
      <c r="U33" s="831"/>
      <c r="V33" s="831"/>
      <c r="W33" s="831"/>
      <c r="X33" s="831"/>
      <c r="Y33" s="831"/>
      <c r="Z33" s="1348"/>
      <c r="AA33" s="1349"/>
      <c r="AB33" s="1208" t="str">
        <f t="shared" si="8"/>
        <v/>
      </c>
      <c r="AC33" s="1209"/>
      <c r="AD33" s="1209"/>
      <c r="AE33" s="1210"/>
      <c r="AF33" s="1214"/>
      <c r="AG33" s="1217"/>
      <c r="AH33" s="1217"/>
      <c r="AI33" s="1217"/>
      <c r="AJ33" s="1217"/>
      <c r="AK33" s="1218"/>
      <c r="AL33" s="156" t="str">
        <f t="shared" si="2"/>
        <v/>
      </c>
      <c r="AM33" s="32"/>
      <c r="AN33" s="32"/>
      <c r="AO33" s="28"/>
      <c r="AP33" s="140" t="str">
        <f t="shared" si="3"/>
        <v/>
      </c>
      <c r="AQ33" s="140" t="e">
        <f t="shared" si="4"/>
        <v>#N/A</v>
      </c>
      <c r="AR33" s="141" t="e">
        <f t="shared" si="7"/>
        <v>#N/A</v>
      </c>
      <c r="AS33" s="139" t="e">
        <f t="shared" si="1"/>
        <v>#N/A</v>
      </c>
      <c r="AX33" s="29" t="s">
        <v>233</v>
      </c>
      <c r="AY33" s="29">
        <v>0.87</v>
      </c>
      <c r="BB33" s="29" t="s">
        <v>227</v>
      </c>
      <c r="BC33" s="29">
        <v>1999</v>
      </c>
      <c r="BD33" s="29">
        <v>1.05</v>
      </c>
      <c r="BE33" s="136">
        <v>1.0416666666666667</v>
      </c>
      <c r="BF33" s="136">
        <v>-0.28949999999999998</v>
      </c>
      <c r="BG33" s="136">
        <v>-0.15</v>
      </c>
      <c r="BH33" s="136">
        <f t="shared" si="10"/>
        <v>-0.21975</v>
      </c>
      <c r="BI33" s="136">
        <v>0.94399999999999995</v>
      </c>
      <c r="BJ33" s="136">
        <v>0.86199999999999988</v>
      </c>
      <c r="BK33" s="136">
        <v>1.2809999999999999</v>
      </c>
      <c r="BL33" s="136">
        <v>1.1579999999999999</v>
      </c>
      <c r="BM33" s="136">
        <f t="shared" si="11"/>
        <v>1.2195</v>
      </c>
    </row>
    <row r="34" spans="1:65" s="29" customFormat="1" ht="15" customHeight="1">
      <c r="A34" s="28"/>
      <c r="B34" s="301">
        <f t="shared" si="5"/>
        <v>27</v>
      </c>
      <c r="C34" s="831"/>
      <c r="D34" s="831"/>
      <c r="E34" s="831"/>
      <c r="F34" s="831"/>
      <c r="G34" s="831"/>
      <c r="H34" s="831"/>
      <c r="I34" s="831"/>
      <c r="J34" s="831"/>
      <c r="K34" s="831"/>
      <c r="L34" s="1214"/>
      <c r="M34" s="934"/>
      <c r="N34" s="142"/>
      <c r="O34" s="1214"/>
      <c r="P34" s="934"/>
      <c r="Q34" s="831"/>
      <c r="R34" s="831"/>
      <c r="S34" s="831"/>
      <c r="T34" s="831"/>
      <c r="U34" s="831"/>
      <c r="V34" s="831"/>
      <c r="W34" s="831"/>
      <c r="X34" s="831"/>
      <c r="Y34" s="831"/>
      <c r="Z34" s="1348"/>
      <c r="AA34" s="1349"/>
      <c r="AB34" s="1208" t="str">
        <f t="shared" si="8"/>
        <v/>
      </c>
      <c r="AC34" s="1209"/>
      <c r="AD34" s="1209"/>
      <c r="AE34" s="1210"/>
      <c r="AF34" s="1214"/>
      <c r="AG34" s="1217"/>
      <c r="AH34" s="1217"/>
      <c r="AI34" s="1217"/>
      <c r="AJ34" s="1217"/>
      <c r="AK34" s="1218"/>
      <c r="AL34" s="156" t="str">
        <f t="shared" si="2"/>
        <v/>
      </c>
      <c r="AM34" s="32"/>
      <c r="AN34" s="32"/>
      <c r="AO34" s="28"/>
      <c r="AP34" s="140" t="str">
        <f t="shared" si="3"/>
        <v/>
      </c>
      <c r="AQ34" s="140" t="e">
        <f t="shared" si="4"/>
        <v>#N/A</v>
      </c>
      <c r="AR34" s="141" t="e">
        <f t="shared" si="7"/>
        <v>#N/A</v>
      </c>
      <c r="AS34" s="139" t="e">
        <f t="shared" si="1"/>
        <v>#N/A</v>
      </c>
      <c r="AX34" s="29" t="s">
        <v>232</v>
      </c>
      <c r="AY34" s="29">
        <v>0.875</v>
      </c>
      <c r="BB34" s="29" t="s">
        <v>226</v>
      </c>
      <c r="BC34" s="29">
        <v>2000</v>
      </c>
      <c r="BD34" s="29">
        <v>1.05</v>
      </c>
      <c r="BE34" s="136">
        <v>1.0416666666666667</v>
      </c>
      <c r="BF34" s="136">
        <v>-0.36937500000000001</v>
      </c>
      <c r="BG34" s="136">
        <v>-0.22500000000000001</v>
      </c>
      <c r="BH34" s="136">
        <f t="shared" si="10"/>
        <v>-0.29718749999999999</v>
      </c>
      <c r="BI34" s="136">
        <v>1.0049999999999999</v>
      </c>
      <c r="BJ34" s="136">
        <v>0.91749999999999998</v>
      </c>
      <c r="BK34" s="136">
        <v>1.3625</v>
      </c>
      <c r="BL34" s="136">
        <v>1.2324999999999999</v>
      </c>
      <c r="BM34" s="136">
        <f t="shared" si="11"/>
        <v>1.2974999999999999</v>
      </c>
    </row>
    <row r="35" spans="1:65" s="29" customFormat="1" ht="15" customHeight="1">
      <c r="A35" s="28"/>
      <c r="B35" s="301">
        <f t="shared" si="5"/>
        <v>28</v>
      </c>
      <c r="C35" s="831"/>
      <c r="D35" s="831"/>
      <c r="E35" s="831"/>
      <c r="F35" s="831"/>
      <c r="G35" s="831"/>
      <c r="H35" s="831"/>
      <c r="I35" s="831"/>
      <c r="J35" s="831"/>
      <c r="K35" s="831"/>
      <c r="L35" s="1214"/>
      <c r="M35" s="934"/>
      <c r="N35" s="142"/>
      <c r="O35" s="1214"/>
      <c r="P35" s="934"/>
      <c r="Q35" s="831"/>
      <c r="R35" s="831"/>
      <c r="S35" s="831"/>
      <c r="T35" s="831"/>
      <c r="U35" s="831"/>
      <c r="V35" s="831"/>
      <c r="W35" s="831"/>
      <c r="X35" s="831"/>
      <c r="Y35" s="831"/>
      <c r="Z35" s="1348"/>
      <c r="AA35" s="1349"/>
      <c r="AB35" s="1208" t="str">
        <f t="shared" si="8"/>
        <v/>
      </c>
      <c r="AC35" s="1209"/>
      <c r="AD35" s="1209"/>
      <c r="AE35" s="1210"/>
      <c r="AF35" s="1214"/>
      <c r="AG35" s="1217"/>
      <c r="AH35" s="1217"/>
      <c r="AI35" s="1217"/>
      <c r="AJ35" s="1217"/>
      <c r="AK35" s="1218"/>
      <c r="AL35" s="156" t="str">
        <f t="shared" si="2"/>
        <v/>
      </c>
      <c r="AM35" s="32"/>
      <c r="AN35" s="32"/>
      <c r="AO35" s="28"/>
      <c r="AP35" s="140" t="str">
        <f t="shared" si="3"/>
        <v/>
      </c>
      <c r="AQ35" s="140" t="e">
        <f t="shared" si="4"/>
        <v>#N/A</v>
      </c>
      <c r="AR35" s="141" t="e">
        <f t="shared" si="7"/>
        <v>#N/A</v>
      </c>
      <c r="AS35" s="139" t="e">
        <f t="shared" si="1"/>
        <v>#N/A</v>
      </c>
      <c r="AX35" s="29" t="s">
        <v>366</v>
      </c>
      <c r="BB35" s="29" t="s">
        <v>225</v>
      </c>
      <c r="BC35" s="29">
        <v>2001</v>
      </c>
      <c r="BD35" s="29">
        <v>1.05</v>
      </c>
      <c r="BE35" s="136">
        <v>1.0416666666666667</v>
      </c>
      <c r="BF35" s="136">
        <v>-0.44925000000000004</v>
      </c>
      <c r="BG35" s="136">
        <v>-0.29999999999999993</v>
      </c>
      <c r="BH35" s="136">
        <f t="shared" si="10"/>
        <v>-0.37462499999999999</v>
      </c>
      <c r="BI35" s="136">
        <v>1.0660000000000001</v>
      </c>
      <c r="BJ35" s="136">
        <v>0.97299999999999986</v>
      </c>
      <c r="BK35" s="136">
        <v>1.444</v>
      </c>
      <c r="BL35" s="136">
        <v>1.3069999999999999</v>
      </c>
      <c r="BM35" s="136">
        <f t="shared" si="11"/>
        <v>1.3754999999999999</v>
      </c>
    </row>
    <row r="36" spans="1:65" s="29" customFormat="1" ht="15" customHeight="1">
      <c r="A36" s="28"/>
      <c r="B36" s="301">
        <f t="shared" si="5"/>
        <v>29</v>
      </c>
      <c r="C36" s="831"/>
      <c r="D36" s="831"/>
      <c r="E36" s="831"/>
      <c r="F36" s="831"/>
      <c r="G36" s="831"/>
      <c r="H36" s="831"/>
      <c r="I36" s="831"/>
      <c r="J36" s="831"/>
      <c r="K36" s="831"/>
      <c r="L36" s="1214"/>
      <c r="M36" s="934"/>
      <c r="N36" s="142"/>
      <c r="O36" s="1214"/>
      <c r="P36" s="934"/>
      <c r="Q36" s="831"/>
      <c r="R36" s="831"/>
      <c r="S36" s="831"/>
      <c r="T36" s="831"/>
      <c r="U36" s="831"/>
      <c r="V36" s="831"/>
      <c r="W36" s="831"/>
      <c r="X36" s="831"/>
      <c r="Y36" s="831"/>
      <c r="Z36" s="1348"/>
      <c r="AA36" s="1349"/>
      <c r="AB36" s="1208" t="str">
        <f t="shared" si="8"/>
        <v/>
      </c>
      <c r="AC36" s="1209"/>
      <c r="AD36" s="1209"/>
      <c r="AE36" s="1210"/>
      <c r="AF36" s="1214"/>
      <c r="AG36" s="1217"/>
      <c r="AH36" s="1217"/>
      <c r="AI36" s="1217"/>
      <c r="AJ36" s="1217"/>
      <c r="AK36" s="1218"/>
      <c r="AL36" s="156" t="str">
        <f t="shared" si="2"/>
        <v/>
      </c>
      <c r="AM36" s="32"/>
      <c r="AN36" s="32"/>
      <c r="AO36" s="28"/>
      <c r="AP36" s="140" t="str">
        <f t="shared" si="3"/>
        <v/>
      </c>
      <c r="AQ36" s="140" t="e">
        <f t="shared" si="4"/>
        <v>#N/A</v>
      </c>
      <c r="AR36" s="141" t="e">
        <f t="shared" si="7"/>
        <v>#N/A</v>
      </c>
      <c r="AS36" s="139" t="e">
        <f t="shared" si="1"/>
        <v>#N/A</v>
      </c>
      <c r="AX36" s="29" t="s">
        <v>363</v>
      </c>
      <c r="AY36" s="29">
        <v>0.88</v>
      </c>
      <c r="BB36" s="29" t="s">
        <v>224</v>
      </c>
      <c r="BC36" s="29">
        <v>2002</v>
      </c>
      <c r="BD36" s="29">
        <v>1.05</v>
      </c>
      <c r="BE36" s="136">
        <v>1.0416666666666667</v>
      </c>
      <c r="BF36" s="136">
        <v>-0.52912499999999996</v>
      </c>
      <c r="BG36" s="136">
        <v>-0.375</v>
      </c>
      <c r="BH36" s="136">
        <f t="shared" si="10"/>
        <v>-0.45206249999999998</v>
      </c>
      <c r="BI36" s="136">
        <v>1.127</v>
      </c>
      <c r="BJ36" s="136">
        <v>1.0284999999999997</v>
      </c>
      <c r="BK36" s="136">
        <v>1.5255000000000001</v>
      </c>
      <c r="BL36" s="136">
        <v>1.3815</v>
      </c>
      <c r="BM36" s="136">
        <f t="shared" si="11"/>
        <v>1.4535</v>
      </c>
    </row>
    <row r="37" spans="1:65" s="29" customFormat="1" ht="15" customHeight="1">
      <c r="A37" s="28"/>
      <c r="B37" s="301">
        <f t="shared" si="5"/>
        <v>30</v>
      </c>
      <c r="C37" s="831"/>
      <c r="D37" s="831"/>
      <c r="E37" s="831"/>
      <c r="F37" s="831"/>
      <c r="G37" s="831"/>
      <c r="H37" s="831"/>
      <c r="I37" s="831"/>
      <c r="J37" s="831"/>
      <c r="K37" s="831"/>
      <c r="L37" s="1214"/>
      <c r="M37" s="934"/>
      <c r="N37" s="142"/>
      <c r="O37" s="1214"/>
      <c r="P37" s="934"/>
      <c r="Q37" s="831"/>
      <c r="R37" s="831"/>
      <c r="S37" s="831"/>
      <c r="T37" s="831"/>
      <c r="U37" s="831"/>
      <c r="V37" s="831"/>
      <c r="W37" s="831"/>
      <c r="X37" s="831"/>
      <c r="Y37" s="831"/>
      <c r="Z37" s="1348"/>
      <c r="AA37" s="1349"/>
      <c r="AB37" s="1208" t="str">
        <f t="shared" si="8"/>
        <v/>
      </c>
      <c r="AC37" s="1209"/>
      <c r="AD37" s="1209"/>
      <c r="AE37" s="1210"/>
      <c r="AF37" s="1214"/>
      <c r="AG37" s="1217"/>
      <c r="AH37" s="1217"/>
      <c r="AI37" s="1217"/>
      <c r="AJ37" s="1217"/>
      <c r="AK37" s="1218"/>
      <c r="AL37" s="156" t="str">
        <f t="shared" si="2"/>
        <v/>
      </c>
      <c r="AM37" s="32"/>
      <c r="AN37" s="32"/>
      <c r="AO37" s="28"/>
      <c r="AP37" s="140" t="str">
        <f t="shared" si="3"/>
        <v/>
      </c>
      <c r="AQ37" s="140" t="e">
        <f t="shared" si="4"/>
        <v>#N/A</v>
      </c>
      <c r="AR37" s="141" t="e">
        <f t="shared" si="7"/>
        <v>#N/A</v>
      </c>
      <c r="AS37" s="139" t="e">
        <f t="shared" si="1"/>
        <v>#N/A</v>
      </c>
      <c r="AX37" s="29" t="s">
        <v>230</v>
      </c>
      <c r="AY37" s="29">
        <v>0.88500000000000001</v>
      </c>
      <c r="BB37" s="29" t="s">
        <v>223</v>
      </c>
      <c r="BC37" s="29">
        <v>2003</v>
      </c>
      <c r="BD37" s="29">
        <v>1.05</v>
      </c>
      <c r="BE37" s="136">
        <v>1.0416666666666667</v>
      </c>
      <c r="BF37" s="136">
        <v>-0.60899999999999999</v>
      </c>
      <c r="BG37" s="136">
        <v>-0.44999999999999996</v>
      </c>
      <c r="BH37" s="136">
        <f t="shared" si="10"/>
        <v>-0.52949999999999997</v>
      </c>
      <c r="BI37" s="136">
        <v>1.1880000000000002</v>
      </c>
      <c r="BJ37" s="136">
        <v>1.0839999999999999</v>
      </c>
      <c r="BK37" s="136">
        <v>1.607</v>
      </c>
      <c r="BL37" s="136">
        <v>1.456</v>
      </c>
      <c r="BM37" s="136">
        <f t="shared" si="11"/>
        <v>1.5314999999999999</v>
      </c>
    </row>
    <row r="38" spans="1:65" s="29" customFormat="1" ht="15" customHeight="1">
      <c r="A38" s="28"/>
      <c r="B38" s="301">
        <f>IF(B37="","",B37+1)</f>
        <v>31</v>
      </c>
      <c r="C38" s="831"/>
      <c r="D38" s="831"/>
      <c r="E38" s="831"/>
      <c r="F38" s="831"/>
      <c r="G38" s="831"/>
      <c r="H38" s="831"/>
      <c r="I38" s="831"/>
      <c r="J38" s="831"/>
      <c r="K38" s="831"/>
      <c r="L38" s="1214"/>
      <c r="M38" s="934"/>
      <c r="N38" s="142"/>
      <c r="O38" s="1214"/>
      <c r="P38" s="934"/>
      <c r="Q38" s="831"/>
      <c r="R38" s="831"/>
      <c r="S38" s="831"/>
      <c r="T38" s="831"/>
      <c r="U38" s="831"/>
      <c r="V38" s="831"/>
      <c r="W38" s="831"/>
      <c r="X38" s="831"/>
      <c r="Y38" s="831"/>
      <c r="Z38" s="1348"/>
      <c r="AA38" s="1349"/>
      <c r="AB38" s="1208" t="str">
        <f t="shared" si="8"/>
        <v/>
      </c>
      <c r="AC38" s="1209"/>
      <c r="AD38" s="1209"/>
      <c r="AE38" s="1210"/>
      <c r="AF38" s="1214"/>
      <c r="AG38" s="1217"/>
      <c r="AH38" s="1217"/>
      <c r="AI38" s="1217"/>
      <c r="AJ38" s="1217"/>
      <c r="AK38" s="1218"/>
      <c r="AL38" s="156" t="str">
        <f t="shared" si="2"/>
        <v/>
      </c>
      <c r="AM38" s="32"/>
      <c r="AN38" s="32"/>
      <c r="AO38" s="28"/>
      <c r="AP38" s="140" t="str">
        <f t="shared" si="3"/>
        <v/>
      </c>
      <c r="AQ38" s="140" t="e">
        <f t="shared" si="4"/>
        <v>#N/A</v>
      </c>
      <c r="AR38" s="141" t="e">
        <f t="shared" si="7"/>
        <v>#N/A</v>
      </c>
      <c r="AS38" s="139" t="e">
        <f t="shared" si="1"/>
        <v>#N/A</v>
      </c>
      <c r="AX38" s="29" t="s">
        <v>229</v>
      </c>
      <c r="AY38" s="29">
        <v>0.89</v>
      </c>
      <c r="BB38" s="29" t="s">
        <v>222</v>
      </c>
      <c r="BC38" s="29">
        <v>2004</v>
      </c>
      <c r="BD38" s="29">
        <v>1.05</v>
      </c>
      <c r="BE38" s="136">
        <v>1.0416666666666667</v>
      </c>
      <c r="BF38" s="136">
        <v>-0.68887500000000002</v>
      </c>
      <c r="BG38" s="136">
        <v>-0.52499999999999991</v>
      </c>
      <c r="BH38" s="136">
        <f t="shared" si="10"/>
        <v>-0.60693749999999991</v>
      </c>
      <c r="BI38" s="136">
        <v>1.2490000000000001</v>
      </c>
      <c r="BJ38" s="136">
        <v>1.1395</v>
      </c>
      <c r="BK38" s="136">
        <v>1.6884999999999999</v>
      </c>
      <c r="BL38" s="136">
        <v>1.5305</v>
      </c>
      <c r="BM38" s="136">
        <f t="shared" si="11"/>
        <v>1.6094999999999999</v>
      </c>
    </row>
    <row r="39" spans="1:65" s="29" customFormat="1" ht="15" customHeight="1">
      <c r="A39" s="28"/>
      <c r="B39" s="301">
        <f t="shared" ref="B39:B57" si="12">IF(B38="","",B38+1)</f>
        <v>32</v>
      </c>
      <c r="C39" s="831"/>
      <c r="D39" s="831"/>
      <c r="E39" s="831"/>
      <c r="F39" s="831"/>
      <c r="G39" s="831"/>
      <c r="H39" s="831"/>
      <c r="I39" s="831"/>
      <c r="J39" s="831"/>
      <c r="K39" s="831"/>
      <c r="L39" s="1214"/>
      <c r="M39" s="934"/>
      <c r="N39" s="142"/>
      <c r="O39" s="1214"/>
      <c r="P39" s="934"/>
      <c r="Q39" s="831"/>
      <c r="R39" s="831"/>
      <c r="S39" s="831"/>
      <c r="T39" s="831"/>
      <c r="U39" s="831"/>
      <c r="V39" s="831"/>
      <c r="W39" s="831"/>
      <c r="X39" s="831"/>
      <c r="Y39" s="831"/>
      <c r="Z39" s="1348"/>
      <c r="AA39" s="1349"/>
      <c r="AB39" s="1208" t="str">
        <f t="shared" si="8"/>
        <v/>
      </c>
      <c r="AC39" s="1209"/>
      <c r="AD39" s="1209"/>
      <c r="AE39" s="1210"/>
      <c r="AF39" s="1214"/>
      <c r="AG39" s="1217"/>
      <c r="AH39" s="1217"/>
      <c r="AI39" s="1217"/>
      <c r="AJ39" s="1217"/>
      <c r="AK39" s="1218"/>
      <c r="AL39" s="156" t="str">
        <f t="shared" si="2"/>
        <v/>
      </c>
      <c r="AM39" s="32"/>
      <c r="AN39" s="32"/>
      <c r="AO39" s="28"/>
      <c r="AP39" s="140" t="str">
        <f t="shared" si="3"/>
        <v/>
      </c>
      <c r="AQ39" s="140" t="e">
        <f t="shared" si="4"/>
        <v>#N/A</v>
      </c>
      <c r="AR39" s="141" t="e">
        <f t="shared" si="7"/>
        <v>#N/A</v>
      </c>
      <c r="AS39" s="139" t="e">
        <f t="shared" si="1"/>
        <v>#N/A</v>
      </c>
      <c r="AX39" s="29" t="s">
        <v>228</v>
      </c>
      <c r="AY39" s="29">
        <v>0.89500000000000002</v>
      </c>
      <c r="BB39" s="29" t="s">
        <v>221</v>
      </c>
      <c r="BC39" s="29">
        <v>2005</v>
      </c>
      <c r="BD39" s="29">
        <v>1.05</v>
      </c>
      <c r="BE39" s="136">
        <v>1.0416666666666667</v>
      </c>
      <c r="BF39" s="136">
        <v>-0.77</v>
      </c>
      <c r="BG39" s="136">
        <v>-0.60499999999999998</v>
      </c>
      <c r="BH39" s="136">
        <f t="shared" si="10"/>
        <v>-0.6875</v>
      </c>
      <c r="BI39" s="136">
        <v>1.31</v>
      </c>
      <c r="BJ39" s="136">
        <v>1.1950000000000001</v>
      </c>
      <c r="BK39" s="136">
        <v>1.77</v>
      </c>
      <c r="BL39" s="136">
        <v>1.605</v>
      </c>
      <c r="BM39" s="136">
        <f t="shared" si="11"/>
        <v>1.6875</v>
      </c>
    </row>
    <row r="40" spans="1:65" s="29" customFormat="1" ht="15" customHeight="1">
      <c r="A40" s="28"/>
      <c r="B40" s="301">
        <f t="shared" si="12"/>
        <v>33</v>
      </c>
      <c r="C40" s="831"/>
      <c r="D40" s="831"/>
      <c r="E40" s="831"/>
      <c r="F40" s="831"/>
      <c r="G40" s="831"/>
      <c r="H40" s="831"/>
      <c r="I40" s="831"/>
      <c r="J40" s="831"/>
      <c r="K40" s="831"/>
      <c r="L40" s="1214"/>
      <c r="M40" s="934"/>
      <c r="N40" s="142"/>
      <c r="O40" s="1214"/>
      <c r="P40" s="934"/>
      <c r="Q40" s="831"/>
      <c r="R40" s="831"/>
      <c r="S40" s="831"/>
      <c r="T40" s="831"/>
      <c r="U40" s="831"/>
      <c r="V40" s="831"/>
      <c r="W40" s="831"/>
      <c r="X40" s="831"/>
      <c r="Y40" s="831"/>
      <c r="Z40" s="1348"/>
      <c r="AA40" s="1349"/>
      <c r="AB40" s="1208" t="str">
        <f t="shared" si="8"/>
        <v/>
      </c>
      <c r="AC40" s="1209"/>
      <c r="AD40" s="1209"/>
      <c r="AE40" s="1210"/>
      <c r="AF40" s="1214"/>
      <c r="AG40" s="1217"/>
      <c r="AH40" s="1217"/>
      <c r="AI40" s="1217"/>
      <c r="AJ40" s="1217"/>
      <c r="AK40" s="1218"/>
      <c r="AL40" s="156" t="str">
        <f t="shared" si="2"/>
        <v/>
      </c>
      <c r="AM40" s="32"/>
      <c r="AN40" s="32"/>
      <c r="AO40" s="28"/>
      <c r="AP40" s="140" t="str">
        <f t="shared" si="3"/>
        <v/>
      </c>
      <c r="AQ40" s="140" t="e">
        <f t="shared" si="4"/>
        <v>#N/A</v>
      </c>
      <c r="AR40" s="141" t="e">
        <f t="shared" si="7"/>
        <v>#N/A</v>
      </c>
      <c r="AS40" s="139" t="e">
        <f t="shared" ref="AS40:AS57" si="13">IF(AP40=1,VLOOKUP(L40,inv補正COP,7,FALSE)*AR40+VLOOKUP(L40,inv補正COP,12,FALSE),$BO$29*AR40+$BQ$29)</f>
        <v>#N/A</v>
      </c>
      <c r="AX40" s="29" t="s">
        <v>227</v>
      </c>
      <c r="AY40" s="29">
        <v>0.9</v>
      </c>
      <c r="BB40" s="29" t="s">
        <v>220</v>
      </c>
      <c r="BC40" s="29">
        <v>2006</v>
      </c>
      <c r="BD40" s="29">
        <v>1.05</v>
      </c>
      <c r="BE40" s="136">
        <v>1.0416666666666667</v>
      </c>
      <c r="BF40" s="136">
        <v>-0.84087500000000004</v>
      </c>
      <c r="BG40" s="136">
        <v>-0.63575000000000004</v>
      </c>
      <c r="BH40" s="136">
        <f t="shared" si="10"/>
        <v>-0.73831250000000004</v>
      </c>
      <c r="BI40" s="136">
        <v>1.363</v>
      </c>
      <c r="BJ40" s="136">
        <v>1.218</v>
      </c>
      <c r="BK40" s="136">
        <v>1.841</v>
      </c>
      <c r="BL40" s="136">
        <v>1.6359999999999999</v>
      </c>
      <c r="BM40" s="136">
        <f t="shared" si="11"/>
        <v>1.7384999999999999</v>
      </c>
    </row>
    <row r="41" spans="1:65" s="29" customFormat="1" ht="15" customHeight="1">
      <c r="A41" s="28"/>
      <c r="B41" s="301">
        <f t="shared" si="12"/>
        <v>34</v>
      </c>
      <c r="C41" s="831"/>
      <c r="D41" s="831"/>
      <c r="E41" s="831"/>
      <c r="F41" s="831"/>
      <c r="G41" s="831"/>
      <c r="H41" s="831"/>
      <c r="I41" s="831"/>
      <c r="J41" s="831"/>
      <c r="K41" s="831"/>
      <c r="L41" s="1214"/>
      <c r="M41" s="934"/>
      <c r="N41" s="142"/>
      <c r="O41" s="1214"/>
      <c r="P41" s="934"/>
      <c r="Q41" s="831"/>
      <c r="R41" s="831"/>
      <c r="S41" s="831"/>
      <c r="T41" s="831"/>
      <c r="U41" s="831"/>
      <c r="V41" s="831"/>
      <c r="W41" s="831"/>
      <c r="X41" s="831"/>
      <c r="Y41" s="831"/>
      <c r="Z41" s="1348"/>
      <c r="AA41" s="1349"/>
      <c r="AB41" s="1208" t="str">
        <f t="shared" si="8"/>
        <v/>
      </c>
      <c r="AC41" s="1209"/>
      <c r="AD41" s="1209"/>
      <c r="AE41" s="1210"/>
      <c r="AF41" s="1214"/>
      <c r="AG41" s="1217"/>
      <c r="AH41" s="1217"/>
      <c r="AI41" s="1217"/>
      <c r="AJ41" s="1217"/>
      <c r="AK41" s="1218"/>
      <c r="AL41" s="156" t="str">
        <f t="shared" si="2"/>
        <v/>
      </c>
      <c r="AM41" s="32"/>
      <c r="AN41" s="32"/>
      <c r="AO41" s="28"/>
      <c r="AP41" s="140" t="str">
        <f t="shared" si="3"/>
        <v/>
      </c>
      <c r="AQ41" s="140" t="e">
        <f t="shared" si="4"/>
        <v>#N/A</v>
      </c>
      <c r="AR41" s="141" t="e">
        <f t="shared" si="7"/>
        <v>#N/A</v>
      </c>
      <c r="AS41" s="139" t="e">
        <f t="shared" si="13"/>
        <v>#N/A</v>
      </c>
      <c r="AX41" s="29" t="s">
        <v>226</v>
      </c>
      <c r="AY41" s="29">
        <v>0.90500000000000003</v>
      </c>
      <c r="BB41" s="29" t="s">
        <v>219</v>
      </c>
      <c r="BC41" s="29">
        <v>2007</v>
      </c>
      <c r="BD41" s="29">
        <v>1.05</v>
      </c>
      <c r="BE41" s="136">
        <v>1.0416666666666667</v>
      </c>
      <c r="BF41" s="136">
        <v>-0.91175000000000006</v>
      </c>
      <c r="BG41" s="136">
        <v>-0.66649999999999998</v>
      </c>
      <c r="BH41" s="136">
        <f t="shared" si="10"/>
        <v>-0.78912500000000008</v>
      </c>
      <c r="BI41" s="136">
        <v>1.4159999999999999</v>
      </c>
      <c r="BJ41" s="136">
        <v>1.2410000000000001</v>
      </c>
      <c r="BK41" s="136">
        <v>1.9119999999999999</v>
      </c>
      <c r="BL41" s="136">
        <v>1.667</v>
      </c>
      <c r="BM41" s="136">
        <f t="shared" si="11"/>
        <v>1.7894999999999999</v>
      </c>
    </row>
    <row r="42" spans="1:65" s="29" customFormat="1" ht="15" customHeight="1">
      <c r="A42" s="28"/>
      <c r="B42" s="301">
        <f t="shared" si="12"/>
        <v>35</v>
      </c>
      <c r="C42" s="831"/>
      <c r="D42" s="831"/>
      <c r="E42" s="831"/>
      <c r="F42" s="831"/>
      <c r="G42" s="831"/>
      <c r="H42" s="831"/>
      <c r="I42" s="831"/>
      <c r="J42" s="831"/>
      <c r="K42" s="831"/>
      <c r="L42" s="1214"/>
      <c r="M42" s="934"/>
      <c r="N42" s="142"/>
      <c r="O42" s="1214"/>
      <c r="P42" s="934"/>
      <c r="Q42" s="831"/>
      <c r="R42" s="831"/>
      <c r="S42" s="831"/>
      <c r="T42" s="831"/>
      <c r="U42" s="831"/>
      <c r="V42" s="831"/>
      <c r="W42" s="831"/>
      <c r="X42" s="831"/>
      <c r="Y42" s="831"/>
      <c r="Z42" s="1348"/>
      <c r="AA42" s="1349"/>
      <c r="AB42" s="1208" t="str">
        <f t="shared" si="8"/>
        <v/>
      </c>
      <c r="AC42" s="1209"/>
      <c r="AD42" s="1209"/>
      <c r="AE42" s="1210"/>
      <c r="AF42" s="1214"/>
      <c r="AG42" s="1217"/>
      <c r="AH42" s="1217"/>
      <c r="AI42" s="1217"/>
      <c r="AJ42" s="1217"/>
      <c r="AK42" s="1218"/>
      <c r="AL42" s="156" t="str">
        <f t="shared" si="2"/>
        <v/>
      </c>
      <c r="AM42" s="32"/>
      <c r="AN42" s="32"/>
      <c r="AO42" s="28"/>
      <c r="AP42" s="140" t="str">
        <f t="shared" si="3"/>
        <v/>
      </c>
      <c r="AQ42" s="140" t="e">
        <f t="shared" si="4"/>
        <v>#N/A</v>
      </c>
      <c r="AR42" s="141" t="e">
        <f t="shared" si="7"/>
        <v>#N/A</v>
      </c>
      <c r="AS42" s="139" t="e">
        <f t="shared" si="13"/>
        <v>#N/A</v>
      </c>
      <c r="AX42" s="29" t="s">
        <v>225</v>
      </c>
      <c r="AY42" s="29">
        <v>0.91</v>
      </c>
      <c r="BB42" s="29" t="s">
        <v>218</v>
      </c>
      <c r="BC42" s="24">
        <v>2008</v>
      </c>
      <c r="BD42" s="24">
        <v>1.05</v>
      </c>
      <c r="BE42" s="137">
        <v>1.0416666666666667</v>
      </c>
      <c r="BF42" s="137">
        <v>-0.98262499999999997</v>
      </c>
      <c r="BG42" s="137">
        <v>-0.69724999999999993</v>
      </c>
      <c r="BH42" s="136">
        <f t="shared" si="10"/>
        <v>-0.8399375</v>
      </c>
      <c r="BI42" s="137">
        <v>1.4689999999999999</v>
      </c>
      <c r="BJ42" s="137">
        <v>1.264</v>
      </c>
      <c r="BK42" s="137">
        <v>1.9830000000000001</v>
      </c>
      <c r="BL42" s="137">
        <v>1.698</v>
      </c>
      <c r="BM42" s="136">
        <f t="shared" si="11"/>
        <v>1.8405</v>
      </c>
    </row>
    <row r="43" spans="1:65" s="29" customFormat="1" ht="15" customHeight="1">
      <c r="A43" s="28"/>
      <c r="B43" s="301">
        <f t="shared" si="12"/>
        <v>36</v>
      </c>
      <c r="C43" s="831"/>
      <c r="D43" s="831"/>
      <c r="E43" s="831"/>
      <c r="F43" s="831"/>
      <c r="G43" s="831"/>
      <c r="H43" s="831"/>
      <c r="I43" s="831"/>
      <c r="J43" s="831"/>
      <c r="K43" s="831"/>
      <c r="L43" s="1214"/>
      <c r="M43" s="934"/>
      <c r="N43" s="142"/>
      <c r="O43" s="1214"/>
      <c r="P43" s="934"/>
      <c r="Q43" s="831"/>
      <c r="R43" s="831"/>
      <c r="S43" s="831"/>
      <c r="T43" s="831"/>
      <c r="U43" s="831"/>
      <c r="V43" s="831"/>
      <c r="W43" s="831"/>
      <c r="X43" s="831"/>
      <c r="Y43" s="831"/>
      <c r="Z43" s="1348"/>
      <c r="AA43" s="1349"/>
      <c r="AB43" s="1208" t="str">
        <f t="shared" si="8"/>
        <v/>
      </c>
      <c r="AC43" s="1209"/>
      <c r="AD43" s="1209"/>
      <c r="AE43" s="1210"/>
      <c r="AF43" s="1214"/>
      <c r="AG43" s="1217"/>
      <c r="AH43" s="1217"/>
      <c r="AI43" s="1217"/>
      <c r="AJ43" s="1217"/>
      <c r="AK43" s="1218"/>
      <c r="AL43" s="156" t="str">
        <f t="shared" si="2"/>
        <v/>
      </c>
      <c r="AM43" s="32"/>
      <c r="AN43" s="32"/>
      <c r="AO43" s="28"/>
      <c r="AP43" s="140" t="str">
        <f t="shared" si="3"/>
        <v/>
      </c>
      <c r="AQ43" s="140" t="e">
        <f t="shared" si="4"/>
        <v>#N/A</v>
      </c>
      <c r="AR43" s="141" t="e">
        <f t="shared" si="7"/>
        <v>#N/A</v>
      </c>
      <c r="AS43" s="139" t="e">
        <f t="shared" si="13"/>
        <v>#N/A</v>
      </c>
      <c r="AX43" s="29" t="s">
        <v>224</v>
      </c>
      <c r="AY43" s="29">
        <v>0.91500000000000004</v>
      </c>
      <c r="BB43" s="29" t="s">
        <v>217</v>
      </c>
      <c r="BC43" s="24">
        <v>2009</v>
      </c>
      <c r="BD43" s="24">
        <v>1.05</v>
      </c>
      <c r="BE43" s="137">
        <v>1.0416666666666667</v>
      </c>
      <c r="BF43" s="137">
        <v>-1.0535000000000001</v>
      </c>
      <c r="BG43" s="137">
        <v>-0.72799999999999998</v>
      </c>
      <c r="BH43" s="136">
        <f t="shared" si="10"/>
        <v>-0.89075000000000004</v>
      </c>
      <c r="BI43" s="137">
        <v>1.522</v>
      </c>
      <c r="BJ43" s="137">
        <v>1.2870000000000001</v>
      </c>
      <c r="BK43" s="137">
        <v>2.0539999999999998</v>
      </c>
      <c r="BL43" s="137">
        <v>1.7290000000000001</v>
      </c>
      <c r="BM43" s="136">
        <f t="shared" si="11"/>
        <v>1.8915</v>
      </c>
    </row>
    <row r="44" spans="1:65" s="29" customFormat="1" ht="15" customHeight="1">
      <c r="A44" s="28"/>
      <c r="B44" s="301">
        <f t="shared" si="12"/>
        <v>37</v>
      </c>
      <c r="C44" s="831"/>
      <c r="D44" s="831"/>
      <c r="E44" s="831"/>
      <c r="F44" s="831"/>
      <c r="G44" s="831"/>
      <c r="H44" s="831"/>
      <c r="I44" s="831"/>
      <c r="J44" s="831"/>
      <c r="K44" s="831"/>
      <c r="L44" s="1214"/>
      <c r="M44" s="934"/>
      <c r="N44" s="142"/>
      <c r="O44" s="1214"/>
      <c r="P44" s="934"/>
      <c r="Q44" s="831"/>
      <c r="R44" s="831"/>
      <c r="S44" s="831"/>
      <c r="T44" s="831"/>
      <c r="U44" s="831"/>
      <c r="V44" s="831"/>
      <c r="W44" s="831"/>
      <c r="X44" s="831"/>
      <c r="Y44" s="831"/>
      <c r="Z44" s="1348"/>
      <c r="AA44" s="1349"/>
      <c r="AB44" s="1208" t="str">
        <f t="shared" si="8"/>
        <v/>
      </c>
      <c r="AC44" s="1209"/>
      <c r="AD44" s="1209"/>
      <c r="AE44" s="1210"/>
      <c r="AF44" s="1214"/>
      <c r="AG44" s="1217"/>
      <c r="AH44" s="1217"/>
      <c r="AI44" s="1217"/>
      <c r="AJ44" s="1217"/>
      <c r="AK44" s="1218"/>
      <c r="AL44" s="156" t="str">
        <f t="shared" si="2"/>
        <v/>
      </c>
      <c r="AM44" s="32"/>
      <c r="AN44" s="32"/>
      <c r="AO44" s="28"/>
      <c r="AP44" s="140" t="str">
        <f t="shared" si="3"/>
        <v/>
      </c>
      <c r="AQ44" s="140" t="e">
        <f t="shared" si="4"/>
        <v>#N/A</v>
      </c>
      <c r="AR44" s="141" t="e">
        <f t="shared" si="7"/>
        <v>#N/A</v>
      </c>
      <c r="AS44" s="139" t="e">
        <f t="shared" si="13"/>
        <v>#N/A</v>
      </c>
      <c r="AX44" s="29" t="s">
        <v>223</v>
      </c>
      <c r="AY44" s="29">
        <v>0.92</v>
      </c>
      <c r="BB44" s="29" t="s">
        <v>216</v>
      </c>
      <c r="BC44" s="24">
        <v>2010</v>
      </c>
      <c r="BD44" s="24">
        <v>1.05</v>
      </c>
      <c r="BE44" s="137">
        <v>1.0416666666666667</v>
      </c>
      <c r="BF44" s="137">
        <v>-1.1243750000000001</v>
      </c>
      <c r="BG44" s="137">
        <v>-0.75875000000000004</v>
      </c>
      <c r="BH44" s="136">
        <f t="shared" si="10"/>
        <v>-0.94156250000000008</v>
      </c>
      <c r="BI44" s="137">
        <v>1.575</v>
      </c>
      <c r="BJ44" s="137">
        <v>1.31</v>
      </c>
      <c r="BK44" s="137">
        <v>2.125</v>
      </c>
      <c r="BL44" s="137">
        <v>1.76</v>
      </c>
      <c r="BM44" s="136">
        <f t="shared" si="11"/>
        <v>1.9424999999999999</v>
      </c>
    </row>
    <row r="45" spans="1:65" s="29" customFormat="1" ht="15" customHeight="1">
      <c r="A45" s="28"/>
      <c r="B45" s="301">
        <f t="shared" si="12"/>
        <v>38</v>
      </c>
      <c r="C45" s="831"/>
      <c r="D45" s="831"/>
      <c r="E45" s="831"/>
      <c r="F45" s="831"/>
      <c r="G45" s="831"/>
      <c r="H45" s="831"/>
      <c r="I45" s="831"/>
      <c r="J45" s="831"/>
      <c r="K45" s="831"/>
      <c r="L45" s="1214"/>
      <c r="M45" s="934"/>
      <c r="N45" s="142"/>
      <c r="O45" s="1214"/>
      <c r="P45" s="934"/>
      <c r="Q45" s="831"/>
      <c r="R45" s="831"/>
      <c r="S45" s="831"/>
      <c r="T45" s="831"/>
      <c r="U45" s="831"/>
      <c r="V45" s="831"/>
      <c r="W45" s="831"/>
      <c r="X45" s="831"/>
      <c r="Y45" s="831"/>
      <c r="Z45" s="1348"/>
      <c r="AA45" s="1349"/>
      <c r="AB45" s="1208" t="str">
        <f t="shared" si="8"/>
        <v/>
      </c>
      <c r="AC45" s="1209"/>
      <c r="AD45" s="1209"/>
      <c r="AE45" s="1210"/>
      <c r="AF45" s="1214"/>
      <c r="AG45" s="1217"/>
      <c r="AH45" s="1217"/>
      <c r="AI45" s="1217"/>
      <c r="AJ45" s="1217"/>
      <c r="AK45" s="1218"/>
      <c r="AL45" s="156" t="str">
        <f t="shared" si="2"/>
        <v/>
      </c>
      <c r="AM45" s="32"/>
      <c r="AN45" s="32"/>
      <c r="AO45" s="28"/>
      <c r="AP45" s="140" t="str">
        <f t="shared" si="3"/>
        <v/>
      </c>
      <c r="AQ45" s="140" t="e">
        <f t="shared" si="4"/>
        <v>#N/A</v>
      </c>
      <c r="AR45" s="141" t="e">
        <f t="shared" si="7"/>
        <v>#N/A</v>
      </c>
      <c r="AS45" s="139" t="e">
        <f t="shared" si="13"/>
        <v>#N/A</v>
      </c>
      <c r="AX45" s="29" t="s">
        <v>222</v>
      </c>
      <c r="AY45" s="29">
        <v>0.92500000000000004</v>
      </c>
      <c r="BB45" s="29" t="s">
        <v>215</v>
      </c>
      <c r="BC45" s="24">
        <v>2011</v>
      </c>
      <c r="BD45" s="24">
        <v>1.05</v>
      </c>
      <c r="BE45" s="137">
        <v>1.0416666666666667</v>
      </c>
      <c r="BF45" s="137">
        <v>-1.1952499999999999</v>
      </c>
      <c r="BG45" s="137">
        <v>-0.78949999999999998</v>
      </c>
      <c r="BH45" s="136">
        <f t="shared" si="10"/>
        <v>-0.99237500000000001</v>
      </c>
      <c r="BI45" s="137">
        <v>1.6279999999999999</v>
      </c>
      <c r="BJ45" s="137">
        <v>1.3330000000000002</v>
      </c>
      <c r="BK45" s="137">
        <v>2.1959999999999997</v>
      </c>
      <c r="BL45" s="137">
        <v>1.7909999999999999</v>
      </c>
      <c r="BM45" s="136">
        <f t="shared" si="11"/>
        <v>1.9934999999999998</v>
      </c>
    </row>
    <row r="46" spans="1:65" s="29" customFormat="1" ht="15" customHeight="1">
      <c r="A46" s="28"/>
      <c r="B46" s="301">
        <f t="shared" si="12"/>
        <v>39</v>
      </c>
      <c r="C46" s="831"/>
      <c r="D46" s="831"/>
      <c r="E46" s="831"/>
      <c r="F46" s="831"/>
      <c r="G46" s="831"/>
      <c r="H46" s="831"/>
      <c r="I46" s="831"/>
      <c r="J46" s="831"/>
      <c r="K46" s="831"/>
      <c r="L46" s="1214"/>
      <c r="M46" s="934"/>
      <c r="N46" s="142"/>
      <c r="O46" s="1214"/>
      <c r="P46" s="934"/>
      <c r="Q46" s="831"/>
      <c r="R46" s="831"/>
      <c r="S46" s="831"/>
      <c r="T46" s="831"/>
      <c r="U46" s="831"/>
      <c r="V46" s="831"/>
      <c r="W46" s="831"/>
      <c r="X46" s="831"/>
      <c r="Y46" s="831"/>
      <c r="Z46" s="1348"/>
      <c r="AA46" s="1349"/>
      <c r="AB46" s="1208" t="str">
        <f t="shared" si="8"/>
        <v/>
      </c>
      <c r="AC46" s="1209"/>
      <c r="AD46" s="1209"/>
      <c r="AE46" s="1210"/>
      <c r="AF46" s="1214"/>
      <c r="AG46" s="1217"/>
      <c r="AH46" s="1217"/>
      <c r="AI46" s="1217"/>
      <c r="AJ46" s="1217"/>
      <c r="AK46" s="1218"/>
      <c r="AL46" s="156" t="str">
        <f t="shared" si="2"/>
        <v/>
      </c>
      <c r="AM46" s="32"/>
      <c r="AN46" s="32"/>
      <c r="AO46" s="28"/>
      <c r="AP46" s="140" t="str">
        <f t="shared" si="3"/>
        <v/>
      </c>
      <c r="AQ46" s="140" t="e">
        <f t="shared" si="4"/>
        <v>#N/A</v>
      </c>
      <c r="AR46" s="141" t="e">
        <f t="shared" si="7"/>
        <v>#N/A</v>
      </c>
      <c r="AS46" s="139" t="e">
        <f t="shared" si="13"/>
        <v>#N/A</v>
      </c>
      <c r="AX46" s="29" t="s">
        <v>221</v>
      </c>
      <c r="AY46" s="29">
        <v>0.93</v>
      </c>
      <c r="BB46" s="29" t="s">
        <v>213</v>
      </c>
      <c r="BC46" s="24">
        <v>2012</v>
      </c>
      <c r="BD46" s="24">
        <v>1.05</v>
      </c>
      <c r="BE46" s="137">
        <v>1.0416666666666667</v>
      </c>
      <c r="BF46" s="137">
        <v>-1.2661249999999999</v>
      </c>
      <c r="BG46" s="137">
        <v>-0.82024999999999992</v>
      </c>
      <c r="BH46" s="136">
        <f t="shared" si="10"/>
        <v>-1.0431874999999999</v>
      </c>
      <c r="BI46" s="137">
        <v>1.6809999999999998</v>
      </c>
      <c r="BJ46" s="137">
        <v>1.3560000000000001</v>
      </c>
      <c r="BK46" s="137">
        <v>2.2669999999999999</v>
      </c>
      <c r="BL46" s="137">
        <v>1.8220000000000001</v>
      </c>
      <c r="BM46" s="136">
        <f t="shared" si="11"/>
        <v>2.0445000000000002</v>
      </c>
    </row>
    <row r="47" spans="1:65" s="29" customFormat="1" ht="15" customHeight="1">
      <c r="A47" s="28"/>
      <c r="B47" s="300">
        <f t="shared" si="12"/>
        <v>40</v>
      </c>
      <c r="C47" s="1213"/>
      <c r="D47" s="1213"/>
      <c r="E47" s="1213"/>
      <c r="F47" s="1213"/>
      <c r="G47" s="1213"/>
      <c r="H47" s="1213"/>
      <c r="I47" s="1213"/>
      <c r="J47" s="1213"/>
      <c r="K47" s="1213"/>
      <c r="L47" s="1215"/>
      <c r="M47" s="1216"/>
      <c r="N47" s="163"/>
      <c r="O47" s="1215"/>
      <c r="P47" s="1216"/>
      <c r="Q47" s="1213"/>
      <c r="R47" s="1213"/>
      <c r="S47" s="1213"/>
      <c r="T47" s="1213"/>
      <c r="U47" s="1213"/>
      <c r="V47" s="1213"/>
      <c r="W47" s="1213"/>
      <c r="X47" s="1213"/>
      <c r="Y47" s="1213"/>
      <c r="Z47" s="1348"/>
      <c r="AA47" s="1349"/>
      <c r="AB47" s="1208" t="str">
        <f t="shared" si="8"/>
        <v/>
      </c>
      <c r="AC47" s="1209"/>
      <c r="AD47" s="1209"/>
      <c r="AE47" s="1210"/>
      <c r="AF47" s="1214"/>
      <c r="AG47" s="1217"/>
      <c r="AH47" s="1217"/>
      <c r="AI47" s="1217"/>
      <c r="AJ47" s="1217"/>
      <c r="AK47" s="1218"/>
      <c r="AL47" s="156" t="str">
        <f t="shared" si="2"/>
        <v/>
      </c>
      <c r="AM47" s="32"/>
      <c r="AN47" s="32"/>
      <c r="AO47" s="28"/>
      <c r="AP47" s="140" t="str">
        <f t="shared" si="3"/>
        <v/>
      </c>
      <c r="AQ47" s="140" t="e">
        <f t="shared" si="4"/>
        <v>#N/A</v>
      </c>
      <c r="AR47" s="141" t="e">
        <f t="shared" si="7"/>
        <v>#N/A</v>
      </c>
      <c r="AS47" s="139" t="e">
        <f t="shared" si="13"/>
        <v>#N/A</v>
      </c>
      <c r="AX47" s="29" t="s">
        <v>220</v>
      </c>
      <c r="AY47" s="29">
        <v>0.93500000000000005</v>
      </c>
      <c r="BB47" s="29" t="s">
        <v>211</v>
      </c>
      <c r="BC47" s="24">
        <v>2013</v>
      </c>
      <c r="BD47" s="24">
        <v>1.05</v>
      </c>
      <c r="BE47" s="137">
        <v>1.0416666666666667</v>
      </c>
      <c r="BF47" s="137">
        <v>-1.337</v>
      </c>
      <c r="BG47" s="137">
        <v>-0.85099999999999998</v>
      </c>
      <c r="BH47" s="136">
        <f t="shared" si="10"/>
        <v>-1.0939999999999999</v>
      </c>
      <c r="BI47" s="137">
        <v>1.734</v>
      </c>
      <c r="BJ47" s="137">
        <v>1.379</v>
      </c>
      <c r="BK47" s="137">
        <v>2.3380000000000001</v>
      </c>
      <c r="BL47" s="137">
        <v>1.853</v>
      </c>
      <c r="BM47" s="136">
        <f t="shared" si="11"/>
        <v>2.0954999999999999</v>
      </c>
    </row>
    <row r="48" spans="1:65" s="29" customFormat="1" ht="15" hidden="1" customHeight="1">
      <c r="A48" s="28"/>
      <c r="B48" s="153">
        <f t="shared" si="12"/>
        <v>41</v>
      </c>
      <c r="C48" s="846"/>
      <c r="D48" s="846"/>
      <c r="E48" s="846"/>
      <c r="F48" s="846"/>
      <c r="G48" s="846"/>
      <c r="H48" s="846"/>
      <c r="I48" s="846"/>
      <c r="J48" s="846"/>
      <c r="K48" s="846"/>
      <c r="L48" s="1211"/>
      <c r="M48" s="1212"/>
      <c r="N48" s="154"/>
      <c r="O48" s="1211"/>
      <c r="P48" s="1212"/>
      <c r="Q48" s="846"/>
      <c r="R48" s="846"/>
      <c r="S48" s="846"/>
      <c r="T48" s="846"/>
      <c r="U48" s="846"/>
      <c r="V48" s="846"/>
      <c r="W48" s="846"/>
      <c r="X48" s="846"/>
      <c r="Y48" s="846"/>
      <c r="Z48" s="1199"/>
      <c r="AA48" s="1200"/>
      <c r="AB48" s="1208" t="str">
        <f t="shared" si="8"/>
        <v/>
      </c>
      <c r="AC48" s="1209"/>
      <c r="AD48" s="1209"/>
      <c r="AE48" s="1210"/>
      <c r="AF48" s="1207"/>
      <c r="AG48" s="833"/>
      <c r="AH48" s="833"/>
      <c r="AI48" s="833"/>
      <c r="AJ48" s="833"/>
      <c r="AK48" s="1252"/>
      <c r="AL48" s="156" t="str">
        <f t="shared" si="2"/>
        <v/>
      </c>
      <c r="AM48" s="32"/>
      <c r="AN48" s="32"/>
      <c r="AO48" s="28"/>
      <c r="AP48" s="140" t="str">
        <f t="shared" si="3"/>
        <v/>
      </c>
      <c r="AQ48" s="140" t="e">
        <f t="shared" si="4"/>
        <v>#N/A</v>
      </c>
      <c r="AR48" s="141" t="e">
        <f t="shared" si="7"/>
        <v>#N/A</v>
      </c>
      <c r="AS48" s="139" t="e">
        <f t="shared" si="13"/>
        <v>#N/A</v>
      </c>
      <c r="AX48" s="29" t="s">
        <v>219</v>
      </c>
      <c r="AY48" s="29">
        <v>0.94</v>
      </c>
      <c r="BB48" s="29" t="s">
        <v>209</v>
      </c>
      <c r="BC48" s="24">
        <v>2014</v>
      </c>
      <c r="BD48" s="24">
        <v>1.05</v>
      </c>
      <c r="BE48" s="137">
        <v>1.0416666666666667</v>
      </c>
      <c r="BF48" s="137">
        <v>-1.407875</v>
      </c>
      <c r="BG48" s="137">
        <v>-0.88175000000000003</v>
      </c>
      <c r="BH48" s="136">
        <f t="shared" si="10"/>
        <v>-1.1448125</v>
      </c>
      <c r="BI48" s="137">
        <v>1.7869999999999999</v>
      </c>
      <c r="BJ48" s="137">
        <v>1.4020000000000001</v>
      </c>
      <c r="BK48" s="137">
        <v>2.4089999999999998</v>
      </c>
      <c r="BL48" s="137">
        <v>1.8840000000000001</v>
      </c>
      <c r="BM48" s="136">
        <f t="shared" si="11"/>
        <v>2.1465000000000001</v>
      </c>
    </row>
    <row r="49" spans="1:65" s="29" customFormat="1" ht="15" hidden="1" customHeight="1">
      <c r="A49" s="28"/>
      <c r="B49" s="301">
        <f t="shared" si="12"/>
        <v>42</v>
      </c>
      <c r="C49" s="835"/>
      <c r="D49" s="835"/>
      <c r="E49" s="835"/>
      <c r="F49" s="835"/>
      <c r="G49" s="835"/>
      <c r="H49" s="835"/>
      <c r="I49" s="835"/>
      <c r="J49" s="835"/>
      <c r="K49" s="835"/>
      <c r="L49" s="1207"/>
      <c r="M49" s="834"/>
      <c r="N49" s="154"/>
      <c r="O49" s="1207"/>
      <c r="P49" s="834"/>
      <c r="Q49" s="835"/>
      <c r="R49" s="835"/>
      <c r="S49" s="835"/>
      <c r="T49" s="835"/>
      <c r="U49" s="835"/>
      <c r="V49" s="835"/>
      <c r="W49" s="835"/>
      <c r="X49" s="835"/>
      <c r="Y49" s="835"/>
      <c r="Z49" s="1199"/>
      <c r="AA49" s="1200"/>
      <c r="AB49" s="1208" t="str">
        <f t="shared" si="8"/>
        <v/>
      </c>
      <c r="AC49" s="1209"/>
      <c r="AD49" s="1209"/>
      <c r="AE49" s="1210"/>
      <c r="AF49" s="1207"/>
      <c r="AG49" s="833"/>
      <c r="AH49" s="833"/>
      <c r="AI49" s="833"/>
      <c r="AJ49" s="833"/>
      <c r="AK49" s="1252"/>
      <c r="AL49" s="156" t="str">
        <f t="shared" si="2"/>
        <v/>
      </c>
      <c r="AM49" s="32"/>
      <c r="AN49" s="32"/>
      <c r="AO49" s="28"/>
      <c r="AP49" s="140" t="str">
        <f t="shared" si="3"/>
        <v/>
      </c>
      <c r="AQ49" s="140" t="e">
        <f t="shared" si="4"/>
        <v>#N/A</v>
      </c>
      <c r="AR49" s="141" t="e">
        <f t="shared" si="7"/>
        <v>#N/A</v>
      </c>
      <c r="AS49" s="139" t="e">
        <f t="shared" si="13"/>
        <v>#N/A</v>
      </c>
      <c r="AX49" s="29" t="s">
        <v>218</v>
      </c>
      <c r="AY49" s="29">
        <v>0.94499999999999995</v>
      </c>
      <c r="BB49" s="29" t="s">
        <v>364</v>
      </c>
      <c r="BC49" s="24">
        <v>2015</v>
      </c>
      <c r="BD49" s="24">
        <v>1.05</v>
      </c>
      <c r="BE49" s="137">
        <v>1.0416666666666667</v>
      </c>
      <c r="BF49" s="137">
        <v>-1.47875</v>
      </c>
      <c r="BG49" s="137">
        <v>-0.91249999999999998</v>
      </c>
      <c r="BH49" s="136">
        <f t="shared" si="10"/>
        <v>-1.1956249999999999</v>
      </c>
      <c r="BI49" s="137">
        <v>1.8399999999999999</v>
      </c>
      <c r="BJ49" s="137">
        <v>1.425</v>
      </c>
      <c r="BK49" s="137">
        <v>2.48</v>
      </c>
      <c r="BL49" s="137">
        <v>1.915</v>
      </c>
      <c r="BM49" s="136">
        <f t="shared" si="11"/>
        <v>2.1974999999999998</v>
      </c>
    </row>
    <row r="50" spans="1:65" s="29" customFormat="1" ht="15" hidden="1" customHeight="1">
      <c r="A50" s="28"/>
      <c r="B50" s="301">
        <f t="shared" si="12"/>
        <v>43</v>
      </c>
      <c r="C50" s="835"/>
      <c r="D50" s="835"/>
      <c r="E50" s="835"/>
      <c r="F50" s="835"/>
      <c r="G50" s="835"/>
      <c r="H50" s="835"/>
      <c r="I50" s="835"/>
      <c r="J50" s="835"/>
      <c r="K50" s="835"/>
      <c r="L50" s="1207"/>
      <c r="M50" s="834"/>
      <c r="N50" s="154"/>
      <c r="O50" s="1207"/>
      <c r="P50" s="834"/>
      <c r="Q50" s="835"/>
      <c r="R50" s="835"/>
      <c r="S50" s="835"/>
      <c r="T50" s="835"/>
      <c r="U50" s="835"/>
      <c r="V50" s="835"/>
      <c r="W50" s="835"/>
      <c r="X50" s="835"/>
      <c r="Y50" s="835"/>
      <c r="Z50" s="1199"/>
      <c r="AA50" s="1200"/>
      <c r="AB50" s="1208" t="str">
        <f t="shared" si="8"/>
        <v/>
      </c>
      <c r="AC50" s="1209"/>
      <c r="AD50" s="1209"/>
      <c r="AE50" s="1210"/>
      <c r="AF50" s="1207"/>
      <c r="AG50" s="833"/>
      <c r="AH50" s="833"/>
      <c r="AI50" s="833"/>
      <c r="AJ50" s="833"/>
      <c r="AK50" s="1252"/>
      <c r="AL50" s="156" t="str">
        <f t="shared" si="2"/>
        <v/>
      </c>
      <c r="AM50" s="32"/>
      <c r="AN50" s="32"/>
      <c r="AO50" s="28"/>
      <c r="AP50" s="140" t="str">
        <f t="shared" si="3"/>
        <v/>
      </c>
      <c r="AQ50" s="140" t="e">
        <f t="shared" si="4"/>
        <v>#N/A</v>
      </c>
      <c r="AR50" s="141" t="e">
        <f t="shared" si="7"/>
        <v>#N/A</v>
      </c>
      <c r="AS50" s="139" t="e">
        <f t="shared" si="13"/>
        <v>#N/A</v>
      </c>
      <c r="AX50" s="29" t="s">
        <v>217</v>
      </c>
      <c r="AY50" s="29">
        <v>0.95</v>
      </c>
      <c r="BB50" s="143" t="s">
        <v>366</v>
      </c>
      <c r="BC50" s="143">
        <v>2009</v>
      </c>
      <c r="BD50" s="143">
        <v>1.05</v>
      </c>
      <c r="BE50" s="143">
        <v>1.0416666666666667</v>
      </c>
      <c r="BF50" s="143">
        <v>-1.5496249999999998</v>
      </c>
      <c r="BG50" s="143">
        <v>-0.94324999999999992</v>
      </c>
      <c r="BH50" s="136">
        <f t="shared" si="10"/>
        <v>-1.2464374999999999</v>
      </c>
      <c r="BI50" s="143">
        <v>1.8929999999999998</v>
      </c>
      <c r="BJ50" s="143">
        <v>1.448</v>
      </c>
      <c r="BK50" s="143">
        <v>2.5510000000000002</v>
      </c>
      <c r="BL50" s="143">
        <v>1.9460000000000002</v>
      </c>
      <c r="BM50" s="136">
        <f t="shared" si="11"/>
        <v>2.2484999999999999</v>
      </c>
    </row>
    <row r="51" spans="1:65" s="29" customFormat="1" ht="15" hidden="1" customHeight="1">
      <c r="A51" s="28"/>
      <c r="B51" s="301">
        <f t="shared" si="12"/>
        <v>44</v>
      </c>
      <c r="C51" s="835"/>
      <c r="D51" s="835"/>
      <c r="E51" s="835"/>
      <c r="F51" s="835"/>
      <c r="G51" s="835"/>
      <c r="H51" s="835"/>
      <c r="I51" s="835"/>
      <c r="J51" s="835"/>
      <c r="K51" s="835"/>
      <c r="L51" s="1207"/>
      <c r="M51" s="834"/>
      <c r="N51" s="154"/>
      <c r="O51" s="1207"/>
      <c r="P51" s="834"/>
      <c r="Q51" s="835"/>
      <c r="R51" s="835"/>
      <c r="S51" s="835"/>
      <c r="T51" s="835"/>
      <c r="U51" s="835"/>
      <c r="V51" s="835"/>
      <c r="W51" s="835"/>
      <c r="X51" s="835"/>
      <c r="Y51" s="835"/>
      <c r="Z51" s="1199"/>
      <c r="AA51" s="1200"/>
      <c r="AB51" s="1208" t="str">
        <f t="shared" si="8"/>
        <v/>
      </c>
      <c r="AC51" s="1209"/>
      <c r="AD51" s="1209"/>
      <c r="AE51" s="1210"/>
      <c r="AF51" s="1207"/>
      <c r="AG51" s="833"/>
      <c r="AH51" s="833"/>
      <c r="AI51" s="833"/>
      <c r="AJ51" s="833"/>
      <c r="AK51" s="1252"/>
      <c r="AL51" s="156" t="str">
        <f t="shared" si="2"/>
        <v/>
      </c>
      <c r="AM51" s="32"/>
      <c r="AN51" s="32"/>
      <c r="AO51" s="28"/>
      <c r="AP51" s="140" t="str">
        <f t="shared" si="3"/>
        <v/>
      </c>
      <c r="AQ51" s="140" t="e">
        <f t="shared" si="4"/>
        <v>#N/A</v>
      </c>
      <c r="AR51" s="141" t="e">
        <f t="shared" si="7"/>
        <v>#N/A</v>
      </c>
      <c r="AS51" s="139" t="e">
        <f t="shared" si="13"/>
        <v>#N/A</v>
      </c>
      <c r="AX51" s="29" t="s">
        <v>216</v>
      </c>
      <c r="AY51" s="29">
        <v>0.95499999999999996</v>
      </c>
      <c r="BC51" s="24">
        <v>2016</v>
      </c>
      <c r="BD51" s="24">
        <v>1.05</v>
      </c>
      <c r="BE51" s="137">
        <v>1.0416666666666667</v>
      </c>
      <c r="BF51" s="137">
        <v>-1.6204999999999998</v>
      </c>
      <c r="BG51" s="137">
        <v>-0.97399999999999998</v>
      </c>
      <c r="BH51" s="136">
        <f t="shared" si="10"/>
        <v>-1.29725</v>
      </c>
      <c r="BI51" s="137">
        <v>1.9459999999999997</v>
      </c>
      <c r="BJ51" s="137">
        <v>1.4710000000000001</v>
      </c>
      <c r="BK51" s="137">
        <v>2.6219999999999999</v>
      </c>
      <c r="BL51" s="137">
        <v>1.9770000000000001</v>
      </c>
      <c r="BM51" s="136">
        <f t="shared" si="11"/>
        <v>2.2995000000000001</v>
      </c>
    </row>
    <row r="52" spans="1:65" s="29" customFormat="1" ht="15" hidden="1" customHeight="1">
      <c r="A52" s="28"/>
      <c r="B52" s="301">
        <f t="shared" si="12"/>
        <v>45</v>
      </c>
      <c r="C52" s="835"/>
      <c r="D52" s="835"/>
      <c r="E52" s="835"/>
      <c r="F52" s="835"/>
      <c r="G52" s="835"/>
      <c r="H52" s="835"/>
      <c r="I52" s="835"/>
      <c r="J52" s="835"/>
      <c r="K52" s="835"/>
      <c r="L52" s="1207"/>
      <c r="M52" s="834"/>
      <c r="N52" s="154"/>
      <c r="O52" s="1207"/>
      <c r="P52" s="834"/>
      <c r="Q52" s="835"/>
      <c r="R52" s="835"/>
      <c r="S52" s="835"/>
      <c r="T52" s="835"/>
      <c r="U52" s="835"/>
      <c r="V52" s="835"/>
      <c r="W52" s="835"/>
      <c r="X52" s="835"/>
      <c r="Y52" s="835"/>
      <c r="Z52" s="1199"/>
      <c r="AA52" s="1200"/>
      <c r="AB52" s="1208" t="str">
        <f t="shared" si="8"/>
        <v/>
      </c>
      <c r="AC52" s="1209"/>
      <c r="AD52" s="1209"/>
      <c r="AE52" s="1210"/>
      <c r="AF52" s="1207"/>
      <c r="AG52" s="833"/>
      <c r="AH52" s="833"/>
      <c r="AI52" s="833"/>
      <c r="AJ52" s="833"/>
      <c r="AK52" s="1252"/>
      <c r="AL52" s="156" t="str">
        <f t="shared" si="2"/>
        <v/>
      </c>
      <c r="AM52" s="32"/>
      <c r="AN52" s="32"/>
      <c r="AO52" s="28"/>
      <c r="AP52" s="140" t="str">
        <f t="shared" si="3"/>
        <v/>
      </c>
      <c r="AQ52" s="140" t="e">
        <f t="shared" si="4"/>
        <v>#N/A</v>
      </c>
      <c r="AR52" s="141" t="e">
        <f t="shared" si="7"/>
        <v>#N/A</v>
      </c>
      <c r="AS52" s="139" t="e">
        <f t="shared" si="13"/>
        <v>#N/A</v>
      </c>
      <c r="AX52" s="29" t="s">
        <v>215</v>
      </c>
      <c r="AY52" s="29">
        <v>0.96</v>
      </c>
      <c r="BC52" s="24">
        <v>2017</v>
      </c>
      <c r="BD52" s="24">
        <v>1.05</v>
      </c>
      <c r="BE52" s="137">
        <v>1.0416666666666667</v>
      </c>
      <c r="BF52" s="137">
        <v>-1.6913749999999999</v>
      </c>
      <c r="BG52" s="137">
        <v>-1.00475</v>
      </c>
      <c r="BH52" s="136">
        <f t="shared" si="10"/>
        <v>-1.3480624999999999</v>
      </c>
      <c r="BI52" s="137">
        <v>1.9989999999999997</v>
      </c>
      <c r="BJ52" s="137">
        <v>1.494</v>
      </c>
      <c r="BK52" s="137">
        <v>2.6930000000000001</v>
      </c>
      <c r="BL52" s="137">
        <v>2.008</v>
      </c>
      <c r="BM52" s="136">
        <f t="shared" si="11"/>
        <v>2.3505000000000003</v>
      </c>
    </row>
    <row r="53" spans="1:65" s="29" customFormat="1" ht="15" hidden="1" customHeight="1">
      <c r="A53" s="28"/>
      <c r="B53" s="301">
        <f t="shared" si="12"/>
        <v>46</v>
      </c>
      <c r="C53" s="835"/>
      <c r="D53" s="835"/>
      <c r="E53" s="835"/>
      <c r="F53" s="835"/>
      <c r="G53" s="835"/>
      <c r="H53" s="835"/>
      <c r="I53" s="835"/>
      <c r="J53" s="835"/>
      <c r="K53" s="835"/>
      <c r="L53" s="1207"/>
      <c r="M53" s="834"/>
      <c r="N53" s="154"/>
      <c r="O53" s="1207"/>
      <c r="P53" s="834"/>
      <c r="Q53" s="835"/>
      <c r="R53" s="835"/>
      <c r="S53" s="835"/>
      <c r="T53" s="835"/>
      <c r="U53" s="835"/>
      <c r="V53" s="835"/>
      <c r="W53" s="835"/>
      <c r="X53" s="835"/>
      <c r="Y53" s="835"/>
      <c r="Z53" s="1199"/>
      <c r="AA53" s="1200"/>
      <c r="AB53" s="1208" t="str">
        <f t="shared" si="8"/>
        <v/>
      </c>
      <c r="AC53" s="1209"/>
      <c r="AD53" s="1209"/>
      <c r="AE53" s="1210"/>
      <c r="AF53" s="1207"/>
      <c r="AG53" s="833"/>
      <c r="AH53" s="833"/>
      <c r="AI53" s="833"/>
      <c r="AJ53" s="833"/>
      <c r="AK53" s="1252"/>
      <c r="AL53" s="156" t="str">
        <f t="shared" si="2"/>
        <v/>
      </c>
      <c r="AM53" s="32"/>
      <c r="AN53" s="32"/>
      <c r="AO53" s="28"/>
      <c r="AP53" s="140" t="str">
        <f t="shared" si="3"/>
        <v/>
      </c>
      <c r="AQ53" s="140" t="e">
        <f t="shared" si="4"/>
        <v>#N/A</v>
      </c>
      <c r="AR53" s="141" t="e">
        <f t="shared" si="7"/>
        <v>#N/A</v>
      </c>
      <c r="AS53" s="139" t="e">
        <f t="shared" si="13"/>
        <v>#N/A</v>
      </c>
      <c r="AX53" s="29" t="s">
        <v>213</v>
      </c>
      <c r="AY53" s="29">
        <v>0.96499999999999997</v>
      </c>
      <c r="BC53" s="24">
        <v>2018</v>
      </c>
      <c r="BD53" s="24">
        <v>1.05</v>
      </c>
      <c r="BE53" s="137">
        <v>1.0416666666666667</v>
      </c>
      <c r="BF53" s="137">
        <v>-1.7036249999999999</v>
      </c>
      <c r="BG53" s="137">
        <v>-1.0661250000000002</v>
      </c>
      <c r="BH53" s="136">
        <f t="shared" si="10"/>
        <v>-1.3848750000000001</v>
      </c>
      <c r="BI53" s="137">
        <v>2.0110000000000001</v>
      </c>
      <c r="BJ53" s="137">
        <v>1.5427499999999998</v>
      </c>
      <c r="BK53" s="137">
        <v>2.7087499999999998</v>
      </c>
      <c r="BL53" s="137">
        <v>2.0732499999999998</v>
      </c>
      <c r="BM53" s="136">
        <f t="shared" si="11"/>
        <v>2.391</v>
      </c>
    </row>
    <row r="54" spans="1:65" s="29" customFormat="1" ht="15" hidden="1" customHeight="1">
      <c r="A54" s="28"/>
      <c r="B54" s="301">
        <f t="shared" si="12"/>
        <v>47</v>
      </c>
      <c r="C54" s="835"/>
      <c r="D54" s="835"/>
      <c r="E54" s="835"/>
      <c r="F54" s="835"/>
      <c r="G54" s="835"/>
      <c r="H54" s="835"/>
      <c r="I54" s="835"/>
      <c r="J54" s="835"/>
      <c r="K54" s="835"/>
      <c r="L54" s="1207"/>
      <c r="M54" s="834"/>
      <c r="N54" s="154"/>
      <c r="O54" s="1207"/>
      <c r="P54" s="834"/>
      <c r="Q54" s="835"/>
      <c r="R54" s="835"/>
      <c r="S54" s="835"/>
      <c r="T54" s="835"/>
      <c r="U54" s="835"/>
      <c r="V54" s="835"/>
      <c r="W54" s="835"/>
      <c r="X54" s="835"/>
      <c r="Y54" s="835"/>
      <c r="Z54" s="1199"/>
      <c r="AA54" s="1200"/>
      <c r="AB54" s="1208" t="str">
        <f t="shared" si="8"/>
        <v/>
      </c>
      <c r="AC54" s="1209"/>
      <c r="AD54" s="1209"/>
      <c r="AE54" s="1210"/>
      <c r="AF54" s="1207"/>
      <c r="AG54" s="833"/>
      <c r="AH54" s="833"/>
      <c r="AI54" s="833"/>
      <c r="AJ54" s="833"/>
      <c r="AK54" s="1252"/>
      <c r="AL54" s="156" t="str">
        <f t="shared" si="2"/>
        <v/>
      </c>
      <c r="AM54" s="32"/>
      <c r="AN54" s="32"/>
      <c r="AO54" s="28"/>
      <c r="AP54" s="140" t="str">
        <f t="shared" si="3"/>
        <v/>
      </c>
      <c r="AQ54" s="140" t="e">
        <f t="shared" si="4"/>
        <v>#N/A</v>
      </c>
      <c r="AR54" s="141" t="e">
        <f t="shared" si="7"/>
        <v>#N/A</v>
      </c>
      <c r="AS54" s="139" t="e">
        <f t="shared" si="13"/>
        <v>#N/A</v>
      </c>
      <c r="AX54" s="29" t="s">
        <v>211</v>
      </c>
      <c r="AY54" s="29">
        <v>0.97</v>
      </c>
      <c r="BC54" s="24"/>
      <c r="BD54" s="24"/>
      <c r="BE54" s="24"/>
      <c r="BF54" s="24"/>
      <c r="BG54" s="24"/>
      <c r="BH54" s="24"/>
      <c r="BI54" s="24"/>
      <c r="BJ54" s="24"/>
      <c r="BK54" s="24"/>
    </row>
    <row r="55" spans="1:65" s="29" customFormat="1" ht="15" hidden="1" customHeight="1">
      <c r="A55" s="28"/>
      <c r="B55" s="301">
        <f t="shared" si="12"/>
        <v>48</v>
      </c>
      <c r="C55" s="835"/>
      <c r="D55" s="835"/>
      <c r="E55" s="835"/>
      <c r="F55" s="835"/>
      <c r="G55" s="835"/>
      <c r="H55" s="835"/>
      <c r="I55" s="835"/>
      <c r="J55" s="835"/>
      <c r="K55" s="835"/>
      <c r="L55" s="1207"/>
      <c r="M55" s="834"/>
      <c r="N55" s="154"/>
      <c r="O55" s="1207"/>
      <c r="P55" s="834"/>
      <c r="Q55" s="835"/>
      <c r="R55" s="835"/>
      <c r="S55" s="835"/>
      <c r="T55" s="835"/>
      <c r="U55" s="835"/>
      <c r="V55" s="835"/>
      <c r="W55" s="835"/>
      <c r="X55" s="835"/>
      <c r="Y55" s="835"/>
      <c r="Z55" s="1199"/>
      <c r="AA55" s="1200"/>
      <c r="AB55" s="1208" t="str">
        <f t="shared" si="8"/>
        <v/>
      </c>
      <c r="AC55" s="1209"/>
      <c r="AD55" s="1209"/>
      <c r="AE55" s="1210"/>
      <c r="AF55" s="1207"/>
      <c r="AG55" s="833"/>
      <c r="AH55" s="833"/>
      <c r="AI55" s="833"/>
      <c r="AJ55" s="833"/>
      <c r="AK55" s="1252"/>
      <c r="AL55" s="156" t="str">
        <f t="shared" si="2"/>
        <v/>
      </c>
      <c r="AM55" s="32"/>
      <c r="AN55" s="32"/>
      <c r="AO55" s="28"/>
      <c r="AP55" s="140" t="str">
        <f t="shared" si="3"/>
        <v/>
      </c>
      <c r="AQ55" s="140" t="e">
        <f t="shared" si="4"/>
        <v>#N/A</v>
      </c>
      <c r="AR55" s="141" t="e">
        <f t="shared" si="7"/>
        <v>#N/A</v>
      </c>
      <c r="AS55" s="139" t="e">
        <f t="shared" si="13"/>
        <v>#N/A</v>
      </c>
      <c r="AX55" s="29" t="s">
        <v>209</v>
      </c>
      <c r="AY55" s="29">
        <v>0.97499999999999998</v>
      </c>
      <c r="BC55" s="24"/>
      <c r="BD55" s="24"/>
      <c r="BE55" s="24"/>
      <c r="BF55" s="24"/>
      <c r="BG55" s="24"/>
      <c r="BH55" s="24"/>
      <c r="BI55" s="24"/>
      <c r="BJ55" s="24"/>
      <c r="BK55" s="24"/>
    </row>
    <row r="56" spans="1:65" ht="15" hidden="1" customHeight="1">
      <c r="A56" s="28"/>
      <c r="B56" s="301">
        <f t="shared" si="12"/>
        <v>49</v>
      </c>
      <c r="C56" s="835"/>
      <c r="D56" s="835"/>
      <c r="E56" s="835"/>
      <c r="F56" s="835"/>
      <c r="G56" s="835"/>
      <c r="H56" s="835"/>
      <c r="I56" s="835"/>
      <c r="J56" s="835"/>
      <c r="K56" s="835"/>
      <c r="L56" s="1207"/>
      <c r="M56" s="834"/>
      <c r="N56" s="154"/>
      <c r="O56" s="1207"/>
      <c r="P56" s="834"/>
      <c r="Q56" s="835"/>
      <c r="R56" s="835"/>
      <c r="S56" s="835"/>
      <c r="T56" s="835"/>
      <c r="U56" s="835"/>
      <c r="V56" s="835"/>
      <c r="W56" s="835"/>
      <c r="X56" s="835"/>
      <c r="Y56" s="835"/>
      <c r="Z56" s="1199"/>
      <c r="AA56" s="1200"/>
      <c r="AB56" s="1208" t="str">
        <f t="shared" si="8"/>
        <v/>
      </c>
      <c r="AC56" s="1209"/>
      <c r="AD56" s="1209"/>
      <c r="AE56" s="1210"/>
      <c r="AF56" s="1207"/>
      <c r="AG56" s="833"/>
      <c r="AH56" s="833"/>
      <c r="AI56" s="833"/>
      <c r="AJ56" s="833"/>
      <c r="AK56" s="1252"/>
      <c r="AL56" s="156" t="str">
        <f t="shared" si="2"/>
        <v/>
      </c>
      <c r="AP56" s="140" t="str">
        <f t="shared" si="3"/>
        <v/>
      </c>
      <c r="AQ56" s="140" t="e">
        <f t="shared" si="4"/>
        <v>#N/A</v>
      </c>
      <c r="AR56" s="141" t="e">
        <f t="shared" si="7"/>
        <v>#N/A</v>
      </c>
      <c r="AS56" s="139" t="e">
        <f t="shared" si="13"/>
        <v>#N/A</v>
      </c>
      <c r="AT56" s="29"/>
      <c r="AU56" s="29"/>
      <c r="AV56" s="29"/>
      <c r="AX56" s="24" t="s">
        <v>364</v>
      </c>
      <c r="AY56" s="24">
        <v>0.98</v>
      </c>
    </row>
    <row r="57" spans="1:65" ht="14.25" hidden="1" thickBot="1">
      <c r="A57" s="28"/>
      <c r="B57" s="300">
        <f t="shared" si="12"/>
        <v>50</v>
      </c>
      <c r="C57" s="825"/>
      <c r="D57" s="825"/>
      <c r="E57" s="825"/>
      <c r="F57" s="825"/>
      <c r="G57" s="825"/>
      <c r="H57" s="825"/>
      <c r="I57" s="825"/>
      <c r="J57" s="1201"/>
      <c r="K57" s="1201"/>
      <c r="L57" s="1185"/>
      <c r="M57" s="1186"/>
      <c r="N57" s="154"/>
      <c r="O57" s="1205"/>
      <c r="P57" s="1206"/>
      <c r="Q57" s="825"/>
      <c r="R57" s="825"/>
      <c r="S57" s="825"/>
      <c r="T57" s="825"/>
      <c r="U57" s="825"/>
      <c r="V57" s="825"/>
      <c r="W57" s="825"/>
      <c r="X57" s="825"/>
      <c r="Y57" s="825"/>
      <c r="Z57" s="1183"/>
      <c r="AA57" s="1184"/>
      <c r="AB57" s="1202" t="str">
        <f t="shared" si="8"/>
        <v/>
      </c>
      <c r="AC57" s="1203"/>
      <c r="AD57" s="1203"/>
      <c r="AE57" s="1204"/>
      <c r="AF57" s="1187"/>
      <c r="AG57" s="823"/>
      <c r="AH57" s="823"/>
      <c r="AI57" s="823"/>
      <c r="AJ57" s="823"/>
      <c r="AK57" s="1188"/>
      <c r="AL57" s="157" t="str">
        <f t="shared" si="2"/>
        <v/>
      </c>
      <c r="AP57" s="140" t="str">
        <f t="shared" si="3"/>
        <v/>
      </c>
      <c r="AQ57" s="140" t="e">
        <f t="shared" si="4"/>
        <v>#N/A</v>
      </c>
      <c r="AR57" s="141" t="e">
        <f t="shared" si="7"/>
        <v>#N/A</v>
      </c>
      <c r="AS57" s="139" t="e">
        <f t="shared" si="13"/>
        <v>#N/A</v>
      </c>
      <c r="AT57" s="29"/>
      <c r="AU57" s="29"/>
      <c r="AX57" s="24" t="s">
        <v>199</v>
      </c>
      <c r="AY57" s="24">
        <v>0.98499999999999999</v>
      </c>
    </row>
    <row r="58" spans="1:65" ht="16.5" customHeight="1" thickBot="1">
      <c r="A58" s="28"/>
      <c r="B58" s="28"/>
      <c r="C58" s="28"/>
      <c r="I58" s="150"/>
      <c r="J58" s="150"/>
      <c r="K58" s="150"/>
      <c r="L58" s="150"/>
      <c r="M58" s="150"/>
      <c r="X58" s="73"/>
      <c r="Y58" s="66"/>
      <c r="Z58" s="66"/>
      <c r="AA58" s="150" t="s">
        <v>163</v>
      </c>
      <c r="AB58" s="1250">
        <f>SUM(AB8:AE57)</f>
        <v>0</v>
      </c>
      <c r="AC58" s="1251"/>
      <c r="AD58" s="1251"/>
      <c r="AE58" s="1251"/>
      <c r="AF58" s="73" t="s">
        <v>270</v>
      </c>
      <c r="AG58" s="152"/>
      <c r="AH58" s="66"/>
      <c r="AI58" s="26"/>
      <c r="AJ58" s="297"/>
      <c r="AK58" s="66"/>
      <c r="AL58" s="159" t="str">
        <f>IFERROR(IF(AN58&lt;1,"","負荷率超過有"),"?")</f>
        <v/>
      </c>
      <c r="AN58" s="39">
        <f>COUNTIF(AL8:AL57,"超過")</f>
        <v>0</v>
      </c>
      <c r="AR58" s="39"/>
      <c r="AU58" s="40"/>
      <c r="AX58" s="24" t="s">
        <v>197</v>
      </c>
      <c r="AY58" s="24">
        <v>0.99</v>
      </c>
    </row>
    <row r="59" spans="1:65" ht="13.5" customHeight="1" thickTop="1">
      <c r="A59" s="28"/>
      <c r="B59" s="28"/>
      <c r="C59" s="1180" t="s">
        <v>268</v>
      </c>
      <c r="D59" s="1181"/>
      <c r="E59" s="1181"/>
      <c r="F59" s="1181"/>
      <c r="G59" s="1181"/>
      <c r="H59" s="1181"/>
      <c r="I59" s="1181"/>
      <c r="J59" s="1181"/>
      <c r="K59" s="1181"/>
      <c r="L59" s="1182"/>
      <c r="M59" s="28"/>
      <c r="N59" s="28"/>
      <c r="O59" s="1083" t="s">
        <v>269</v>
      </c>
      <c r="P59" s="1084"/>
      <c r="Q59" s="1084"/>
      <c r="R59" s="1084"/>
      <c r="S59" s="1084"/>
      <c r="T59" s="1084"/>
      <c r="U59" s="1084"/>
      <c r="V59" s="1084"/>
      <c r="W59" s="1084"/>
      <c r="X59" s="1085"/>
      <c r="AA59" s="1086" t="s">
        <v>271</v>
      </c>
      <c r="AB59" s="1087"/>
      <c r="AC59" s="1087"/>
      <c r="AD59" s="1087"/>
      <c r="AE59" s="1087"/>
      <c r="AF59" s="1087"/>
      <c r="AG59" s="1087"/>
      <c r="AH59" s="1087"/>
      <c r="AI59" s="1087"/>
      <c r="AJ59" s="1087"/>
      <c r="AK59" s="1087"/>
      <c r="AL59" s="1088"/>
      <c r="AX59" s="24" t="s">
        <v>195</v>
      </c>
      <c r="AY59" s="24">
        <v>0.995</v>
      </c>
    </row>
    <row r="60" spans="1:65" ht="13.5" customHeight="1">
      <c r="A60" s="28"/>
      <c r="B60" s="28"/>
      <c r="C60" s="1189">
        <f>SUM(AB8:AE57)</f>
        <v>0</v>
      </c>
      <c r="D60" s="1190"/>
      <c r="E60" s="1190"/>
      <c r="F60" s="1190"/>
      <c r="G60" s="1190"/>
      <c r="H60" s="1190"/>
      <c r="I60" s="554" t="s">
        <v>270</v>
      </c>
      <c r="J60" s="554"/>
      <c r="K60" s="554"/>
      <c r="L60" s="1193"/>
      <c r="M60" s="28"/>
      <c r="N60" s="28"/>
      <c r="O60" s="1196">
        <f>'空調算定（導入後）'!AB58</f>
        <v>0</v>
      </c>
      <c r="P60" s="1177"/>
      <c r="Q60" s="1177"/>
      <c r="R60" s="1177"/>
      <c r="S60" s="1177"/>
      <c r="T60" s="1177"/>
      <c r="U60" s="712" t="s">
        <v>270</v>
      </c>
      <c r="V60" s="712"/>
      <c r="W60" s="712"/>
      <c r="X60" s="1108"/>
      <c r="Y60" s="567" t="s">
        <v>21</v>
      </c>
      <c r="Z60" s="567"/>
      <c r="AA60" s="1176">
        <f>C60-O60</f>
        <v>0</v>
      </c>
      <c r="AB60" s="1177"/>
      <c r="AC60" s="1177"/>
      <c r="AD60" s="1177"/>
      <c r="AE60" s="1177"/>
      <c r="AF60" s="1177"/>
      <c r="AG60" s="1177"/>
      <c r="AH60" s="1177"/>
      <c r="AI60" s="712" t="s">
        <v>270</v>
      </c>
      <c r="AJ60" s="712"/>
      <c r="AK60" s="712"/>
      <c r="AL60" s="1105"/>
    </row>
    <row r="61" spans="1:65" ht="13.5" customHeight="1" thickBot="1">
      <c r="A61" s="28"/>
      <c r="B61" s="28"/>
      <c r="C61" s="1191"/>
      <c r="D61" s="1192"/>
      <c r="E61" s="1192"/>
      <c r="F61" s="1192"/>
      <c r="G61" s="1192"/>
      <c r="H61" s="1192"/>
      <c r="I61" s="1194"/>
      <c r="J61" s="1194"/>
      <c r="K61" s="1194"/>
      <c r="L61" s="1195"/>
      <c r="M61" s="28"/>
      <c r="N61" s="28"/>
      <c r="O61" s="1197"/>
      <c r="P61" s="1198"/>
      <c r="Q61" s="1198"/>
      <c r="R61" s="1198"/>
      <c r="S61" s="1198"/>
      <c r="T61" s="1198"/>
      <c r="U61" s="1119"/>
      <c r="V61" s="1119"/>
      <c r="W61" s="1119"/>
      <c r="X61" s="1110"/>
      <c r="Y61" s="567"/>
      <c r="Z61" s="567"/>
      <c r="AA61" s="1178"/>
      <c r="AB61" s="1179"/>
      <c r="AC61" s="1179"/>
      <c r="AD61" s="1179"/>
      <c r="AE61" s="1179"/>
      <c r="AF61" s="1179"/>
      <c r="AG61" s="1179"/>
      <c r="AH61" s="1179"/>
      <c r="AI61" s="1106"/>
      <c r="AJ61" s="1106"/>
      <c r="AK61" s="1106"/>
      <c r="AL61" s="1107"/>
    </row>
    <row r="62" spans="1:65" ht="13.5" customHeight="1" thickBot="1">
      <c r="A62" s="28"/>
      <c r="B62" s="28"/>
      <c r="C62" s="28"/>
      <c r="D62" s="302"/>
      <c r="E62" s="302"/>
      <c r="F62" s="302"/>
      <c r="G62" s="87"/>
      <c r="H62" s="158"/>
      <c r="I62" s="158"/>
      <c r="J62" s="158"/>
      <c r="K62" s="158"/>
      <c r="L62" s="158"/>
      <c r="M62" s="28"/>
      <c r="N62" s="28"/>
      <c r="O62" s="29"/>
      <c r="P62" s="28"/>
      <c r="Q62" s="28"/>
      <c r="R62" s="28"/>
      <c r="S62" s="28"/>
      <c r="T62" s="28"/>
      <c r="U62" s="302"/>
      <c r="V62" s="302"/>
      <c r="W62" s="302"/>
      <c r="X62" s="302"/>
      <c r="Y62" s="42"/>
      <c r="Z62" s="42"/>
      <c r="AA62" s="42"/>
      <c r="AB62" s="42"/>
      <c r="AC62" s="42"/>
      <c r="AD62" s="42"/>
      <c r="AE62" s="43"/>
      <c r="AF62" s="28"/>
      <c r="AG62" s="28"/>
      <c r="AH62" s="149"/>
      <c r="AI62" s="149"/>
      <c r="AJ62" s="149"/>
      <c r="AK62" s="149"/>
      <c r="AL62" s="28"/>
    </row>
    <row r="63" spans="1:65" ht="13.5" customHeight="1" thickTop="1">
      <c r="A63" s="44"/>
      <c r="B63" s="151"/>
      <c r="C63" s="1180" t="s">
        <v>22</v>
      </c>
      <c r="D63" s="1181"/>
      <c r="E63" s="1181"/>
      <c r="F63" s="1181"/>
      <c r="G63" s="1181"/>
      <c r="H63" s="1181"/>
      <c r="I63" s="1181"/>
      <c r="J63" s="1181"/>
      <c r="K63" s="1181"/>
      <c r="L63" s="1182"/>
      <c r="O63" s="1083" t="s">
        <v>23</v>
      </c>
      <c r="P63" s="1084"/>
      <c r="Q63" s="1084"/>
      <c r="R63" s="1084"/>
      <c r="S63" s="1084"/>
      <c r="T63" s="1084"/>
      <c r="U63" s="1084"/>
      <c r="V63" s="1084"/>
      <c r="W63" s="1084"/>
      <c r="X63" s="1085"/>
      <c r="AA63" s="1086" t="s">
        <v>20</v>
      </c>
      <c r="AB63" s="1087"/>
      <c r="AC63" s="1087"/>
      <c r="AD63" s="1087"/>
      <c r="AE63" s="1087"/>
      <c r="AF63" s="1087"/>
      <c r="AG63" s="1087"/>
      <c r="AH63" s="1087"/>
      <c r="AI63" s="1087"/>
      <c r="AJ63" s="1087"/>
      <c r="AK63" s="1087"/>
      <c r="AL63" s="1088"/>
      <c r="AX63" s="24" t="s">
        <v>266</v>
      </c>
      <c r="AY63" s="24">
        <v>0.70499999999999996</v>
      </c>
    </row>
    <row r="64" spans="1:65" ht="13.5" customHeight="1">
      <c r="A64" s="44"/>
      <c r="B64" s="45"/>
      <c r="C64" s="1115">
        <f>C60*0.495*0.001</f>
        <v>0</v>
      </c>
      <c r="D64" s="1116"/>
      <c r="E64" s="1116"/>
      <c r="F64" s="1116"/>
      <c r="G64" s="1116"/>
      <c r="H64" s="1116"/>
      <c r="I64" s="1099" t="s">
        <v>18</v>
      </c>
      <c r="J64" s="1099"/>
      <c r="K64" s="1099"/>
      <c r="L64" s="1170"/>
      <c r="M64" s="567" t="s">
        <v>24</v>
      </c>
      <c r="N64" s="567"/>
      <c r="O64" s="1120">
        <f>'空調算定（導入後）'!C61</f>
        <v>0</v>
      </c>
      <c r="P64" s="1121"/>
      <c r="Q64" s="1121"/>
      <c r="R64" s="1121"/>
      <c r="S64" s="1121"/>
      <c r="T64" s="1121"/>
      <c r="U64" s="1163" t="s">
        <v>18</v>
      </c>
      <c r="V64" s="1163"/>
      <c r="W64" s="1163"/>
      <c r="X64" s="1173"/>
      <c r="Y64" s="567" t="s">
        <v>21</v>
      </c>
      <c r="Z64" s="567"/>
      <c r="AA64" s="1101">
        <f>C64-O64</f>
        <v>0</v>
      </c>
      <c r="AB64" s="1102"/>
      <c r="AC64" s="1102"/>
      <c r="AD64" s="1102"/>
      <c r="AE64" s="1102"/>
      <c r="AF64" s="1102"/>
      <c r="AG64" s="1102"/>
      <c r="AH64" s="1102"/>
      <c r="AI64" s="1163" t="s">
        <v>18</v>
      </c>
      <c r="AJ64" s="1163"/>
      <c r="AK64" s="1163"/>
      <c r="AL64" s="1164"/>
    </row>
    <row r="65" spans="1:51" ht="13.5" customHeight="1" thickBot="1">
      <c r="A65" s="46"/>
      <c r="B65" s="46"/>
      <c r="C65" s="1117"/>
      <c r="D65" s="1118"/>
      <c r="E65" s="1118"/>
      <c r="F65" s="1118"/>
      <c r="G65" s="1118"/>
      <c r="H65" s="1118"/>
      <c r="I65" s="1171"/>
      <c r="J65" s="1171"/>
      <c r="K65" s="1171"/>
      <c r="L65" s="1172"/>
      <c r="M65" s="567"/>
      <c r="N65" s="567"/>
      <c r="O65" s="1122"/>
      <c r="P65" s="1123"/>
      <c r="Q65" s="1123"/>
      <c r="R65" s="1123"/>
      <c r="S65" s="1123"/>
      <c r="T65" s="1123"/>
      <c r="U65" s="1174"/>
      <c r="V65" s="1174"/>
      <c r="W65" s="1174"/>
      <c r="X65" s="1175"/>
      <c r="Y65" s="567"/>
      <c r="Z65" s="567"/>
      <c r="AA65" s="1103"/>
      <c r="AB65" s="1104"/>
      <c r="AC65" s="1104"/>
      <c r="AD65" s="1104"/>
      <c r="AE65" s="1104"/>
      <c r="AF65" s="1104"/>
      <c r="AG65" s="1104"/>
      <c r="AH65" s="1104"/>
      <c r="AI65" s="1165"/>
      <c r="AJ65" s="1165"/>
      <c r="AK65" s="1165"/>
      <c r="AL65" s="1166"/>
    </row>
    <row r="66" spans="1:51" ht="13.5" customHeight="1" thickBot="1">
      <c r="A66" s="29"/>
      <c r="B66" s="43"/>
    </row>
    <row r="67" spans="1:51" ht="13.5" customHeight="1" thickTop="1">
      <c r="O67" s="1167" t="s">
        <v>430</v>
      </c>
      <c r="P67" s="1168"/>
      <c r="Q67" s="1168"/>
      <c r="R67" s="1168"/>
      <c r="S67" s="1168"/>
      <c r="T67" s="1168"/>
      <c r="U67" s="1169"/>
      <c r="AA67" s="1086" t="s">
        <v>477</v>
      </c>
      <c r="AB67" s="1087"/>
      <c r="AC67" s="1087"/>
      <c r="AD67" s="1087"/>
      <c r="AE67" s="1087"/>
      <c r="AF67" s="1087"/>
      <c r="AG67" s="1087"/>
      <c r="AH67" s="1087"/>
      <c r="AI67" s="1087"/>
      <c r="AJ67" s="1087"/>
      <c r="AK67" s="1087"/>
      <c r="AL67" s="1088"/>
    </row>
    <row r="68" spans="1:51" ht="13.5" customHeight="1">
      <c r="N68" s="164"/>
      <c r="O68" s="1127" t="str">
        <f>IF('空調算定（導入後）'!I3="","",'空調算定（導入後）'!I3)</f>
        <v/>
      </c>
      <c r="P68" s="1102"/>
      <c r="Q68" s="1102"/>
      <c r="R68" s="1102"/>
      <c r="S68" s="1128"/>
      <c r="T68" s="723" t="s">
        <v>11</v>
      </c>
      <c r="U68" s="1108"/>
      <c r="AA68" s="1101" t="str">
        <f>IFERROR(AA64*O68,"")</f>
        <v/>
      </c>
      <c r="AB68" s="1102"/>
      <c r="AC68" s="1102"/>
      <c r="AD68" s="1102"/>
      <c r="AE68" s="1102"/>
      <c r="AF68" s="1102"/>
      <c r="AG68" s="1102"/>
      <c r="AH68" s="1102"/>
      <c r="AI68" s="1111" t="s">
        <v>444</v>
      </c>
      <c r="AJ68" s="704"/>
      <c r="AK68" s="704"/>
      <c r="AL68" s="1112"/>
    </row>
    <row r="69" spans="1:51" ht="13.5" customHeight="1" thickBot="1">
      <c r="O69" s="1129"/>
      <c r="P69" s="1130"/>
      <c r="Q69" s="1130"/>
      <c r="R69" s="1130"/>
      <c r="S69" s="1131"/>
      <c r="T69" s="1109"/>
      <c r="U69" s="1110"/>
      <c r="AA69" s="1103"/>
      <c r="AB69" s="1104"/>
      <c r="AC69" s="1104"/>
      <c r="AD69" s="1104"/>
      <c r="AE69" s="1104"/>
      <c r="AF69" s="1104"/>
      <c r="AG69" s="1104"/>
      <c r="AH69" s="1104"/>
      <c r="AI69" s="1113"/>
      <c r="AJ69" s="1113"/>
      <c r="AK69" s="1113"/>
      <c r="AL69" s="1114"/>
    </row>
    <row r="70" spans="1:51" ht="14.25">
      <c r="Q70" s="48"/>
    </row>
    <row r="71" spans="1:51" ht="13.5" customHeight="1"/>
    <row r="72" spans="1:51" ht="14.25" customHeight="1"/>
    <row r="75" spans="1:51">
      <c r="AX75" s="24" t="s">
        <v>193</v>
      </c>
      <c r="AY75" s="24">
        <v>1</v>
      </c>
    </row>
  </sheetData>
  <sheetProtection password="D73A" sheet="1" objects="1" formatCells="0"/>
  <sortState ref="AX2:AY59">
    <sortCondition ref="AX1:AX59"/>
  </sortState>
  <mergeCells count="502">
    <mergeCell ref="AF38:AK38"/>
    <mergeCell ref="AF39:AK39"/>
    <mergeCell ref="AF40:AK40"/>
    <mergeCell ref="AF41:AK41"/>
    <mergeCell ref="AF42:AK42"/>
    <mergeCell ref="AF43:AK43"/>
    <mergeCell ref="AF44:AK44"/>
    <mergeCell ref="AB58:AE58"/>
    <mergeCell ref="AF48:AK48"/>
    <mergeCell ref="AF49:AK49"/>
    <mergeCell ref="AF50:AK50"/>
    <mergeCell ref="AF51:AK51"/>
    <mergeCell ref="AF52:AK52"/>
    <mergeCell ref="AF53:AK53"/>
    <mergeCell ref="AF54:AK54"/>
    <mergeCell ref="AF55:AK55"/>
    <mergeCell ref="AF56:AK56"/>
    <mergeCell ref="AB52:AE52"/>
    <mergeCell ref="AB56:AE56"/>
    <mergeCell ref="AB40:AE40"/>
    <mergeCell ref="AB44:AE44"/>
    <mergeCell ref="AF45:AK45"/>
    <mergeCell ref="AF46:AK46"/>
    <mergeCell ref="AF47:AK47"/>
    <mergeCell ref="AF26:AK26"/>
    <mergeCell ref="AF27:AK27"/>
    <mergeCell ref="AF28:AK28"/>
    <mergeCell ref="AF29:AK29"/>
    <mergeCell ref="AF30:AK30"/>
    <mergeCell ref="AF31:AK31"/>
    <mergeCell ref="AF32:AK32"/>
    <mergeCell ref="AF36:AK36"/>
    <mergeCell ref="AF37:AK37"/>
    <mergeCell ref="AF33:AK33"/>
    <mergeCell ref="AF34:AK34"/>
    <mergeCell ref="AF35:AK35"/>
    <mergeCell ref="AF15:AK15"/>
    <mergeCell ref="AF16:AK16"/>
    <mergeCell ref="AF17:AK17"/>
    <mergeCell ref="AF18:AK18"/>
    <mergeCell ref="AF19:AK19"/>
    <mergeCell ref="AF20:AK20"/>
    <mergeCell ref="AF24:AK24"/>
    <mergeCell ref="AF25:AK25"/>
    <mergeCell ref="AF21:AK21"/>
    <mergeCell ref="AF22:AK22"/>
    <mergeCell ref="AF23:AK23"/>
    <mergeCell ref="B6:B7"/>
    <mergeCell ref="L6:M7"/>
    <mergeCell ref="A1:K2"/>
    <mergeCell ref="L1:T2"/>
    <mergeCell ref="U1:AF2"/>
    <mergeCell ref="AB6:AE6"/>
    <mergeCell ref="Z6:AA6"/>
    <mergeCell ref="Q7:S7"/>
    <mergeCell ref="AF14:AK14"/>
    <mergeCell ref="AG1:AH2"/>
    <mergeCell ref="AI1:AL2"/>
    <mergeCell ref="AF6:AK7"/>
    <mergeCell ref="AF8:AK8"/>
    <mergeCell ref="AF9:AK9"/>
    <mergeCell ref="AF10:AK10"/>
    <mergeCell ref="N6:N7"/>
    <mergeCell ref="AL6:AL7"/>
    <mergeCell ref="C6:K7"/>
    <mergeCell ref="Q6:S6"/>
    <mergeCell ref="T6:V6"/>
    <mergeCell ref="W6:Y6"/>
    <mergeCell ref="O7:P7"/>
    <mergeCell ref="T7:V7"/>
    <mergeCell ref="W7:Y7"/>
    <mergeCell ref="AB7:AE7"/>
    <mergeCell ref="Z7:AA7"/>
    <mergeCell ref="O6:P6"/>
    <mergeCell ref="AB8:AE8"/>
    <mergeCell ref="Z8:AA8"/>
    <mergeCell ref="C9:K9"/>
    <mergeCell ref="Q9:S9"/>
    <mergeCell ref="T9:V9"/>
    <mergeCell ref="W9:Y9"/>
    <mergeCell ref="AB9:AE9"/>
    <mergeCell ref="C8:K8"/>
    <mergeCell ref="Q8:S8"/>
    <mergeCell ref="T8:V8"/>
    <mergeCell ref="W8:Y8"/>
    <mergeCell ref="O8:P8"/>
    <mergeCell ref="L8:M8"/>
    <mergeCell ref="Z9:AA9"/>
    <mergeCell ref="C10:K10"/>
    <mergeCell ref="Q10:S10"/>
    <mergeCell ref="T10:V10"/>
    <mergeCell ref="W10:Y10"/>
    <mergeCell ref="AB10:AE10"/>
    <mergeCell ref="Z10:AA10"/>
    <mergeCell ref="O9:P9"/>
    <mergeCell ref="O10:P10"/>
    <mergeCell ref="L9:M9"/>
    <mergeCell ref="L10:M10"/>
    <mergeCell ref="AF11:AK11"/>
    <mergeCell ref="AB12:AE12"/>
    <mergeCell ref="Z12:AA12"/>
    <mergeCell ref="C13:K13"/>
    <mergeCell ref="Q13:S13"/>
    <mergeCell ref="T13:V13"/>
    <mergeCell ref="W13:Y13"/>
    <mergeCell ref="AB13:AE13"/>
    <mergeCell ref="C12:K12"/>
    <mergeCell ref="Q12:S12"/>
    <mergeCell ref="T12:V12"/>
    <mergeCell ref="W12:Y12"/>
    <mergeCell ref="O11:P11"/>
    <mergeCell ref="O12:P12"/>
    <mergeCell ref="L11:M11"/>
    <mergeCell ref="L12:M12"/>
    <mergeCell ref="C11:K11"/>
    <mergeCell ref="Q11:S11"/>
    <mergeCell ref="T11:V11"/>
    <mergeCell ref="W11:Y11"/>
    <mergeCell ref="AB11:AE11"/>
    <mergeCell ref="Z11:AA11"/>
    <mergeCell ref="AF12:AK12"/>
    <mergeCell ref="AF13:AK13"/>
    <mergeCell ref="C15:K15"/>
    <mergeCell ref="Q15:S15"/>
    <mergeCell ref="T15:V15"/>
    <mergeCell ref="W15:Y15"/>
    <mergeCell ref="AB15:AE15"/>
    <mergeCell ref="Z15:AA15"/>
    <mergeCell ref="Z13:AA13"/>
    <mergeCell ref="C14:K14"/>
    <mergeCell ref="Q14:S14"/>
    <mergeCell ref="T14:V14"/>
    <mergeCell ref="W14:Y14"/>
    <mergeCell ref="AB14:AE14"/>
    <mergeCell ref="Z14:AA14"/>
    <mergeCell ref="O15:P15"/>
    <mergeCell ref="O13:P13"/>
    <mergeCell ref="O14:P14"/>
    <mergeCell ref="L15:M15"/>
    <mergeCell ref="L13:M13"/>
    <mergeCell ref="L14:M14"/>
    <mergeCell ref="AB16:AE16"/>
    <mergeCell ref="Z16:AA16"/>
    <mergeCell ref="C17:K17"/>
    <mergeCell ref="Q17:S17"/>
    <mergeCell ref="T17:V17"/>
    <mergeCell ref="W17:Y17"/>
    <mergeCell ref="AB17:AE17"/>
    <mergeCell ref="C16:K16"/>
    <mergeCell ref="Q16:S16"/>
    <mergeCell ref="T16:V16"/>
    <mergeCell ref="W16:Y16"/>
    <mergeCell ref="O16:P16"/>
    <mergeCell ref="L16:M16"/>
    <mergeCell ref="C19:K19"/>
    <mergeCell ref="Q19:S19"/>
    <mergeCell ref="T19:V19"/>
    <mergeCell ref="W19:Y19"/>
    <mergeCell ref="AB19:AE19"/>
    <mergeCell ref="Z19:AA19"/>
    <mergeCell ref="Z17:AA17"/>
    <mergeCell ref="C18:K18"/>
    <mergeCell ref="Q18:S18"/>
    <mergeCell ref="T18:V18"/>
    <mergeCell ref="W18:Y18"/>
    <mergeCell ref="AB18:AE18"/>
    <mergeCell ref="Z18:AA18"/>
    <mergeCell ref="O17:P17"/>
    <mergeCell ref="O18:P18"/>
    <mergeCell ref="O19:P19"/>
    <mergeCell ref="L17:M17"/>
    <mergeCell ref="L18:M18"/>
    <mergeCell ref="L19:M19"/>
    <mergeCell ref="AB20:AE20"/>
    <mergeCell ref="Z20:AA20"/>
    <mergeCell ref="C21:K21"/>
    <mergeCell ref="Q21:S21"/>
    <mergeCell ref="T21:V21"/>
    <mergeCell ref="W21:Y21"/>
    <mergeCell ref="AB21:AE21"/>
    <mergeCell ref="C20:K20"/>
    <mergeCell ref="Q20:S20"/>
    <mergeCell ref="T20:V20"/>
    <mergeCell ref="W20:Y20"/>
    <mergeCell ref="O20:P20"/>
    <mergeCell ref="L20:M20"/>
    <mergeCell ref="T23:V23"/>
    <mergeCell ref="W23:Y23"/>
    <mergeCell ref="AB23:AE23"/>
    <mergeCell ref="Z23:AA23"/>
    <mergeCell ref="Z21:AA21"/>
    <mergeCell ref="C22:K22"/>
    <mergeCell ref="Q22:S22"/>
    <mergeCell ref="T22:V22"/>
    <mergeCell ref="W22:Y22"/>
    <mergeCell ref="AB22:AE22"/>
    <mergeCell ref="Z22:AA22"/>
    <mergeCell ref="O21:P21"/>
    <mergeCell ref="O22:P22"/>
    <mergeCell ref="O23:P23"/>
    <mergeCell ref="L21:M21"/>
    <mergeCell ref="L22:M22"/>
    <mergeCell ref="L23:M23"/>
    <mergeCell ref="C23:K23"/>
    <mergeCell ref="Q23:S23"/>
    <mergeCell ref="AB24:AE24"/>
    <mergeCell ref="Z24:AA24"/>
    <mergeCell ref="C25:K25"/>
    <mergeCell ref="Q25:S25"/>
    <mergeCell ref="T25:V25"/>
    <mergeCell ref="W25:Y25"/>
    <mergeCell ref="AB25:AE25"/>
    <mergeCell ref="C24:K24"/>
    <mergeCell ref="Q24:S24"/>
    <mergeCell ref="T24:V24"/>
    <mergeCell ref="W24:Y24"/>
    <mergeCell ref="O24:P24"/>
    <mergeCell ref="L24:M24"/>
    <mergeCell ref="C27:K27"/>
    <mergeCell ref="Q27:S27"/>
    <mergeCell ref="T27:V27"/>
    <mergeCell ref="W27:Y27"/>
    <mergeCell ref="AB27:AE27"/>
    <mergeCell ref="Z27:AA27"/>
    <mergeCell ref="Z25:AA25"/>
    <mergeCell ref="C26:K26"/>
    <mergeCell ref="Q26:S26"/>
    <mergeCell ref="T26:V26"/>
    <mergeCell ref="W26:Y26"/>
    <mergeCell ref="AB26:AE26"/>
    <mergeCell ref="Z26:AA26"/>
    <mergeCell ref="O27:P27"/>
    <mergeCell ref="O25:P25"/>
    <mergeCell ref="O26:P26"/>
    <mergeCell ref="L27:M27"/>
    <mergeCell ref="L25:M25"/>
    <mergeCell ref="L26:M26"/>
    <mergeCell ref="AB28:AE28"/>
    <mergeCell ref="Z28:AA28"/>
    <mergeCell ref="C29:K29"/>
    <mergeCell ref="Q29:S29"/>
    <mergeCell ref="T29:V29"/>
    <mergeCell ref="W29:Y29"/>
    <mergeCell ref="AB29:AE29"/>
    <mergeCell ref="C28:K28"/>
    <mergeCell ref="Q28:S28"/>
    <mergeCell ref="T28:V28"/>
    <mergeCell ref="W28:Y28"/>
    <mergeCell ref="O28:P28"/>
    <mergeCell ref="L28:M28"/>
    <mergeCell ref="C31:K31"/>
    <mergeCell ref="Q31:S31"/>
    <mergeCell ref="T31:V31"/>
    <mergeCell ref="W31:Y31"/>
    <mergeCell ref="AB31:AE31"/>
    <mergeCell ref="Z31:AA31"/>
    <mergeCell ref="Z29:AA29"/>
    <mergeCell ref="C30:K30"/>
    <mergeCell ref="Q30:S30"/>
    <mergeCell ref="T30:V30"/>
    <mergeCell ref="W30:Y30"/>
    <mergeCell ref="AB30:AE30"/>
    <mergeCell ref="Z30:AA30"/>
    <mergeCell ref="O29:P29"/>
    <mergeCell ref="O30:P30"/>
    <mergeCell ref="O31:P31"/>
    <mergeCell ref="L29:M29"/>
    <mergeCell ref="L30:M30"/>
    <mergeCell ref="L31:M31"/>
    <mergeCell ref="AB32:AE32"/>
    <mergeCell ref="Z32:AA32"/>
    <mergeCell ref="C33:K33"/>
    <mergeCell ref="Q33:S33"/>
    <mergeCell ref="T33:V33"/>
    <mergeCell ref="W33:Y33"/>
    <mergeCell ref="AB33:AE33"/>
    <mergeCell ref="C32:K32"/>
    <mergeCell ref="Q32:S32"/>
    <mergeCell ref="T32:V32"/>
    <mergeCell ref="W32:Y32"/>
    <mergeCell ref="O32:P32"/>
    <mergeCell ref="L32:M32"/>
    <mergeCell ref="T35:V35"/>
    <mergeCell ref="W35:Y35"/>
    <mergeCell ref="AB35:AE35"/>
    <mergeCell ref="Z35:AA35"/>
    <mergeCell ref="Z33:AA33"/>
    <mergeCell ref="C34:K34"/>
    <mergeCell ref="Q34:S34"/>
    <mergeCell ref="T34:V34"/>
    <mergeCell ref="W34:Y34"/>
    <mergeCell ref="AB34:AE34"/>
    <mergeCell ref="Z34:AA34"/>
    <mergeCell ref="O33:P33"/>
    <mergeCell ref="O34:P34"/>
    <mergeCell ref="O35:P35"/>
    <mergeCell ref="L33:M33"/>
    <mergeCell ref="L34:M34"/>
    <mergeCell ref="L35:M35"/>
    <mergeCell ref="C35:K35"/>
    <mergeCell ref="Q35:S35"/>
    <mergeCell ref="AB36:AE36"/>
    <mergeCell ref="Z36:AA36"/>
    <mergeCell ref="C37:K37"/>
    <mergeCell ref="Q37:S37"/>
    <mergeCell ref="T37:V37"/>
    <mergeCell ref="W37:Y37"/>
    <mergeCell ref="AB37:AE37"/>
    <mergeCell ref="C36:K36"/>
    <mergeCell ref="Q36:S36"/>
    <mergeCell ref="T36:V36"/>
    <mergeCell ref="W36:Y36"/>
    <mergeCell ref="O36:P36"/>
    <mergeCell ref="L36:M36"/>
    <mergeCell ref="C39:K39"/>
    <mergeCell ref="Q39:S39"/>
    <mergeCell ref="T39:V39"/>
    <mergeCell ref="W39:Y39"/>
    <mergeCell ref="AB39:AE39"/>
    <mergeCell ref="Z39:AA39"/>
    <mergeCell ref="Z37:AA37"/>
    <mergeCell ref="C38:K38"/>
    <mergeCell ref="Q38:S38"/>
    <mergeCell ref="T38:V38"/>
    <mergeCell ref="W38:Y38"/>
    <mergeCell ref="AB38:AE38"/>
    <mergeCell ref="Z38:AA38"/>
    <mergeCell ref="O39:P39"/>
    <mergeCell ref="O37:P37"/>
    <mergeCell ref="O38:P38"/>
    <mergeCell ref="L39:M39"/>
    <mergeCell ref="L37:M37"/>
    <mergeCell ref="L38:M38"/>
    <mergeCell ref="Z40:AA40"/>
    <mergeCell ref="C41:K41"/>
    <mergeCell ref="Q41:S41"/>
    <mergeCell ref="T41:V41"/>
    <mergeCell ref="W41:Y41"/>
    <mergeCell ref="AB41:AE41"/>
    <mergeCell ref="C40:K40"/>
    <mergeCell ref="Q40:S40"/>
    <mergeCell ref="T40:V40"/>
    <mergeCell ref="W40:Y40"/>
    <mergeCell ref="O40:P40"/>
    <mergeCell ref="L40:M40"/>
    <mergeCell ref="C43:K43"/>
    <mergeCell ref="Q43:S43"/>
    <mergeCell ref="T43:V43"/>
    <mergeCell ref="W43:Y43"/>
    <mergeCell ref="AB43:AE43"/>
    <mergeCell ref="Z43:AA43"/>
    <mergeCell ref="Z41:AA41"/>
    <mergeCell ref="C42:K42"/>
    <mergeCell ref="Q42:S42"/>
    <mergeCell ref="T42:V42"/>
    <mergeCell ref="W42:Y42"/>
    <mergeCell ref="AB42:AE42"/>
    <mergeCell ref="Z42:AA42"/>
    <mergeCell ref="O41:P41"/>
    <mergeCell ref="O42:P42"/>
    <mergeCell ref="O43:P43"/>
    <mergeCell ref="L41:M41"/>
    <mergeCell ref="L42:M42"/>
    <mergeCell ref="L43:M43"/>
    <mergeCell ref="Z44:AA44"/>
    <mergeCell ref="C45:K45"/>
    <mergeCell ref="Q45:S45"/>
    <mergeCell ref="T45:V45"/>
    <mergeCell ref="W45:Y45"/>
    <mergeCell ref="AB45:AE45"/>
    <mergeCell ref="C44:K44"/>
    <mergeCell ref="Q44:S44"/>
    <mergeCell ref="T44:V44"/>
    <mergeCell ref="W44:Y44"/>
    <mergeCell ref="O44:P44"/>
    <mergeCell ref="L44:M44"/>
    <mergeCell ref="T47:V47"/>
    <mergeCell ref="W47:Y47"/>
    <mergeCell ref="AB47:AE47"/>
    <mergeCell ref="Z47:AA47"/>
    <mergeCell ref="Z45:AA45"/>
    <mergeCell ref="C46:K46"/>
    <mergeCell ref="Q46:S46"/>
    <mergeCell ref="T46:V46"/>
    <mergeCell ref="W46:Y46"/>
    <mergeCell ref="AB46:AE46"/>
    <mergeCell ref="Z46:AA46"/>
    <mergeCell ref="O45:P45"/>
    <mergeCell ref="O46:P46"/>
    <mergeCell ref="O47:P47"/>
    <mergeCell ref="L45:M45"/>
    <mergeCell ref="L46:M46"/>
    <mergeCell ref="L47:M47"/>
    <mergeCell ref="C47:K47"/>
    <mergeCell ref="Q47:S47"/>
    <mergeCell ref="AB48:AE48"/>
    <mergeCell ref="Z48:AA48"/>
    <mergeCell ref="C49:K49"/>
    <mergeCell ref="Q49:S49"/>
    <mergeCell ref="T49:V49"/>
    <mergeCell ref="W49:Y49"/>
    <mergeCell ref="AB49:AE49"/>
    <mergeCell ref="C48:K48"/>
    <mergeCell ref="Q48:S48"/>
    <mergeCell ref="T48:V48"/>
    <mergeCell ref="W48:Y48"/>
    <mergeCell ref="O48:P48"/>
    <mergeCell ref="L48:M48"/>
    <mergeCell ref="C51:K51"/>
    <mergeCell ref="Q51:S51"/>
    <mergeCell ref="T51:V51"/>
    <mergeCell ref="W51:Y51"/>
    <mergeCell ref="AB51:AE51"/>
    <mergeCell ref="Z51:AA51"/>
    <mergeCell ref="Z49:AA49"/>
    <mergeCell ref="C50:K50"/>
    <mergeCell ref="Q50:S50"/>
    <mergeCell ref="T50:V50"/>
    <mergeCell ref="W50:Y50"/>
    <mergeCell ref="AB50:AE50"/>
    <mergeCell ref="Z50:AA50"/>
    <mergeCell ref="O51:P51"/>
    <mergeCell ref="O49:P49"/>
    <mergeCell ref="O50:P50"/>
    <mergeCell ref="L51:M51"/>
    <mergeCell ref="L49:M49"/>
    <mergeCell ref="L50:M50"/>
    <mergeCell ref="Z52:AA52"/>
    <mergeCell ref="C53:K53"/>
    <mergeCell ref="Q53:S53"/>
    <mergeCell ref="T53:V53"/>
    <mergeCell ref="W53:Y53"/>
    <mergeCell ref="AB53:AE53"/>
    <mergeCell ref="C52:K52"/>
    <mergeCell ref="Q52:S52"/>
    <mergeCell ref="T52:V52"/>
    <mergeCell ref="W52:Y52"/>
    <mergeCell ref="O52:P52"/>
    <mergeCell ref="L52:M52"/>
    <mergeCell ref="C55:K55"/>
    <mergeCell ref="Q55:S55"/>
    <mergeCell ref="T55:V55"/>
    <mergeCell ref="W55:Y55"/>
    <mergeCell ref="AB55:AE55"/>
    <mergeCell ref="Z55:AA55"/>
    <mergeCell ref="Z53:AA53"/>
    <mergeCell ref="C54:K54"/>
    <mergeCell ref="Q54:S54"/>
    <mergeCell ref="T54:V54"/>
    <mergeCell ref="W54:Y54"/>
    <mergeCell ref="AB54:AE54"/>
    <mergeCell ref="Z54:AA54"/>
    <mergeCell ref="O53:P53"/>
    <mergeCell ref="O54:P54"/>
    <mergeCell ref="O55:P55"/>
    <mergeCell ref="L53:M53"/>
    <mergeCell ref="L54:M54"/>
    <mergeCell ref="L55:M55"/>
    <mergeCell ref="C60:H61"/>
    <mergeCell ref="I60:L61"/>
    <mergeCell ref="O59:X59"/>
    <mergeCell ref="AA59:AL59"/>
    <mergeCell ref="O60:T61"/>
    <mergeCell ref="U60:X61"/>
    <mergeCell ref="Y60:Z61"/>
    <mergeCell ref="Z56:AA56"/>
    <mergeCell ref="C57:K57"/>
    <mergeCell ref="Q57:S57"/>
    <mergeCell ref="T57:V57"/>
    <mergeCell ref="W57:Y57"/>
    <mergeCell ref="AB57:AE57"/>
    <mergeCell ref="C56:K56"/>
    <mergeCell ref="Q56:S56"/>
    <mergeCell ref="T56:V56"/>
    <mergeCell ref="W56:Y56"/>
    <mergeCell ref="O57:P57"/>
    <mergeCell ref="O56:P56"/>
    <mergeCell ref="L56:M56"/>
    <mergeCell ref="A3:AJ4"/>
    <mergeCell ref="AA64:AH65"/>
    <mergeCell ref="AI64:AL65"/>
    <mergeCell ref="O67:U67"/>
    <mergeCell ref="AA67:AL67"/>
    <mergeCell ref="O68:S69"/>
    <mergeCell ref="T68:U69"/>
    <mergeCell ref="AA68:AH69"/>
    <mergeCell ref="AI68:AL69"/>
    <mergeCell ref="C64:H65"/>
    <mergeCell ref="I64:L65"/>
    <mergeCell ref="M64:N65"/>
    <mergeCell ref="O64:T65"/>
    <mergeCell ref="U64:X65"/>
    <mergeCell ref="Y64:Z65"/>
    <mergeCell ref="AA60:AH61"/>
    <mergeCell ref="AI60:AL61"/>
    <mergeCell ref="C63:L63"/>
    <mergeCell ref="O63:X63"/>
    <mergeCell ref="AA63:AL63"/>
    <mergeCell ref="Z57:AA57"/>
    <mergeCell ref="L57:M57"/>
    <mergeCell ref="AF57:AK57"/>
    <mergeCell ref="C59:L59"/>
  </mergeCells>
  <phoneticPr fontId="28"/>
  <conditionalFormatting sqref="N8:N57">
    <cfRule type="containsBlanks" dxfId="38" priority="33">
      <formula>LEN(TRIM(N8))=0</formula>
    </cfRule>
  </conditionalFormatting>
  <conditionalFormatting sqref="W8:Y57">
    <cfRule type="containsBlanks" dxfId="37" priority="35">
      <formula>LEN(TRIM(W8))=0</formula>
    </cfRule>
  </conditionalFormatting>
  <conditionalFormatting sqref="T8:V57">
    <cfRule type="containsBlanks" dxfId="36" priority="34">
      <formula>LEN(TRIM(T8))=0</formula>
    </cfRule>
  </conditionalFormatting>
  <conditionalFormatting sqref="A3">
    <cfRule type="expression" dxfId="35" priority="24">
      <formula>$AQ$7&lt;&gt;2</formula>
    </cfRule>
  </conditionalFormatting>
  <conditionalFormatting sqref="A3">
    <cfRule type="expression" dxfId="34" priority="23">
      <formula>$AQ$7=2</formula>
    </cfRule>
  </conditionalFormatting>
  <conditionalFormatting sqref="Z8:AA57">
    <cfRule type="containsBlanks" dxfId="33" priority="36">
      <formula>LEN(TRIM(Z8))=0</formula>
    </cfRule>
  </conditionalFormatting>
  <conditionalFormatting sqref="C8:K57">
    <cfRule type="containsBlanks" dxfId="32" priority="17">
      <formula>LEN(TRIM(C8))=0</formula>
    </cfRule>
  </conditionalFormatting>
  <conditionalFormatting sqref="O12:S56 O57 Q57:S57">
    <cfRule type="containsBlanks" dxfId="31" priority="16">
      <formula>LEN(TRIM(O12))=0</formula>
    </cfRule>
  </conditionalFormatting>
  <conditionalFormatting sqref="AF8:AK57">
    <cfRule type="containsBlanks" dxfId="30" priority="15">
      <formula>LEN(TRIM(AF8))=0</formula>
    </cfRule>
  </conditionalFormatting>
  <conditionalFormatting sqref="L8:M57">
    <cfRule type="containsBlanks" dxfId="29" priority="14">
      <formula>LEN(TRIM(L8))=0</formula>
    </cfRule>
  </conditionalFormatting>
  <conditionalFormatting sqref="O8:S11">
    <cfRule type="containsBlanks" dxfId="28" priority="3">
      <formula>LEN(TRIM(O8))=0</formula>
    </cfRule>
  </conditionalFormatting>
  <conditionalFormatting sqref="Z8:AA47">
    <cfRule type="expression" dxfId="27" priority="2">
      <formula>$AQ$7=1</formula>
    </cfRule>
  </conditionalFormatting>
  <dataValidations count="7">
    <dataValidation type="list" allowBlank="1" showInputMessage="1" showErrorMessage="1" prompt="リストから選択" sqref="Z8:AA57">
      <formula1>$AV$9:$AV$12</formula1>
    </dataValidation>
    <dataValidation type="whole" allowBlank="1" showInputMessage="1" showErrorMessage="1" error="数値で記入します" sqref="Q8:S57 O48:O57">
      <formula1>0</formula1>
      <formula2>1000000</formula2>
    </dataValidation>
    <dataValidation type="decimal" allowBlank="1" showInputMessage="1" showErrorMessage="1" error="０～３６５の数値で記入します" sqref="W8:AA57">
      <formula1>0</formula1>
      <formula2>365</formula2>
    </dataValidation>
    <dataValidation type="decimal" allowBlank="1" showInputMessage="1" showErrorMessage="1" error="０～２４の数値で記入します" sqref="T8:V57">
      <formula1>0</formula1>
      <formula2>24</formula2>
    </dataValidation>
    <dataValidation type="list" allowBlank="1" showInputMessage="1" showErrorMessage="1" sqref="N8:N57">
      <formula1>"◎"</formula1>
    </dataValidation>
    <dataValidation type="list" allowBlank="1" showInputMessage="1" showErrorMessage="1" prompt="現行機の年式もしくは設置年を記入する。" sqref="L8:M57">
      <formula1>$AX$35:$AX$57</formula1>
    </dataValidation>
    <dataValidation type="decimal" allowBlank="1" showInputMessage="1" showErrorMessage="1" error="数値で記入します" sqref="O8:P47">
      <formula1>0</formula1>
      <formula2>1000000</formula2>
    </dataValidation>
  </dataValidations>
  <printOptions horizontalCentered="1"/>
  <pageMargins left="0.51181102362204722" right="0.51181102362204722" top="0.51181102362204722" bottom="0.35433070866141736" header="0.27559055118110237" footer="0.31496062992125984"/>
  <pageSetup paperSize="9" scale="94" orientation="portrait" r:id="rId1"/>
  <headerFooter>
    <oddHeader>&amp;L６．CO₂排出削減量算定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19</xdr:col>
                    <xdr:colOff>152400</xdr:colOff>
                    <xdr:row>0</xdr:row>
                    <xdr:rowOff>47625</xdr:rowOff>
                  </from>
                  <to>
                    <xdr:col>21</xdr:col>
                    <xdr:colOff>133350</xdr:colOff>
                    <xdr:row>1</xdr:row>
                    <xdr:rowOff>123825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26</xdr:col>
                    <xdr:colOff>171450</xdr:colOff>
                    <xdr:row>0</xdr:row>
                    <xdr:rowOff>47625</xdr:rowOff>
                  </from>
                  <to>
                    <xdr:col>28</xdr:col>
                    <xdr:colOff>76200</xdr:colOff>
                    <xdr:row>1</xdr:row>
                    <xdr:rowOff>123825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rgb="FFFFFF66"/>
    <pageSetUpPr fitToPage="1"/>
  </sheetPr>
  <dimension ref="A1:BS72"/>
  <sheetViews>
    <sheetView view="pageBreakPreview" zoomScaleNormal="100" zoomScaleSheetLayoutView="100" workbookViewId="0">
      <selection activeCell="BT1" sqref="BT1"/>
    </sheetView>
  </sheetViews>
  <sheetFormatPr defaultRowHeight="13.5"/>
  <cols>
    <col min="1" max="1" width="1.125" style="24" customWidth="1"/>
    <col min="2" max="11" width="2.625" style="24" customWidth="1"/>
    <col min="12" max="13" width="2.625" style="24" hidden="1" customWidth="1"/>
    <col min="14" max="14" width="4.125" style="24" customWidth="1"/>
    <col min="15" max="15" width="2.625" style="24" customWidth="1"/>
    <col min="16" max="16" width="3.125" style="24" customWidth="1"/>
    <col min="17" max="24" width="2.125" style="24" customWidth="1"/>
    <col min="25" max="31" width="2.625" style="24" customWidth="1"/>
    <col min="32" max="32" width="3.25" style="24" customWidth="1"/>
    <col min="33" max="36" width="2.625" style="24" customWidth="1"/>
    <col min="37" max="38" width="3.875" style="24" customWidth="1"/>
    <col min="39" max="39" width="1.375" style="24" hidden="1" customWidth="1"/>
    <col min="40" max="43" width="2.625" style="24" hidden="1" customWidth="1"/>
    <col min="44" max="46" width="9" style="24" hidden="1" customWidth="1"/>
    <col min="47" max="47" width="9.5" style="24" hidden="1" customWidth="1"/>
    <col min="48" max="71" width="9" style="24" hidden="1" customWidth="1"/>
    <col min="72" max="72" width="9" style="24" customWidth="1"/>
    <col min="73" max="16384" width="9" style="24"/>
  </cols>
  <sheetData>
    <row r="1" spans="1:64" ht="13.5" customHeight="1">
      <c r="A1" s="970" t="s">
        <v>375</v>
      </c>
      <c r="B1" s="971"/>
      <c r="C1" s="971"/>
      <c r="D1" s="971"/>
      <c r="E1" s="971"/>
      <c r="F1" s="971"/>
      <c r="G1" s="971"/>
      <c r="H1" s="971"/>
      <c r="I1" s="971"/>
      <c r="J1" s="971"/>
      <c r="K1" s="972"/>
      <c r="L1" s="1233" t="s">
        <v>377</v>
      </c>
      <c r="M1" s="1234"/>
      <c r="N1" s="1234"/>
      <c r="O1" s="1234"/>
      <c r="P1" s="1234"/>
      <c r="Q1" s="1234"/>
      <c r="R1" s="1234"/>
      <c r="S1" s="1234"/>
      <c r="T1" s="1234"/>
      <c r="U1" s="1237"/>
      <c r="V1" s="1237"/>
      <c r="W1" s="1237"/>
      <c r="X1" s="1237"/>
      <c r="Y1" s="1237"/>
      <c r="Z1" s="1237"/>
      <c r="AA1" s="1237"/>
      <c r="AB1" s="1237"/>
      <c r="AC1" s="1237"/>
      <c r="AD1" s="1237"/>
      <c r="AE1" s="1237"/>
      <c r="AF1" s="1238"/>
      <c r="AG1" s="966" t="s">
        <v>148</v>
      </c>
      <c r="AH1" s="967"/>
      <c r="AI1" s="860" t="str">
        <f ca="1">RIGHT(CELL("filename",AI1),LEN(CELL("filename",AI1))-FIND("]",CELL("filename",AI1)))</f>
        <v>空調算定（導入後）</v>
      </c>
      <c r="AJ1" s="861"/>
      <c r="AK1" s="861"/>
      <c r="AL1" s="862"/>
      <c r="AX1" s="24" t="s">
        <v>265</v>
      </c>
      <c r="AY1" s="24">
        <v>0.71</v>
      </c>
    </row>
    <row r="2" spans="1:64">
      <c r="A2" s="973"/>
      <c r="B2" s="974"/>
      <c r="C2" s="974"/>
      <c r="D2" s="974"/>
      <c r="E2" s="974"/>
      <c r="F2" s="974"/>
      <c r="G2" s="974"/>
      <c r="H2" s="974"/>
      <c r="I2" s="974"/>
      <c r="J2" s="974"/>
      <c r="K2" s="975"/>
      <c r="L2" s="1235"/>
      <c r="M2" s="1236"/>
      <c r="N2" s="1236"/>
      <c r="O2" s="1236"/>
      <c r="P2" s="1236"/>
      <c r="Q2" s="1236"/>
      <c r="R2" s="1236"/>
      <c r="S2" s="1236"/>
      <c r="T2" s="1236"/>
      <c r="U2" s="1239"/>
      <c r="V2" s="1239"/>
      <c r="W2" s="1239"/>
      <c r="X2" s="1239"/>
      <c r="Y2" s="1239"/>
      <c r="Z2" s="1239"/>
      <c r="AA2" s="1239"/>
      <c r="AB2" s="1239"/>
      <c r="AC2" s="1239"/>
      <c r="AD2" s="1239"/>
      <c r="AE2" s="1239"/>
      <c r="AF2" s="1240"/>
      <c r="AG2" s="968"/>
      <c r="AH2" s="969"/>
      <c r="AI2" s="863"/>
      <c r="AJ2" s="864"/>
      <c r="AK2" s="864"/>
      <c r="AL2" s="865"/>
      <c r="AX2" s="24" t="s">
        <v>264</v>
      </c>
      <c r="AY2" s="24">
        <v>0.71499999999999997</v>
      </c>
    </row>
    <row r="3" spans="1:64" ht="13.5" customHeight="1">
      <c r="A3" s="1037" t="s">
        <v>450</v>
      </c>
      <c r="B3" s="1038"/>
      <c r="C3" s="1038"/>
      <c r="D3" s="1038"/>
      <c r="E3" s="1038"/>
      <c r="F3" s="1038"/>
      <c r="G3" s="1038"/>
      <c r="H3" s="1038"/>
      <c r="I3" s="1041"/>
      <c r="J3" s="1041"/>
      <c r="K3" s="1041"/>
      <c r="L3" s="1019" t="s">
        <v>373</v>
      </c>
      <c r="M3" s="1020"/>
      <c r="N3" s="1020"/>
      <c r="O3" s="1020"/>
      <c r="P3" s="1020"/>
      <c r="Q3" s="1020"/>
      <c r="R3" s="1020"/>
      <c r="S3" s="1020"/>
      <c r="T3" s="1020"/>
      <c r="U3" s="1020"/>
      <c r="V3" s="1020"/>
      <c r="W3" s="1020"/>
      <c r="X3" s="1020"/>
      <c r="Y3" s="1020"/>
      <c r="Z3" s="1020"/>
      <c r="AA3" s="1020"/>
      <c r="AB3" s="1020"/>
      <c r="AC3" s="1020"/>
      <c r="AD3" s="1020"/>
      <c r="AE3" s="1020"/>
      <c r="AF3" s="1020"/>
      <c r="AG3" s="1020"/>
      <c r="AH3" s="1020"/>
      <c r="AI3" s="1020"/>
      <c r="AJ3" s="1021"/>
      <c r="AK3" s="56"/>
      <c r="AL3" s="53"/>
      <c r="AX3" s="24" t="s">
        <v>263</v>
      </c>
      <c r="AY3" s="24">
        <v>0.72</v>
      </c>
    </row>
    <row r="4" spans="1:64" ht="9.75" customHeight="1">
      <c r="A4" s="1039"/>
      <c r="B4" s="1040"/>
      <c r="C4" s="1040"/>
      <c r="D4" s="1040"/>
      <c r="E4" s="1040"/>
      <c r="F4" s="1040"/>
      <c r="G4" s="1040"/>
      <c r="H4" s="1040"/>
      <c r="I4" s="1041"/>
      <c r="J4" s="1041"/>
      <c r="K4" s="1041"/>
      <c r="L4" s="1022"/>
      <c r="M4" s="1023"/>
      <c r="N4" s="1023"/>
      <c r="O4" s="1023"/>
      <c r="P4" s="1023"/>
      <c r="Q4" s="1023"/>
      <c r="R4" s="1023"/>
      <c r="S4" s="1023"/>
      <c r="T4" s="1023"/>
      <c r="U4" s="1023"/>
      <c r="V4" s="1023"/>
      <c r="W4" s="1023"/>
      <c r="X4" s="1023"/>
      <c r="Y4" s="1023"/>
      <c r="Z4" s="1023"/>
      <c r="AA4" s="1023"/>
      <c r="AB4" s="1023"/>
      <c r="AC4" s="1023"/>
      <c r="AD4" s="1023"/>
      <c r="AE4" s="1023"/>
      <c r="AF4" s="1023"/>
      <c r="AG4" s="1023"/>
      <c r="AH4" s="1023"/>
      <c r="AI4" s="1023"/>
      <c r="AJ4" s="1024"/>
      <c r="AK4" s="54"/>
      <c r="AL4" s="55"/>
      <c r="AO4" s="26"/>
      <c r="AX4" s="24" t="s">
        <v>262</v>
      </c>
      <c r="AY4" s="24">
        <v>0.72499999999999998</v>
      </c>
    </row>
    <row r="5" spans="1:64" ht="8.25" customHeight="1">
      <c r="A5" s="28"/>
      <c r="B5" s="28"/>
      <c r="C5" s="28"/>
      <c r="D5" s="28"/>
      <c r="E5" s="28"/>
      <c r="F5" s="29"/>
      <c r="G5" s="28"/>
      <c r="H5" s="28"/>
      <c r="I5" s="28"/>
      <c r="J5" s="28"/>
      <c r="K5" s="29"/>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Q5" s="28"/>
      <c r="AX5" s="29" t="s">
        <v>261</v>
      </c>
      <c r="AY5" s="29">
        <v>0.73</v>
      </c>
    </row>
    <row r="6" spans="1:64" s="29" customFormat="1" ht="24" customHeight="1">
      <c r="A6" s="28"/>
      <c r="B6" s="1227" t="s">
        <v>149</v>
      </c>
      <c r="C6" s="880" t="s">
        <v>443</v>
      </c>
      <c r="D6" s="880"/>
      <c r="E6" s="880"/>
      <c r="F6" s="880"/>
      <c r="G6" s="880"/>
      <c r="H6" s="880"/>
      <c r="I6" s="880"/>
      <c r="J6" s="880"/>
      <c r="K6" s="880"/>
      <c r="L6" s="1229" t="s">
        <v>203</v>
      </c>
      <c r="M6" s="1230"/>
      <c r="N6" s="1246" t="s">
        <v>509</v>
      </c>
      <c r="O6" s="1222" t="s">
        <v>442</v>
      </c>
      <c r="P6" s="1223"/>
      <c r="Q6" s="909" t="s">
        <v>298</v>
      </c>
      <c r="R6" s="909"/>
      <c r="S6" s="909"/>
      <c r="T6" s="910" t="s">
        <v>295</v>
      </c>
      <c r="U6" s="911"/>
      <c r="V6" s="912"/>
      <c r="W6" s="910" t="s">
        <v>153</v>
      </c>
      <c r="X6" s="911"/>
      <c r="Y6" s="912"/>
      <c r="Z6" s="913" t="s">
        <v>296</v>
      </c>
      <c r="AA6" s="915"/>
      <c r="AB6" s="913" t="s">
        <v>154</v>
      </c>
      <c r="AC6" s="914"/>
      <c r="AD6" s="914"/>
      <c r="AE6" s="915"/>
      <c r="AF6" s="1242" t="s">
        <v>155</v>
      </c>
      <c r="AG6" s="983"/>
      <c r="AH6" s="983"/>
      <c r="AI6" s="983"/>
      <c r="AJ6" s="983"/>
      <c r="AK6" s="984"/>
      <c r="AL6" s="1248" t="s">
        <v>372</v>
      </c>
      <c r="AM6" s="28"/>
      <c r="AS6" s="29" t="s">
        <v>364</v>
      </c>
      <c r="AX6" s="29" t="s">
        <v>260</v>
      </c>
      <c r="AY6" s="29">
        <v>0.73499999999999999</v>
      </c>
      <c r="BB6" s="29" t="s">
        <v>397</v>
      </c>
    </row>
    <row r="7" spans="1:64" s="29" customFormat="1" ht="17.25" customHeight="1">
      <c r="A7" s="28"/>
      <c r="B7" s="1228"/>
      <c r="C7" s="881"/>
      <c r="D7" s="881"/>
      <c r="E7" s="881"/>
      <c r="F7" s="881"/>
      <c r="G7" s="881"/>
      <c r="H7" s="881"/>
      <c r="I7" s="881"/>
      <c r="J7" s="881"/>
      <c r="K7" s="881"/>
      <c r="L7" s="1231"/>
      <c r="M7" s="1232"/>
      <c r="N7" s="1247"/>
      <c r="O7" s="1220" t="s">
        <v>294</v>
      </c>
      <c r="P7" s="1221"/>
      <c r="Q7" s="1241" t="s">
        <v>299</v>
      </c>
      <c r="R7" s="1241"/>
      <c r="S7" s="1241"/>
      <c r="T7" s="890" t="s">
        <v>158</v>
      </c>
      <c r="U7" s="890"/>
      <c r="V7" s="890"/>
      <c r="W7" s="890" t="s">
        <v>159</v>
      </c>
      <c r="X7" s="890"/>
      <c r="Y7" s="890"/>
      <c r="Z7" s="1220" t="s">
        <v>297</v>
      </c>
      <c r="AA7" s="1221"/>
      <c r="AB7" s="890" t="s">
        <v>160</v>
      </c>
      <c r="AC7" s="890"/>
      <c r="AD7" s="890"/>
      <c r="AE7" s="890"/>
      <c r="AF7" s="1243"/>
      <c r="AG7" s="986"/>
      <c r="AH7" s="986"/>
      <c r="AI7" s="986"/>
      <c r="AJ7" s="986"/>
      <c r="AK7" s="987"/>
      <c r="AL7" s="1249"/>
      <c r="AM7" s="28"/>
      <c r="AQ7" s="381">
        <v>1</v>
      </c>
      <c r="AR7" s="29" t="s">
        <v>365</v>
      </c>
      <c r="AS7" s="29" t="s">
        <v>362</v>
      </c>
      <c r="AX7" s="29" t="s">
        <v>259</v>
      </c>
      <c r="AY7" s="29">
        <v>0.74</v>
      </c>
      <c r="BB7" s="29" t="s">
        <v>338</v>
      </c>
      <c r="BJ7" s="29" t="s">
        <v>392</v>
      </c>
    </row>
    <row r="8" spans="1:64" s="29" customFormat="1" ht="15" customHeight="1">
      <c r="A8" s="28"/>
      <c r="B8" s="153">
        <v>1</v>
      </c>
      <c r="C8" s="1224"/>
      <c r="D8" s="1224"/>
      <c r="E8" s="1224"/>
      <c r="F8" s="1224"/>
      <c r="G8" s="1224"/>
      <c r="H8" s="1224"/>
      <c r="I8" s="1224"/>
      <c r="J8" s="1224"/>
      <c r="K8" s="1224"/>
      <c r="L8" s="1225"/>
      <c r="M8" s="1226"/>
      <c r="N8" s="142"/>
      <c r="O8" s="1225"/>
      <c r="P8" s="1226"/>
      <c r="Q8" s="1224"/>
      <c r="R8" s="1224"/>
      <c r="S8" s="1224"/>
      <c r="T8" s="831"/>
      <c r="U8" s="831"/>
      <c r="V8" s="831"/>
      <c r="W8" s="831"/>
      <c r="X8" s="831"/>
      <c r="Y8" s="831"/>
      <c r="Z8" s="1350"/>
      <c r="AA8" s="1351"/>
      <c r="AB8" s="1219" t="str">
        <f>IF(O8="","",IF($AQ$7=1,O8*Q8*T8*W8*AR8/AS8,O8*Q8*T8*W8*Z8))</f>
        <v/>
      </c>
      <c r="AC8" s="1219"/>
      <c r="AD8" s="1219"/>
      <c r="AE8" s="1219"/>
      <c r="AF8" s="1225"/>
      <c r="AG8" s="1244"/>
      <c r="AH8" s="1244"/>
      <c r="AI8" s="1244"/>
      <c r="AJ8" s="1244"/>
      <c r="AK8" s="1245"/>
      <c r="AL8" s="155" t="str">
        <f>IFERROR(IF(O8="","",IF(Z8-AR8&gt;0,"超過","")),"?")</f>
        <v/>
      </c>
      <c r="AM8" s="32"/>
      <c r="AN8" s="32"/>
      <c r="AO8" s="32"/>
      <c r="AP8" s="140" t="str">
        <f>IF(N8="◎",1,"")</f>
        <v/>
      </c>
      <c r="AQ8" s="140" t="e">
        <f>INDEX($BI$10:$BI$21,MATCH(W8,$BI$10:$BI$21,1),1)</f>
        <v>#N/A</v>
      </c>
      <c r="AR8" s="141" t="e">
        <f>VLOOKUP(INDEX($BI$10:$BI$21,MATCH(W8,$BI$10:$BI$21,1),1),$BI$10:$BL$21,3,FALSE)</f>
        <v>#N/A</v>
      </c>
      <c r="AS8" s="139" t="e">
        <f t="shared" ref="AS8:AS39" si="0">IF(AP8=1,VLOOKUP($AS$6,inv補正COP,7,FALSE)*AR8+VLOOKUP($AS$6,inv補正COP,12,FALSE),$BO$29*AR8+$BQ$29)</f>
        <v>#N/A</v>
      </c>
      <c r="AX8" s="29" t="s">
        <v>258</v>
      </c>
      <c r="AY8" s="29">
        <v>0.745</v>
      </c>
      <c r="BB8" s="115" t="s">
        <v>395</v>
      </c>
      <c r="BC8" s="116"/>
      <c r="BD8" s="116"/>
      <c r="BJ8" s="29" t="s">
        <v>396</v>
      </c>
    </row>
    <row r="9" spans="1:64" s="29" customFormat="1" ht="15" customHeight="1">
      <c r="A9" s="28"/>
      <c r="B9" s="301">
        <f>IF(B8="","",B8+1)</f>
        <v>2</v>
      </c>
      <c r="C9" s="831"/>
      <c r="D9" s="831"/>
      <c r="E9" s="831"/>
      <c r="F9" s="831"/>
      <c r="G9" s="831"/>
      <c r="H9" s="831"/>
      <c r="I9" s="831"/>
      <c r="J9" s="831"/>
      <c r="K9" s="831"/>
      <c r="L9" s="1214"/>
      <c r="M9" s="934"/>
      <c r="N9" s="142"/>
      <c r="O9" s="1214"/>
      <c r="P9" s="934"/>
      <c r="Q9" s="831"/>
      <c r="R9" s="831"/>
      <c r="S9" s="831"/>
      <c r="T9" s="831"/>
      <c r="U9" s="831"/>
      <c r="V9" s="831"/>
      <c r="W9" s="831"/>
      <c r="X9" s="831"/>
      <c r="Y9" s="831"/>
      <c r="Z9" s="1348"/>
      <c r="AA9" s="1349"/>
      <c r="AB9" s="1219" t="str">
        <f>IF(O9="","",IF($AQ$7=1,O9*Q9*T9*W9*AR9/AS9,O9*Q9*T9*W9*Z9))</f>
        <v/>
      </c>
      <c r="AC9" s="1219"/>
      <c r="AD9" s="1219"/>
      <c r="AE9" s="1219"/>
      <c r="AF9" s="1214"/>
      <c r="AG9" s="1217"/>
      <c r="AH9" s="1217"/>
      <c r="AI9" s="1217"/>
      <c r="AJ9" s="1217"/>
      <c r="AK9" s="1218"/>
      <c r="AL9" s="156" t="str">
        <f t="shared" ref="AL9:AL57" si="1">IFERROR(IF(O9="","",IF(Z9-AR9&gt;0,"超過","")),"?")</f>
        <v/>
      </c>
      <c r="AM9" s="28"/>
      <c r="AN9" s="28"/>
      <c r="AO9" s="28"/>
      <c r="AP9" s="140" t="str">
        <f t="shared" ref="AP9:AP57" si="2">IF(N9="◎",1,"")</f>
        <v/>
      </c>
      <c r="AQ9" s="140" t="e">
        <f t="shared" ref="AQ9:AQ57" si="3">INDEX($BI$10:$BI$21,MATCH(W9,$BI$10:$BI$21,1),1)</f>
        <v>#N/A</v>
      </c>
      <c r="AR9" s="141" t="e">
        <f>VLOOKUP(INDEX($BI$10:$BI$21,MATCH(W9,$BI$10:$BI$21,1),1),$BI$10:$BL$21,3,FALSE)</f>
        <v>#N/A</v>
      </c>
      <c r="AS9" s="139" t="e">
        <f t="shared" si="0"/>
        <v>#N/A</v>
      </c>
      <c r="AV9" s="113">
        <v>0.5</v>
      </c>
      <c r="AX9" s="29" t="s">
        <v>257</v>
      </c>
      <c r="AY9" s="29">
        <v>0.75</v>
      </c>
      <c r="BB9" s="86" t="s">
        <v>304</v>
      </c>
      <c r="BC9" s="86" t="s">
        <v>306</v>
      </c>
      <c r="BD9" s="86" t="s">
        <v>336</v>
      </c>
      <c r="BE9" s="116" t="s">
        <v>367</v>
      </c>
      <c r="BI9" s="29" t="s">
        <v>394</v>
      </c>
      <c r="BJ9" s="86" t="s">
        <v>337</v>
      </c>
      <c r="BK9" s="116" t="s">
        <v>367</v>
      </c>
      <c r="BL9" s="29" t="s">
        <v>393</v>
      </c>
    </row>
    <row r="10" spans="1:64" s="29" customFormat="1" ht="15" customHeight="1">
      <c r="A10" s="28"/>
      <c r="B10" s="301">
        <f t="shared" ref="B10:B37" si="4">IF(B9="","",B9+1)</f>
        <v>3</v>
      </c>
      <c r="C10" s="831"/>
      <c r="D10" s="831"/>
      <c r="E10" s="831"/>
      <c r="F10" s="831"/>
      <c r="G10" s="831"/>
      <c r="H10" s="831"/>
      <c r="I10" s="831"/>
      <c r="J10" s="831"/>
      <c r="K10" s="831"/>
      <c r="L10" s="1214"/>
      <c r="M10" s="934"/>
      <c r="N10" s="142"/>
      <c r="O10" s="1214"/>
      <c r="P10" s="934"/>
      <c r="Q10" s="831"/>
      <c r="R10" s="831"/>
      <c r="S10" s="831"/>
      <c r="T10" s="831"/>
      <c r="U10" s="831"/>
      <c r="V10" s="831"/>
      <c r="W10" s="831"/>
      <c r="X10" s="831"/>
      <c r="Y10" s="831"/>
      <c r="Z10" s="1348"/>
      <c r="AA10" s="1349"/>
      <c r="AB10" s="1219" t="str">
        <f t="shared" ref="AB10:AB57" si="5">IF(O10="","",IF($AQ$7=1,O10*Q10*T10*W10*AR10/AS10,O10*Q10*T10*W10*Z10))</f>
        <v/>
      </c>
      <c r="AC10" s="1219"/>
      <c r="AD10" s="1219"/>
      <c r="AE10" s="1219"/>
      <c r="AF10" s="1214"/>
      <c r="AG10" s="1217"/>
      <c r="AH10" s="1217"/>
      <c r="AI10" s="1217"/>
      <c r="AJ10" s="1217"/>
      <c r="AK10" s="1218"/>
      <c r="AL10" s="156" t="str">
        <f t="shared" si="1"/>
        <v/>
      </c>
      <c r="AM10" s="32"/>
      <c r="AN10" s="32"/>
      <c r="AO10" s="32"/>
      <c r="AP10" s="140" t="str">
        <f t="shared" si="2"/>
        <v/>
      </c>
      <c r="AQ10" s="140" t="e">
        <f t="shared" si="3"/>
        <v>#N/A</v>
      </c>
      <c r="AR10" s="141" t="e">
        <f>VLOOKUP(INDEX($BI$10:$BI$21,MATCH(W10,$BI$10:$BI$21,1),1),$BI$10:$BL$21,3,FALSE)</f>
        <v>#N/A</v>
      </c>
      <c r="AS10" s="139" t="e">
        <f t="shared" si="0"/>
        <v>#N/A</v>
      </c>
      <c r="AV10" s="113">
        <v>0.4</v>
      </c>
      <c r="AX10" s="29" t="s">
        <v>256</v>
      </c>
      <c r="AY10" s="29">
        <v>0.755</v>
      </c>
      <c r="BA10" s="304" t="s">
        <v>313</v>
      </c>
      <c r="BB10" s="114">
        <v>0.59050000000000002</v>
      </c>
      <c r="BC10" s="114">
        <v>0</v>
      </c>
      <c r="BD10" s="114">
        <v>0.59050000000000002</v>
      </c>
      <c r="BE10" s="118">
        <f>AVERAGE(BD$10:BD10)</f>
        <v>0.59050000000000002</v>
      </c>
      <c r="BG10" s="304" t="s">
        <v>313</v>
      </c>
      <c r="BH10" s="304" t="s">
        <v>368</v>
      </c>
      <c r="BI10" s="29">
        <v>24</v>
      </c>
      <c r="BJ10" s="114">
        <v>0.57830912500000009</v>
      </c>
      <c r="BK10" s="273">
        <f>AVERAGE(BJ$10:BJ10)</f>
        <v>0.57830912500000009</v>
      </c>
      <c r="BL10" s="29">
        <v>22</v>
      </c>
    </row>
    <row r="11" spans="1:64" s="29" customFormat="1" ht="15" customHeight="1">
      <c r="A11" s="28"/>
      <c r="B11" s="301">
        <f t="shared" si="4"/>
        <v>4</v>
      </c>
      <c r="C11" s="831"/>
      <c r="D11" s="831"/>
      <c r="E11" s="831"/>
      <c r="F11" s="831"/>
      <c r="G11" s="831"/>
      <c r="H11" s="831"/>
      <c r="I11" s="831"/>
      <c r="J11" s="831"/>
      <c r="K11" s="831"/>
      <c r="L11" s="1214"/>
      <c r="M11" s="934"/>
      <c r="N11" s="142"/>
      <c r="O11" s="1214"/>
      <c r="P11" s="934"/>
      <c r="Q11" s="831"/>
      <c r="R11" s="831"/>
      <c r="S11" s="831"/>
      <c r="T11" s="831"/>
      <c r="U11" s="831"/>
      <c r="V11" s="831"/>
      <c r="W11" s="831"/>
      <c r="X11" s="831"/>
      <c r="Y11" s="831"/>
      <c r="Z11" s="1348"/>
      <c r="AA11" s="1349"/>
      <c r="AB11" s="1219" t="str">
        <f t="shared" si="5"/>
        <v/>
      </c>
      <c r="AC11" s="1219"/>
      <c r="AD11" s="1219"/>
      <c r="AE11" s="1219"/>
      <c r="AF11" s="1214"/>
      <c r="AG11" s="1217"/>
      <c r="AH11" s="1217"/>
      <c r="AI11" s="1217"/>
      <c r="AJ11" s="1217"/>
      <c r="AK11" s="1218"/>
      <c r="AL11" s="156" t="str">
        <f t="shared" si="1"/>
        <v/>
      </c>
      <c r="AM11" s="28"/>
      <c r="AN11" s="28"/>
      <c r="AO11" s="28"/>
      <c r="AP11" s="140" t="str">
        <f t="shared" si="2"/>
        <v/>
      </c>
      <c r="AQ11" s="140" t="e">
        <f t="shared" si="3"/>
        <v>#N/A</v>
      </c>
      <c r="AR11" s="141" t="e">
        <f>VLOOKUP(INDEX($BI$10:$BI$21,MATCH(W11,$BI$10:$BI$21,1),1),$BI$10:$BL$21,3,FALSE)</f>
        <v>#N/A</v>
      </c>
      <c r="AS11" s="139" t="e">
        <f t="shared" si="0"/>
        <v>#N/A</v>
      </c>
      <c r="AV11" s="113">
        <v>0.3</v>
      </c>
      <c r="AX11" s="29" t="s">
        <v>255</v>
      </c>
      <c r="AY11" s="29">
        <v>0.76</v>
      </c>
      <c r="BA11" s="304" t="s">
        <v>312</v>
      </c>
      <c r="BB11" s="114">
        <v>0.5625</v>
      </c>
      <c r="BC11" s="114">
        <v>0</v>
      </c>
      <c r="BD11" s="114">
        <v>0.5625</v>
      </c>
      <c r="BE11" s="118">
        <f>AVERAGE(BD$10:BD11)</f>
        <v>0.57650000000000001</v>
      </c>
      <c r="BG11" s="304" t="s">
        <v>312</v>
      </c>
      <c r="BH11" s="304" t="s">
        <v>368</v>
      </c>
      <c r="BI11" s="29">
        <f>BI10+24</f>
        <v>48</v>
      </c>
      <c r="BJ11" s="114">
        <v>0.53148375000000003</v>
      </c>
      <c r="BK11" s="273">
        <f>AVERAGE(BJ$10:BJ11)</f>
        <v>0.55489643750000006</v>
      </c>
      <c r="BL11" s="29">
        <v>26</v>
      </c>
    </row>
    <row r="12" spans="1:64" s="29" customFormat="1" ht="15" customHeight="1">
      <c r="A12" s="28"/>
      <c r="B12" s="301">
        <f t="shared" si="4"/>
        <v>5</v>
      </c>
      <c r="C12" s="831"/>
      <c r="D12" s="831"/>
      <c r="E12" s="831"/>
      <c r="F12" s="831"/>
      <c r="G12" s="831"/>
      <c r="H12" s="831"/>
      <c r="I12" s="831"/>
      <c r="J12" s="831"/>
      <c r="K12" s="831"/>
      <c r="L12" s="1214"/>
      <c r="M12" s="934"/>
      <c r="N12" s="142"/>
      <c r="O12" s="1214"/>
      <c r="P12" s="934"/>
      <c r="Q12" s="831"/>
      <c r="R12" s="831"/>
      <c r="S12" s="831"/>
      <c r="T12" s="831"/>
      <c r="U12" s="831"/>
      <c r="V12" s="831"/>
      <c r="W12" s="831"/>
      <c r="X12" s="831"/>
      <c r="Y12" s="831"/>
      <c r="Z12" s="1348"/>
      <c r="AA12" s="1349"/>
      <c r="AB12" s="1219" t="str">
        <f t="shared" si="5"/>
        <v/>
      </c>
      <c r="AC12" s="1219"/>
      <c r="AD12" s="1219"/>
      <c r="AE12" s="1219"/>
      <c r="AF12" s="1214"/>
      <c r="AG12" s="1217"/>
      <c r="AH12" s="1217"/>
      <c r="AI12" s="1217"/>
      <c r="AJ12" s="1217"/>
      <c r="AK12" s="1218"/>
      <c r="AL12" s="156" t="str">
        <f t="shared" si="1"/>
        <v/>
      </c>
      <c r="AM12" s="32"/>
      <c r="AN12" s="32"/>
      <c r="AO12" s="32"/>
      <c r="AP12" s="140" t="str">
        <f t="shared" si="2"/>
        <v/>
      </c>
      <c r="AQ12" s="140" t="e">
        <f t="shared" si="3"/>
        <v>#N/A</v>
      </c>
      <c r="AR12" s="141" t="e">
        <f t="shared" ref="AR12:AR57" si="6">VLOOKUP(INDEX($BI$10:$BI$21,MATCH(W12,$BI$10:$BI$21,1),1),$BI$10:$BL$21,3,FALSE)</f>
        <v>#N/A</v>
      </c>
      <c r="AS12" s="139" t="e">
        <f t="shared" si="0"/>
        <v>#N/A</v>
      </c>
      <c r="AV12" s="113">
        <v>0.2</v>
      </c>
      <c r="AX12" s="29" t="s">
        <v>254</v>
      </c>
      <c r="AY12" s="29">
        <v>0.76500000000000001</v>
      </c>
      <c r="BA12" s="304" t="s">
        <v>314</v>
      </c>
      <c r="BB12" s="114">
        <v>0.43099999999999999</v>
      </c>
      <c r="BC12" s="114">
        <v>0</v>
      </c>
      <c r="BD12" s="114">
        <v>0.43099999999999999</v>
      </c>
      <c r="BE12" s="118">
        <f>AVERAGE(BD$10:BD12)</f>
        <v>0.52800000000000002</v>
      </c>
      <c r="BG12" s="304" t="s">
        <v>314</v>
      </c>
      <c r="BH12" s="304" t="s">
        <v>368</v>
      </c>
      <c r="BI12" s="29">
        <f>BI11+24</f>
        <v>72</v>
      </c>
      <c r="BJ12" s="114">
        <v>0.39447399999999999</v>
      </c>
      <c r="BK12" s="273">
        <f>AVERAGE(BJ$10:BJ12)</f>
        <v>0.50142229166666674</v>
      </c>
      <c r="BL12" s="29">
        <v>24</v>
      </c>
    </row>
    <row r="13" spans="1:64" s="29" customFormat="1" ht="15" customHeight="1">
      <c r="A13" s="28"/>
      <c r="B13" s="301">
        <f t="shared" si="4"/>
        <v>6</v>
      </c>
      <c r="C13" s="831"/>
      <c r="D13" s="831"/>
      <c r="E13" s="831"/>
      <c r="F13" s="831"/>
      <c r="G13" s="831"/>
      <c r="H13" s="831"/>
      <c r="I13" s="831"/>
      <c r="J13" s="831"/>
      <c r="K13" s="831"/>
      <c r="L13" s="1214"/>
      <c r="M13" s="934"/>
      <c r="N13" s="142"/>
      <c r="O13" s="1214"/>
      <c r="P13" s="934"/>
      <c r="Q13" s="831"/>
      <c r="R13" s="831"/>
      <c r="S13" s="831"/>
      <c r="T13" s="831"/>
      <c r="U13" s="831"/>
      <c r="V13" s="831"/>
      <c r="W13" s="831"/>
      <c r="X13" s="831"/>
      <c r="Y13" s="831"/>
      <c r="Z13" s="1348"/>
      <c r="AA13" s="1349"/>
      <c r="AB13" s="1208" t="str">
        <f t="shared" si="5"/>
        <v/>
      </c>
      <c r="AC13" s="1209"/>
      <c r="AD13" s="1209"/>
      <c r="AE13" s="1210"/>
      <c r="AF13" s="1214"/>
      <c r="AG13" s="1217"/>
      <c r="AH13" s="1217"/>
      <c r="AI13" s="1217"/>
      <c r="AJ13" s="1217"/>
      <c r="AK13" s="1218"/>
      <c r="AL13" s="156" t="str">
        <f t="shared" si="1"/>
        <v/>
      </c>
      <c r="AM13" s="28"/>
      <c r="AN13" s="28"/>
      <c r="AO13" s="28"/>
      <c r="AP13" s="140" t="str">
        <f t="shared" si="2"/>
        <v/>
      </c>
      <c r="AQ13" s="140" t="e">
        <f t="shared" si="3"/>
        <v>#N/A</v>
      </c>
      <c r="AR13" s="141" t="e">
        <f t="shared" si="6"/>
        <v>#N/A</v>
      </c>
      <c r="AS13" s="139" t="e">
        <f t="shared" si="0"/>
        <v>#N/A</v>
      </c>
      <c r="AX13" s="29" t="s">
        <v>253</v>
      </c>
      <c r="AY13" s="29">
        <v>0.77</v>
      </c>
      <c r="BA13" s="304" t="s">
        <v>318</v>
      </c>
      <c r="BB13" s="114">
        <v>0</v>
      </c>
      <c r="BC13" s="114">
        <v>0.372</v>
      </c>
      <c r="BD13" s="114">
        <v>0.372</v>
      </c>
      <c r="BE13" s="118">
        <f>AVERAGE(BD$10:BD13)</f>
        <v>0.48899999999999999</v>
      </c>
      <c r="BG13" s="304" t="s">
        <v>318</v>
      </c>
      <c r="BH13" s="304" t="s">
        <v>369</v>
      </c>
      <c r="BI13" s="29">
        <f t="shared" ref="BI13:BI21" si="7">BI12+24</f>
        <v>96</v>
      </c>
      <c r="BJ13" s="114">
        <v>0.36901874999999995</v>
      </c>
      <c r="BK13" s="273">
        <f>AVERAGE(BJ$10:BJ13)</f>
        <v>0.46832140625000002</v>
      </c>
      <c r="BL13" s="29">
        <v>23</v>
      </c>
    </row>
    <row r="14" spans="1:64" s="29" customFormat="1" ht="15" customHeight="1">
      <c r="A14" s="28"/>
      <c r="B14" s="301">
        <f t="shared" si="4"/>
        <v>7</v>
      </c>
      <c r="C14" s="831"/>
      <c r="D14" s="831"/>
      <c r="E14" s="831"/>
      <c r="F14" s="831"/>
      <c r="G14" s="831"/>
      <c r="H14" s="831"/>
      <c r="I14" s="831"/>
      <c r="J14" s="831"/>
      <c r="K14" s="831"/>
      <c r="L14" s="1214"/>
      <c r="M14" s="934"/>
      <c r="N14" s="142"/>
      <c r="O14" s="1214"/>
      <c r="P14" s="934"/>
      <c r="Q14" s="831"/>
      <c r="R14" s="831"/>
      <c r="S14" s="831"/>
      <c r="T14" s="831"/>
      <c r="U14" s="831"/>
      <c r="V14" s="831"/>
      <c r="W14" s="831"/>
      <c r="X14" s="831"/>
      <c r="Y14" s="831"/>
      <c r="Z14" s="1348"/>
      <c r="AA14" s="1349"/>
      <c r="AB14" s="1208" t="str">
        <f t="shared" si="5"/>
        <v/>
      </c>
      <c r="AC14" s="1209"/>
      <c r="AD14" s="1209"/>
      <c r="AE14" s="1210"/>
      <c r="AF14" s="1214"/>
      <c r="AG14" s="1217"/>
      <c r="AH14" s="1217"/>
      <c r="AI14" s="1217"/>
      <c r="AJ14" s="1217"/>
      <c r="AK14" s="1218"/>
      <c r="AL14" s="156" t="str">
        <f t="shared" si="1"/>
        <v/>
      </c>
      <c r="AM14" s="32"/>
      <c r="AN14" s="32"/>
      <c r="AO14" s="32"/>
      <c r="AP14" s="140" t="str">
        <f t="shared" si="2"/>
        <v/>
      </c>
      <c r="AQ14" s="140" t="e">
        <f t="shared" si="3"/>
        <v>#N/A</v>
      </c>
      <c r="AR14" s="141" t="e">
        <f t="shared" si="6"/>
        <v>#N/A</v>
      </c>
      <c r="AS14" s="139" t="e">
        <f t="shared" si="0"/>
        <v>#N/A</v>
      </c>
      <c r="AX14" s="29" t="s">
        <v>252</v>
      </c>
      <c r="AY14" s="29">
        <v>0.77500000000000002</v>
      </c>
      <c r="BA14" s="304" t="s">
        <v>319</v>
      </c>
      <c r="BB14" s="114">
        <v>0</v>
      </c>
      <c r="BC14" s="114">
        <v>0.35100000000000003</v>
      </c>
      <c r="BD14" s="114">
        <v>0.35100000000000003</v>
      </c>
      <c r="BE14" s="118">
        <f>AVERAGE(BD$10:BD14)</f>
        <v>0.46139999999999998</v>
      </c>
      <c r="BG14" s="304" t="s">
        <v>319</v>
      </c>
      <c r="BH14" s="304" t="s">
        <v>369</v>
      </c>
      <c r="BI14" s="29">
        <f t="shared" si="7"/>
        <v>120</v>
      </c>
      <c r="BJ14" s="114">
        <v>0.33808300000000002</v>
      </c>
      <c r="BK14" s="273">
        <f>AVERAGE(BJ$10:BJ14)</f>
        <v>0.44227372500000001</v>
      </c>
      <c r="BL14" s="29">
        <v>22</v>
      </c>
    </row>
    <row r="15" spans="1:64" s="29" customFormat="1" ht="15" customHeight="1">
      <c r="A15" s="28"/>
      <c r="B15" s="301">
        <f t="shared" si="4"/>
        <v>8</v>
      </c>
      <c r="C15" s="831"/>
      <c r="D15" s="831"/>
      <c r="E15" s="831"/>
      <c r="F15" s="831"/>
      <c r="G15" s="831"/>
      <c r="H15" s="831"/>
      <c r="I15" s="831"/>
      <c r="J15" s="831"/>
      <c r="K15" s="831"/>
      <c r="L15" s="1214"/>
      <c r="M15" s="934"/>
      <c r="N15" s="142"/>
      <c r="O15" s="1214"/>
      <c r="P15" s="934"/>
      <c r="Q15" s="831"/>
      <c r="R15" s="831"/>
      <c r="S15" s="831"/>
      <c r="T15" s="831"/>
      <c r="U15" s="831"/>
      <c r="V15" s="831"/>
      <c r="W15" s="831"/>
      <c r="X15" s="831"/>
      <c r="Y15" s="831"/>
      <c r="Z15" s="1348"/>
      <c r="AA15" s="1349"/>
      <c r="AB15" s="1208" t="str">
        <f t="shared" si="5"/>
        <v/>
      </c>
      <c r="AC15" s="1209"/>
      <c r="AD15" s="1209"/>
      <c r="AE15" s="1210"/>
      <c r="AF15" s="1214"/>
      <c r="AG15" s="1217"/>
      <c r="AH15" s="1217"/>
      <c r="AI15" s="1217"/>
      <c r="AJ15" s="1217"/>
      <c r="AK15" s="1218"/>
      <c r="AL15" s="156" t="str">
        <f t="shared" si="1"/>
        <v/>
      </c>
      <c r="AM15" s="28"/>
      <c r="AN15" s="28"/>
      <c r="AO15" s="28"/>
      <c r="AP15" s="140" t="str">
        <f t="shared" si="2"/>
        <v/>
      </c>
      <c r="AQ15" s="140" t="e">
        <f t="shared" si="3"/>
        <v>#N/A</v>
      </c>
      <c r="AR15" s="141" t="e">
        <f t="shared" si="6"/>
        <v>#N/A</v>
      </c>
      <c r="AS15" s="139" t="e">
        <f t="shared" si="0"/>
        <v>#N/A</v>
      </c>
      <c r="AX15" s="29" t="s">
        <v>251</v>
      </c>
      <c r="AY15" s="29">
        <v>0.78</v>
      </c>
      <c r="BA15" s="304" t="s">
        <v>311</v>
      </c>
      <c r="BB15" s="114">
        <v>0.31225000000000003</v>
      </c>
      <c r="BC15" s="114">
        <v>0</v>
      </c>
      <c r="BD15" s="114">
        <v>0.31225000000000003</v>
      </c>
      <c r="BE15" s="118">
        <f>AVERAGE(BD$10:BD15)</f>
        <v>0.43654166666666666</v>
      </c>
      <c r="BG15" s="304" t="s">
        <v>311</v>
      </c>
      <c r="BH15" s="304" t="s">
        <v>368</v>
      </c>
      <c r="BI15" s="29">
        <f t="shared" si="7"/>
        <v>144</v>
      </c>
      <c r="BJ15" s="114">
        <v>0.26025987500000003</v>
      </c>
      <c r="BK15" s="273">
        <f>AVERAGE(BJ$10:BJ15)</f>
        <v>0.41193808333333332</v>
      </c>
      <c r="BL15" s="29">
        <v>26</v>
      </c>
    </row>
    <row r="16" spans="1:64" s="29" customFormat="1" ht="15" customHeight="1">
      <c r="A16" s="28"/>
      <c r="B16" s="301">
        <f t="shared" si="4"/>
        <v>9</v>
      </c>
      <c r="C16" s="831"/>
      <c r="D16" s="831"/>
      <c r="E16" s="831"/>
      <c r="F16" s="831"/>
      <c r="G16" s="831"/>
      <c r="H16" s="831"/>
      <c r="I16" s="831"/>
      <c r="J16" s="831"/>
      <c r="K16" s="831"/>
      <c r="L16" s="1214"/>
      <c r="M16" s="934"/>
      <c r="N16" s="142"/>
      <c r="O16" s="1214"/>
      <c r="P16" s="934"/>
      <c r="Q16" s="831"/>
      <c r="R16" s="831"/>
      <c r="S16" s="831"/>
      <c r="T16" s="831"/>
      <c r="U16" s="831"/>
      <c r="V16" s="831"/>
      <c r="W16" s="831"/>
      <c r="X16" s="831"/>
      <c r="Y16" s="831"/>
      <c r="Z16" s="1348"/>
      <c r="AA16" s="1349"/>
      <c r="AB16" s="1208" t="str">
        <f t="shared" si="5"/>
        <v/>
      </c>
      <c r="AC16" s="1209"/>
      <c r="AD16" s="1209"/>
      <c r="AE16" s="1210"/>
      <c r="AF16" s="1214"/>
      <c r="AG16" s="1217"/>
      <c r="AH16" s="1217"/>
      <c r="AI16" s="1217"/>
      <c r="AJ16" s="1217"/>
      <c r="AK16" s="1218"/>
      <c r="AL16" s="156" t="str">
        <f t="shared" si="1"/>
        <v/>
      </c>
      <c r="AM16" s="32"/>
      <c r="AN16" s="32"/>
      <c r="AO16" s="32"/>
      <c r="AP16" s="140" t="str">
        <f t="shared" si="2"/>
        <v/>
      </c>
      <c r="AQ16" s="140" t="e">
        <f t="shared" si="3"/>
        <v>#N/A</v>
      </c>
      <c r="AR16" s="141" t="e">
        <f t="shared" si="6"/>
        <v>#N/A</v>
      </c>
      <c r="AS16" s="139" t="e">
        <f t="shared" si="0"/>
        <v>#N/A</v>
      </c>
      <c r="AX16" s="29" t="s">
        <v>250</v>
      </c>
      <c r="AY16" s="29">
        <v>0.78500000000000003</v>
      </c>
      <c r="BA16" s="304" t="s">
        <v>317</v>
      </c>
      <c r="BB16" s="114">
        <v>0</v>
      </c>
      <c r="BC16" s="114">
        <v>0.28425</v>
      </c>
      <c r="BD16" s="114">
        <v>0.28425</v>
      </c>
      <c r="BE16" s="118">
        <f>AVERAGE(BD$10:BD16)</f>
        <v>0.41478571428571431</v>
      </c>
      <c r="BG16" s="304" t="s">
        <v>317</v>
      </c>
      <c r="BH16" s="304" t="s">
        <v>369</v>
      </c>
      <c r="BI16" s="29">
        <f t="shared" si="7"/>
        <v>168</v>
      </c>
      <c r="BJ16" s="114">
        <v>0.24758137500000002</v>
      </c>
      <c r="BK16" s="273">
        <f>AVERAGE(BJ$10:BJ16)</f>
        <v>0.38845855357142861</v>
      </c>
      <c r="BL16" s="29">
        <v>25</v>
      </c>
    </row>
    <row r="17" spans="1:70" s="29" customFormat="1" ht="15" customHeight="1">
      <c r="A17" s="28"/>
      <c r="B17" s="301">
        <f t="shared" si="4"/>
        <v>10</v>
      </c>
      <c r="C17" s="831"/>
      <c r="D17" s="831"/>
      <c r="E17" s="831"/>
      <c r="F17" s="831"/>
      <c r="G17" s="831"/>
      <c r="H17" s="831"/>
      <c r="I17" s="831"/>
      <c r="J17" s="831"/>
      <c r="K17" s="831"/>
      <c r="L17" s="1214"/>
      <c r="M17" s="934"/>
      <c r="N17" s="142"/>
      <c r="O17" s="1214"/>
      <c r="P17" s="934"/>
      <c r="Q17" s="831"/>
      <c r="R17" s="831"/>
      <c r="S17" s="831"/>
      <c r="T17" s="831"/>
      <c r="U17" s="831"/>
      <c r="V17" s="831"/>
      <c r="W17" s="831"/>
      <c r="X17" s="831"/>
      <c r="Y17" s="831"/>
      <c r="Z17" s="1348"/>
      <c r="AA17" s="1349"/>
      <c r="AB17" s="1208" t="str">
        <f t="shared" si="5"/>
        <v/>
      </c>
      <c r="AC17" s="1209"/>
      <c r="AD17" s="1209"/>
      <c r="AE17" s="1210"/>
      <c r="AF17" s="1214"/>
      <c r="AG17" s="1217"/>
      <c r="AH17" s="1217"/>
      <c r="AI17" s="1217"/>
      <c r="AJ17" s="1217"/>
      <c r="AK17" s="1218"/>
      <c r="AL17" s="156" t="str">
        <f t="shared" si="1"/>
        <v/>
      </c>
      <c r="AM17" s="28"/>
      <c r="AN17" s="28"/>
      <c r="AO17" s="28"/>
      <c r="AP17" s="140" t="str">
        <f t="shared" si="2"/>
        <v/>
      </c>
      <c r="AQ17" s="140" t="e">
        <f t="shared" si="3"/>
        <v>#N/A</v>
      </c>
      <c r="AR17" s="141" t="e">
        <f t="shared" si="6"/>
        <v>#N/A</v>
      </c>
      <c r="AS17" s="139" t="e">
        <f t="shared" si="0"/>
        <v>#N/A</v>
      </c>
      <c r="AX17" s="29" t="s">
        <v>249</v>
      </c>
      <c r="AY17" s="29">
        <v>0.79</v>
      </c>
      <c r="BA17" s="304" t="s">
        <v>320</v>
      </c>
      <c r="BB17" s="114">
        <v>8.8249999999999995E-2</v>
      </c>
      <c r="BC17" s="114">
        <v>0.26524999999999999</v>
      </c>
      <c r="BD17" s="114">
        <v>0.26524999999999999</v>
      </c>
      <c r="BE17" s="118">
        <f>AVERAGE(BD$10:BD17)</f>
        <v>0.39609375000000002</v>
      </c>
      <c r="BG17" s="304" t="s">
        <v>320</v>
      </c>
      <c r="BH17" s="304" t="s">
        <v>369</v>
      </c>
      <c r="BI17" s="29">
        <f t="shared" si="7"/>
        <v>192</v>
      </c>
      <c r="BJ17" s="114">
        <v>0.18655075000000002</v>
      </c>
      <c r="BK17" s="273">
        <f>AVERAGE(BJ$10:BJ17)</f>
        <v>0.36322007812500001</v>
      </c>
      <c r="BL17" s="29">
        <v>25</v>
      </c>
    </row>
    <row r="18" spans="1:70" s="29" customFormat="1" ht="15" customHeight="1">
      <c r="A18" s="28"/>
      <c r="B18" s="301">
        <f t="shared" si="4"/>
        <v>11</v>
      </c>
      <c r="C18" s="831"/>
      <c r="D18" s="831"/>
      <c r="E18" s="831"/>
      <c r="F18" s="831"/>
      <c r="G18" s="831"/>
      <c r="H18" s="831"/>
      <c r="I18" s="831"/>
      <c r="J18" s="831"/>
      <c r="K18" s="831"/>
      <c r="L18" s="1214"/>
      <c r="M18" s="934"/>
      <c r="N18" s="142"/>
      <c r="O18" s="1214"/>
      <c r="P18" s="934"/>
      <c r="Q18" s="831"/>
      <c r="R18" s="831"/>
      <c r="S18" s="831"/>
      <c r="T18" s="831"/>
      <c r="U18" s="831"/>
      <c r="V18" s="831"/>
      <c r="W18" s="831"/>
      <c r="X18" s="831"/>
      <c r="Y18" s="831"/>
      <c r="Z18" s="1348"/>
      <c r="AA18" s="1349"/>
      <c r="AB18" s="1208" t="str">
        <f t="shared" si="5"/>
        <v/>
      </c>
      <c r="AC18" s="1209"/>
      <c r="AD18" s="1209"/>
      <c r="AE18" s="1210"/>
      <c r="AF18" s="1214"/>
      <c r="AG18" s="1217"/>
      <c r="AH18" s="1217"/>
      <c r="AI18" s="1217"/>
      <c r="AJ18" s="1217"/>
      <c r="AK18" s="1218"/>
      <c r="AL18" s="156" t="str">
        <f t="shared" si="1"/>
        <v/>
      </c>
      <c r="AM18" s="32"/>
      <c r="AN18" s="32"/>
      <c r="AO18" s="32"/>
      <c r="AP18" s="140" t="str">
        <f t="shared" si="2"/>
        <v/>
      </c>
      <c r="AQ18" s="140" t="e">
        <f t="shared" si="3"/>
        <v>#N/A</v>
      </c>
      <c r="AR18" s="141" t="e">
        <f t="shared" si="6"/>
        <v>#N/A</v>
      </c>
      <c r="AS18" s="139" t="e">
        <f t="shared" si="0"/>
        <v>#N/A</v>
      </c>
      <c r="AX18" s="29" t="s">
        <v>248</v>
      </c>
      <c r="AY18" s="29">
        <v>0.79500000000000004</v>
      </c>
      <c r="BA18" s="304" t="s">
        <v>310</v>
      </c>
      <c r="BB18" s="114">
        <v>0.24475</v>
      </c>
      <c r="BC18" s="114">
        <v>9.9250000000000005E-2</v>
      </c>
      <c r="BD18" s="114">
        <v>0.24475</v>
      </c>
      <c r="BE18" s="118">
        <f>AVERAGE(BD$10:BD18)</f>
        <v>0.37927777777777777</v>
      </c>
      <c r="BG18" s="304" t="s">
        <v>310</v>
      </c>
      <c r="BH18" s="304" t="s">
        <v>368</v>
      </c>
      <c r="BI18" s="29">
        <f t="shared" si="7"/>
        <v>216</v>
      </c>
      <c r="BJ18" s="114">
        <v>0.15887162499999999</v>
      </c>
      <c r="BK18" s="273">
        <f>AVERAGE(BJ$10:BJ18)</f>
        <v>0.34051469444444449</v>
      </c>
      <c r="BL18" s="29">
        <v>22</v>
      </c>
    </row>
    <row r="19" spans="1:70" s="29" customFormat="1" ht="15" customHeight="1">
      <c r="A19" s="28"/>
      <c r="B19" s="301">
        <f t="shared" si="4"/>
        <v>12</v>
      </c>
      <c r="C19" s="831"/>
      <c r="D19" s="831"/>
      <c r="E19" s="831"/>
      <c r="F19" s="831"/>
      <c r="G19" s="831"/>
      <c r="H19" s="831"/>
      <c r="I19" s="831"/>
      <c r="J19" s="831"/>
      <c r="K19" s="831"/>
      <c r="L19" s="1214"/>
      <c r="M19" s="934"/>
      <c r="N19" s="142"/>
      <c r="O19" s="1214"/>
      <c r="P19" s="934"/>
      <c r="Q19" s="831"/>
      <c r="R19" s="831"/>
      <c r="S19" s="831"/>
      <c r="T19" s="831"/>
      <c r="U19" s="831"/>
      <c r="V19" s="831"/>
      <c r="W19" s="831"/>
      <c r="X19" s="831"/>
      <c r="Y19" s="831"/>
      <c r="Z19" s="1348"/>
      <c r="AA19" s="1349"/>
      <c r="AB19" s="1208" t="str">
        <f t="shared" si="5"/>
        <v/>
      </c>
      <c r="AC19" s="1209"/>
      <c r="AD19" s="1209"/>
      <c r="AE19" s="1210"/>
      <c r="AF19" s="1214"/>
      <c r="AG19" s="1217"/>
      <c r="AH19" s="1217"/>
      <c r="AI19" s="1217"/>
      <c r="AJ19" s="1217"/>
      <c r="AK19" s="1218"/>
      <c r="AL19" s="156" t="str">
        <f t="shared" si="1"/>
        <v/>
      </c>
      <c r="AM19" s="28"/>
      <c r="AN19" s="28"/>
      <c r="AO19" s="28"/>
      <c r="AP19" s="140" t="str">
        <f t="shared" si="2"/>
        <v/>
      </c>
      <c r="AQ19" s="140" t="e">
        <f t="shared" si="3"/>
        <v>#N/A</v>
      </c>
      <c r="AR19" s="141" t="e">
        <f t="shared" si="6"/>
        <v>#N/A</v>
      </c>
      <c r="AS19" s="139" t="e">
        <f t="shared" si="0"/>
        <v>#N/A</v>
      </c>
      <c r="AX19" s="29" t="s">
        <v>247</v>
      </c>
      <c r="AY19" s="29">
        <v>0.8</v>
      </c>
      <c r="BA19" s="304" t="s">
        <v>315</v>
      </c>
      <c r="BB19" s="114">
        <v>0.20774999999999999</v>
      </c>
      <c r="BC19" s="114">
        <v>6.3750000000000001E-2</v>
      </c>
      <c r="BD19" s="114">
        <v>0.20774999999999999</v>
      </c>
      <c r="BE19" s="118">
        <f>AVERAGE(BD$10:BD19)</f>
        <v>0.36212499999999997</v>
      </c>
      <c r="BG19" s="304" t="s">
        <v>315</v>
      </c>
      <c r="BH19" s="304" t="s">
        <v>368</v>
      </c>
      <c r="BI19" s="29">
        <f t="shared" si="7"/>
        <v>240</v>
      </c>
      <c r="BJ19" s="114">
        <v>0.10243987499999999</v>
      </c>
      <c r="BK19" s="273">
        <f>AVERAGE(BJ$10:BJ19)</f>
        <v>0.3167072125</v>
      </c>
      <c r="BL19" s="29">
        <v>26</v>
      </c>
    </row>
    <row r="20" spans="1:70" s="29" customFormat="1" ht="15" customHeight="1">
      <c r="A20" s="28"/>
      <c r="B20" s="301">
        <f t="shared" si="4"/>
        <v>13</v>
      </c>
      <c r="C20" s="831"/>
      <c r="D20" s="831"/>
      <c r="E20" s="831"/>
      <c r="F20" s="831"/>
      <c r="G20" s="831"/>
      <c r="H20" s="831"/>
      <c r="I20" s="831"/>
      <c r="J20" s="831"/>
      <c r="K20" s="831"/>
      <c r="L20" s="1214"/>
      <c r="M20" s="934"/>
      <c r="N20" s="142"/>
      <c r="O20" s="1214"/>
      <c r="P20" s="934"/>
      <c r="Q20" s="831"/>
      <c r="R20" s="831"/>
      <c r="S20" s="831"/>
      <c r="T20" s="831"/>
      <c r="U20" s="831"/>
      <c r="V20" s="831"/>
      <c r="W20" s="831"/>
      <c r="X20" s="831"/>
      <c r="Y20" s="831"/>
      <c r="Z20" s="1348"/>
      <c r="AA20" s="1349"/>
      <c r="AB20" s="1208" t="str">
        <f t="shared" si="5"/>
        <v/>
      </c>
      <c r="AC20" s="1209"/>
      <c r="AD20" s="1209"/>
      <c r="AE20" s="1210"/>
      <c r="AF20" s="1214"/>
      <c r="AG20" s="1217"/>
      <c r="AH20" s="1217"/>
      <c r="AI20" s="1217"/>
      <c r="AJ20" s="1217"/>
      <c r="AK20" s="1218"/>
      <c r="AL20" s="156" t="str">
        <f t="shared" si="1"/>
        <v/>
      </c>
      <c r="AM20" s="32"/>
      <c r="AN20" s="32"/>
      <c r="AO20" s="32"/>
      <c r="AP20" s="140" t="str">
        <f t="shared" si="2"/>
        <v/>
      </c>
      <c r="AQ20" s="140" t="e">
        <f t="shared" si="3"/>
        <v>#N/A</v>
      </c>
      <c r="AR20" s="141" t="e">
        <f t="shared" si="6"/>
        <v>#N/A</v>
      </c>
      <c r="AS20" s="139" t="e">
        <f t="shared" si="0"/>
        <v>#N/A</v>
      </c>
      <c r="AX20" s="29" t="s">
        <v>246</v>
      </c>
      <c r="AY20" s="29">
        <v>0.80500000000000005</v>
      </c>
      <c r="BA20" s="304" t="s">
        <v>316</v>
      </c>
      <c r="BB20" s="114">
        <v>0.12975000000000003</v>
      </c>
      <c r="BC20" s="114">
        <v>0.15925</v>
      </c>
      <c r="BD20" s="114">
        <v>0.15925</v>
      </c>
      <c r="BE20" s="118">
        <f>AVERAGE(BD$10:BD20)</f>
        <v>0.3436818181818182</v>
      </c>
      <c r="BG20" s="304" t="s">
        <v>316</v>
      </c>
      <c r="BH20" s="304" t="s">
        <v>369</v>
      </c>
      <c r="BI20" s="29">
        <f t="shared" si="7"/>
        <v>264</v>
      </c>
      <c r="BJ20" s="114">
        <v>6.8722875000000003E-2</v>
      </c>
      <c r="BK20" s="273">
        <f>AVERAGE(BJ$10:BJ20)</f>
        <v>0.29416318181818185</v>
      </c>
      <c r="BL20" s="29">
        <v>25</v>
      </c>
    </row>
    <row r="21" spans="1:70" s="29" customFormat="1" ht="15" customHeight="1">
      <c r="A21" s="28"/>
      <c r="B21" s="301">
        <f t="shared" si="4"/>
        <v>14</v>
      </c>
      <c r="C21" s="831"/>
      <c r="D21" s="831"/>
      <c r="E21" s="831"/>
      <c r="F21" s="831"/>
      <c r="G21" s="831"/>
      <c r="H21" s="831"/>
      <c r="I21" s="831"/>
      <c r="J21" s="831"/>
      <c r="K21" s="831"/>
      <c r="L21" s="1214"/>
      <c r="M21" s="934"/>
      <c r="N21" s="142"/>
      <c r="O21" s="1214"/>
      <c r="P21" s="934"/>
      <c r="Q21" s="831"/>
      <c r="R21" s="831"/>
      <c r="S21" s="831"/>
      <c r="T21" s="831"/>
      <c r="U21" s="831"/>
      <c r="V21" s="831"/>
      <c r="W21" s="831"/>
      <c r="X21" s="831"/>
      <c r="Y21" s="831"/>
      <c r="Z21" s="1348"/>
      <c r="AA21" s="1349"/>
      <c r="AB21" s="1208" t="str">
        <f t="shared" si="5"/>
        <v/>
      </c>
      <c r="AC21" s="1209"/>
      <c r="AD21" s="1209"/>
      <c r="AE21" s="1210"/>
      <c r="AF21" s="1214"/>
      <c r="AG21" s="1217"/>
      <c r="AH21" s="1217"/>
      <c r="AI21" s="1217"/>
      <c r="AJ21" s="1217"/>
      <c r="AK21" s="1218"/>
      <c r="AL21" s="156" t="str">
        <f t="shared" si="1"/>
        <v/>
      </c>
      <c r="AM21" s="28"/>
      <c r="AN21" s="28"/>
      <c r="AO21" s="28"/>
      <c r="AP21" s="140" t="str">
        <f t="shared" si="2"/>
        <v/>
      </c>
      <c r="AQ21" s="140" t="e">
        <f t="shared" si="3"/>
        <v>#N/A</v>
      </c>
      <c r="AR21" s="141" t="e">
        <f t="shared" si="6"/>
        <v>#N/A</v>
      </c>
      <c r="AS21" s="139" t="e">
        <f t="shared" si="0"/>
        <v>#N/A</v>
      </c>
      <c r="AX21" s="29" t="s">
        <v>245</v>
      </c>
      <c r="AY21" s="29">
        <v>0.81</v>
      </c>
      <c r="BA21" s="304" t="s">
        <v>334</v>
      </c>
      <c r="BB21" s="114">
        <v>0.15200000000000002</v>
      </c>
      <c r="BC21" s="114">
        <v>0.13724999999999998</v>
      </c>
      <c r="BD21" s="114">
        <v>0.15200000000000002</v>
      </c>
      <c r="BE21" s="118">
        <f>AVERAGE(BD$10:BD21)</f>
        <v>0.32770833333333332</v>
      </c>
      <c r="BG21" s="304" t="s">
        <v>334</v>
      </c>
      <c r="BH21" s="304" t="s">
        <v>368</v>
      </c>
      <c r="BI21" s="29">
        <f t="shared" si="7"/>
        <v>288</v>
      </c>
      <c r="BJ21" s="114">
        <v>4.6761500000000011E-2</v>
      </c>
      <c r="BK21" s="273">
        <f>AVERAGE(BJ$10:BJ21)</f>
        <v>0.27354637500000006</v>
      </c>
      <c r="BL21" s="29">
        <v>25</v>
      </c>
    </row>
    <row r="22" spans="1:70" s="29" customFormat="1" ht="15" customHeight="1">
      <c r="A22" s="28"/>
      <c r="B22" s="301">
        <f t="shared" si="4"/>
        <v>15</v>
      </c>
      <c r="C22" s="831"/>
      <c r="D22" s="831"/>
      <c r="E22" s="831"/>
      <c r="F22" s="831"/>
      <c r="G22" s="831"/>
      <c r="H22" s="831"/>
      <c r="I22" s="831"/>
      <c r="J22" s="831"/>
      <c r="K22" s="831"/>
      <c r="L22" s="1214"/>
      <c r="M22" s="934"/>
      <c r="N22" s="142"/>
      <c r="O22" s="1214"/>
      <c r="P22" s="934"/>
      <c r="Q22" s="831"/>
      <c r="R22" s="831"/>
      <c r="S22" s="831"/>
      <c r="T22" s="831"/>
      <c r="U22" s="831"/>
      <c r="V22" s="831"/>
      <c r="W22" s="831"/>
      <c r="X22" s="831"/>
      <c r="Y22" s="831"/>
      <c r="Z22" s="1348"/>
      <c r="AA22" s="1349"/>
      <c r="AB22" s="1208" t="str">
        <f t="shared" si="5"/>
        <v/>
      </c>
      <c r="AC22" s="1209"/>
      <c r="AD22" s="1209"/>
      <c r="AE22" s="1210"/>
      <c r="AF22" s="1214"/>
      <c r="AG22" s="1217"/>
      <c r="AH22" s="1217"/>
      <c r="AI22" s="1217"/>
      <c r="AJ22" s="1217"/>
      <c r="AK22" s="1218"/>
      <c r="AL22" s="156" t="str">
        <f t="shared" si="1"/>
        <v/>
      </c>
      <c r="AM22" s="32"/>
      <c r="AN22" s="32"/>
      <c r="AO22" s="32"/>
      <c r="AP22" s="140" t="str">
        <f t="shared" si="2"/>
        <v/>
      </c>
      <c r="AQ22" s="140" t="e">
        <f t="shared" si="3"/>
        <v>#N/A</v>
      </c>
      <c r="AR22" s="141" t="e">
        <f t="shared" si="6"/>
        <v>#N/A</v>
      </c>
      <c r="AS22" s="139" t="e">
        <f t="shared" si="0"/>
        <v>#N/A</v>
      </c>
      <c r="AX22" s="29" t="s">
        <v>244</v>
      </c>
      <c r="AY22" s="29">
        <v>0.81499999999999995</v>
      </c>
      <c r="BA22" s="304" t="s">
        <v>329</v>
      </c>
      <c r="BB22" s="114">
        <f>_xlfn.AGGREGATE(1,5,BB10:BB21)</f>
        <v>0.2265625</v>
      </c>
      <c r="BC22" s="114">
        <f>_xlfn.AGGREGATE(1,5,BC10:BC21)</f>
        <v>0.14433333333333331</v>
      </c>
      <c r="BD22" s="114">
        <f>_xlfn.AGGREGATE(1,5,BD10:BD21)</f>
        <v>0.32770833333333332</v>
      </c>
      <c r="BG22" s="304" t="s">
        <v>329</v>
      </c>
      <c r="BI22" s="138">
        <f>_xlfn.AGGREGATE(1,5,BI10:BI21)</f>
        <v>156</v>
      </c>
      <c r="BJ22" s="114">
        <f>_xlfn.AGGREGATE(1,5,BJ10:BJ21)</f>
        <v>0.27354637500000006</v>
      </c>
      <c r="BL22" s="138">
        <f>SUM(BL10:BL21)</f>
        <v>291</v>
      </c>
    </row>
    <row r="23" spans="1:70" s="29" customFormat="1" ht="15" customHeight="1">
      <c r="A23" s="28"/>
      <c r="B23" s="301">
        <f t="shared" si="4"/>
        <v>16</v>
      </c>
      <c r="C23" s="831"/>
      <c r="D23" s="831"/>
      <c r="E23" s="831"/>
      <c r="F23" s="831"/>
      <c r="G23" s="831"/>
      <c r="H23" s="831"/>
      <c r="I23" s="831"/>
      <c r="J23" s="831"/>
      <c r="K23" s="831"/>
      <c r="L23" s="1214"/>
      <c r="M23" s="934"/>
      <c r="N23" s="142"/>
      <c r="O23" s="1214"/>
      <c r="P23" s="934"/>
      <c r="Q23" s="831"/>
      <c r="R23" s="831"/>
      <c r="S23" s="831"/>
      <c r="T23" s="831"/>
      <c r="U23" s="831"/>
      <c r="V23" s="831"/>
      <c r="W23" s="831"/>
      <c r="X23" s="831"/>
      <c r="Y23" s="831"/>
      <c r="Z23" s="1348"/>
      <c r="AA23" s="1349"/>
      <c r="AB23" s="1208" t="str">
        <f t="shared" si="5"/>
        <v/>
      </c>
      <c r="AC23" s="1209"/>
      <c r="AD23" s="1209"/>
      <c r="AE23" s="1210"/>
      <c r="AF23" s="1214"/>
      <c r="AG23" s="1217"/>
      <c r="AH23" s="1217"/>
      <c r="AI23" s="1217"/>
      <c r="AJ23" s="1217"/>
      <c r="AK23" s="1218"/>
      <c r="AL23" s="156" t="str">
        <f t="shared" si="1"/>
        <v/>
      </c>
      <c r="AM23" s="28"/>
      <c r="AN23" s="28"/>
      <c r="AO23" s="28"/>
      <c r="AP23" s="140" t="str">
        <f t="shared" si="2"/>
        <v/>
      </c>
      <c r="AQ23" s="140" t="e">
        <f t="shared" si="3"/>
        <v>#N/A</v>
      </c>
      <c r="AR23" s="141" t="e">
        <f t="shared" si="6"/>
        <v>#N/A</v>
      </c>
      <c r="AS23" s="139" t="e">
        <f t="shared" si="0"/>
        <v>#N/A</v>
      </c>
      <c r="AX23" s="29" t="s">
        <v>243</v>
      </c>
      <c r="AY23" s="29">
        <v>0.82</v>
      </c>
    </row>
    <row r="24" spans="1:70" s="29" customFormat="1" ht="15" customHeight="1">
      <c r="A24" s="28"/>
      <c r="B24" s="301">
        <f t="shared" si="4"/>
        <v>17</v>
      </c>
      <c r="C24" s="831"/>
      <c r="D24" s="831"/>
      <c r="E24" s="831"/>
      <c r="F24" s="831"/>
      <c r="G24" s="831"/>
      <c r="H24" s="831"/>
      <c r="I24" s="831"/>
      <c r="J24" s="831"/>
      <c r="K24" s="831"/>
      <c r="L24" s="1214"/>
      <c r="M24" s="934"/>
      <c r="N24" s="142"/>
      <c r="O24" s="1214"/>
      <c r="P24" s="934"/>
      <c r="Q24" s="831"/>
      <c r="R24" s="831"/>
      <c r="S24" s="831"/>
      <c r="T24" s="831"/>
      <c r="U24" s="831"/>
      <c r="V24" s="831"/>
      <c r="W24" s="831"/>
      <c r="X24" s="831"/>
      <c r="Y24" s="831"/>
      <c r="Z24" s="1348"/>
      <c r="AA24" s="1349"/>
      <c r="AB24" s="1208" t="str">
        <f t="shared" si="5"/>
        <v/>
      </c>
      <c r="AC24" s="1209"/>
      <c r="AD24" s="1209"/>
      <c r="AE24" s="1210"/>
      <c r="AF24" s="1214"/>
      <c r="AG24" s="1217"/>
      <c r="AH24" s="1217"/>
      <c r="AI24" s="1217"/>
      <c r="AJ24" s="1217"/>
      <c r="AK24" s="1218"/>
      <c r="AL24" s="156" t="str">
        <f t="shared" si="1"/>
        <v/>
      </c>
      <c r="AM24" s="32"/>
      <c r="AN24" s="32"/>
      <c r="AO24" s="28"/>
      <c r="AP24" s="140" t="str">
        <f t="shared" si="2"/>
        <v/>
      </c>
      <c r="AQ24" s="140" t="e">
        <f t="shared" si="3"/>
        <v>#N/A</v>
      </c>
      <c r="AR24" s="141" t="e">
        <f t="shared" si="6"/>
        <v>#N/A</v>
      </c>
      <c r="AS24" s="139" t="e">
        <f t="shared" si="0"/>
        <v>#N/A</v>
      </c>
      <c r="AX24" s="29" t="s">
        <v>242</v>
      </c>
      <c r="AY24" s="29">
        <v>0.82499999999999996</v>
      </c>
    </row>
    <row r="25" spans="1:70" s="29" customFormat="1" ht="15" customHeight="1">
      <c r="A25" s="28"/>
      <c r="B25" s="301">
        <f t="shared" si="4"/>
        <v>18</v>
      </c>
      <c r="C25" s="831"/>
      <c r="D25" s="831"/>
      <c r="E25" s="831"/>
      <c r="F25" s="831"/>
      <c r="G25" s="831"/>
      <c r="H25" s="831"/>
      <c r="I25" s="831"/>
      <c r="J25" s="831"/>
      <c r="K25" s="831"/>
      <c r="L25" s="1214"/>
      <c r="M25" s="934"/>
      <c r="N25" s="142"/>
      <c r="O25" s="1214"/>
      <c r="P25" s="934"/>
      <c r="Q25" s="831"/>
      <c r="R25" s="831"/>
      <c r="S25" s="831"/>
      <c r="T25" s="831"/>
      <c r="U25" s="831"/>
      <c r="V25" s="831"/>
      <c r="W25" s="831"/>
      <c r="X25" s="831"/>
      <c r="Y25" s="831"/>
      <c r="Z25" s="1348"/>
      <c r="AA25" s="1349"/>
      <c r="AB25" s="1208" t="str">
        <f t="shared" si="5"/>
        <v/>
      </c>
      <c r="AC25" s="1209"/>
      <c r="AD25" s="1209"/>
      <c r="AE25" s="1210"/>
      <c r="AF25" s="1214"/>
      <c r="AG25" s="1217"/>
      <c r="AH25" s="1217"/>
      <c r="AI25" s="1217"/>
      <c r="AJ25" s="1217"/>
      <c r="AK25" s="1218"/>
      <c r="AL25" s="156" t="str">
        <f t="shared" si="1"/>
        <v/>
      </c>
      <c r="AM25" s="32"/>
      <c r="AN25" s="32"/>
      <c r="AO25" s="28"/>
      <c r="AP25" s="140" t="str">
        <f t="shared" si="2"/>
        <v/>
      </c>
      <c r="AQ25" s="140" t="e">
        <f t="shared" si="3"/>
        <v>#N/A</v>
      </c>
      <c r="AR25" s="141" t="e">
        <f t="shared" si="6"/>
        <v>#N/A</v>
      </c>
      <c r="AS25" s="139" t="e">
        <f t="shared" si="0"/>
        <v>#N/A</v>
      </c>
      <c r="AX25" s="29" t="s">
        <v>241</v>
      </c>
      <c r="AY25" s="29">
        <v>0.83</v>
      </c>
      <c r="BD25" s="29" t="s">
        <v>398</v>
      </c>
      <c r="BN25" s="29" t="s">
        <v>359</v>
      </c>
    </row>
    <row r="26" spans="1:70" s="29" customFormat="1" ht="15" customHeight="1">
      <c r="A26" s="28"/>
      <c r="B26" s="301">
        <f t="shared" si="4"/>
        <v>19</v>
      </c>
      <c r="C26" s="831"/>
      <c r="D26" s="831"/>
      <c r="E26" s="831"/>
      <c r="F26" s="831"/>
      <c r="G26" s="831"/>
      <c r="H26" s="831"/>
      <c r="I26" s="831"/>
      <c r="J26" s="831"/>
      <c r="K26" s="831"/>
      <c r="L26" s="1214"/>
      <c r="M26" s="934"/>
      <c r="N26" s="142"/>
      <c r="O26" s="1214"/>
      <c r="P26" s="934"/>
      <c r="Q26" s="831"/>
      <c r="R26" s="831"/>
      <c r="S26" s="831"/>
      <c r="T26" s="831"/>
      <c r="U26" s="831"/>
      <c r="V26" s="831"/>
      <c r="W26" s="831"/>
      <c r="X26" s="831"/>
      <c r="Y26" s="831"/>
      <c r="Z26" s="1348"/>
      <c r="AA26" s="1349"/>
      <c r="AB26" s="1208" t="str">
        <f t="shared" si="5"/>
        <v/>
      </c>
      <c r="AC26" s="1209"/>
      <c r="AD26" s="1209"/>
      <c r="AE26" s="1210"/>
      <c r="AF26" s="1214"/>
      <c r="AG26" s="1217"/>
      <c r="AH26" s="1217"/>
      <c r="AI26" s="1217"/>
      <c r="AJ26" s="1217"/>
      <c r="AK26" s="1218"/>
      <c r="AL26" s="156" t="str">
        <f t="shared" si="1"/>
        <v/>
      </c>
      <c r="AM26" s="32"/>
      <c r="AN26" s="32"/>
      <c r="AO26" s="28"/>
      <c r="AP26" s="140" t="str">
        <f t="shared" si="2"/>
        <v/>
      </c>
      <c r="AQ26" s="140" t="e">
        <f t="shared" si="3"/>
        <v>#N/A</v>
      </c>
      <c r="AR26" s="141" t="e">
        <f t="shared" si="6"/>
        <v>#N/A</v>
      </c>
      <c r="AS26" s="139" t="e">
        <f t="shared" si="0"/>
        <v>#N/A</v>
      </c>
      <c r="AX26" s="29" t="s">
        <v>240</v>
      </c>
      <c r="AY26" s="29">
        <v>0.83499999999999996</v>
      </c>
      <c r="BC26" s="29" t="s">
        <v>357</v>
      </c>
      <c r="BD26" s="29" t="s">
        <v>344</v>
      </c>
      <c r="BI26" s="29" t="s">
        <v>361</v>
      </c>
      <c r="BO26" s="29" t="s">
        <v>344</v>
      </c>
      <c r="BQ26" s="29" t="s">
        <v>345</v>
      </c>
    </row>
    <row r="27" spans="1:70" s="29" customFormat="1" ht="15" customHeight="1">
      <c r="A27" s="28"/>
      <c r="B27" s="301">
        <f t="shared" si="4"/>
        <v>20</v>
      </c>
      <c r="C27" s="831"/>
      <c r="D27" s="831"/>
      <c r="E27" s="831"/>
      <c r="F27" s="831"/>
      <c r="G27" s="831"/>
      <c r="H27" s="831"/>
      <c r="I27" s="831"/>
      <c r="J27" s="831"/>
      <c r="K27" s="831"/>
      <c r="L27" s="1214"/>
      <c r="M27" s="934"/>
      <c r="N27" s="142"/>
      <c r="O27" s="1214"/>
      <c r="P27" s="934"/>
      <c r="Q27" s="831"/>
      <c r="R27" s="831"/>
      <c r="S27" s="831"/>
      <c r="T27" s="831"/>
      <c r="U27" s="831"/>
      <c r="V27" s="831"/>
      <c r="W27" s="831"/>
      <c r="X27" s="831"/>
      <c r="Y27" s="831"/>
      <c r="Z27" s="1348"/>
      <c r="AA27" s="1349"/>
      <c r="AB27" s="1208" t="str">
        <f t="shared" si="5"/>
        <v/>
      </c>
      <c r="AC27" s="1209"/>
      <c r="AD27" s="1209"/>
      <c r="AE27" s="1210"/>
      <c r="AF27" s="1214"/>
      <c r="AG27" s="1217"/>
      <c r="AH27" s="1217"/>
      <c r="AI27" s="1217"/>
      <c r="AJ27" s="1217"/>
      <c r="AK27" s="1218"/>
      <c r="AL27" s="156" t="str">
        <f t="shared" si="1"/>
        <v/>
      </c>
      <c r="AM27" s="32"/>
      <c r="AN27" s="32"/>
      <c r="AO27" s="28"/>
      <c r="AP27" s="140" t="str">
        <f t="shared" si="2"/>
        <v/>
      </c>
      <c r="AQ27" s="140" t="e">
        <f t="shared" si="3"/>
        <v>#N/A</v>
      </c>
      <c r="AR27" s="141" t="e">
        <f t="shared" si="6"/>
        <v>#N/A</v>
      </c>
      <c r="AS27" s="139" t="e">
        <f t="shared" si="0"/>
        <v>#N/A</v>
      </c>
      <c r="AX27" s="29" t="s">
        <v>239</v>
      </c>
      <c r="AY27" s="29">
        <v>0.84</v>
      </c>
      <c r="BD27" s="29" t="s">
        <v>304</v>
      </c>
      <c r="BE27" s="29" t="s">
        <v>306</v>
      </c>
      <c r="BF27" s="29" t="s">
        <v>304</v>
      </c>
      <c r="BG27" s="29" t="s">
        <v>306</v>
      </c>
      <c r="BH27" s="274" t="s">
        <v>371</v>
      </c>
      <c r="BI27" s="29" t="s">
        <v>304</v>
      </c>
      <c r="BJ27" s="29" t="s">
        <v>306</v>
      </c>
      <c r="BK27" s="29" t="s">
        <v>304</v>
      </c>
      <c r="BL27" s="29" t="s">
        <v>306</v>
      </c>
      <c r="BM27" s="274" t="s">
        <v>371</v>
      </c>
      <c r="BO27" s="29" t="s">
        <v>304</v>
      </c>
      <c r="BP27" s="29" t="s">
        <v>306</v>
      </c>
      <c r="BQ27" s="29" t="s">
        <v>304</v>
      </c>
      <c r="BR27" s="29" t="s">
        <v>306</v>
      </c>
    </row>
    <row r="28" spans="1:70" s="29" customFormat="1" ht="15" customHeight="1">
      <c r="A28" s="28"/>
      <c r="B28" s="301">
        <f t="shared" si="4"/>
        <v>21</v>
      </c>
      <c r="C28" s="831"/>
      <c r="D28" s="831"/>
      <c r="E28" s="831"/>
      <c r="F28" s="831"/>
      <c r="G28" s="831"/>
      <c r="H28" s="831"/>
      <c r="I28" s="831"/>
      <c r="J28" s="831"/>
      <c r="K28" s="831"/>
      <c r="L28" s="1214"/>
      <c r="M28" s="934"/>
      <c r="N28" s="142"/>
      <c r="O28" s="1214"/>
      <c r="P28" s="934"/>
      <c r="Q28" s="831"/>
      <c r="R28" s="831"/>
      <c r="S28" s="831"/>
      <c r="T28" s="831"/>
      <c r="U28" s="831"/>
      <c r="V28" s="831"/>
      <c r="W28" s="831"/>
      <c r="X28" s="831"/>
      <c r="Y28" s="831"/>
      <c r="Z28" s="1348"/>
      <c r="AA28" s="1349"/>
      <c r="AB28" s="1208" t="str">
        <f t="shared" si="5"/>
        <v/>
      </c>
      <c r="AC28" s="1209"/>
      <c r="AD28" s="1209"/>
      <c r="AE28" s="1210"/>
      <c r="AF28" s="1214"/>
      <c r="AG28" s="1217"/>
      <c r="AH28" s="1217"/>
      <c r="AI28" s="1217"/>
      <c r="AJ28" s="1217"/>
      <c r="AK28" s="1218"/>
      <c r="AL28" s="156" t="str">
        <f t="shared" si="1"/>
        <v/>
      </c>
      <c r="AM28" s="32"/>
      <c r="AN28" s="32"/>
      <c r="AO28" s="28"/>
      <c r="AP28" s="140" t="str">
        <f t="shared" si="2"/>
        <v/>
      </c>
      <c r="AQ28" s="140" t="e">
        <f t="shared" si="3"/>
        <v>#N/A</v>
      </c>
      <c r="AR28" s="141" t="e">
        <f t="shared" si="6"/>
        <v>#N/A</v>
      </c>
      <c r="AS28" s="139" t="e">
        <f t="shared" si="0"/>
        <v>#N/A</v>
      </c>
      <c r="AX28" s="29" t="s">
        <v>238</v>
      </c>
      <c r="AY28" s="29">
        <v>0.84499999999999997</v>
      </c>
      <c r="BD28" s="29" t="s">
        <v>350</v>
      </c>
      <c r="BE28" s="29" t="s">
        <v>350</v>
      </c>
      <c r="BF28" s="29" t="s">
        <v>351</v>
      </c>
      <c r="BG28" s="29" t="s">
        <v>351</v>
      </c>
      <c r="BH28" s="275" t="s">
        <v>351</v>
      </c>
      <c r="BI28" s="29" t="s">
        <v>350</v>
      </c>
      <c r="BJ28" s="29" t="s">
        <v>350</v>
      </c>
      <c r="BK28" s="29" t="s">
        <v>351</v>
      </c>
      <c r="BL28" s="29" t="s">
        <v>351</v>
      </c>
      <c r="BM28" s="275" t="s">
        <v>351</v>
      </c>
      <c r="BO28" s="29" t="s">
        <v>350</v>
      </c>
      <c r="BP28" s="29" t="s">
        <v>351</v>
      </c>
      <c r="BQ28" s="29" t="s">
        <v>350</v>
      </c>
      <c r="BR28" s="29" t="s">
        <v>351</v>
      </c>
    </row>
    <row r="29" spans="1:70" s="29" customFormat="1" ht="15" customHeight="1">
      <c r="A29" s="28"/>
      <c r="B29" s="301">
        <f t="shared" si="4"/>
        <v>22</v>
      </c>
      <c r="C29" s="831"/>
      <c r="D29" s="831"/>
      <c r="E29" s="831"/>
      <c r="F29" s="831"/>
      <c r="G29" s="831"/>
      <c r="H29" s="831"/>
      <c r="I29" s="831"/>
      <c r="J29" s="831"/>
      <c r="K29" s="831"/>
      <c r="L29" s="1214"/>
      <c r="M29" s="934"/>
      <c r="N29" s="142"/>
      <c r="O29" s="1214"/>
      <c r="P29" s="934"/>
      <c r="Q29" s="831"/>
      <c r="R29" s="831"/>
      <c r="S29" s="831"/>
      <c r="T29" s="831"/>
      <c r="U29" s="831"/>
      <c r="V29" s="831"/>
      <c r="W29" s="831"/>
      <c r="X29" s="831"/>
      <c r="Y29" s="831"/>
      <c r="Z29" s="1348"/>
      <c r="AA29" s="1349"/>
      <c r="AB29" s="1208" t="str">
        <f t="shared" si="5"/>
        <v/>
      </c>
      <c r="AC29" s="1209"/>
      <c r="AD29" s="1209"/>
      <c r="AE29" s="1210"/>
      <c r="AF29" s="1214"/>
      <c r="AG29" s="1217"/>
      <c r="AH29" s="1217"/>
      <c r="AI29" s="1217"/>
      <c r="AJ29" s="1217"/>
      <c r="AK29" s="1218"/>
      <c r="AL29" s="156" t="str">
        <f t="shared" si="1"/>
        <v/>
      </c>
      <c r="AM29" s="32"/>
      <c r="AN29" s="32"/>
      <c r="AO29" s="28"/>
      <c r="AP29" s="140" t="str">
        <f t="shared" si="2"/>
        <v/>
      </c>
      <c r="AQ29" s="140" t="e">
        <f t="shared" si="3"/>
        <v>#N/A</v>
      </c>
      <c r="AR29" s="141" t="e">
        <f t="shared" si="6"/>
        <v>#N/A</v>
      </c>
      <c r="AS29" s="139" t="e">
        <f t="shared" si="0"/>
        <v>#N/A</v>
      </c>
      <c r="AX29" s="29" t="s">
        <v>237</v>
      </c>
      <c r="AY29" s="29">
        <v>0.85</v>
      </c>
      <c r="BB29" s="29" t="s">
        <v>363</v>
      </c>
      <c r="BC29" s="29">
        <v>1995</v>
      </c>
      <c r="BD29" s="29">
        <v>1.05</v>
      </c>
      <c r="BE29" s="136">
        <v>1.0416666666666667</v>
      </c>
      <c r="BF29" s="136">
        <v>0.03</v>
      </c>
      <c r="BG29" s="136">
        <v>0.15</v>
      </c>
      <c r="BH29" s="276">
        <f>(BF29+BG29)/2</f>
        <v>0.09</v>
      </c>
      <c r="BI29" s="136">
        <v>0.7</v>
      </c>
      <c r="BJ29" s="136">
        <v>0.64</v>
      </c>
      <c r="BK29" s="136">
        <v>0.95499999999999996</v>
      </c>
      <c r="BL29" s="136">
        <v>0.86</v>
      </c>
      <c r="BM29" s="276">
        <f>(BK29+BL29)/2</f>
        <v>0.90749999999999997</v>
      </c>
      <c r="BO29" s="29">
        <v>0.25</v>
      </c>
      <c r="BP29" s="29">
        <v>0.25</v>
      </c>
      <c r="BQ29" s="29">
        <v>0.75</v>
      </c>
      <c r="BR29" s="29">
        <v>0.75</v>
      </c>
    </row>
    <row r="30" spans="1:70" s="29" customFormat="1" ht="15" customHeight="1">
      <c r="A30" s="28"/>
      <c r="B30" s="301">
        <f t="shared" si="4"/>
        <v>23</v>
      </c>
      <c r="C30" s="831"/>
      <c r="D30" s="831"/>
      <c r="E30" s="831"/>
      <c r="F30" s="831"/>
      <c r="G30" s="831"/>
      <c r="H30" s="831"/>
      <c r="I30" s="831"/>
      <c r="J30" s="831"/>
      <c r="K30" s="831"/>
      <c r="L30" s="1214"/>
      <c r="M30" s="934"/>
      <c r="N30" s="142"/>
      <c r="O30" s="1214"/>
      <c r="P30" s="934"/>
      <c r="Q30" s="831"/>
      <c r="R30" s="831"/>
      <c r="S30" s="831"/>
      <c r="T30" s="831"/>
      <c r="U30" s="831"/>
      <c r="V30" s="831"/>
      <c r="W30" s="831"/>
      <c r="X30" s="831"/>
      <c r="Y30" s="831"/>
      <c r="Z30" s="1348"/>
      <c r="AA30" s="1349"/>
      <c r="AB30" s="1208" t="str">
        <f t="shared" si="5"/>
        <v/>
      </c>
      <c r="AC30" s="1209"/>
      <c r="AD30" s="1209"/>
      <c r="AE30" s="1210"/>
      <c r="AF30" s="1214"/>
      <c r="AG30" s="1217"/>
      <c r="AH30" s="1217"/>
      <c r="AI30" s="1217"/>
      <c r="AJ30" s="1217"/>
      <c r="AK30" s="1218"/>
      <c r="AL30" s="156" t="str">
        <f t="shared" si="1"/>
        <v/>
      </c>
      <c r="AM30" s="32"/>
      <c r="AN30" s="32"/>
      <c r="AO30" s="28"/>
      <c r="AP30" s="140" t="str">
        <f t="shared" si="2"/>
        <v/>
      </c>
      <c r="AQ30" s="140" t="e">
        <f t="shared" si="3"/>
        <v>#N/A</v>
      </c>
      <c r="AR30" s="141" t="e">
        <f t="shared" si="6"/>
        <v>#N/A</v>
      </c>
      <c r="AS30" s="139" t="e">
        <f t="shared" si="0"/>
        <v>#N/A</v>
      </c>
      <c r="AX30" s="29" t="s">
        <v>236</v>
      </c>
      <c r="AY30" s="29">
        <v>0.85499999999999998</v>
      </c>
      <c r="BB30" s="29" t="s">
        <v>230</v>
      </c>
      <c r="BC30" s="29">
        <v>1996</v>
      </c>
      <c r="BD30" s="29">
        <v>1.05</v>
      </c>
      <c r="BE30" s="136">
        <v>1.0416666666666667</v>
      </c>
      <c r="BF30" s="136">
        <v>-4.9875000000000003E-2</v>
      </c>
      <c r="BG30" s="136">
        <v>7.4999999999999997E-2</v>
      </c>
      <c r="BH30" s="276">
        <f t="shared" ref="BH30:BH53" si="8">(BF30+BG30)/2</f>
        <v>1.2562499999999997E-2</v>
      </c>
      <c r="BI30" s="136">
        <v>0.76100000000000001</v>
      </c>
      <c r="BJ30" s="136">
        <v>0.69550000000000001</v>
      </c>
      <c r="BK30" s="136">
        <v>1.0365</v>
      </c>
      <c r="BL30" s="136">
        <v>0.9345</v>
      </c>
      <c r="BM30" s="276">
        <f t="shared" ref="BM30:BM53" si="9">(BK30+BL30)/2</f>
        <v>0.98550000000000004</v>
      </c>
      <c r="BO30" s="29">
        <v>0.25</v>
      </c>
      <c r="BP30" s="29">
        <v>0.25</v>
      </c>
      <c r="BQ30" s="29">
        <v>0.75</v>
      </c>
      <c r="BR30" s="29">
        <v>0.75</v>
      </c>
    </row>
    <row r="31" spans="1:70" s="29" customFormat="1" ht="15" customHeight="1">
      <c r="A31" s="28"/>
      <c r="B31" s="301">
        <f t="shared" si="4"/>
        <v>24</v>
      </c>
      <c r="C31" s="831"/>
      <c r="D31" s="831"/>
      <c r="E31" s="831"/>
      <c r="F31" s="831"/>
      <c r="G31" s="831"/>
      <c r="H31" s="831"/>
      <c r="I31" s="831"/>
      <c r="J31" s="831"/>
      <c r="K31" s="831"/>
      <c r="L31" s="1214"/>
      <c r="M31" s="934"/>
      <c r="N31" s="142"/>
      <c r="O31" s="1214"/>
      <c r="P31" s="934"/>
      <c r="Q31" s="831"/>
      <c r="R31" s="831"/>
      <c r="S31" s="831"/>
      <c r="T31" s="831"/>
      <c r="U31" s="831"/>
      <c r="V31" s="831"/>
      <c r="W31" s="831"/>
      <c r="X31" s="831"/>
      <c r="Y31" s="831"/>
      <c r="Z31" s="1348"/>
      <c r="AA31" s="1349"/>
      <c r="AB31" s="1208" t="str">
        <f t="shared" si="5"/>
        <v/>
      </c>
      <c r="AC31" s="1209"/>
      <c r="AD31" s="1209"/>
      <c r="AE31" s="1210"/>
      <c r="AF31" s="1214"/>
      <c r="AG31" s="1217"/>
      <c r="AH31" s="1217"/>
      <c r="AI31" s="1217"/>
      <c r="AJ31" s="1217"/>
      <c r="AK31" s="1218"/>
      <c r="AL31" s="156" t="str">
        <f t="shared" si="1"/>
        <v/>
      </c>
      <c r="AM31" s="32"/>
      <c r="AN31" s="32"/>
      <c r="AO31" s="28"/>
      <c r="AP31" s="140" t="str">
        <f t="shared" si="2"/>
        <v/>
      </c>
      <c r="AQ31" s="140" t="e">
        <f t="shared" si="3"/>
        <v>#N/A</v>
      </c>
      <c r="AR31" s="141" t="e">
        <f t="shared" si="6"/>
        <v>#N/A</v>
      </c>
      <c r="AS31" s="139" t="e">
        <f t="shared" si="0"/>
        <v>#N/A</v>
      </c>
      <c r="AX31" s="29" t="s">
        <v>235</v>
      </c>
      <c r="AY31" s="29">
        <v>0.86</v>
      </c>
      <c r="BB31" s="29" t="s">
        <v>229</v>
      </c>
      <c r="BC31" s="29">
        <v>1997</v>
      </c>
      <c r="BD31" s="29">
        <v>1.05</v>
      </c>
      <c r="BE31" s="136">
        <v>1.0416666666666667</v>
      </c>
      <c r="BF31" s="136">
        <v>-0.12975</v>
      </c>
      <c r="BG31" s="136">
        <v>0</v>
      </c>
      <c r="BH31" s="276">
        <f t="shared" si="8"/>
        <v>-6.4875000000000002E-2</v>
      </c>
      <c r="BI31" s="136">
        <v>0.82199999999999995</v>
      </c>
      <c r="BJ31" s="136">
        <v>0.751</v>
      </c>
      <c r="BK31" s="136">
        <v>1.1179999999999999</v>
      </c>
      <c r="BL31" s="136">
        <v>1.0089999999999999</v>
      </c>
      <c r="BM31" s="276">
        <f t="shared" si="9"/>
        <v>1.0634999999999999</v>
      </c>
    </row>
    <row r="32" spans="1:70" s="29" customFormat="1" ht="15" customHeight="1">
      <c r="A32" s="28"/>
      <c r="B32" s="301">
        <f t="shared" si="4"/>
        <v>25</v>
      </c>
      <c r="C32" s="831"/>
      <c r="D32" s="831"/>
      <c r="E32" s="831"/>
      <c r="F32" s="831"/>
      <c r="G32" s="831"/>
      <c r="H32" s="831"/>
      <c r="I32" s="831"/>
      <c r="J32" s="831"/>
      <c r="K32" s="831"/>
      <c r="L32" s="1214"/>
      <c r="M32" s="934"/>
      <c r="N32" s="142"/>
      <c r="O32" s="1214"/>
      <c r="P32" s="934"/>
      <c r="Q32" s="831"/>
      <c r="R32" s="831"/>
      <c r="S32" s="831"/>
      <c r="T32" s="831"/>
      <c r="U32" s="831"/>
      <c r="V32" s="831"/>
      <c r="W32" s="831"/>
      <c r="X32" s="831"/>
      <c r="Y32" s="831"/>
      <c r="Z32" s="1348"/>
      <c r="AA32" s="1349"/>
      <c r="AB32" s="1208" t="str">
        <f t="shared" si="5"/>
        <v/>
      </c>
      <c r="AC32" s="1209"/>
      <c r="AD32" s="1209"/>
      <c r="AE32" s="1210"/>
      <c r="AF32" s="1214"/>
      <c r="AG32" s="1217"/>
      <c r="AH32" s="1217"/>
      <c r="AI32" s="1217"/>
      <c r="AJ32" s="1217"/>
      <c r="AK32" s="1218"/>
      <c r="AL32" s="156" t="str">
        <f t="shared" si="1"/>
        <v/>
      </c>
      <c r="AM32" s="32"/>
      <c r="AN32" s="32"/>
      <c r="AO32" s="28"/>
      <c r="AP32" s="140" t="str">
        <f t="shared" si="2"/>
        <v/>
      </c>
      <c r="AQ32" s="140" t="e">
        <f t="shared" si="3"/>
        <v>#N/A</v>
      </c>
      <c r="AR32" s="141" t="e">
        <f t="shared" si="6"/>
        <v>#N/A</v>
      </c>
      <c r="AS32" s="139" t="e">
        <f t="shared" si="0"/>
        <v>#N/A</v>
      </c>
      <c r="AX32" s="29" t="s">
        <v>234</v>
      </c>
      <c r="AY32" s="29">
        <v>0.86499999999999999</v>
      </c>
      <c r="BB32" s="29" t="s">
        <v>228</v>
      </c>
      <c r="BC32" s="29">
        <v>1998</v>
      </c>
      <c r="BD32" s="29">
        <v>1.05</v>
      </c>
      <c r="BE32" s="136">
        <v>1.0416666666666667</v>
      </c>
      <c r="BF32" s="136">
        <v>-0.20962500000000001</v>
      </c>
      <c r="BG32" s="136">
        <v>-7.4999999999999983E-2</v>
      </c>
      <c r="BH32" s="276">
        <f t="shared" si="8"/>
        <v>-0.14231250000000001</v>
      </c>
      <c r="BI32" s="136">
        <v>0.88300000000000001</v>
      </c>
      <c r="BJ32" s="136">
        <v>0.80649999999999999</v>
      </c>
      <c r="BK32" s="136">
        <v>1.1995</v>
      </c>
      <c r="BL32" s="136">
        <v>1.0834999999999999</v>
      </c>
      <c r="BM32" s="276">
        <f t="shared" si="9"/>
        <v>1.1415</v>
      </c>
    </row>
    <row r="33" spans="1:65" s="29" customFormat="1" ht="15" customHeight="1">
      <c r="A33" s="28"/>
      <c r="B33" s="301">
        <f t="shared" si="4"/>
        <v>26</v>
      </c>
      <c r="C33" s="831"/>
      <c r="D33" s="831"/>
      <c r="E33" s="831"/>
      <c r="F33" s="831"/>
      <c r="G33" s="831"/>
      <c r="H33" s="831"/>
      <c r="I33" s="831"/>
      <c r="J33" s="831"/>
      <c r="K33" s="831"/>
      <c r="L33" s="1214"/>
      <c r="M33" s="934"/>
      <c r="N33" s="142"/>
      <c r="O33" s="1214"/>
      <c r="P33" s="934"/>
      <c r="Q33" s="831"/>
      <c r="R33" s="831"/>
      <c r="S33" s="831"/>
      <c r="T33" s="831"/>
      <c r="U33" s="831"/>
      <c r="V33" s="831"/>
      <c r="W33" s="831"/>
      <c r="X33" s="831"/>
      <c r="Y33" s="831"/>
      <c r="Z33" s="1348"/>
      <c r="AA33" s="1349"/>
      <c r="AB33" s="1208" t="str">
        <f t="shared" si="5"/>
        <v/>
      </c>
      <c r="AC33" s="1209"/>
      <c r="AD33" s="1209"/>
      <c r="AE33" s="1210"/>
      <c r="AF33" s="1214"/>
      <c r="AG33" s="1217"/>
      <c r="AH33" s="1217"/>
      <c r="AI33" s="1217"/>
      <c r="AJ33" s="1217"/>
      <c r="AK33" s="1218"/>
      <c r="AL33" s="156" t="str">
        <f t="shared" si="1"/>
        <v/>
      </c>
      <c r="AM33" s="32"/>
      <c r="AN33" s="32"/>
      <c r="AO33" s="28"/>
      <c r="AP33" s="140" t="str">
        <f t="shared" si="2"/>
        <v/>
      </c>
      <c r="AQ33" s="140" t="e">
        <f t="shared" si="3"/>
        <v>#N/A</v>
      </c>
      <c r="AR33" s="141" t="e">
        <f t="shared" si="6"/>
        <v>#N/A</v>
      </c>
      <c r="AS33" s="139" t="e">
        <f t="shared" si="0"/>
        <v>#N/A</v>
      </c>
      <c r="AX33" s="29" t="s">
        <v>233</v>
      </c>
      <c r="AY33" s="29">
        <v>0.87</v>
      </c>
      <c r="BB33" s="29" t="s">
        <v>227</v>
      </c>
      <c r="BC33" s="29">
        <v>1999</v>
      </c>
      <c r="BD33" s="29">
        <v>1.05</v>
      </c>
      <c r="BE33" s="136">
        <v>1.0416666666666667</v>
      </c>
      <c r="BF33" s="136">
        <v>-0.28949999999999998</v>
      </c>
      <c r="BG33" s="136">
        <v>-0.15</v>
      </c>
      <c r="BH33" s="276">
        <f t="shared" si="8"/>
        <v>-0.21975</v>
      </c>
      <c r="BI33" s="136">
        <v>0.94399999999999995</v>
      </c>
      <c r="BJ33" s="136">
        <v>0.86199999999999988</v>
      </c>
      <c r="BK33" s="136">
        <v>1.2809999999999999</v>
      </c>
      <c r="BL33" s="136">
        <v>1.1579999999999999</v>
      </c>
      <c r="BM33" s="276">
        <f t="shared" si="9"/>
        <v>1.2195</v>
      </c>
    </row>
    <row r="34" spans="1:65" s="29" customFormat="1" ht="15" customHeight="1">
      <c r="A34" s="28"/>
      <c r="B34" s="301">
        <f t="shared" si="4"/>
        <v>27</v>
      </c>
      <c r="C34" s="831"/>
      <c r="D34" s="831"/>
      <c r="E34" s="831"/>
      <c r="F34" s="831"/>
      <c r="G34" s="831"/>
      <c r="H34" s="831"/>
      <c r="I34" s="831"/>
      <c r="J34" s="831"/>
      <c r="K34" s="831"/>
      <c r="L34" s="1214"/>
      <c r="M34" s="934"/>
      <c r="N34" s="142"/>
      <c r="O34" s="1214"/>
      <c r="P34" s="934"/>
      <c r="Q34" s="831"/>
      <c r="R34" s="831"/>
      <c r="S34" s="831"/>
      <c r="T34" s="831"/>
      <c r="U34" s="831"/>
      <c r="V34" s="831"/>
      <c r="W34" s="831"/>
      <c r="X34" s="831"/>
      <c r="Y34" s="831"/>
      <c r="Z34" s="1348"/>
      <c r="AA34" s="1349"/>
      <c r="AB34" s="1208" t="str">
        <f t="shared" si="5"/>
        <v/>
      </c>
      <c r="AC34" s="1209"/>
      <c r="AD34" s="1209"/>
      <c r="AE34" s="1210"/>
      <c r="AF34" s="1214"/>
      <c r="AG34" s="1217"/>
      <c r="AH34" s="1217"/>
      <c r="AI34" s="1217"/>
      <c r="AJ34" s="1217"/>
      <c r="AK34" s="1218"/>
      <c r="AL34" s="156" t="str">
        <f t="shared" si="1"/>
        <v/>
      </c>
      <c r="AM34" s="32"/>
      <c r="AN34" s="32"/>
      <c r="AO34" s="28"/>
      <c r="AP34" s="140" t="str">
        <f t="shared" si="2"/>
        <v/>
      </c>
      <c r="AQ34" s="140" t="e">
        <f t="shared" si="3"/>
        <v>#N/A</v>
      </c>
      <c r="AR34" s="141" t="e">
        <f t="shared" si="6"/>
        <v>#N/A</v>
      </c>
      <c r="AS34" s="139" t="e">
        <f t="shared" si="0"/>
        <v>#N/A</v>
      </c>
      <c r="AX34" s="29" t="s">
        <v>232</v>
      </c>
      <c r="AY34" s="29">
        <v>0.875</v>
      </c>
      <c r="BB34" s="29" t="s">
        <v>226</v>
      </c>
      <c r="BC34" s="29">
        <v>2000</v>
      </c>
      <c r="BD34" s="29">
        <v>1.05</v>
      </c>
      <c r="BE34" s="136">
        <v>1.0416666666666667</v>
      </c>
      <c r="BF34" s="136">
        <v>-0.36937500000000001</v>
      </c>
      <c r="BG34" s="136">
        <v>-0.22500000000000001</v>
      </c>
      <c r="BH34" s="276">
        <f t="shared" si="8"/>
        <v>-0.29718749999999999</v>
      </c>
      <c r="BI34" s="136">
        <v>1.0049999999999999</v>
      </c>
      <c r="BJ34" s="136">
        <v>0.91749999999999998</v>
      </c>
      <c r="BK34" s="136">
        <v>1.3625</v>
      </c>
      <c r="BL34" s="136">
        <v>1.2324999999999999</v>
      </c>
      <c r="BM34" s="276">
        <f t="shared" si="9"/>
        <v>1.2974999999999999</v>
      </c>
    </row>
    <row r="35" spans="1:65" s="29" customFormat="1" ht="15" customHeight="1">
      <c r="A35" s="28"/>
      <c r="B35" s="301">
        <f t="shared" si="4"/>
        <v>28</v>
      </c>
      <c r="C35" s="831"/>
      <c r="D35" s="831"/>
      <c r="E35" s="831"/>
      <c r="F35" s="831"/>
      <c r="G35" s="831"/>
      <c r="H35" s="831"/>
      <c r="I35" s="831"/>
      <c r="J35" s="831"/>
      <c r="K35" s="831"/>
      <c r="L35" s="1214"/>
      <c r="M35" s="934"/>
      <c r="N35" s="142"/>
      <c r="O35" s="1214"/>
      <c r="P35" s="934"/>
      <c r="Q35" s="831"/>
      <c r="R35" s="831"/>
      <c r="S35" s="831"/>
      <c r="T35" s="831"/>
      <c r="U35" s="831"/>
      <c r="V35" s="831"/>
      <c r="W35" s="831"/>
      <c r="X35" s="831"/>
      <c r="Y35" s="831"/>
      <c r="Z35" s="1348"/>
      <c r="AA35" s="1349"/>
      <c r="AB35" s="1208" t="str">
        <f t="shared" si="5"/>
        <v/>
      </c>
      <c r="AC35" s="1209"/>
      <c r="AD35" s="1209"/>
      <c r="AE35" s="1210"/>
      <c r="AF35" s="1214"/>
      <c r="AG35" s="1217"/>
      <c r="AH35" s="1217"/>
      <c r="AI35" s="1217"/>
      <c r="AJ35" s="1217"/>
      <c r="AK35" s="1218"/>
      <c r="AL35" s="156" t="str">
        <f t="shared" si="1"/>
        <v/>
      </c>
      <c r="AM35" s="32"/>
      <c r="AN35" s="32"/>
      <c r="AO35" s="28"/>
      <c r="AP35" s="140" t="str">
        <f t="shared" si="2"/>
        <v/>
      </c>
      <c r="AQ35" s="140" t="e">
        <f t="shared" si="3"/>
        <v>#N/A</v>
      </c>
      <c r="AR35" s="141" t="e">
        <f t="shared" si="6"/>
        <v>#N/A</v>
      </c>
      <c r="AS35" s="139" t="e">
        <f t="shared" si="0"/>
        <v>#N/A</v>
      </c>
      <c r="AX35" s="29" t="s">
        <v>366</v>
      </c>
      <c r="BB35" s="29" t="s">
        <v>225</v>
      </c>
      <c r="BC35" s="29">
        <v>2001</v>
      </c>
      <c r="BD35" s="29">
        <v>1.05</v>
      </c>
      <c r="BE35" s="136">
        <v>1.0416666666666667</v>
      </c>
      <c r="BF35" s="136">
        <v>-0.44925000000000004</v>
      </c>
      <c r="BG35" s="136">
        <v>-0.29999999999999993</v>
      </c>
      <c r="BH35" s="276">
        <f t="shared" si="8"/>
        <v>-0.37462499999999999</v>
      </c>
      <c r="BI35" s="136">
        <v>1.0660000000000001</v>
      </c>
      <c r="BJ35" s="136">
        <v>0.97299999999999986</v>
      </c>
      <c r="BK35" s="136">
        <v>1.444</v>
      </c>
      <c r="BL35" s="136">
        <v>1.3069999999999999</v>
      </c>
      <c r="BM35" s="276">
        <f t="shared" si="9"/>
        <v>1.3754999999999999</v>
      </c>
    </row>
    <row r="36" spans="1:65" s="29" customFormat="1" ht="15" customHeight="1">
      <c r="A36" s="28"/>
      <c r="B36" s="301">
        <f t="shared" si="4"/>
        <v>29</v>
      </c>
      <c r="C36" s="831"/>
      <c r="D36" s="831"/>
      <c r="E36" s="831"/>
      <c r="F36" s="831"/>
      <c r="G36" s="831"/>
      <c r="H36" s="831"/>
      <c r="I36" s="831"/>
      <c r="J36" s="831"/>
      <c r="K36" s="831"/>
      <c r="L36" s="1214"/>
      <c r="M36" s="934"/>
      <c r="N36" s="142"/>
      <c r="O36" s="1214"/>
      <c r="P36" s="934"/>
      <c r="Q36" s="831"/>
      <c r="R36" s="831"/>
      <c r="S36" s="831"/>
      <c r="T36" s="831"/>
      <c r="U36" s="831"/>
      <c r="V36" s="831"/>
      <c r="W36" s="831"/>
      <c r="X36" s="831"/>
      <c r="Y36" s="831"/>
      <c r="Z36" s="1348"/>
      <c r="AA36" s="1349"/>
      <c r="AB36" s="1208" t="str">
        <f t="shared" si="5"/>
        <v/>
      </c>
      <c r="AC36" s="1209"/>
      <c r="AD36" s="1209"/>
      <c r="AE36" s="1210"/>
      <c r="AF36" s="1214"/>
      <c r="AG36" s="1217"/>
      <c r="AH36" s="1217"/>
      <c r="AI36" s="1217"/>
      <c r="AJ36" s="1217"/>
      <c r="AK36" s="1218"/>
      <c r="AL36" s="156" t="str">
        <f t="shared" si="1"/>
        <v/>
      </c>
      <c r="AM36" s="32"/>
      <c r="AN36" s="32"/>
      <c r="AO36" s="28"/>
      <c r="AP36" s="140" t="str">
        <f t="shared" si="2"/>
        <v/>
      </c>
      <c r="AQ36" s="140" t="e">
        <f t="shared" si="3"/>
        <v>#N/A</v>
      </c>
      <c r="AR36" s="141" t="e">
        <f t="shared" si="6"/>
        <v>#N/A</v>
      </c>
      <c r="AS36" s="139" t="e">
        <f t="shared" si="0"/>
        <v>#N/A</v>
      </c>
      <c r="AX36" s="29" t="s">
        <v>363</v>
      </c>
      <c r="AY36" s="29">
        <v>0.88</v>
      </c>
      <c r="BB36" s="29" t="s">
        <v>224</v>
      </c>
      <c r="BC36" s="29">
        <v>2002</v>
      </c>
      <c r="BD36" s="29">
        <v>1.05</v>
      </c>
      <c r="BE36" s="136">
        <v>1.0416666666666667</v>
      </c>
      <c r="BF36" s="136">
        <v>-0.52912499999999996</v>
      </c>
      <c r="BG36" s="136">
        <v>-0.375</v>
      </c>
      <c r="BH36" s="276">
        <f t="shared" si="8"/>
        <v>-0.45206249999999998</v>
      </c>
      <c r="BI36" s="136">
        <v>1.127</v>
      </c>
      <c r="BJ36" s="136">
        <v>1.0284999999999997</v>
      </c>
      <c r="BK36" s="136">
        <v>1.5255000000000001</v>
      </c>
      <c r="BL36" s="136">
        <v>1.3815</v>
      </c>
      <c r="BM36" s="276">
        <f t="shared" si="9"/>
        <v>1.4535</v>
      </c>
    </row>
    <row r="37" spans="1:65" s="29" customFormat="1" ht="15" customHeight="1">
      <c r="A37" s="28"/>
      <c r="B37" s="301">
        <f t="shared" si="4"/>
        <v>30</v>
      </c>
      <c r="C37" s="831"/>
      <c r="D37" s="831"/>
      <c r="E37" s="831"/>
      <c r="F37" s="831"/>
      <c r="G37" s="831"/>
      <c r="H37" s="831"/>
      <c r="I37" s="831"/>
      <c r="J37" s="831"/>
      <c r="K37" s="831"/>
      <c r="L37" s="1214"/>
      <c r="M37" s="934"/>
      <c r="N37" s="142"/>
      <c r="O37" s="1214"/>
      <c r="P37" s="934"/>
      <c r="Q37" s="831"/>
      <c r="R37" s="831"/>
      <c r="S37" s="831"/>
      <c r="T37" s="831"/>
      <c r="U37" s="831"/>
      <c r="V37" s="831"/>
      <c r="W37" s="831"/>
      <c r="X37" s="831"/>
      <c r="Y37" s="831"/>
      <c r="Z37" s="1348"/>
      <c r="AA37" s="1349"/>
      <c r="AB37" s="1208" t="str">
        <f t="shared" si="5"/>
        <v/>
      </c>
      <c r="AC37" s="1209"/>
      <c r="AD37" s="1209"/>
      <c r="AE37" s="1210"/>
      <c r="AF37" s="1214"/>
      <c r="AG37" s="1217"/>
      <c r="AH37" s="1217"/>
      <c r="AI37" s="1217"/>
      <c r="AJ37" s="1217"/>
      <c r="AK37" s="1218"/>
      <c r="AL37" s="156" t="str">
        <f t="shared" si="1"/>
        <v/>
      </c>
      <c r="AM37" s="32"/>
      <c r="AN37" s="32"/>
      <c r="AO37" s="28"/>
      <c r="AP37" s="140" t="str">
        <f t="shared" si="2"/>
        <v/>
      </c>
      <c r="AQ37" s="140" t="e">
        <f t="shared" si="3"/>
        <v>#N/A</v>
      </c>
      <c r="AR37" s="141" t="e">
        <f t="shared" si="6"/>
        <v>#N/A</v>
      </c>
      <c r="AS37" s="139" t="e">
        <f t="shared" si="0"/>
        <v>#N/A</v>
      </c>
      <c r="AX37" s="29" t="s">
        <v>230</v>
      </c>
      <c r="AY37" s="29">
        <v>0.88500000000000001</v>
      </c>
      <c r="BB37" s="29" t="s">
        <v>223</v>
      </c>
      <c r="BC37" s="29">
        <v>2003</v>
      </c>
      <c r="BD37" s="29">
        <v>1.05</v>
      </c>
      <c r="BE37" s="136">
        <v>1.0416666666666667</v>
      </c>
      <c r="BF37" s="136">
        <v>-0.60899999999999999</v>
      </c>
      <c r="BG37" s="136">
        <v>-0.44999999999999996</v>
      </c>
      <c r="BH37" s="276">
        <f t="shared" si="8"/>
        <v>-0.52949999999999997</v>
      </c>
      <c r="BI37" s="136">
        <v>1.1880000000000002</v>
      </c>
      <c r="BJ37" s="136">
        <v>1.0839999999999999</v>
      </c>
      <c r="BK37" s="136">
        <v>1.607</v>
      </c>
      <c r="BL37" s="136">
        <v>1.456</v>
      </c>
      <c r="BM37" s="276">
        <f t="shared" si="9"/>
        <v>1.5314999999999999</v>
      </c>
    </row>
    <row r="38" spans="1:65" s="29" customFormat="1" ht="15" customHeight="1">
      <c r="A38" s="28"/>
      <c r="B38" s="301">
        <f>IF(B37="","",B37+1)</f>
        <v>31</v>
      </c>
      <c r="C38" s="831"/>
      <c r="D38" s="831"/>
      <c r="E38" s="831"/>
      <c r="F38" s="831"/>
      <c r="G38" s="831"/>
      <c r="H38" s="831"/>
      <c r="I38" s="831"/>
      <c r="J38" s="831"/>
      <c r="K38" s="831"/>
      <c r="L38" s="1214"/>
      <c r="M38" s="934"/>
      <c r="N38" s="142"/>
      <c r="O38" s="1214"/>
      <c r="P38" s="934"/>
      <c r="Q38" s="831"/>
      <c r="R38" s="831"/>
      <c r="S38" s="831"/>
      <c r="T38" s="831"/>
      <c r="U38" s="831"/>
      <c r="V38" s="831"/>
      <c r="W38" s="831"/>
      <c r="X38" s="831"/>
      <c r="Y38" s="831"/>
      <c r="Z38" s="1348"/>
      <c r="AA38" s="1349"/>
      <c r="AB38" s="1208" t="str">
        <f t="shared" si="5"/>
        <v/>
      </c>
      <c r="AC38" s="1209"/>
      <c r="AD38" s="1209"/>
      <c r="AE38" s="1210"/>
      <c r="AF38" s="1214"/>
      <c r="AG38" s="1217"/>
      <c r="AH38" s="1217"/>
      <c r="AI38" s="1217"/>
      <c r="AJ38" s="1217"/>
      <c r="AK38" s="1218"/>
      <c r="AL38" s="156" t="str">
        <f t="shared" si="1"/>
        <v/>
      </c>
      <c r="AM38" s="32"/>
      <c r="AN38" s="32"/>
      <c r="AO38" s="28"/>
      <c r="AP38" s="140" t="str">
        <f t="shared" si="2"/>
        <v/>
      </c>
      <c r="AQ38" s="140" t="e">
        <f t="shared" si="3"/>
        <v>#N/A</v>
      </c>
      <c r="AR38" s="141" t="e">
        <f t="shared" si="6"/>
        <v>#N/A</v>
      </c>
      <c r="AS38" s="139" t="e">
        <f t="shared" si="0"/>
        <v>#N/A</v>
      </c>
      <c r="AX38" s="29" t="s">
        <v>229</v>
      </c>
      <c r="AY38" s="29">
        <v>0.89</v>
      </c>
      <c r="BB38" s="29" t="s">
        <v>222</v>
      </c>
      <c r="BC38" s="29">
        <v>2004</v>
      </c>
      <c r="BD38" s="29">
        <v>1.05</v>
      </c>
      <c r="BE38" s="136">
        <v>1.0416666666666667</v>
      </c>
      <c r="BF38" s="136">
        <v>-0.68887500000000002</v>
      </c>
      <c r="BG38" s="136">
        <v>-0.52499999999999991</v>
      </c>
      <c r="BH38" s="276">
        <f t="shared" si="8"/>
        <v>-0.60693749999999991</v>
      </c>
      <c r="BI38" s="136">
        <v>1.2490000000000001</v>
      </c>
      <c r="BJ38" s="136">
        <v>1.1395</v>
      </c>
      <c r="BK38" s="136">
        <v>1.6884999999999999</v>
      </c>
      <c r="BL38" s="136">
        <v>1.5305</v>
      </c>
      <c r="BM38" s="276">
        <f t="shared" si="9"/>
        <v>1.6094999999999999</v>
      </c>
    </row>
    <row r="39" spans="1:65" s="29" customFormat="1" ht="15" customHeight="1">
      <c r="A39" s="28"/>
      <c r="B39" s="301">
        <f t="shared" ref="B39:B57" si="10">IF(B38="","",B38+1)</f>
        <v>32</v>
      </c>
      <c r="C39" s="831"/>
      <c r="D39" s="831"/>
      <c r="E39" s="831"/>
      <c r="F39" s="831"/>
      <c r="G39" s="831"/>
      <c r="H39" s="831"/>
      <c r="I39" s="831"/>
      <c r="J39" s="831"/>
      <c r="K39" s="831"/>
      <c r="L39" s="1214"/>
      <c r="M39" s="934"/>
      <c r="N39" s="142"/>
      <c r="O39" s="1214"/>
      <c r="P39" s="934"/>
      <c r="Q39" s="831"/>
      <c r="R39" s="831"/>
      <c r="S39" s="831"/>
      <c r="T39" s="831"/>
      <c r="U39" s="831"/>
      <c r="V39" s="831"/>
      <c r="W39" s="831"/>
      <c r="X39" s="831"/>
      <c r="Y39" s="831"/>
      <c r="Z39" s="1348"/>
      <c r="AA39" s="1349"/>
      <c r="AB39" s="1208" t="str">
        <f t="shared" si="5"/>
        <v/>
      </c>
      <c r="AC39" s="1209"/>
      <c r="AD39" s="1209"/>
      <c r="AE39" s="1210"/>
      <c r="AF39" s="1214"/>
      <c r="AG39" s="1217"/>
      <c r="AH39" s="1217"/>
      <c r="AI39" s="1217"/>
      <c r="AJ39" s="1217"/>
      <c r="AK39" s="1218"/>
      <c r="AL39" s="156" t="str">
        <f t="shared" si="1"/>
        <v/>
      </c>
      <c r="AM39" s="32"/>
      <c r="AN39" s="32"/>
      <c r="AO39" s="28"/>
      <c r="AP39" s="140" t="str">
        <f t="shared" si="2"/>
        <v/>
      </c>
      <c r="AQ39" s="140" t="e">
        <f t="shared" si="3"/>
        <v>#N/A</v>
      </c>
      <c r="AR39" s="141" t="e">
        <f t="shared" si="6"/>
        <v>#N/A</v>
      </c>
      <c r="AS39" s="139" t="e">
        <f t="shared" si="0"/>
        <v>#N/A</v>
      </c>
      <c r="AX39" s="29" t="s">
        <v>228</v>
      </c>
      <c r="AY39" s="29">
        <v>0.89500000000000002</v>
      </c>
      <c r="BB39" s="29" t="s">
        <v>221</v>
      </c>
      <c r="BC39" s="29">
        <v>2005</v>
      </c>
      <c r="BD39" s="29">
        <v>1.05</v>
      </c>
      <c r="BE39" s="136">
        <v>1.0416666666666667</v>
      </c>
      <c r="BF39" s="136">
        <v>-0.77</v>
      </c>
      <c r="BG39" s="136">
        <v>-0.60499999999999998</v>
      </c>
      <c r="BH39" s="276">
        <f t="shared" si="8"/>
        <v>-0.6875</v>
      </c>
      <c r="BI39" s="136">
        <v>1.31</v>
      </c>
      <c r="BJ39" s="136">
        <v>1.1950000000000001</v>
      </c>
      <c r="BK39" s="136">
        <v>1.77</v>
      </c>
      <c r="BL39" s="136">
        <v>1.605</v>
      </c>
      <c r="BM39" s="276">
        <f t="shared" si="9"/>
        <v>1.6875</v>
      </c>
    </row>
    <row r="40" spans="1:65" s="29" customFormat="1" ht="15" customHeight="1">
      <c r="A40" s="28"/>
      <c r="B40" s="301">
        <f t="shared" si="10"/>
        <v>33</v>
      </c>
      <c r="C40" s="831"/>
      <c r="D40" s="831"/>
      <c r="E40" s="831"/>
      <c r="F40" s="831"/>
      <c r="G40" s="831"/>
      <c r="H40" s="831"/>
      <c r="I40" s="831"/>
      <c r="J40" s="831"/>
      <c r="K40" s="831"/>
      <c r="L40" s="1214"/>
      <c r="M40" s="934"/>
      <c r="N40" s="142"/>
      <c r="O40" s="1214"/>
      <c r="P40" s="934"/>
      <c r="Q40" s="831"/>
      <c r="R40" s="831"/>
      <c r="S40" s="831"/>
      <c r="T40" s="831"/>
      <c r="U40" s="831"/>
      <c r="V40" s="831"/>
      <c r="W40" s="831"/>
      <c r="X40" s="831"/>
      <c r="Y40" s="831"/>
      <c r="Z40" s="1348"/>
      <c r="AA40" s="1349"/>
      <c r="AB40" s="1208" t="str">
        <f t="shared" si="5"/>
        <v/>
      </c>
      <c r="AC40" s="1209"/>
      <c r="AD40" s="1209"/>
      <c r="AE40" s="1210"/>
      <c r="AF40" s="1214"/>
      <c r="AG40" s="1217"/>
      <c r="AH40" s="1217"/>
      <c r="AI40" s="1217"/>
      <c r="AJ40" s="1217"/>
      <c r="AK40" s="1218"/>
      <c r="AL40" s="156" t="str">
        <f t="shared" si="1"/>
        <v/>
      </c>
      <c r="AM40" s="32"/>
      <c r="AN40" s="32"/>
      <c r="AO40" s="28"/>
      <c r="AP40" s="140" t="str">
        <f t="shared" si="2"/>
        <v/>
      </c>
      <c r="AQ40" s="140" t="e">
        <f t="shared" si="3"/>
        <v>#N/A</v>
      </c>
      <c r="AR40" s="141" t="e">
        <f t="shared" si="6"/>
        <v>#N/A</v>
      </c>
      <c r="AS40" s="139" t="e">
        <f t="shared" ref="AS40:AS57" si="11">IF(AP40=1,VLOOKUP($AS$6,inv補正COP,7,FALSE)*AR40+VLOOKUP($AS$6,inv補正COP,12,FALSE),$BO$29*AR40+$BQ$29)</f>
        <v>#N/A</v>
      </c>
      <c r="AX40" s="29" t="s">
        <v>227</v>
      </c>
      <c r="AY40" s="29">
        <v>0.9</v>
      </c>
      <c r="BB40" s="29" t="s">
        <v>220</v>
      </c>
      <c r="BC40" s="29">
        <v>2006</v>
      </c>
      <c r="BD40" s="29">
        <v>1.05</v>
      </c>
      <c r="BE40" s="136">
        <v>1.0416666666666667</v>
      </c>
      <c r="BF40" s="136">
        <v>-0.84087500000000004</v>
      </c>
      <c r="BG40" s="136">
        <v>-0.63575000000000004</v>
      </c>
      <c r="BH40" s="276">
        <f t="shared" si="8"/>
        <v>-0.73831250000000004</v>
      </c>
      <c r="BI40" s="136">
        <v>1.363</v>
      </c>
      <c r="BJ40" s="136">
        <v>1.218</v>
      </c>
      <c r="BK40" s="136">
        <v>1.841</v>
      </c>
      <c r="BL40" s="136">
        <v>1.6359999999999999</v>
      </c>
      <c r="BM40" s="276">
        <f t="shared" si="9"/>
        <v>1.7384999999999999</v>
      </c>
    </row>
    <row r="41" spans="1:65" s="29" customFormat="1" ht="15" customHeight="1">
      <c r="A41" s="28"/>
      <c r="B41" s="301">
        <f t="shared" si="10"/>
        <v>34</v>
      </c>
      <c r="C41" s="831"/>
      <c r="D41" s="831"/>
      <c r="E41" s="831"/>
      <c r="F41" s="831"/>
      <c r="G41" s="831"/>
      <c r="H41" s="831"/>
      <c r="I41" s="831"/>
      <c r="J41" s="831"/>
      <c r="K41" s="831"/>
      <c r="L41" s="1214"/>
      <c r="M41" s="934"/>
      <c r="N41" s="142"/>
      <c r="O41" s="1214"/>
      <c r="P41" s="934"/>
      <c r="Q41" s="831"/>
      <c r="R41" s="831"/>
      <c r="S41" s="831"/>
      <c r="T41" s="831"/>
      <c r="U41" s="831"/>
      <c r="V41" s="831"/>
      <c r="W41" s="831"/>
      <c r="X41" s="831"/>
      <c r="Y41" s="831"/>
      <c r="Z41" s="1348"/>
      <c r="AA41" s="1349"/>
      <c r="AB41" s="1208" t="str">
        <f t="shared" si="5"/>
        <v/>
      </c>
      <c r="AC41" s="1209"/>
      <c r="AD41" s="1209"/>
      <c r="AE41" s="1210"/>
      <c r="AF41" s="1214"/>
      <c r="AG41" s="1217"/>
      <c r="AH41" s="1217"/>
      <c r="AI41" s="1217"/>
      <c r="AJ41" s="1217"/>
      <c r="AK41" s="1218"/>
      <c r="AL41" s="156" t="str">
        <f t="shared" si="1"/>
        <v/>
      </c>
      <c r="AM41" s="32"/>
      <c r="AN41" s="32"/>
      <c r="AO41" s="28"/>
      <c r="AP41" s="140" t="str">
        <f t="shared" si="2"/>
        <v/>
      </c>
      <c r="AQ41" s="140" t="e">
        <f t="shared" si="3"/>
        <v>#N/A</v>
      </c>
      <c r="AR41" s="141" t="e">
        <f t="shared" si="6"/>
        <v>#N/A</v>
      </c>
      <c r="AS41" s="139" t="e">
        <f t="shared" si="11"/>
        <v>#N/A</v>
      </c>
      <c r="AX41" s="29" t="s">
        <v>226</v>
      </c>
      <c r="AY41" s="29">
        <v>0.90500000000000003</v>
      </c>
      <c r="BB41" s="29" t="s">
        <v>219</v>
      </c>
      <c r="BC41" s="29">
        <v>2007</v>
      </c>
      <c r="BD41" s="29">
        <v>1.05</v>
      </c>
      <c r="BE41" s="136">
        <v>1.0416666666666667</v>
      </c>
      <c r="BF41" s="136">
        <v>-0.91175000000000006</v>
      </c>
      <c r="BG41" s="136">
        <v>-0.66649999999999998</v>
      </c>
      <c r="BH41" s="276">
        <f t="shared" si="8"/>
        <v>-0.78912500000000008</v>
      </c>
      <c r="BI41" s="136">
        <v>1.4159999999999999</v>
      </c>
      <c r="BJ41" s="136">
        <v>1.2410000000000001</v>
      </c>
      <c r="BK41" s="136">
        <v>1.9119999999999999</v>
      </c>
      <c r="BL41" s="136">
        <v>1.667</v>
      </c>
      <c r="BM41" s="276">
        <f t="shared" si="9"/>
        <v>1.7894999999999999</v>
      </c>
    </row>
    <row r="42" spans="1:65" s="29" customFormat="1" ht="15" customHeight="1">
      <c r="A42" s="28"/>
      <c r="B42" s="301">
        <f t="shared" si="10"/>
        <v>35</v>
      </c>
      <c r="C42" s="831"/>
      <c r="D42" s="831"/>
      <c r="E42" s="831"/>
      <c r="F42" s="831"/>
      <c r="G42" s="831"/>
      <c r="H42" s="831"/>
      <c r="I42" s="831"/>
      <c r="J42" s="831"/>
      <c r="K42" s="831"/>
      <c r="L42" s="1214"/>
      <c r="M42" s="934"/>
      <c r="N42" s="142"/>
      <c r="O42" s="1214"/>
      <c r="P42" s="934"/>
      <c r="Q42" s="831"/>
      <c r="R42" s="831"/>
      <c r="S42" s="831"/>
      <c r="T42" s="831"/>
      <c r="U42" s="831"/>
      <c r="V42" s="831"/>
      <c r="W42" s="831"/>
      <c r="X42" s="831"/>
      <c r="Y42" s="831"/>
      <c r="Z42" s="1348"/>
      <c r="AA42" s="1349"/>
      <c r="AB42" s="1208" t="str">
        <f t="shared" si="5"/>
        <v/>
      </c>
      <c r="AC42" s="1209"/>
      <c r="AD42" s="1209"/>
      <c r="AE42" s="1210"/>
      <c r="AF42" s="1214"/>
      <c r="AG42" s="1217"/>
      <c r="AH42" s="1217"/>
      <c r="AI42" s="1217"/>
      <c r="AJ42" s="1217"/>
      <c r="AK42" s="1218"/>
      <c r="AL42" s="156" t="str">
        <f t="shared" si="1"/>
        <v/>
      </c>
      <c r="AM42" s="32"/>
      <c r="AN42" s="32"/>
      <c r="AO42" s="28"/>
      <c r="AP42" s="140" t="str">
        <f t="shared" si="2"/>
        <v/>
      </c>
      <c r="AQ42" s="140" t="e">
        <f t="shared" si="3"/>
        <v>#N/A</v>
      </c>
      <c r="AR42" s="141" t="e">
        <f t="shared" si="6"/>
        <v>#N/A</v>
      </c>
      <c r="AS42" s="139" t="e">
        <f t="shared" si="11"/>
        <v>#N/A</v>
      </c>
      <c r="AX42" s="29" t="s">
        <v>225</v>
      </c>
      <c r="AY42" s="29">
        <v>0.91</v>
      </c>
      <c r="BB42" s="29" t="s">
        <v>218</v>
      </c>
      <c r="BC42" s="24">
        <v>2008</v>
      </c>
      <c r="BD42" s="24">
        <v>1.05</v>
      </c>
      <c r="BE42" s="137">
        <v>1.0416666666666667</v>
      </c>
      <c r="BF42" s="137">
        <v>-0.98262499999999997</v>
      </c>
      <c r="BG42" s="137">
        <v>-0.69724999999999993</v>
      </c>
      <c r="BH42" s="276">
        <f t="shared" si="8"/>
        <v>-0.8399375</v>
      </c>
      <c r="BI42" s="137">
        <v>1.4689999999999999</v>
      </c>
      <c r="BJ42" s="137">
        <v>1.264</v>
      </c>
      <c r="BK42" s="137">
        <v>1.9830000000000001</v>
      </c>
      <c r="BL42" s="137">
        <v>1.698</v>
      </c>
      <c r="BM42" s="276">
        <f t="shared" si="9"/>
        <v>1.8405</v>
      </c>
    </row>
    <row r="43" spans="1:65" s="29" customFormat="1" ht="15" customHeight="1">
      <c r="A43" s="28"/>
      <c r="B43" s="301">
        <f t="shared" si="10"/>
        <v>36</v>
      </c>
      <c r="C43" s="831"/>
      <c r="D43" s="831"/>
      <c r="E43" s="831"/>
      <c r="F43" s="831"/>
      <c r="G43" s="831"/>
      <c r="H43" s="831"/>
      <c r="I43" s="831"/>
      <c r="J43" s="831"/>
      <c r="K43" s="831"/>
      <c r="L43" s="1214"/>
      <c r="M43" s="934"/>
      <c r="N43" s="142"/>
      <c r="O43" s="1214"/>
      <c r="P43" s="934"/>
      <c r="Q43" s="831"/>
      <c r="R43" s="831"/>
      <c r="S43" s="831"/>
      <c r="T43" s="831"/>
      <c r="U43" s="831"/>
      <c r="V43" s="831"/>
      <c r="W43" s="831"/>
      <c r="X43" s="831"/>
      <c r="Y43" s="831"/>
      <c r="Z43" s="1348"/>
      <c r="AA43" s="1349"/>
      <c r="AB43" s="1208" t="str">
        <f t="shared" si="5"/>
        <v/>
      </c>
      <c r="AC43" s="1209"/>
      <c r="AD43" s="1209"/>
      <c r="AE43" s="1210"/>
      <c r="AF43" s="1214"/>
      <c r="AG43" s="1217"/>
      <c r="AH43" s="1217"/>
      <c r="AI43" s="1217"/>
      <c r="AJ43" s="1217"/>
      <c r="AK43" s="1218"/>
      <c r="AL43" s="156" t="str">
        <f t="shared" si="1"/>
        <v/>
      </c>
      <c r="AM43" s="32"/>
      <c r="AN43" s="32"/>
      <c r="AO43" s="28"/>
      <c r="AP43" s="140" t="str">
        <f t="shared" si="2"/>
        <v/>
      </c>
      <c r="AQ43" s="140" t="e">
        <f t="shared" si="3"/>
        <v>#N/A</v>
      </c>
      <c r="AR43" s="141" t="e">
        <f t="shared" si="6"/>
        <v>#N/A</v>
      </c>
      <c r="AS43" s="139" t="e">
        <f t="shared" si="11"/>
        <v>#N/A</v>
      </c>
      <c r="AX43" s="29" t="s">
        <v>224</v>
      </c>
      <c r="AY43" s="29">
        <v>0.91500000000000004</v>
      </c>
      <c r="BB43" s="29" t="s">
        <v>217</v>
      </c>
      <c r="BC43" s="24">
        <v>2009</v>
      </c>
      <c r="BD43" s="24">
        <v>1.05</v>
      </c>
      <c r="BE43" s="137">
        <v>1.0416666666666667</v>
      </c>
      <c r="BF43" s="137">
        <v>-1.0535000000000001</v>
      </c>
      <c r="BG43" s="137">
        <v>-0.72799999999999998</v>
      </c>
      <c r="BH43" s="276">
        <f t="shared" si="8"/>
        <v>-0.89075000000000004</v>
      </c>
      <c r="BI43" s="137">
        <v>1.522</v>
      </c>
      <c r="BJ43" s="137">
        <v>1.2870000000000001</v>
      </c>
      <c r="BK43" s="137">
        <v>2.0539999999999998</v>
      </c>
      <c r="BL43" s="137">
        <v>1.7290000000000001</v>
      </c>
      <c r="BM43" s="276">
        <f t="shared" si="9"/>
        <v>1.8915</v>
      </c>
    </row>
    <row r="44" spans="1:65" s="29" customFormat="1" ht="15" customHeight="1">
      <c r="A44" s="28"/>
      <c r="B44" s="301">
        <f t="shared" si="10"/>
        <v>37</v>
      </c>
      <c r="C44" s="831"/>
      <c r="D44" s="831"/>
      <c r="E44" s="831"/>
      <c r="F44" s="831"/>
      <c r="G44" s="831"/>
      <c r="H44" s="831"/>
      <c r="I44" s="831"/>
      <c r="J44" s="831"/>
      <c r="K44" s="831"/>
      <c r="L44" s="1214"/>
      <c r="M44" s="934"/>
      <c r="N44" s="142"/>
      <c r="O44" s="1214"/>
      <c r="P44" s="934"/>
      <c r="Q44" s="831"/>
      <c r="R44" s="831"/>
      <c r="S44" s="831"/>
      <c r="T44" s="831"/>
      <c r="U44" s="831"/>
      <c r="V44" s="831"/>
      <c r="W44" s="831"/>
      <c r="X44" s="831"/>
      <c r="Y44" s="831"/>
      <c r="Z44" s="1348"/>
      <c r="AA44" s="1349"/>
      <c r="AB44" s="1208" t="str">
        <f t="shared" si="5"/>
        <v/>
      </c>
      <c r="AC44" s="1209"/>
      <c r="AD44" s="1209"/>
      <c r="AE44" s="1210"/>
      <c r="AF44" s="1214"/>
      <c r="AG44" s="1217"/>
      <c r="AH44" s="1217"/>
      <c r="AI44" s="1217"/>
      <c r="AJ44" s="1217"/>
      <c r="AK44" s="1218"/>
      <c r="AL44" s="156" t="str">
        <f t="shared" si="1"/>
        <v/>
      </c>
      <c r="AM44" s="32"/>
      <c r="AN44" s="32"/>
      <c r="AO44" s="28"/>
      <c r="AP44" s="140" t="str">
        <f t="shared" si="2"/>
        <v/>
      </c>
      <c r="AQ44" s="140" t="e">
        <f t="shared" si="3"/>
        <v>#N/A</v>
      </c>
      <c r="AR44" s="141" t="e">
        <f t="shared" si="6"/>
        <v>#N/A</v>
      </c>
      <c r="AS44" s="139" t="e">
        <f t="shared" si="11"/>
        <v>#N/A</v>
      </c>
      <c r="AX44" s="29" t="s">
        <v>223</v>
      </c>
      <c r="AY44" s="29">
        <v>0.92</v>
      </c>
      <c r="BB44" s="29" t="s">
        <v>216</v>
      </c>
      <c r="BC44" s="24">
        <v>2010</v>
      </c>
      <c r="BD44" s="24">
        <v>1.05</v>
      </c>
      <c r="BE44" s="137">
        <v>1.0416666666666667</v>
      </c>
      <c r="BF44" s="137">
        <v>-1.1243750000000001</v>
      </c>
      <c r="BG44" s="137">
        <v>-0.75875000000000004</v>
      </c>
      <c r="BH44" s="276">
        <f t="shared" si="8"/>
        <v>-0.94156250000000008</v>
      </c>
      <c r="BI44" s="137">
        <v>1.575</v>
      </c>
      <c r="BJ44" s="137">
        <v>1.31</v>
      </c>
      <c r="BK44" s="137">
        <v>2.125</v>
      </c>
      <c r="BL44" s="137">
        <v>1.76</v>
      </c>
      <c r="BM44" s="276">
        <f t="shared" si="9"/>
        <v>1.9424999999999999</v>
      </c>
    </row>
    <row r="45" spans="1:65" s="29" customFormat="1" ht="15" customHeight="1">
      <c r="A45" s="28"/>
      <c r="B45" s="301">
        <f t="shared" si="10"/>
        <v>38</v>
      </c>
      <c r="C45" s="831"/>
      <c r="D45" s="831"/>
      <c r="E45" s="831"/>
      <c r="F45" s="831"/>
      <c r="G45" s="831"/>
      <c r="H45" s="831"/>
      <c r="I45" s="831"/>
      <c r="J45" s="831"/>
      <c r="K45" s="831"/>
      <c r="L45" s="1214"/>
      <c r="M45" s="934"/>
      <c r="N45" s="142"/>
      <c r="O45" s="1214"/>
      <c r="P45" s="934"/>
      <c r="Q45" s="831"/>
      <c r="R45" s="831"/>
      <c r="S45" s="831"/>
      <c r="T45" s="831"/>
      <c r="U45" s="831"/>
      <c r="V45" s="831"/>
      <c r="W45" s="831"/>
      <c r="X45" s="831"/>
      <c r="Y45" s="831"/>
      <c r="Z45" s="1348"/>
      <c r="AA45" s="1349"/>
      <c r="AB45" s="1208" t="str">
        <f t="shared" si="5"/>
        <v/>
      </c>
      <c r="AC45" s="1209"/>
      <c r="AD45" s="1209"/>
      <c r="AE45" s="1210"/>
      <c r="AF45" s="1214"/>
      <c r="AG45" s="1217"/>
      <c r="AH45" s="1217"/>
      <c r="AI45" s="1217"/>
      <c r="AJ45" s="1217"/>
      <c r="AK45" s="1218"/>
      <c r="AL45" s="156" t="str">
        <f t="shared" si="1"/>
        <v/>
      </c>
      <c r="AM45" s="32"/>
      <c r="AN45" s="32"/>
      <c r="AO45" s="28"/>
      <c r="AP45" s="140" t="str">
        <f t="shared" si="2"/>
        <v/>
      </c>
      <c r="AQ45" s="140" t="e">
        <f t="shared" si="3"/>
        <v>#N/A</v>
      </c>
      <c r="AR45" s="141" t="e">
        <f t="shared" si="6"/>
        <v>#N/A</v>
      </c>
      <c r="AS45" s="139" t="e">
        <f t="shared" si="11"/>
        <v>#N/A</v>
      </c>
      <c r="AX45" s="29" t="s">
        <v>222</v>
      </c>
      <c r="AY45" s="29">
        <v>0.92500000000000004</v>
      </c>
      <c r="BB45" s="29" t="s">
        <v>215</v>
      </c>
      <c r="BC45" s="24">
        <v>2011</v>
      </c>
      <c r="BD45" s="24">
        <v>1.05</v>
      </c>
      <c r="BE45" s="137">
        <v>1.0416666666666667</v>
      </c>
      <c r="BF45" s="137">
        <v>-1.1952499999999999</v>
      </c>
      <c r="BG45" s="137">
        <v>-0.78949999999999998</v>
      </c>
      <c r="BH45" s="276">
        <f t="shared" si="8"/>
        <v>-0.99237500000000001</v>
      </c>
      <c r="BI45" s="137">
        <v>1.6279999999999999</v>
      </c>
      <c r="BJ45" s="137">
        <v>1.3330000000000002</v>
      </c>
      <c r="BK45" s="137">
        <v>2.1959999999999997</v>
      </c>
      <c r="BL45" s="137">
        <v>1.7909999999999999</v>
      </c>
      <c r="BM45" s="276">
        <f t="shared" si="9"/>
        <v>1.9934999999999998</v>
      </c>
    </row>
    <row r="46" spans="1:65" s="29" customFormat="1" ht="15" customHeight="1">
      <c r="A46" s="28"/>
      <c r="B46" s="301">
        <f t="shared" si="10"/>
        <v>39</v>
      </c>
      <c r="C46" s="831"/>
      <c r="D46" s="831"/>
      <c r="E46" s="831"/>
      <c r="F46" s="831"/>
      <c r="G46" s="831"/>
      <c r="H46" s="831"/>
      <c r="I46" s="831"/>
      <c r="J46" s="831"/>
      <c r="K46" s="831"/>
      <c r="L46" s="1214"/>
      <c r="M46" s="934"/>
      <c r="N46" s="142"/>
      <c r="O46" s="1214"/>
      <c r="P46" s="934"/>
      <c r="Q46" s="831"/>
      <c r="R46" s="831"/>
      <c r="S46" s="831"/>
      <c r="T46" s="831"/>
      <c r="U46" s="831"/>
      <c r="V46" s="831"/>
      <c r="W46" s="831"/>
      <c r="X46" s="831"/>
      <c r="Y46" s="831"/>
      <c r="Z46" s="1348"/>
      <c r="AA46" s="1349"/>
      <c r="AB46" s="1208" t="str">
        <f t="shared" si="5"/>
        <v/>
      </c>
      <c r="AC46" s="1209"/>
      <c r="AD46" s="1209"/>
      <c r="AE46" s="1210"/>
      <c r="AF46" s="1214"/>
      <c r="AG46" s="1217"/>
      <c r="AH46" s="1217"/>
      <c r="AI46" s="1217"/>
      <c r="AJ46" s="1217"/>
      <c r="AK46" s="1218"/>
      <c r="AL46" s="156" t="str">
        <f t="shared" si="1"/>
        <v/>
      </c>
      <c r="AM46" s="32"/>
      <c r="AN46" s="32"/>
      <c r="AO46" s="28"/>
      <c r="AP46" s="140" t="str">
        <f t="shared" si="2"/>
        <v/>
      </c>
      <c r="AQ46" s="140" t="e">
        <f t="shared" si="3"/>
        <v>#N/A</v>
      </c>
      <c r="AR46" s="141" t="e">
        <f t="shared" si="6"/>
        <v>#N/A</v>
      </c>
      <c r="AS46" s="139" t="e">
        <f t="shared" si="11"/>
        <v>#N/A</v>
      </c>
      <c r="AX46" s="29" t="s">
        <v>221</v>
      </c>
      <c r="AY46" s="29">
        <v>0.93</v>
      </c>
      <c r="BB46" s="29" t="s">
        <v>213</v>
      </c>
      <c r="BC46" s="24">
        <v>2012</v>
      </c>
      <c r="BD46" s="24">
        <v>1.05</v>
      </c>
      <c r="BE46" s="137">
        <v>1.0416666666666667</v>
      </c>
      <c r="BF46" s="137">
        <v>-1.2661249999999999</v>
      </c>
      <c r="BG46" s="137">
        <v>-0.82024999999999992</v>
      </c>
      <c r="BH46" s="276">
        <f t="shared" si="8"/>
        <v>-1.0431874999999999</v>
      </c>
      <c r="BI46" s="137">
        <v>1.6809999999999998</v>
      </c>
      <c r="BJ46" s="137">
        <v>1.3560000000000001</v>
      </c>
      <c r="BK46" s="137">
        <v>2.2669999999999999</v>
      </c>
      <c r="BL46" s="137">
        <v>1.8220000000000001</v>
      </c>
      <c r="BM46" s="276">
        <f t="shared" si="9"/>
        <v>2.0445000000000002</v>
      </c>
    </row>
    <row r="47" spans="1:65" s="29" customFormat="1" ht="15" customHeight="1">
      <c r="A47" s="28"/>
      <c r="B47" s="300">
        <f t="shared" si="10"/>
        <v>40</v>
      </c>
      <c r="C47" s="1213"/>
      <c r="D47" s="1213"/>
      <c r="E47" s="1213"/>
      <c r="F47" s="1213"/>
      <c r="G47" s="1213"/>
      <c r="H47" s="1213"/>
      <c r="I47" s="1213"/>
      <c r="J47" s="1213"/>
      <c r="K47" s="1213"/>
      <c r="L47" s="1215"/>
      <c r="M47" s="1216"/>
      <c r="N47" s="163"/>
      <c r="O47" s="1215"/>
      <c r="P47" s="1216"/>
      <c r="Q47" s="1213"/>
      <c r="R47" s="1213"/>
      <c r="S47" s="1213"/>
      <c r="T47" s="1213"/>
      <c r="U47" s="1213"/>
      <c r="V47" s="1213"/>
      <c r="W47" s="1213"/>
      <c r="X47" s="1213"/>
      <c r="Y47" s="1213"/>
      <c r="Z47" s="1352"/>
      <c r="AA47" s="1353"/>
      <c r="AB47" s="1253" t="str">
        <f t="shared" si="5"/>
        <v/>
      </c>
      <c r="AC47" s="1254"/>
      <c r="AD47" s="1254"/>
      <c r="AE47" s="1255"/>
      <c r="AF47" s="1214"/>
      <c r="AG47" s="1217"/>
      <c r="AH47" s="1217"/>
      <c r="AI47" s="1217"/>
      <c r="AJ47" s="1217"/>
      <c r="AK47" s="1218"/>
      <c r="AL47" s="156" t="str">
        <f t="shared" si="1"/>
        <v/>
      </c>
      <c r="AM47" s="32"/>
      <c r="AN47" s="32"/>
      <c r="AO47" s="28"/>
      <c r="AP47" s="140" t="str">
        <f t="shared" si="2"/>
        <v/>
      </c>
      <c r="AQ47" s="140" t="e">
        <f t="shared" si="3"/>
        <v>#N/A</v>
      </c>
      <c r="AR47" s="141" t="e">
        <f t="shared" si="6"/>
        <v>#N/A</v>
      </c>
      <c r="AS47" s="139" t="e">
        <f t="shared" si="11"/>
        <v>#N/A</v>
      </c>
      <c r="AX47" s="29" t="s">
        <v>220</v>
      </c>
      <c r="AY47" s="29">
        <v>0.93500000000000005</v>
      </c>
      <c r="BB47" s="29" t="s">
        <v>211</v>
      </c>
      <c r="BC47" s="24">
        <v>2013</v>
      </c>
      <c r="BD47" s="24">
        <v>1.05</v>
      </c>
      <c r="BE47" s="137">
        <v>1.0416666666666667</v>
      </c>
      <c r="BF47" s="137">
        <v>-1.337</v>
      </c>
      <c r="BG47" s="137">
        <v>-0.85099999999999998</v>
      </c>
      <c r="BH47" s="276">
        <f t="shared" si="8"/>
        <v>-1.0939999999999999</v>
      </c>
      <c r="BI47" s="137">
        <v>1.734</v>
      </c>
      <c r="BJ47" s="137">
        <v>1.379</v>
      </c>
      <c r="BK47" s="137">
        <v>2.3380000000000001</v>
      </c>
      <c r="BL47" s="137">
        <v>1.853</v>
      </c>
      <c r="BM47" s="276">
        <f t="shared" si="9"/>
        <v>2.0954999999999999</v>
      </c>
    </row>
    <row r="48" spans="1:65" s="29" customFormat="1" ht="15" hidden="1" customHeight="1">
      <c r="A48" s="28"/>
      <c r="B48" s="153">
        <f t="shared" si="10"/>
        <v>41</v>
      </c>
      <c r="C48" s="846"/>
      <c r="D48" s="846"/>
      <c r="E48" s="846"/>
      <c r="F48" s="846"/>
      <c r="G48" s="846"/>
      <c r="H48" s="846"/>
      <c r="I48" s="846"/>
      <c r="J48" s="846"/>
      <c r="K48" s="846"/>
      <c r="L48" s="1211"/>
      <c r="M48" s="1212"/>
      <c r="N48" s="154"/>
      <c r="O48" s="1211"/>
      <c r="P48" s="1212"/>
      <c r="Q48" s="846"/>
      <c r="R48" s="846"/>
      <c r="S48" s="846"/>
      <c r="T48" s="846"/>
      <c r="U48" s="846"/>
      <c r="V48" s="846"/>
      <c r="W48" s="846"/>
      <c r="X48" s="846"/>
      <c r="Y48" s="846"/>
      <c r="Z48" s="1256"/>
      <c r="AA48" s="1257"/>
      <c r="AB48" s="1258" t="str">
        <f t="shared" si="5"/>
        <v/>
      </c>
      <c r="AC48" s="1259"/>
      <c r="AD48" s="1259"/>
      <c r="AE48" s="1260"/>
      <c r="AF48" s="1207"/>
      <c r="AG48" s="833"/>
      <c r="AH48" s="833"/>
      <c r="AI48" s="833"/>
      <c r="AJ48" s="833"/>
      <c r="AK48" s="1252"/>
      <c r="AL48" s="156" t="str">
        <f t="shared" si="1"/>
        <v/>
      </c>
      <c r="AM48" s="32"/>
      <c r="AN48" s="32"/>
      <c r="AO48" s="28"/>
      <c r="AP48" s="140" t="str">
        <f t="shared" si="2"/>
        <v/>
      </c>
      <c r="AQ48" s="140" t="e">
        <f t="shared" si="3"/>
        <v>#N/A</v>
      </c>
      <c r="AR48" s="141" t="e">
        <f t="shared" si="6"/>
        <v>#N/A</v>
      </c>
      <c r="AS48" s="139" t="e">
        <f t="shared" si="11"/>
        <v>#N/A</v>
      </c>
      <c r="AX48" s="29" t="s">
        <v>219</v>
      </c>
      <c r="AY48" s="29">
        <v>0.94</v>
      </c>
      <c r="BB48" s="29" t="s">
        <v>209</v>
      </c>
      <c r="BC48" s="24">
        <v>2014</v>
      </c>
      <c r="BD48" s="24">
        <v>1.05</v>
      </c>
      <c r="BE48" s="137">
        <v>1.0416666666666667</v>
      </c>
      <c r="BF48" s="137">
        <v>-1.407875</v>
      </c>
      <c r="BG48" s="137">
        <v>-0.88175000000000003</v>
      </c>
      <c r="BH48" s="276">
        <f t="shared" si="8"/>
        <v>-1.1448125</v>
      </c>
      <c r="BI48" s="137">
        <v>1.7869999999999999</v>
      </c>
      <c r="BJ48" s="137">
        <v>1.4020000000000001</v>
      </c>
      <c r="BK48" s="137">
        <v>2.4089999999999998</v>
      </c>
      <c r="BL48" s="137">
        <v>1.8840000000000001</v>
      </c>
      <c r="BM48" s="276">
        <f t="shared" si="9"/>
        <v>2.1465000000000001</v>
      </c>
    </row>
    <row r="49" spans="1:65" s="29" customFormat="1" ht="15" hidden="1" customHeight="1">
      <c r="A49" s="28"/>
      <c r="B49" s="301">
        <f t="shared" si="10"/>
        <v>42</v>
      </c>
      <c r="C49" s="835"/>
      <c r="D49" s="835"/>
      <c r="E49" s="835"/>
      <c r="F49" s="835"/>
      <c r="G49" s="835"/>
      <c r="H49" s="835"/>
      <c r="I49" s="835"/>
      <c r="J49" s="835"/>
      <c r="K49" s="835"/>
      <c r="L49" s="1207"/>
      <c r="M49" s="834"/>
      <c r="N49" s="154"/>
      <c r="O49" s="1207"/>
      <c r="P49" s="834"/>
      <c r="Q49" s="835"/>
      <c r="R49" s="835"/>
      <c r="S49" s="835"/>
      <c r="T49" s="835"/>
      <c r="U49" s="835"/>
      <c r="V49" s="835"/>
      <c r="W49" s="835"/>
      <c r="X49" s="835"/>
      <c r="Y49" s="835"/>
      <c r="Z49" s="1199"/>
      <c r="AA49" s="1200"/>
      <c r="AB49" s="1208" t="str">
        <f t="shared" si="5"/>
        <v/>
      </c>
      <c r="AC49" s="1209"/>
      <c r="AD49" s="1209"/>
      <c r="AE49" s="1210"/>
      <c r="AF49" s="1207"/>
      <c r="AG49" s="833"/>
      <c r="AH49" s="833"/>
      <c r="AI49" s="833"/>
      <c r="AJ49" s="833"/>
      <c r="AK49" s="1252"/>
      <c r="AL49" s="156" t="str">
        <f t="shared" si="1"/>
        <v/>
      </c>
      <c r="AM49" s="32"/>
      <c r="AN49" s="32"/>
      <c r="AO49" s="28"/>
      <c r="AP49" s="140" t="str">
        <f t="shared" si="2"/>
        <v/>
      </c>
      <c r="AQ49" s="140" t="e">
        <f t="shared" si="3"/>
        <v>#N/A</v>
      </c>
      <c r="AR49" s="141" t="e">
        <f t="shared" si="6"/>
        <v>#N/A</v>
      </c>
      <c r="AS49" s="139" t="e">
        <f t="shared" si="11"/>
        <v>#N/A</v>
      </c>
      <c r="AX49" s="29" t="s">
        <v>218</v>
      </c>
      <c r="AY49" s="29">
        <v>0.94499999999999995</v>
      </c>
      <c r="BB49" s="29" t="s">
        <v>364</v>
      </c>
      <c r="BC49" s="24">
        <v>2015</v>
      </c>
      <c r="BD49" s="24">
        <v>1.05</v>
      </c>
      <c r="BE49" s="137">
        <v>1.0416666666666667</v>
      </c>
      <c r="BF49" s="137">
        <v>-1.47875</v>
      </c>
      <c r="BG49" s="137">
        <v>-0.91249999999999998</v>
      </c>
      <c r="BH49" s="276">
        <f t="shared" si="8"/>
        <v>-1.1956249999999999</v>
      </c>
      <c r="BI49" s="137">
        <v>1.8399999999999999</v>
      </c>
      <c r="BJ49" s="137">
        <v>1.425</v>
      </c>
      <c r="BK49" s="137">
        <v>2.48</v>
      </c>
      <c r="BL49" s="137">
        <v>1.915</v>
      </c>
      <c r="BM49" s="276">
        <f t="shared" si="9"/>
        <v>2.1974999999999998</v>
      </c>
    </row>
    <row r="50" spans="1:65" s="29" customFormat="1" ht="15" hidden="1" customHeight="1">
      <c r="A50" s="28"/>
      <c r="B50" s="301">
        <f t="shared" si="10"/>
        <v>43</v>
      </c>
      <c r="C50" s="835"/>
      <c r="D50" s="835"/>
      <c r="E50" s="835"/>
      <c r="F50" s="835"/>
      <c r="G50" s="835"/>
      <c r="H50" s="835"/>
      <c r="I50" s="835"/>
      <c r="J50" s="835"/>
      <c r="K50" s="835"/>
      <c r="L50" s="1207"/>
      <c r="M50" s="834"/>
      <c r="N50" s="154"/>
      <c r="O50" s="1207"/>
      <c r="P50" s="834"/>
      <c r="Q50" s="835"/>
      <c r="R50" s="835"/>
      <c r="S50" s="835"/>
      <c r="T50" s="835"/>
      <c r="U50" s="835"/>
      <c r="V50" s="835"/>
      <c r="W50" s="835"/>
      <c r="X50" s="835"/>
      <c r="Y50" s="835"/>
      <c r="Z50" s="1199"/>
      <c r="AA50" s="1200"/>
      <c r="AB50" s="1208" t="str">
        <f t="shared" si="5"/>
        <v/>
      </c>
      <c r="AC50" s="1209"/>
      <c r="AD50" s="1209"/>
      <c r="AE50" s="1210"/>
      <c r="AF50" s="1207"/>
      <c r="AG50" s="833"/>
      <c r="AH50" s="833"/>
      <c r="AI50" s="833"/>
      <c r="AJ50" s="833"/>
      <c r="AK50" s="1252"/>
      <c r="AL50" s="156" t="str">
        <f t="shared" si="1"/>
        <v/>
      </c>
      <c r="AM50" s="32"/>
      <c r="AN50" s="32"/>
      <c r="AO50" s="28"/>
      <c r="AP50" s="140" t="str">
        <f t="shared" si="2"/>
        <v/>
      </c>
      <c r="AQ50" s="140" t="e">
        <f t="shared" si="3"/>
        <v>#N/A</v>
      </c>
      <c r="AR50" s="141" t="e">
        <f t="shared" si="6"/>
        <v>#N/A</v>
      </c>
      <c r="AS50" s="139" t="e">
        <f t="shared" si="11"/>
        <v>#N/A</v>
      </c>
      <c r="AX50" s="29" t="s">
        <v>217</v>
      </c>
      <c r="AY50" s="29">
        <v>0.95</v>
      </c>
      <c r="BB50" s="143" t="s">
        <v>366</v>
      </c>
      <c r="BC50" s="143">
        <v>2009</v>
      </c>
      <c r="BD50" s="143">
        <v>1.05</v>
      </c>
      <c r="BE50" s="143">
        <v>1.0416666666666667</v>
      </c>
      <c r="BF50" s="143">
        <v>-1.5496249999999998</v>
      </c>
      <c r="BG50" s="143">
        <v>-0.94324999999999992</v>
      </c>
      <c r="BH50" s="276">
        <f t="shared" si="8"/>
        <v>-1.2464374999999999</v>
      </c>
      <c r="BI50" s="143">
        <v>1.8929999999999998</v>
      </c>
      <c r="BJ50" s="143">
        <v>1.448</v>
      </c>
      <c r="BK50" s="143">
        <v>2.5510000000000002</v>
      </c>
      <c r="BL50" s="143">
        <v>1.9460000000000002</v>
      </c>
      <c r="BM50" s="276">
        <f t="shared" si="9"/>
        <v>2.2484999999999999</v>
      </c>
    </row>
    <row r="51" spans="1:65" s="29" customFormat="1" ht="15" hidden="1" customHeight="1">
      <c r="A51" s="28"/>
      <c r="B51" s="301">
        <f t="shared" si="10"/>
        <v>44</v>
      </c>
      <c r="C51" s="835"/>
      <c r="D51" s="835"/>
      <c r="E51" s="835"/>
      <c r="F51" s="835"/>
      <c r="G51" s="835"/>
      <c r="H51" s="835"/>
      <c r="I51" s="835"/>
      <c r="J51" s="835"/>
      <c r="K51" s="835"/>
      <c r="L51" s="1207"/>
      <c r="M51" s="834"/>
      <c r="N51" s="154"/>
      <c r="O51" s="1207"/>
      <c r="P51" s="834"/>
      <c r="Q51" s="835"/>
      <c r="R51" s="835"/>
      <c r="S51" s="835"/>
      <c r="T51" s="835"/>
      <c r="U51" s="835"/>
      <c r="V51" s="835"/>
      <c r="W51" s="835"/>
      <c r="X51" s="835"/>
      <c r="Y51" s="835"/>
      <c r="Z51" s="1199"/>
      <c r="AA51" s="1200"/>
      <c r="AB51" s="1208" t="str">
        <f t="shared" si="5"/>
        <v/>
      </c>
      <c r="AC51" s="1209"/>
      <c r="AD51" s="1209"/>
      <c r="AE51" s="1210"/>
      <c r="AF51" s="1207"/>
      <c r="AG51" s="833"/>
      <c r="AH51" s="833"/>
      <c r="AI51" s="833"/>
      <c r="AJ51" s="833"/>
      <c r="AK51" s="1252"/>
      <c r="AL51" s="156" t="str">
        <f t="shared" si="1"/>
        <v/>
      </c>
      <c r="AM51" s="32"/>
      <c r="AN51" s="32"/>
      <c r="AO51" s="28"/>
      <c r="AP51" s="140" t="str">
        <f t="shared" si="2"/>
        <v/>
      </c>
      <c r="AQ51" s="140" t="e">
        <f t="shared" si="3"/>
        <v>#N/A</v>
      </c>
      <c r="AR51" s="141" t="e">
        <f t="shared" si="6"/>
        <v>#N/A</v>
      </c>
      <c r="AS51" s="139" t="e">
        <f t="shared" si="11"/>
        <v>#N/A</v>
      </c>
      <c r="AX51" s="29" t="s">
        <v>216</v>
      </c>
      <c r="AY51" s="29">
        <v>0.95499999999999996</v>
      </c>
      <c r="BC51" s="24">
        <v>2016</v>
      </c>
      <c r="BD51" s="24">
        <v>1.05</v>
      </c>
      <c r="BE51" s="137">
        <v>1.0416666666666667</v>
      </c>
      <c r="BF51" s="137">
        <v>-1.6204999999999998</v>
      </c>
      <c r="BG51" s="137">
        <v>-0.97399999999999998</v>
      </c>
      <c r="BH51" s="276">
        <f t="shared" si="8"/>
        <v>-1.29725</v>
      </c>
      <c r="BI51" s="137">
        <v>1.9459999999999997</v>
      </c>
      <c r="BJ51" s="137">
        <v>1.4710000000000001</v>
      </c>
      <c r="BK51" s="137">
        <v>2.6219999999999999</v>
      </c>
      <c r="BL51" s="137">
        <v>1.9770000000000001</v>
      </c>
      <c r="BM51" s="276">
        <f t="shared" si="9"/>
        <v>2.2995000000000001</v>
      </c>
    </row>
    <row r="52" spans="1:65" s="29" customFormat="1" ht="15" hidden="1" customHeight="1">
      <c r="A52" s="28"/>
      <c r="B52" s="301">
        <f t="shared" si="10"/>
        <v>45</v>
      </c>
      <c r="C52" s="835"/>
      <c r="D52" s="835"/>
      <c r="E52" s="835"/>
      <c r="F52" s="835"/>
      <c r="G52" s="835"/>
      <c r="H52" s="835"/>
      <c r="I52" s="835"/>
      <c r="J52" s="835"/>
      <c r="K52" s="835"/>
      <c r="L52" s="1207"/>
      <c r="M52" s="834"/>
      <c r="N52" s="154"/>
      <c r="O52" s="1207"/>
      <c r="P52" s="834"/>
      <c r="Q52" s="835"/>
      <c r="R52" s="835"/>
      <c r="S52" s="835"/>
      <c r="T52" s="835"/>
      <c r="U52" s="835"/>
      <c r="V52" s="835"/>
      <c r="W52" s="835"/>
      <c r="X52" s="835"/>
      <c r="Y52" s="835"/>
      <c r="Z52" s="1199"/>
      <c r="AA52" s="1200"/>
      <c r="AB52" s="1208" t="str">
        <f t="shared" si="5"/>
        <v/>
      </c>
      <c r="AC52" s="1209"/>
      <c r="AD52" s="1209"/>
      <c r="AE52" s="1210"/>
      <c r="AF52" s="1207"/>
      <c r="AG52" s="833"/>
      <c r="AH52" s="833"/>
      <c r="AI52" s="833"/>
      <c r="AJ52" s="833"/>
      <c r="AK52" s="1252"/>
      <c r="AL52" s="156" t="str">
        <f t="shared" si="1"/>
        <v/>
      </c>
      <c r="AM52" s="32"/>
      <c r="AN52" s="32"/>
      <c r="AO52" s="28"/>
      <c r="AP52" s="140" t="str">
        <f t="shared" si="2"/>
        <v/>
      </c>
      <c r="AQ52" s="140" t="e">
        <f t="shared" si="3"/>
        <v>#N/A</v>
      </c>
      <c r="AR52" s="141" t="e">
        <f t="shared" si="6"/>
        <v>#N/A</v>
      </c>
      <c r="AS52" s="139" t="e">
        <f t="shared" si="11"/>
        <v>#N/A</v>
      </c>
      <c r="AX52" s="29" t="s">
        <v>215</v>
      </c>
      <c r="AY52" s="29">
        <v>0.96</v>
      </c>
      <c r="BC52" s="24">
        <v>2017</v>
      </c>
      <c r="BD52" s="24">
        <v>1.05</v>
      </c>
      <c r="BE52" s="137">
        <v>1.0416666666666667</v>
      </c>
      <c r="BF52" s="137">
        <v>-1.6913749999999999</v>
      </c>
      <c r="BG52" s="137">
        <v>-1.00475</v>
      </c>
      <c r="BH52" s="276">
        <f t="shared" si="8"/>
        <v>-1.3480624999999999</v>
      </c>
      <c r="BI52" s="137">
        <v>1.9989999999999997</v>
      </c>
      <c r="BJ52" s="137">
        <v>1.494</v>
      </c>
      <c r="BK52" s="137">
        <v>2.6930000000000001</v>
      </c>
      <c r="BL52" s="137">
        <v>2.008</v>
      </c>
      <c r="BM52" s="276">
        <f t="shared" si="9"/>
        <v>2.3505000000000003</v>
      </c>
    </row>
    <row r="53" spans="1:65" s="29" customFormat="1" ht="15" hidden="1" customHeight="1">
      <c r="A53" s="28"/>
      <c r="B53" s="301">
        <f t="shared" si="10"/>
        <v>46</v>
      </c>
      <c r="C53" s="835"/>
      <c r="D53" s="835"/>
      <c r="E53" s="835"/>
      <c r="F53" s="835"/>
      <c r="G53" s="835"/>
      <c r="H53" s="835"/>
      <c r="I53" s="835"/>
      <c r="J53" s="835"/>
      <c r="K53" s="835"/>
      <c r="L53" s="1207"/>
      <c r="M53" s="834"/>
      <c r="N53" s="154"/>
      <c r="O53" s="1207"/>
      <c r="P53" s="834"/>
      <c r="Q53" s="835"/>
      <c r="R53" s="835"/>
      <c r="S53" s="835"/>
      <c r="T53" s="835"/>
      <c r="U53" s="835"/>
      <c r="V53" s="835"/>
      <c r="W53" s="835"/>
      <c r="X53" s="835"/>
      <c r="Y53" s="835"/>
      <c r="Z53" s="1199"/>
      <c r="AA53" s="1200"/>
      <c r="AB53" s="1208" t="str">
        <f t="shared" si="5"/>
        <v/>
      </c>
      <c r="AC53" s="1209"/>
      <c r="AD53" s="1209"/>
      <c r="AE53" s="1210"/>
      <c r="AF53" s="1207"/>
      <c r="AG53" s="833"/>
      <c r="AH53" s="833"/>
      <c r="AI53" s="833"/>
      <c r="AJ53" s="833"/>
      <c r="AK53" s="1252"/>
      <c r="AL53" s="156" t="str">
        <f t="shared" si="1"/>
        <v/>
      </c>
      <c r="AM53" s="32"/>
      <c r="AN53" s="32"/>
      <c r="AO53" s="28"/>
      <c r="AP53" s="140" t="str">
        <f t="shared" si="2"/>
        <v/>
      </c>
      <c r="AQ53" s="140" t="e">
        <f t="shared" si="3"/>
        <v>#N/A</v>
      </c>
      <c r="AR53" s="141" t="e">
        <f t="shared" si="6"/>
        <v>#N/A</v>
      </c>
      <c r="AS53" s="139" t="e">
        <f t="shared" si="11"/>
        <v>#N/A</v>
      </c>
      <c r="AX53" s="29" t="s">
        <v>213</v>
      </c>
      <c r="AY53" s="29">
        <v>0.96499999999999997</v>
      </c>
      <c r="BC53" s="24">
        <v>2018</v>
      </c>
      <c r="BD53" s="24">
        <v>1.05</v>
      </c>
      <c r="BE53" s="137">
        <v>1.0416666666666667</v>
      </c>
      <c r="BF53" s="137">
        <v>-1.7036249999999999</v>
      </c>
      <c r="BG53" s="137">
        <v>-1.0661250000000002</v>
      </c>
      <c r="BH53" s="276">
        <f t="shared" si="8"/>
        <v>-1.3848750000000001</v>
      </c>
      <c r="BI53" s="137">
        <v>2.0110000000000001</v>
      </c>
      <c r="BJ53" s="137">
        <v>1.5427499999999998</v>
      </c>
      <c r="BK53" s="137">
        <v>2.7087499999999998</v>
      </c>
      <c r="BL53" s="137">
        <v>2.0732499999999998</v>
      </c>
      <c r="BM53" s="276">
        <f t="shared" si="9"/>
        <v>2.391</v>
      </c>
    </row>
    <row r="54" spans="1:65" s="29" customFormat="1" ht="15" hidden="1" customHeight="1">
      <c r="A54" s="28"/>
      <c r="B54" s="301">
        <f t="shared" si="10"/>
        <v>47</v>
      </c>
      <c r="C54" s="835"/>
      <c r="D54" s="835"/>
      <c r="E54" s="835"/>
      <c r="F54" s="835"/>
      <c r="G54" s="835"/>
      <c r="H54" s="835"/>
      <c r="I54" s="835"/>
      <c r="J54" s="835"/>
      <c r="K54" s="835"/>
      <c r="L54" s="1207"/>
      <c r="M54" s="834"/>
      <c r="N54" s="154"/>
      <c r="O54" s="1207"/>
      <c r="P54" s="834"/>
      <c r="Q54" s="835"/>
      <c r="R54" s="835"/>
      <c r="S54" s="835"/>
      <c r="T54" s="835"/>
      <c r="U54" s="835"/>
      <c r="V54" s="835"/>
      <c r="W54" s="835"/>
      <c r="X54" s="835"/>
      <c r="Y54" s="835"/>
      <c r="Z54" s="1199"/>
      <c r="AA54" s="1200"/>
      <c r="AB54" s="1208" t="str">
        <f t="shared" si="5"/>
        <v/>
      </c>
      <c r="AC54" s="1209"/>
      <c r="AD54" s="1209"/>
      <c r="AE54" s="1210"/>
      <c r="AF54" s="1207"/>
      <c r="AG54" s="833"/>
      <c r="AH54" s="833"/>
      <c r="AI54" s="833"/>
      <c r="AJ54" s="833"/>
      <c r="AK54" s="1252"/>
      <c r="AL54" s="156" t="str">
        <f t="shared" si="1"/>
        <v/>
      </c>
      <c r="AM54" s="32"/>
      <c r="AN54" s="32"/>
      <c r="AO54" s="28"/>
      <c r="AP54" s="140" t="str">
        <f t="shared" si="2"/>
        <v/>
      </c>
      <c r="AQ54" s="140" t="e">
        <f t="shared" si="3"/>
        <v>#N/A</v>
      </c>
      <c r="AR54" s="141" t="e">
        <f t="shared" si="6"/>
        <v>#N/A</v>
      </c>
      <c r="AS54" s="139" t="e">
        <f t="shared" si="11"/>
        <v>#N/A</v>
      </c>
      <c r="AX54" s="29" t="s">
        <v>211</v>
      </c>
      <c r="AY54" s="29">
        <v>0.97</v>
      </c>
      <c r="BC54" s="24"/>
      <c r="BD54" s="24"/>
      <c r="BE54" s="24"/>
      <c r="BF54" s="24"/>
      <c r="BG54" s="24"/>
      <c r="BH54" s="275"/>
      <c r="BI54" s="24"/>
      <c r="BJ54" s="24"/>
      <c r="BK54" s="24"/>
      <c r="BM54" s="275"/>
    </row>
    <row r="55" spans="1:65" s="29" customFormat="1" ht="15" hidden="1" customHeight="1">
      <c r="A55" s="28"/>
      <c r="B55" s="301">
        <f t="shared" si="10"/>
        <v>48</v>
      </c>
      <c r="C55" s="835"/>
      <c r="D55" s="835"/>
      <c r="E55" s="835"/>
      <c r="F55" s="835"/>
      <c r="G55" s="835"/>
      <c r="H55" s="835"/>
      <c r="I55" s="835"/>
      <c r="J55" s="835"/>
      <c r="K55" s="835"/>
      <c r="L55" s="1207"/>
      <c r="M55" s="834"/>
      <c r="N55" s="154"/>
      <c r="O55" s="1207"/>
      <c r="P55" s="834"/>
      <c r="Q55" s="835"/>
      <c r="R55" s="835"/>
      <c r="S55" s="835"/>
      <c r="T55" s="835"/>
      <c r="U55" s="835"/>
      <c r="V55" s="835"/>
      <c r="W55" s="835"/>
      <c r="X55" s="835"/>
      <c r="Y55" s="835"/>
      <c r="Z55" s="1199"/>
      <c r="AA55" s="1200"/>
      <c r="AB55" s="1208" t="str">
        <f t="shared" si="5"/>
        <v/>
      </c>
      <c r="AC55" s="1209"/>
      <c r="AD55" s="1209"/>
      <c r="AE55" s="1210"/>
      <c r="AF55" s="1207"/>
      <c r="AG55" s="833"/>
      <c r="AH55" s="833"/>
      <c r="AI55" s="833"/>
      <c r="AJ55" s="833"/>
      <c r="AK55" s="1252"/>
      <c r="AL55" s="156" t="str">
        <f t="shared" si="1"/>
        <v/>
      </c>
      <c r="AM55" s="32"/>
      <c r="AN55" s="32"/>
      <c r="AO55" s="28"/>
      <c r="AP55" s="140" t="str">
        <f t="shared" si="2"/>
        <v/>
      </c>
      <c r="AQ55" s="140" t="e">
        <f t="shared" si="3"/>
        <v>#N/A</v>
      </c>
      <c r="AR55" s="141" t="e">
        <f t="shared" si="6"/>
        <v>#N/A</v>
      </c>
      <c r="AS55" s="139" t="e">
        <f t="shared" si="11"/>
        <v>#N/A</v>
      </c>
      <c r="AX55" s="29" t="s">
        <v>209</v>
      </c>
      <c r="AY55" s="29">
        <v>0.97499999999999998</v>
      </c>
      <c r="BC55" s="24"/>
      <c r="BD55" s="24"/>
      <c r="BE55" s="24"/>
      <c r="BF55" s="24"/>
      <c r="BG55" s="24"/>
      <c r="BH55" s="275"/>
      <c r="BI55" s="24"/>
      <c r="BJ55" s="24"/>
      <c r="BK55" s="24"/>
      <c r="BM55" s="275"/>
    </row>
    <row r="56" spans="1:65" ht="15" hidden="1" customHeight="1">
      <c r="A56" s="28"/>
      <c r="B56" s="301">
        <f t="shared" si="10"/>
        <v>49</v>
      </c>
      <c r="C56" s="835"/>
      <c r="D56" s="835"/>
      <c r="E56" s="835"/>
      <c r="F56" s="835"/>
      <c r="G56" s="835"/>
      <c r="H56" s="835"/>
      <c r="I56" s="835"/>
      <c r="J56" s="835"/>
      <c r="K56" s="835"/>
      <c r="L56" s="1207"/>
      <c r="M56" s="834"/>
      <c r="N56" s="154"/>
      <c r="O56" s="1207"/>
      <c r="P56" s="834"/>
      <c r="Q56" s="835"/>
      <c r="R56" s="835"/>
      <c r="S56" s="835"/>
      <c r="T56" s="835"/>
      <c r="U56" s="835"/>
      <c r="V56" s="835"/>
      <c r="W56" s="835"/>
      <c r="X56" s="835"/>
      <c r="Y56" s="835"/>
      <c r="Z56" s="1199"/>
      <c r="AA56" s="1200"/>
      <c r="AB56" s="1208" t="str">
        <f t="shared" si="5"/>
        <v/>
      </c>
      <c r="AC56" s="1209"/>
      <c r="AD56" s="1209"/>
      <c r="AE56" s="1210"/>
      <c r="AF56" s="1207"/>
      <c r="AG56" s="833"/>
      <c r="AH56" s="833"/>
      <c r="AI56" s="833"/>
      <c r="AJ56" s="833"/>
      <c r="AK56" s="1252"/>
      <c r="AL56" s="156" t="str">
        <f t="shared" si="1"/>
        <v/>
      </c>
      <c r="AP56" s="140" t="str">
        <f t="shared" si="2"/>
        <v/>
      </c>
      <c r="AQ56" s="140" t="e">
        <f t="shared" si="3"/>
        <v>#N/A</v>
      </c>
      <c r="AR56" s="141" t="e">
        <f t="shared" si="6"/>
        <v>#N/A</v>
      </c>
      <c r="AS56" s="139" t="e">
        <f t="shared" si="11"/>
        <v>#N/A</v>
      </c>
      <c r="AT56" s="29"/>
      <c r="AU56" s="29"/>
      <c r="AV56" s="29"/>
      <c r="AX56" s="24" t="s">
        <v>364</v>
      </c>
      <c r="AY56" s="24">
        <v>0.98</v>
      </c>
      <c r="BH56" s="275"/>
      <c r="BM56" s="275"/>
    </row>
    <row r="57" spans="1:65" ht="14.25" hidden="1" thickBot="1">
      <c r="A57" s="28"/>
      <c r="B57" s="300">
        <f t="shared" si="10"/>
        <v>50</v>
      </c>
      <c r="C57" s="825"/>
      <c r="D57" s="825"/>
      <c r="E57" s="825"/>
      <c r="F57" s="825"/>
      <c r="G57" s="825"/>
      <c r="H57" s="825"/>
      <c r="I57" s="825"/>
      <c r="J57" s="1201"/>
      <c r="K57" s="1201"/>
      <c r="L57" s="1185"/>
      <c r="M57" s="1186"/>
      <c r="N57" s="154"/>
      <c r="O57" s="1205"/>
      <c r="P57" s="1206"/>
      <c r="Q57" s="825"/>
      <c r="R57" s="825"/>
      <c r="S57" s="825"/>
      <c r="T57" s="825"/>
      <c r="U57" s="825"/>
      <c r="V57" s="825"/>
      <c r="W57" s="825"/>
      <c r="X57" s="825"/>
      <c r="Y57" s="825"/>
      <c r="Z57" s="1183"/>
      <c r="AA57" s="1184"/>
      <c r="AB57" s="1202" t="str">
        <f t="shared" si="5"/>
        <v/>
      </c>
      <c r="AC57" s="1203"/>
      <c r="AD57" s="1203"/>
      <c r="AE57" s="1204"/>
      <c r="AF57" s="1187"/>
      <c r="AG57" s="823"/>
      <c r="AH57" s="823"/>
      <c r="AI57" s="823"/>
      <c r="AJ57" s="823"/>
      <c r="AK57" s="1188"/>
      <c r="AL57" s="157" t="str">
        <f t="shared" si="1"/>
        <v/>
      </c>
      <c r="AP57" s="140" t="str">
        <f t="shared" si="2"/>
        <v/>
      </c>
      <c r="AQ57" s="140" t="e">
        <f t="shared" si="3"/>
        <v>#N/A</v>
      </c>
      <c r="AR57" s="141" t="e">
        <f t="shared" si="6"/>
        <v>#N/A</v>
      </c>
      <c r="AS57" s="139" t="e">
        <f t="shared" si="11"/>
        <v>#N/A</v>
      </c>
      <c r="AT57" s="29"/>
      <c r="AU57" s="29"/>
      <c r="AX57" s="24" t="s">
        <v>199</v>
      </c>
      <c r="AY57" s="24">
        <v>0.98499999999999999</v>
      </c>
      <c r="BH57" s="275"/>
      <c r="BM57" s="275"/>
    </row>
    <row r="58" spans="1:65" ht="16.5" customHeight="1">
      <c r="A58" s="28"/>
      <c r="B58" s="28"/>
      <c r="C58" s="28"/>
      <c r="I58" s="150"/>
      <c r="J58" s="150"/>
      <c r="K58" s="150"/>
      <c r="L58" s="150"/>
      <c r="M58" s="150"/>
      <c r="X58" s="73"/>
      <c r="Y58" s="66"/>
      <c r="Z58" s="66"/>
      <c r="AA58" s="150" t="s">
        <v>163</v>
      </c>
      <c r="AB58" s="1262">
        <f>SUM(AB8:AE57)</f>
        <v>0</v>
      </c>
      <c r="AC58" s="1262"/>
      <c r="AD58" s="1262"/>
      <c r="AE58" s="1262"/>
      <c r="AF58" s="73" t="s">
        <v>270</v>
      </c>
      <c r="AG58" s="152"/>
      <c r="AH58" s="66"/>
      <c r="AI58" s="26"/>
      <c r="AJ58" s="297"/>
      <c r="AK58" s="66"/>
      <c r="AL58" s="159" t="str">
        <f>IFERROR(IF(AN58&lt;1,"","負荷率超過有"),"?")</f>
        <v/>
      </c>
      <c r="AN58" s="39">
        <f>COUNTIF(AL8:AL57,"超過")</f>
        <v>0</v>
      </c>
      <c r="AR58" s="39"/>
      <c r="AS58" s="139"/>
      <c r="AU58" s="40"/>
      <c r="AX58" s="24" t="s">
        <v>197</v>
      </c>
      <c r="AY58" s="24">
        <v>0.99</v>
      </c>
      <c r="BH58" s="277"/>
      <c r="BM58" s="277"/>
    </row>
    <row r="59" spans="1:65" ht="16.5" customHeight="1" thickBot="1">
      <c r="A59" s="28"/>
      <c r="B59" s="28"/>
      <c r="C59" s="28"/>
      <c r="D59" s="302"/>
      <c r="E59" s="302"/>
      <c r="F59" s="302"/>
      <c r="G59" s="87"/>
      <c r="H59" s="158"/>
      <c r="I59" s="158"/>
      <c r="J59" s="158"/>
      <c r="K59" s="158"/>
      <c r="L59" s="158"/>
      <c r="M59" s="28"/>
      <c r="N59" s="28"/>
      <c r="O59" s="29"/>
      <c r="P59" s="28"/>
      <c r="Q59" s="28"/>
      <c r="R59" s="28"/>
      <c r="S59" s="28"/>
      <c r="T59" s="28"/>
      <c r="U59" s="302"/>
      <c r="V59" s="302"/>
      <c r="W59" s="302"/>
      <c r="X59" s="302"/>
      <c r="Y59" s="42"/>
      <c r="Z59" s="42"/>
      <c r="AA59" s="42"/>
      <c r="AB59" s="42"/>
      <c r="AC59" s="42"/>
      <c r="AD59" s="42"/>
      <c r="AE59" s="43"/>
      <c r="AF59" s="28"/>
      <c r="AG59" s="28"/>
      <c r="AH59" s="149"/>
      <c r="AI59" s="149"/>
      <c r="AJ59" s="149"/>
      <c r="AK59" s="149"/>
      <c r="AL59" s="28"/>
      <c r="AX59" s="24" t="s">
        <v>195</v>
      </c>
      <c r="AY59" s="24">
        <v>0.995</v>
      </c>
    </row>
    <row r="60" spans="1:65">
      <c r="A60" s="44"/>
      <c r="B60" s="151"/>
      <c r="C60" s="1083" t="s">
        <v>23</v>
      </c>
      <c r="D60" s="1084"/>
      <c r="E60" s="1084"/>
      <c r="F60" s="1084"/>
      <c r="G60" s="1084"/>
      <c r="H60" s="1084"/>
      <c r="I60" s="1084"/>
      <c r="J60" s="1084"/>
      <c r="K60" s="1084"/>
      <c r="L60" s="1084"/>
      <c r="M60" s="1084"/>
      <c r="N60" s="1085"/>
      <c r="O60" s="43"/>
      <c r="P60" s="43"/>
      <c r="Q60" s="43"/>
      <c r="R60" s="43"/>
      <c r="S60" s="43"/>
      <c r="T60" s="43"/>
      <c r="U60" s="43"/>
      <c r="V60" s="43"/>
      <c r="W60" s="43"/>
      <c r="X60" s="43"/>
      <c r="Y60" s="29"/>
      <c r="Z60" s="29"/>
      <c r="AA60" s="43"/>
      <c r="AB60" s="43"/>
      <c r="AC60" s="43"/>
      <c r="AD60" s="43"/>
      <c r="AE60" s="43"/>
      <c r="AF60" s="43"/>
      <c r="AG60" s="43"/>
      <c r="AH60" s="43"/>
      <c r="AI60" s="43"/>
      <c r="AJ60" s="43"/>
      <c r="AK60" s="43"/>
      <c r="AL60" s="43"/>
      <c r="AX60" s="24" t="s">
        <v>266</v>
      </c>
      <c r="AY60" s="24">
        <v>0.70499999999999996</v>
      </c>
    </row>
    <row r="61" spans="1:65" ht="13.5" customHeight="1">
      <c r="A61" s="44"/>
      <c r="B61" s="45"/>
      <c r="C61" s="1261">
        <f>AB58*0.495*0.001</f>
        <v>0</v>
      </c>
      <c r="D61" s="1155"/>
      <c r="E61" s="1155"/>
      <c r="F61" s="1155"/>
      <c r="G61" s="1155"/>
      <c r="H61" s="1155"/>
      <c r="I61" s="1163" t="s">
        <v>18</v>
      </c>
      <c r="J61" s="1163"/>
      <c r="K61" s="1163"/>
      <c r="L61" s="1163"/>
      <c r="M61" s="1163"/>
      <c r="N61" s="1173"/>
      <c r="O61" s="47"/>
      <c r="P61" s="47"/>
      <c r="Q61" s="47"/>
      <c r="R61" s="47"/>
      <c r="S61" s="47"/>
      <c r="T61" s="47"/>
      <c r="U61" s="43"/>
      <c r="V61" s="43"/>
      <c r="W61" s="43"/>
      <c r="X61" s="43"/>
      <c r="Y61" s="43"/>
      <c r="Z61" s="43"/>
      <c r="AA61" s="47"/>
      <c r="AB61" s="160"/>
      <c r="AC61" s="160"/>
      <c r="AD61" s="160"/>
      <c r="AE61" s="160"/>
      <c r="AF61" s="160"/>
      <c r="AG61" s="160"/>
      <c r="AH61" s="160"/>
      <c r="AI61" s="43"/>
      <c r="AJ61" s="43"/>
      <c r="AK61" s="43"/>
      <c r="AL61" s="43"/>
    </row>
    <row r="62" spans="1:65" ht="13.5" customHeight="1" thickBot="1">
      <c r="A62" s="46"/>
      <c r="B62" s="46"/>
      <c r="C62" s="1117"/>
      <c r="D62" s="1118"/>
      <c r="E62" s="1118"/>
      <c r="F62" s="1118"/>
      <c r="G62" s="1118"/>
      <c r="H62" s="1118"/>
      <c r="I62" s="1174"/>
      <c r="J62" s="1174"/>
      <c r="K62" s="1174"/>
      <c r="L62" s="1174"/>
      <c r="M62" s="1174"/>
      <c r="N62" s="1175"/>
      <c r="O62" s="47"/>
      <c r="P62" s="47"/>
      <c r="Q62" s="47"/>
      <c r="R62" s="47"/>
      <c r="S62" s="47"/>
      <c r="T62" s="47"/>
      <c r="U62" s="43"/>
      <c r="V62" s="43"/>
      <c r="W62" s="43"/>
      <c r="X62" s="43"/>
      <c r="Y62" s="43"/>
      <c r="Z62" s="43"/>
      <c r="AA62" s="160"/>
      <c r="AB62" s="160"/>
      <c r="AC62" s="160"/>
      <c r="AD62" s="160"/>
      <c r="AE62" s="160"/>
      <c r="AF62" s="160"/>
      <c r="AG62" s="160"/>
      <c r="AH62" s="160"/>
      <c r="AI62" s="43"/>
      <c r="AJ62" s="43"/>
      <c r="AK62" s="43"/>
      <c r="AL62" s="43"/>
    </row>
    <row r="63" spans="1:65">
      <c r="A63" s="29"/>
      <c r="B63" s="43"/>
      <c r="O63" s="29"/>
      <c r="P63" s="29"/>
      <c r="Q63" s="29"/>
      <c r="R63" s="29"/>
      <c r="S63" s="29"/>
      <c r="T63" s="29"/>
      <c r="U63" s="29"/>
      <c r="V63" s="29"/>
      <c r="W63" s="29"/>
      <c r="X63" s="29"/>
      <c r="Y63" s="29"/>
      <c r="Z63" s="29"/>
      <c r="AA63" s="29"/>
      <c r="AB63" s="29"/>
      <c r="AC63" s="29"/>
      <c r="AD63" s="29"/>
      <c r="AE63" s="29"/>
      <c r="AF63" s="29"/>
      <c r="AG63" s="29"/>
      <c r="AH63" s="29"/>
      <c r="AI63" s="29"/>
      <c r="AJ63" s="29"/>
      <c r="AK63" s="29"/>
      <c r="AL63" s="29"/>
    </row>
    <row r="64" spans="1:65" ht="13.5" customHeight="1">
      <c r="C64" s="24" t="s">
        <v>451</v>
      </c>
      <c r="D64" s="24" t="s">
        <v>454</v>
      </c>
      <c r="Q64" s="161"/>
      <c r="R64" s="161"/>
      <c r="S64" s="161"/>
      <c r="T64" s="161"/>
      <c r="U64" s="161"/>
      <c r="V64" s="29"/>
      <c r="W64" s="29"/>
      <c r="X64" s="29"/>
      <c r="Y64" s="29"/>
      <c r="Z64" s="29"/>
      <c r="AA64" s="43"/>
      <c r="AB64" s="43"/>
      <c r="AC64" s="43"/>
      <c r="AD64" s="43"/>
      <c r="AE64" s="43"/>
      <c r="AF64" s="43"/>
      <c r="AG64" s="43"/>
      <c r="AH64" s="43"/>
      <c r="AI64" s="43"/>
      <c r="AJ64" s="43"/>
      <c r="AK64" s="43"/>
      <c r="AL64" s="43"/>
    </row>
    <row r="65" spans="17:51" ht="14.25" customHeight="1">
      <c r="Q65" s="160"/>
      <c r="R65" s="160"/>
      <c r="S65" s="160"/>
      <c r="T65" s="43"/>
      <c r="U65" s="43"/>
      <c r="V65" s="29"/>
      <c r="W65" s="29"/>
      <c r="X65" s="29"/>
      <c r="Y65" s="29"/>
      <c r="Z65" s="29"/>
      <c r="AA65" s="47"/>
      <c r="AB65" s="160"/>
      <c r="AC65" s="160"/>
      <c r="AD65" s="160"/>
      <c r="AE65" s="160"/>
      <c r="AF65" s="160"/>
      <c r="AG65" s="160"/>
      <c r="AH65" s="160"/>
      <c r="AI65" s="162"/>
      <c r="AJ65" s="43"/>
      <c r="AK65" s="43"/>
      <c r="AL65" s="43"/>
    </row>
    <row r="66" spans="17:51" ht="13.5" customHeight="1">
      <c r="Q66" s="160"/>
      <c r="R66" s="160"/>
      <c r="S66" s="160"/>
      <c r="T66" s="43"/>
      <c r="U66" s="43"/>
      <c r="V66" s="29"/>
      <c r="W66" s="29"/>
      <c r="X66" s="29"/>
      <c r="Y66" s="29"/>
      <c r="Z66" s="29"/>
      <c r="AA66" s="160"/>
      <c r="AB66" s="160"/>
      <c r="AC66" s="160"/>
      <c r="AD66" s="160"/>
      <c r="AE66" s="160"/>
      <c r="AF66" s="160"/>
      <c r="AG66" s="160"/>
      <c r="AH66" s="160"/>
      <c r="AI66" s="43"/>
      <c r="AJ66" s="43"/>
      <c r="AK66" s="43"/>
      <c r="AL66" s="43"/>
    </row>
    <row r="67" spans="17:51" ht="14.25">
      <c r="Q67" s="48"/>
    </row>
    <row r="68" spans="17:51" ht="13.5" customHeight="1"/>
    <row r="69" spans="17:51" ht="14.25" customHeight="1"/>
    <row r="72" spans="17:51">
      <c r="AX72" s="24" t="s">
        <v>193</v>
      </c>
      <c r="AY72" s="24">
        <v>1</v>
      </c>
    </row>
  </sheetData>
  <sheetProtection password="D73A" sheet="1" objects="1" formatCells="0"/>
  <mergeCells count="480">
    <mergeCell ref="C61:H62"/>
    <mergeCell ref="I61:N62"/>
    <mergeCell ref="AB57:AE57"/>
    <mergeCell ref="AF57:AK57"/>
    <mergeCell ref="AB58:AE58"/>
    <mergeCell ref="C60:N60"/>
    <mergeCell ref="Z56:AA56"/>
    <mergeCell ref="AB56:AE56"/>
    <mergeCell ref="AF56:AK56"/>
    <mergeCell ref="C57:K57"/>
    <mergeCell ref="L57:M57"/>
    <mergeCell ref="O57:P57"/>
    <mergeCell ref="Q57:S57"/>
    <mergeCell ref="T57:V57"/>
    <mergeCell ref="W57:Y57"/>
    <mergeCell ref="Z57:AA57"/>
    <mergeCell ref="C56:K56"/>
    <mergeCell ref="L56:M56"/>
    <mergeCell ref="O56:P56"/>
    <mergeCell ref="Q56:S56"/>
    <mergeCell ref="T56:V56"/>
    <mergeCell ref="W56:Y56"/>
    <mergeCell ref="C55:K55"/>
    <mergeCell ref="L55:M55"/>
    <mergeCell ref="O55:P55"/>
    <mergeCell ref="Q55:S55"/>
    <mergeCell ref="T55:V55"/>
    <mergeCell ref="W55:Y55"/>
    <mergeCell ref="Z55:AA55"/>
    <mergeCell ref="AB55:AE55"/>
    <mergeCell ref="AF55:AK55"/>
    <mergeCell ref="C54:K54"/>
    <mergeCell ref="L54:M54"/>
    <mergeCell ref="O54:P54"/>
    <mergeCell ref="Q54:S54"/>
    <mergeCell ref="T54:V54"/>
    <mergeCell ref="W54:Y54"/>
    <mergeCell ref="Z54:AA54"/>
    <mergeCell ref="AB54:AE54"/>
    <mergeCell ref="AF54:AK54"/>
    <mergeCell ref="Z52:AA52"/>
    <mergeCell ref="AB52:AE52"/>
    <mergeCell ref="AF52:AK52"/>
    <mergeCell ref="C53:K53"/>
    <mergeCell ref="L53:M53"/>
    <mergeCell ref="O53:P53"/>
    <mergeCell ref="Q53:S53"/>
    <mergeCell ref="T53:V53"/>
    <mergeCell ref="W53:Y53"/>
    <mergeCell ref="Z53:AA53"/>
    <mergeCell ref="C52:K52"/>
    <mergeCell ref="L52:M52"/>
    <mergeCell ref="O52:P52"/>
    <mergeCell ref="Q52:S52"/>
    <mergeCell ref="T52:V52"/>
    <mergeCell ref="W52:Y52"/>
    <mergeCell ref="AB53:AE53"/>
    <mergeCell ref="AF53:AK53"/>
    <mergeCell ref="C51:K51"/>
    <mergeCell ref="L51:M51"/>
    <mergeCell ref="O51:P51"/>
    <mergeCell ref="Q51:S51"/>
    <mergeCell ref="T51:V51"/>
    <mergeCell ref="W51:Y51"/>
    <mergeCell ref="Z51:AA51"/>
    <mergeCell ref="AB51:AE51"/>
    <mergeCell ref="AF51:AK51"/>
    <mergeCell ref="C50:K50"/>
    <mergeCell ref="L50:M50"/>
    <mergeCell ref="O50:P50"/>
    <mergeCell ref="Q50:S50"/>
    <mergeCell ref="T50:V50"/>
    <mergeCell ref="W50:Y50"/>
    <mergeCell ref="Z50:AA50"/>
    <mergeCell ref="AB50:AE50"/>
    <mergeCell ref="AF50:AK50"/>
    <mergeCell ref="Z48:AA48"/>
    <mergeCell ref="AB48:AE48"/>
    <mergeCell ref="AF48:AK48"/>
    <mergeCell ref="C49:K49"/>
    <mergeCell ref="L49:M49"/>
    <mergeCell ref="O49:P49"/>
    <mergeCell ref="Q49:S49"/>
    <mergeCell ref="T49:V49"/>
    <mergeCell ref="W49:Y49"/>
    <mergeCell ref="Z49:AA49"/>
    <mergeCell ref="C48:K48"/>
    <mergeCell ref="L48:M48"/>
    <mergeCell ref="O48:P48"/>
    <mergeCell ref="Q48:S48"/>
    <mergeCell ref="T48:V48"/>
    <mergeCell ref="W48:Y48"/>
    <mergeCell ref="AB49:AE49"/>
    <mergeCell ref="AF49:AK49"/>
    <mergeCell ref="C47:K47"/>
    <mergeCell ref="L47:M47"/>
    <mergeCell ref="O47:P47"/>
    <mergeCell ref="Q47:S47"/>
    <mergeCell ref="T47:V47"/>
    <mergeCell ref="W47:Y47"/>
    <mergeCell ref="Z47:AA47"/>
    <mergeCell ref="AB47:AE47"/>
    <mergeCell ref="AF47:AK47"/>
    <mergeCell ref="C46:K46"/>
    <mergeCell ref="L46:M46"/>
    <mergeCell ref="O46:P46"/>
    <mergeCell ref="Q46:S46"/>
    <mergeCell ref="T46:V46"/>
    <mergeCell ref="W46:Y46"/>
    <mergeCell ref="Z46:AA46"/>
    <mergeCell ref="AB46:AE46"/>
    <mergeCell ref="AF46:AK46"/>
    <mergeCell ref="Z44:AA44"/>
    <mergeCell ref="AB44:AE44"/>
    <mergeCell ref="AF44:AK44"/>
    <mergeCell ref="C45:K45"/>
    <mergeCell ref="L45:M45"/>
    <mergeCell ref="O45:P45"/>
    <mergeCell ref="Q45:S45"/>
    <mergeCell ref="T45:V45"/>
    <mergeCell ref="W45:Y45"/>
    <mergeCell ref="Z45:AA45"/>
    <mergeCell ref="C44:K44"/>
    <mergeCell ref="L44:M44"/>
    <mergeCell ref="O44:P44"/>
    <mergeCell ref="Q44:S44"/>
    <mergeCell ref="T44:V44"/>
    <mergeCell ref="W44:Y44"/>
    <mergeCell ref="AB45:AE45"/>
    <mergeCell ref="AF45:AK45"/>
    <mergeCell ref="C43:K43"/>
    <mergeCell ref="L43:M43"/>
    <mergeCell ref="O43:P43"/>
    <mergeCell ref="Q43:S43"/>
    <mergeCell ref="T43:V43"/>
    <mergeCell ref="W43:Y43"/>
    <mergeCell ref="Z43:AA43"/>
    <mergeCell ref="AB43:AE43"/>
    <mergeCell ref="AF43:AK43"/>
    <mergeCell ref="C42:K42"/>
    <mergeCell ref="L42:M42"/>
    <mergeCell ref="O42:P42"/>
    <mergeCell ref="Q42:S42"/>
    <mergeCell ref="T42:V42"/>
    <mergeCell ref="W42:Y42"/>
    <mergeCell ref="Z42:AA42"/>
    <mergeCell ref="AB42:AE42"/>
    <mergeCell ref="AF42:AK42"/>
    <mergeCell ref="Z40:AA40"/>
    <mergeCell ref="AB40:AE40"/>
    <mergeCell ref="AF40:AK40"/>
    <mergeCell ref="C41:K41"/>
    <mergeCell ref="L41:M41"/>
    <mergeCell ref="O41:P41"/>
    <mergeCell ref="Q41:S41"/>
    <mergeCell ref="T41:V41"/>
    <mergeCell ref="W41:Y41"/>
    <mergeCell ref="Z41:AA41"/>
    <mergeCell ref="C40:K40"/>
    <mergeCell ref="L40:M40"/>
    <mergeCell ref="O40:P40"/>
    <mergeCell ref="Q40:S40"/>
    <mergeCell ref="T40:V40"/>
    <mergeCell ref="W40:Y40"/>
    <mergeCell ref="AB41:AE41"/>
    <mergeCell ref="AF41:AK41"/>
    <mergeCell ref="C39:K39"/>
    <mergeCell ref="L39:M39"/>
    <mergeCell ref="O39:P39"/>
    <mergeCell ref="Q39:S39"/>
    <mergeCell ref="T39:V39"/>
    <mergeCell ref="W39:Y39"/>
    <mergeCell ref="Z39:AA39"/>
    <mergeCell ref="AB39:AE39"/>
    <mergeCell ref="AF39:AK39"/>
    <mergeCell ref="C38:K38"/>
    <mergeCell ref="L38:M38"/>
    <mergeCell ref="O38:P38"/>
    <mergeCell ref="Q38:S38"/>
    <mergeCell ref="T38:V38"/>
    <mergeCell ref="W38:Y38"/>
    <mergeCell ref="Z38:AA38"/>
    <mergeCell ref="AB38:AE38"/>
    <mergeCell ref="AF38:AK38"/>
    <mergeCell ref="Z36:AA36"/>
    <mergeCell ref="AB36:AE36"/>
    <mergeCell ref="AF36:AK36"/>
    <mergeCell ref="C37:K37"/>
    <mergeCell ref="L37:M37"/>
    <mergeCell ref="O37:P37"/>
    <mergeCell ref="Q37:S37"/>
    <mergeCell ref="T37:V37"/>
    <mergeCell ref="W37:Y37"/>
    <mergeCell ref="Z37:AA37"/>
    <mergeCell ref="C36:K36"/>
    <mergeCell ref="L36:M36"/>
    <mergeCell ref="O36:P36"/>
    <mergeCell ref="Q36:S36"/>
    <mergeCell ref="T36:V36"/>
    <mergeCell ref="W36:Y36"/>
    <mergeCell ref="AB37:AE37"/>
    <mergeCell ref="AF37:AK37"/>
    <mergeCell ref="C35:K35"/>
    <mergeCell ref="L35:M35"/>
    <mergeCell ref="O35:P35"/>
    <mergeCell ref="Q35:S35"/>
    <mergeCell ref="T35:V35"/>
    <mergeCell ref="W35:Y35"/>
    <mergeCell ref="Z35:AA35"/>
    <mergeCell ref="AB35:AE35"/>
    <mergeCell ref="AF35:AK35"/>
    <mergeCell ref="C34:K34"/>
    <mergeCell ref="L34:M34"/>
    <mergeCell ref="O34:P34"/>
    <mergeCell ref="Q34:S34"/>
    <mergeCell ref="T34:V34"/>
    <mergeCell ref="W34:Y34"/>
    <mergeCell ref="Z34:AA34"/>
    <mergeCell ref="AB34:AE34"/>
    <mergeCell ref="AF34:AK34"/>
    <mergeCell ref="Z32:AA32"/>
    <mergeCell ref="AB32:AE32"/>
    <mergeCell ref="AF32:AK32"/>
    <mergeCell ref="C33:K33"/>
    <mergeCell ref="L33:M33"/>
    <mergeCell ref="O33:P33"/>
    <mergeCell ref="Q33:S33"/>
    <mergeCell ref="T33:V33"/>
    <mergeCell ref="W33:Y33"/>
    <mergeCell ref="Z33:AA33"/>
    <mergeCell ref="C32:K32"/>
    <mergeCell ref="L32:M32"/>
    <mergeCell ref="O32:P32"/>
    <mergeCell ref="Q32:S32"/>
    <mergeCell ref="T32:V32"/>
    <mergeCell ref="W32:Y32"/>
    <mergeCell ref="AB33:AE33"/>
    <mergeCell ref="AF33:AK33"/>
    <mergeCell ref="C31:K31"/>
    <mergeCell ref="L31:M31"/>
    <mergeCell ref="O31:P31"/>
    <mergeCell ref="Q31:S31"/>
    <mergeCell ref="T31:V31"/>
    <mergeCell ref="W31:Y31"/>
    <mergeCell ref="Z31:AA31"/>
    <mergeCell ref="AB31:AE31"/>
    <mergeCell ref="AF31:AK31"/>
    <mergeCell ref="C30:K30"/>
    <mergeCell ref="L30:M30"/>
    <mergeCell ref="O30:P30"/>
    <mergeCell ref="Q30:S30"/>
    <mergeCell ref="T30:V30"/>
    <mergeCell ref="W30:Y30"/>
    <mergeCell ref="Z30:AA30"/>
    <mergeCell ref="AB30:AE30"/>
    <mergeCell ref="AF30:AK30"/>
    <mergeCell ref="Z28:AA28"/>
    <mergeCell ref="AB28:AE28"/>
    <mergeCell ref="AF28:AK28"/>
    <mergeCell ref="C29:K29"/>
    <mergeCell ref="L29:M29"/>
    <mergeCell ref="O29:P29"/>
    <mergeCell ref="Q29:S29"/>
    <mergeCell ref="T29:V29"/>
    <mergeCell ref="W29:Y29"/>
    <mergeCell ref="Z29:AA29"/>
    <mergeCell ref="C28:K28"/>
    <mergeCell ref="L28:M28"/>
    <mergeCell ref="O28:P28"/>
    <mergeCell ref="Q28:S28"/>
    <mergeCell ref="T28:V28"/>
    <mergeCell ref="W28:Y28"/>
    <mergeCell ref="AB29:AE29"/>
    <mergeCell ref="AF29:AK29"/>
    <mergeCell ref="C27:K27"/>
    <mergeCell ref="L27:M27"/>
    <mergeCell ref="O27:P27"/>
    <mergeCell ref="Q27:S27"/>
    <mergeCell ref="T27:V27"/>
    <mergeCell ref="W27:Y27"/>
    <mergeCell ref="Z27:AA27"/>
    <mergeCell ref="AB27:AE27"/>
    <mergeCell ref="AF27:AK27"/>
    <mergeCell ref="C26:K26"/>
    <mergeCell ref="L26:M26"/>
    <mergeCell ref="O26:P26"/>
    <mergeCell ref="Q26:S26"/>
    <mergeCell ref="T26:V26"/>
    <mergeCell ref="W26:Y26"/>
    <mergeCell ref="Z26:AA26"/>
    <mergeCell ref="AB26:AE26"/>
    <mergeCell ref="AF26:AK26"/>
    <mergeCell ref="Z24:AA24"/>
    <mergeCell ref="AB24:AE24"/>
    <mergeCell ref="AF24:AK24"/>
    <mergeCell ref="C25:K25"/>
    <mergeCell ref="L25:M25"/>
    <mergeCell ref="O25:P25"/>
    <mergeCell ref="Q25:S25"/>
    <mergeCell ref="T25:V25"/>
    <mergeCell ref="W25:Y25"/>
    <mergeCell ref="Z25:AA25"/>
    <mergeCell ref="C24:K24"/>
    <mergeCell ref="L24:M24"/>
    <mergeCell ref="O24:P24"/>
    <mergeCell ref="Q24:S24"/>
    <mergeCell ref="T24:V24"/>
    <mergeCell ref="W24:Y24"/>
    <mergeCell ref="AB25:AE25"/>
    <mergeCell ref="AF25:AK25"/>
    <mergeCell ref="C23:K23"/>
    <mergeCell ref="L23:M23"/>
    <mergeCell ref="O23:P23"/>
    <mergeCell ref="Q23:S23"/>
    <mergeCell ref="T23:V23"/>
    <mergeCell ref="W23:Y23"/>
    <mergeCell ref="Z23:AA23"/>
    <mergeCell ref="AB23:AE23"/>
    <mergeCell ref="AF23:AK23"/>
    <mergeCell ref="C22:K22"/>
    <mergeCell ref="L22:M22"/>
    <mergeCell ref="O22:P22"/>
    <mergeCell ref="Q22:S22"/>
    <mergeCell ref="T22:V22"/>
    <mergeCell ref="W22:Y22"/>
    <mergeCell ref="Z22:AA22"/>
    <mergeCell ref="AB22:AE22"/>
    <mergeCell ref="AF22:AK22"/>
    <mergeCell ref="Z20:AA20"/>
    <mergeCell ref="AB20:AE20"/>
    <mergeCell ref="AF20:AK20"/>
    <mergeCell ref="C21:K21"/>
    <mergeCell ref="L21:M21"/>
    <mergeCell ref="O21:P21"/>
    <mergeCell ref="Q21:S21"/>
    <mergeCell ref="T21:V21"/>
    <mergeCell ref="W21:Y21"/>
    <mergeCell ref="Z21:AA21"/>
    <mergeCell ref="C20:K20"/>
    <mergeCell ref="L20:M20"/>
    <mergeCell ref="O20:P20"/>
    <mergeCell ref="Q20:S20"/>
    <mergeCell ref="T20:V20"/>
    <mergeCell ref="W20:Y20"/>
    <mergeCell ref="AB21:AE21"/>
    <mergeCell ref="AF21:AK21"/>
    <mergeCell ref="C19:K19"/>
    <mergeCell ref="L19:M19"/>
    <mergeCell ref="O19:P19"/>
    <mergeCell ref="Q19:S19"/>
    <mergeCell ref="T19:V19"/>
    <mergeCell ref="W19:Y19"/>
    <mergeCell ref="Z19:AA19"/>
    <mergeCell ref="AB19:AE19"/>
    <mergeCell ref="AF19:AK19"/>
    <mergeCell ref="C18:K18"/>
    <mergeCell ref="L18:M18"/>
    <mergeCell ref="O18:P18"/>
    <mergeCell ref="Q18:S18"/>
    <mergeCell ref="T18:V18"/>
    <mergeCell ref="W18:Y18"/>
    <mergeCell ref="Z18:AA18"/>
    <mergeCell ref="AB18:AE18"/>
    <mergeCell ref="AF18:AK18"/>
    <mergeCell ref="Z16:AA16"/>
    <mergeCell ref="AB16:AE16"/>
    <mergeCell ref="AF16:AK16"/>
    <mergeCell ref="C17:K17"/>
    <mergeCell ref="L17:M17"/>
    <mergeCell ref="O17:P17"/>
    <mergeCell ref="Q17:S17"/>
    <mergeCell ref="T17:V17"/>
    <mergeCell ref="W17:Y17"/>
    <mergeCell ref="Z17:AA17"/>
    <mergeCell ref="C16:K16"/>
    <mergeCell ref="L16:M16"/>
    <mergeCell ref="O16:P16"/>
    <mergeCell ref="Q16:S16"/>
    <mergeCell ref="T16:V16"/>
    <mergeCell ref="W16:Y16"/>
    <mergeCell ref="AB17:AE17"/>
    <mergeCell ref="AF17:AK17"/>
    <mergeCell ref="C15:K15"/>
    <mergeCell ref="L15:M15"/>
    <mergeCell ref="O15:P15"/>
    <mergeCell ref="Q15:S15"/>
    <mergeCell ref="T15:V15"/>
    <mergeCell ref="W15:Y15"/>
    <mergeCell ref="Z15:AA15"/>
    <mergeCell ref="AB15:AE15"/>
    <mergeCell ref="AF15:AK15"/>
    <mergeCell ref="C14:K14"/>
    <mergeCell ref="L14:M14"/>
    <mergeCell ref="O14:P14"/>
    <mergeCell ref="Q14:S14"/>
    <mergeCell ref="T14:V14"/>
    <mergeCell ref="W14:Y14"/>
    <mergeCell ref="Z14:AA14"/>
    <mergeCell ref="AB14:AE14"/>
    <mergeCell ref="AF14:AK14"/>
    <mergeCell ref="Z12:AA12"/>
    <mergeCell ref="AB12:AE12"/>
    <mergeCell ref="AF12:AK12"/>
    <mergeCell ref="C13:K13"/>
    <mergeCell ref="L13:M13"/>
    <mergeCell ref="O13:P13"/>
    <mergeCell ref="Q13:S13"/>
    <mergeCell ref="T13:V13"/>
    <mergeCell ref="W13:Y13"/>
    <mergeCell ref="Z13:AA13"/>
    <mergeCell ref="C12:K12"/>
    <mergeCell ref="L12:M12"/>
    <mergeCell ref="O12:P12"/>
    <mergeCell ref="Q12:S12"/>
    <mergeCell ref="T12:V12"/>
    <mergeCell ref="W12:Y12"/>
    <mergeCell ref="AB13:AE13"/>
    <mergeCell ref="AF13:AK13"/>
    <mergeCell ref="C11:K11"/>
    <mergeCell ref="L11:M11"/>
    <mergeCell ref="O11:P11"/>
    <mergeCell ref="Q11:S11"/>
    <mergeCell ref="T11:V11"/>
    <mergeCell ref="W11:Y11"/>
    <mergeCell ref="Z11:AA11"/>
    <mergeCell ref="AB11:AE11"/>
    <mergeCell ref="AF11:AK11"/>
    <mergeCell ref="C10:K10"/>
    <mergeCell ref="L10:M10"/>
    <mergeCell ref="O10:P10"/>
    <mergeCell ref="Q10:S10"/>
    <mergeCell ref="T10:V10"/>
    <mergeCell ref="W10:Y10"/>
    <mergeCell ref="Z10:AA10"/>
    <mergeCell ref="AB10:AE10"/>
    <mergeCell ref="AF10:AK10"/>
    <mergeCell ref="Z7:AA7"/>
    <mergeCell ref="AB7:AE7"/>
    <mergeCell ref="Z8:AA8"/>
    <mergeCell ref="AB8:AE8"/>
    <mergeCell ref="AF8:AK8"/>
    <mergeCell ref="C9:K9"/>
    <mergeCell ref="L9:M9"/>
    <mergeCell ref="O9:P9"/>
    <mergeCell ref="Q9:S9"/>
    <mergeCell ref="T9:V9"/>
    <mergeCell ref="W9:Y9"/>
    <mergeCell ref="Z9:AA9"/>
    <mergeCell ref="C8:K8"/>
    <mergeCell ref="L8:M8"/>
    <mergeCell ref="O8:P8"/>
    <mergeCell ref="Q8:S8"/>
    <mergeCell ref="T8:V8"/>
    <mergeCell ref="W8:Y8"/>
    <mergeCell ref="AB9:AE9"/>
    <mergeCell ref="AF9:AK9"/>
    <mergeCell ref="U1:AF2"/>
    <mergeCell ref="AG1:AH2"/>
    <mergeCell ref="AI1:AL2"/>
    <mergeCell ref="A3:H4"/>
    <mergeCell ref="I3:K4"/>
    <mergeCell ref="L3:AJ4"/>
    <mergeCell ref="B6:B7"/>
    <mergeCell ref="C6:K7"/>
    <mergeCell ref="L6:M7"/>
    <mergeCell ref="N6:N7"/>
    <mergeCell ref="O6:P6"/>
    <mergeCell ref="Q6:S6"/>
    <mergeCell ref="O7:P7"/>
    <mergeCell ref="Q7:S7"/>
    <mergeCell ref="A1:K2"/>
    <mergeCell ref="L1:T2"/>
    <mergeCell ref="T6:V6"/>
    <mergeCell ref="W6:Y6"/>
    <mergeCell ref="Z6:AA6"/>
    <mergeCell ref="AB6:AE6"/>
    <mergeCell ref="AF6:AK7"/>
    <mergeCell ref="AL6:AL7"/>
    <mergeCell ref="T7:V7"/>
    <mergeCell ref="W7:Y7"/>
  </mergeCells>
  <phoneticPr fontId="28"/>
  <conditionalFormatting sqref="N8:N57">
    <cfRule type="containsBlanks" dxfId="26" priority="26">
      <formula>LEN(TRIM(N8))=0</formula>
    </cfRule>
  </conditionalFormatting>
  <conditionalFormatting sqref="W8:Y57">
    <cfRule type="containsBlanks" dxfId="25" priority="28">
      <formula>LEN(TRIM(W8))=0</formula>
    </cfRule>
  </conditionalFormatting>
  <conditionalFormatting sqref="L3:AJ4">
    <cfRule type="expression" dxfId="24" priority="20">
      <formula>$AQ$7&lt;&gt;2</formula>
    </cfRule>
  </conditionalFormatting>
  <conditionalFormatting sqref="L3:AJ4">
    <cfRule type="expression" dxfId="23" priority="19">
      <formula>$AQ$7=2</formula>
    </cfRule>
  </conditionalFormatting>
  <conditionalFormatting sqref="T8:V57">
    <cfRule type="containsBlanks" dxfId="22" priority="27">
      <formula>LEN(TRIM(T8))=0</formula>
    </cfRule>
  </conditionalFormatting>
  <conditionalFormatting sqref="C8:K57">
    <cfRule type="containsBlanks" dxfId="21" priority="14">
      <formula>LEN(TRIM(C8))=0</formula>
    </cfRule>
  </conditionalFormatting>
  <conditionalFormatting sqref="O8:S56 O57 Q57:S57">
    <cfRule type="containsBlanks" dxfId="20" priority="13">
      <formula>LEN(TRIM(O8))=0</formula>
    </cfRule>
  </conditionalFormatting>
  <conditionalFormatting sqref="AF8:AK57">
    <cfRule type="containsBlanks" dxfId="19" priority="12">
      <formula>LEN(TRIM(AF8))=0</formula>
    </cfRule>
  </conditionalFormatting>
  <conditionalFormatting sqref="L8:M57">
    <cfRule type="containsBlanks" dxfId="18" priority="11">
      <formula>LEN(TRIM(L8))=0</formula>
    </cfRule>
  </conditionalFormatting>
  <conditionalFormatting sqref="AB8:AE8">
    <cfRule type="expression" dxfId="17" priority="10">
      <formula>Z8-AR8&gt;0</formula>
    </cfRule>
  </conditionalFormatting>
  <conditionalFormatting sqref="Z8:AA57">
    <cfRule type="expression" dxfId="16" priority="2">
      <formula>$AQ$7=1</formula>
    </cfRule>
  </conditionalFormatting>
  <conditionalFormatting sqref="Z8:AA47">
    <cfRule type="containsBlanks" dxfId="15" priority="3">
      <formula>LEN(TRIM(Z8))=0</formula>
    </cfRule>
  </conditionalFormatting>
  <conditionalFormatting sqref="I3:K4">
    <cfRule type="containsBlanks" dxfId="14" priority="1">
      <formula>LEN(TRIM(I3))=0</formula>
    </cfRule>
  </conditionalFormatting>
  <dataValidations count="8">
    <dataValidation type="list" allowBlank="1" showInputMessage="1" showErrorMessage="1" prompt="現行機の年式もしくは設置年を記入する。" sqref="L8:M57">
      <formula1>$AX$35:$AX$57</formula1>
    </dataValidation>
    <dataValidation type="list" allowBlank="1" showInputMessage="1" showErrorMessage="1" sqref="N8:N57">
      <formula1>"◎"</formula1>
    </dataValidation>
    <dataValidation type="decimal" allowBlank="1" showInputMessage="1" showErrorMessage="1" error="０～２４の数値で記入します" sqref="T8:V57">
      <formula1>0</formula1>
      <formula2>24</formula2>
    </dataValidation>
    <dataValidation type="decimal" allowBlank="1" showInputMessage="1" showErrorMessage="1" error="０～３６５の数値で記入します" sqref="W8:Y57 Z48:AA57">
      <formula1>0</formula1>
      <formula2>365</formula2>
    </dataValidation>
    <dataValidation type="whole" allowBlank="1" showInputMessage="1" showErrorMessage="1" error="数値で記入します" sqref="Q8:S57 O48:O57">
      <formula1>0</formula1>
      <formula2>1000000</formula2>
    </dataValidation>
    <dataValidation type="list" allowBlank="1" showInputMessage="1" showErrorMessage="1" prompt="リストから選択" sqref="Z8:AA57">
      <formula1>$AV$9:$AV$12</formula1>
    </dataValidation>
    <dataValidation type="decimal" allowBlank="1" showInputMessage="1" showErrorMessage="1" error="数値で記入します" sqref="O8:P47">
      <formula1>0</formula1>
      <formula2>1000000</formula2>
    </dataValidation>
    <dataValidation type="list" allowBlank="1" showInputMessage="1" showErrorMessage="1" error="０～３６５の数値で記入します" sqref="Z8:AA47">
      <formula1>$AV$9:$AV$12</formula1>
    </dataValidation>
  </dataValidations>
  <printOptions horizontalCentered="1"/>
  <pageMargins left="0.51181102362204722" right="0.51181102362204722" top="0.51181102362204722" bottom="0.35433070866141736" header="0.27559055118110237" footer="0.31496062992125984"/>
  <pageSetup paperSize="9" orientation="portrait" r:id="rId1"/>
  <headerFooter>
    <oddHeader>&amp;L６．CO₂排出削減量算定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8545" r:id="rId4" name="Option Button 1">
              <controlPr defaultSize="0" autoFill="0" autoLine="0" autoPict="0">
                <anchor moveWithCells="1">
                  <from>
                    <xdr:col>19</xdr:col>
                    <xdr:colOff>152400</xdr:colOff>
                    <xdr:row>0</xdr:row>
                    <xdr:rowOff>47625</xdr:rowOff>
                  </from>
                  <to>
                    <xdr:col>21</xdr:col>
                    <xdr:colOff>133350</xdr:colOff>
                    <xdr:row>1</xdr:row>
                    <xdr:rowOff>123825</xdr:rowOff>
                  </to>
                </anchor>
              </controlPr>
            </control>
          </mc:Choice>
        </mc:AlternateContent>
        <mc:AlternateContent xmlns:mc="http://schemas.openxmlformats.org/markup-compatibility/2006">
          <mc:Choice Requires="x14">
            <control shapeId="108546" r:id="rId5" name="Option Button 2">
              <controlPr defaultSize="0" autoFill="0" autoLine="0" autoPict="0">
                <anchor moveWithCells="1">
                  <from>
                    <xdr:col>26</xdr:col>
                    <xdr:colOff>171450</xdr:colOff>
                    <xdr:row>0</xdr:row>
                    <xdr:rowOff>47625</xdr:rowOff>
                  </from>
                  <to>
                    <xdr:col>28</xdr:col>
                    <xdr:colOff>76200</xdr:colOff>
                    <xdr:row>1</xdr:row>
                    <xdr:rowOff>123825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5:AL183"/>
  <sheetViews>
    <sheetView workbookViewId="0">
      <selection activeCell="BU21" sqref="BU21"/>
    </sheetView>
  </sheetViews>
  <sheetFormatPr defaultRowHeight="13.5"/>
  <cols>
    <col min="5" max="5" width="9.875" bestFit="1" customWidth="1"/>
    <col min="21" max="21" width="9.875" bestFit="1" customWidth="1"/>
    <col min="22" max="22" width="9.75" customWidth="1"/>
    <col min="23" max="24" width="9.875" bestFit="1" customWidth="1"/>
  </cols>
  <sheetData>
    <row r="5" spans="1:38">
      <c r="A5" s="2"/>
      <c r="B5" s="2"/>
      <c r="C5" s="2"/>
      <c r="D5" s="2"/>
      <c r="E5" s="2"/>
      <c r="F5" s="1263"/>
      <c r="G5" s="1266" t="s">
        <v>301</v>
      </c>
      <c r="H5" s="1266"/>
      <c r="I5" s="1266"/>
      <c r="J5" s="1266"/>
      <c r="K5" s="1266" t="s">
        <v>302</v>
      </c>
      <c r="L5" s="1266"/>
      <c r="M5" s="1266"/>
      <c r="N5" s="1266"/>
      <c r="O5" s="2"/>
      <c r="P5" s="2"/>
      <c r="Q5" s="2"/>
      <c r="R5" s="2"/>
      <c r="S5" s="2"/>
      <c r="T5" s="2"/>
      <c r="U5" s="2"/>
      <c r="V5" s="2"/>
      <c r="W5" s="2"/>
      <c r="X5" s="2"/>
      <c r="Y5" s="2"/>
      <c r="Z5" s="2"/>
      <c r="AA5" s="2"/>
      <c r="AB5" s="2"/>
      <c r="AC5" s="2"/>
      <c r="AD5" s="2"/>
      <c r="AE5" s="2"/>
      <c r="AF5" s="2"/>
      <c r="AG5" s="2"/>
      <c r="AH5" s="2"/>
      <c r="AI5" s="2"/>
      <c r="AJ5" s="2"/>
      <c r="AK5" s="2"/>
      <c r="AL5" s="2"/>
    </row>
    <row r="6" spans="1:38">
      <c r="A6" s="2"/>
      <c r="F6" s="1264"/>
      <c r="G6" s="1267" t="s">
        <v>304</v>
      </c>
      <c r="H6" s="1268"/>
      <c r="I6" s="1267" t="s">
        <v>306</v>
      </c>
      <c r="J6" s="1268"/>
      <c r="K6" s="1267" t="s">
        <v>304</v>
      </c>
      <c r="L6" s="1268"/>
      <c r="M6" s="1267" t="s">
        <v>306</v>
      </c>
      <c r="N6" s="1268"/>
    </row>
    <row r="7" spans="1:38">
      <c r="A7" s="2"/>
      <c r="F7" s="1265"/>
      <c r="G7" s="62" t="s">
        <v>307</v>
      </c>
      <c r="H7" s="62" t="s">
        <v>308</v>
      </c>
      <c r="I7" s="62" t="s">
        <v>307</v>
      </c>
      <c r="J7" s="62" t="s">
        <v>308</v>
      </c>
      <c r="K7" s="62" t="s">
        <v>307</v>
      </c>
      <c r="L7" s="62" t="s">
        <v>308</v>
      </c>
      <c r="M7" s="62" t="s">
        <v>307</v>
      </c>
      <c r="N7" s="62" t="s">
        <v>308</v>
      </c>
    </row>
    <row r="8" spans="1:38">
      <c r="A8" s="2"/>
      <c r="F8" s="102" t="s">
        <v>309</v>
      </c>
      <c r="G8" s="103">
        <v>0.14699999999999999</v>
      </c>
      <c r="H8" s="103">
        <v>0.13700000000000001</v>
      </c>
      <c r="I8" s="104">
        <v>0.20799999999999999</v>
      </c>
      <c r="J8" s="104">
        <v>0.151</v>
      </c>
      <c r="K8" s="103">
        <v>0.16400000000000001</v>
      </c>
      <c r="L8" s="103">
        <v>0.16</v>
      </c>
      <c r="M8" s="104">
        <v>0.10199999999999999</v>
      </c>
      <c r="N8" s="104">
        <v>8.7999999999999995E-2</v>
      </c>
    </row>
    <row r="9" spans="1:38">
      <c r="A9" s="2"/>
      <c r="F9" s="62" t="s">
        <v>310</v>
      </c>
      <c r="G9" s="103">
        <v>0.248</v>
      </c>
      <c r="H9" s="103">
        <v>0.20599999999999999</v>
      </c>
      <c r="I9" s="104">
        <v>0.14399999999999999</v>
      </c>
      <c r="J9" s="104">
        <v>0.13200000000000001</v>
      </c>
      <c r="K9" s="103">
        <v>0.26800000000000002</v>
      </c>
      <c r="L9" s="103">
        <v>0.25700000000000001</v>
      </c>
      <c r="M9" s="104">
        <v>7.5999999999999998E-2</v>
      </c>
      <c r="N9" s="104">
        <v>4.4999999999999998E-2</v>
      </c>
    </row>
    <row r="10" spans="1:38">
      <c r="A10" s="2"/>
      <c r="F10" s="62" t="s">
        <v>311</v>
      </c>
      <c r="G10" s="103">
        <v>0.30499999999999999</v>
      </c>
      <c r="H10" s="103">
        <v>0.249</v>
      </c>
      <c r="I10" s="104">
        <v>0</v>
      </c>
      <c r="J10" s="104">
        <v>0</v>
      </c>
      <c r="K10" s="103">
        <v>0.378</v>
      </c>
      <c r="L10" s="103">
        <v>0.317</v>
      </c>
      <c r="M10" s="104">
        <v>0</v>
      </c>
      <c r="N10" s="104">
        <v>0</v>
      </c>
    </row>
    <row r="11" spans="1:38">
      <c r="A11" s="2"/>
      <c r="F11" s="62" t="s">
        <v>312</v>
      </c>
      <c r="G11" s="103">
        <v>0.54600000000000004</v>
      </c>
      <c r="H11" s="103">
        <v>0.54400000000000004</v>
      </c>
      <c r="I11" s="104">
        <v>0</v>
      </c>
      <c r="J11" s="104">
        <v>0</v>
      </c>
      <c r="K11" s="103">
        <v>0.58699999999999997</v>
      </c>
      <c r="L11" s="103">
        <v>0.57299999999999995</v>
      </c>
      <c r="M11" s="104">
        <v>0</v>
      </c>
      <c r="N11" s="104">
        <v>0</v>
      </c>
    </row>
    <row r="12" spans="1:38">
      <c r="A12" s="2"/>
      <c r="F12" s="62" t="s">
        <v>313</v>
      </c>
      <c r="G12" s="103">
        <v>0.58699999999999997</v>
      </c>
      <c r="H12" s="103">
        <v>0.53400000000000003</v>
      </c>
      <c r="I12" s="104">
        <v>0</v>
      </c>
      <c r="J12" s="104">
        <v>0</v>
      </c>
      <c r="K12" s="103">
        <v>0.626</v>
      </c>
      <c r="L12" s="103">
        <v>0.61499999999999999</v>
      </c>
      <c r="M12" s="104">
        <v>0</v>
      </c>
      <c r="N12" s="104">
        <v>0</v>
      </c>
    </row>
    <row r="13" spans="1:38">
      <c r="A13" s="2"/>
      <c r="F13" s="62" t="s">
        <v>314</v>
      </c>
      <c r="G13" s="103">
        <v>0.372</v>
      </c>
      <c r="H13" s="103">
        <v>0.432</v>
      </c>
      <c r="I13" s="104">
        <v>0</v>
      </c>
      <c r="J13" s="104">
        <v>0</v>
      </c>
      <c r="K13" s="103">
        <v>0.436</v>
      </c>
      <c r="L13" s="103">
        <v>0.48399999999999999</v>
      </c>
      <c r="M13" s="104">
        <v>0</v>
      </c>
      <c r="N13" s="104">
        <v>0</v>
      </c>
    </row>
    <row r="14" spans="1:38">
      <c r="A14" s="2"/>
      <c r="F14" s="62" t="s">
        <v>315</v>
      </c>
      <c r="G14" s="103">
        <v>0.18</v>
      </c>
      <c r="H14" s="103">
        <v>0.20599999999999999</v>
      </c>
      <c r="I14" s="104">
        <v>0.14799999999999999</v>
      </c>
      <c r="J14" s="104">
        <v>6.2E-2</v>
      </c>
      <c r="K14" s="103">
        <v>0.21</v>
      </c>
      <c r="L14" s="103">
        <v>0.23499999999999999</v>
      </c>
      <c r="M14" s="104">
        <v>4.4999999999999998E-2</v>
      </c>
      <c r="N14" s="104">
        <v>0</v>
      </c>
    </row>
    <row r="15" spans="1:38">
      <c r="A15" s="2"/>
      <c r="F15" s="62" t="s">
        <v>316</v>
      </c>
      <c r="G15" s="103">
        <v>8.5000000000000006E-2</v>
      </c>
      <c r="H15" s="103">
        <v>0.129</v>
      </c>
      <c r="I15" s="104">
        <v>0.245</v>
      </c>
      <c r="J15" s="104">
        <v>0.17100000000000001</v>
      </c>
      <c r="K15" s="103">
        <v>0.16900000000000001</v>
      </c>
      <c r="L15" s="103">
        <v>0.13600000000000001</v>
      </c>
      <c r="M15" s="104">
        <v>0.13100000000000001</v>
      </c>
      <c r="N15" s="104">
        <v>0.09</v>
      </c>
    </row>
    <row r="16" spans="1:38">
      <c r="A16" s="2"/>
      <c r="F16" s="62" t="s">
        <v>317</v>
      </c>
      <c r="G16" s="103">
        <v>0</v>
      </c>
      <c r="H16" s="103">
        <v>0</v>
      </c>
      <c r="I16" s="104">
        <v>0.45</v>
      </c>
      <c r="J16" s="104">
        <v>0.312</v>
      </c>
      <c r="K16" s="103">
        <v>0</v>
      </c>
      <c r="L16" s="103">
        <v>0</v>
      </c>
      <c r="M16" s="104">
        <v>0.224</v>
      </c>
      <c r="N16" s="104">
        <v>0.151</v>
      </c>
    </row>
    <row r="17" spans="1:23">
      <c r="A17" s="2"/>
      <c r="F17" s="62" t="s">
        <v>318</v>
      </c>
      <c r="G17" s="103">
        <v>0</v>
      </c>
      <c r="H17" s="103">
        <v>0</v>
      </c>
      <c r="I17" s="104">
        <v>0.56499999999999995</v>
      </c>
      <c r="J17" s="104">
        <v>0.44600000000000001</v>
      </c>
      <c r="K17" s="103">
        <v>0</v>
      </c>
      <c r="L17" s="103">
        <v>0</v>
      </c>
      <c r="M17" s="104">
        <v>0.27800000000000002</v>
      </c>
      <c r="N17" s="104">
        <v>0.19900000000000001</v>
      </c>
    </row>
    <row r="18" spans="1:23">
      <c r="A18" s="2"/>
      <c r="F18" s="62" t="s">
        <v>319</v>
      </c>
      <c r="G18" s="103">
        <v>0</v>
      </c>
      <c r="H18" s="103">
        <v>0</v>
      </c>
      <c r="I18" s="104">
        <v>0.52900000000000003</v>
      </c>
      <c r="J18" s="104">
        <v>0.432</v>
      </c>
      <c r="K18" s="103">
        <v>0</v>
      </c>
      <c r="L18" s="103">
        <v>0</v>
      </c>
      <c r="M18" s="104">
        <v>0.25</v>
      </c>
      <c r="N18" s="104">
        <v>0.193</v>
      </c>
    </row>
    <row r="19" spans="1:23">
      <c r="A19" s="2"/>
      <c r="F19" s="62" t="s">
        <v>320</v>
      </c>
      <c r="G19" s="103">
        <v>0</v>
      </c>
      <c r="H19" s="103">
        <v>0.107</v>
      </c>
      <c r="I19" s="104">
        <v>0.38900000000000001</v>
      </c>
      <c r="J19" s="104">
        <v>0.32500000000000001</v>
      </c>
      <c r="K19" s="103">
        <v>5.8000000000000003E-2</v>
      </c>
      <c r="L19" s="103">
        <v>0.188</v>
      </c>
      <c r="M19" s="104">
        <v>0.20100000000000001</v>
      </c>
      <c r="N19" s="104">
        <v>0.14599999999999999</v>
      </c>
    </row>
    <row r="20" spans="1:23">
      <c r="A20" s="2"/>
    </row>
    <row r="21" spans="1:23">
      <c r="A21" s="2"/>
    </row>
    <row r="22" spans="1:23">
      <c r="A22" s="2"/>
      <c r="F22" s="23" t="s">
        <v>321</v>
      </c>
      <c r="G22" s="23" t="s">
        <v>301</v>
      </c>
      <c r="H22" s="23"/>
      <c r="I22" s="23"/>
      <c r="J22" s="23"/>
      <c r="K22" s="23" t="s">
        <v>302</v>
      </c>
      <c r="L22" s="23"/>
      <c r="M22" s="23"/>
      <c r="N22" s="23"/>
      <c r="P22" t="s">
        <v>324</v>
      </c>
      <c r="U22" t="s">
        <v>331</v>
      </c>
    </row>
    <row r="23" spans="1:23">
      <c r="A23" s="2"/>
      <c r="F23" s="23"/>
      <c r="G23" s="23" t="s">
        <v>304</v>
      </c>
      <c r="H23" s="23"/>
      <c r="I23" s="23" t="s">
        <v>306</v>
      </c>
      <c r="J23" s="23"/>
      <c r="K23" s="23" t="s">
        <v>304</v>
      </c>
      <c r="L23" s="23"/>
      <c r="M23" s="23" t="s">
        <v>306</v>
      </c>
      <c r="N23" s="23"/>
    </row>
    <row r="24" spans="1:23">
      <c r="A24" s="2"/>
      <c r="F24" s="23"/>
      <c r="G24" s="23" t="s">
        <v>307</v>
      </c>
      <c r="H24" s="23" t="s">
        <v>308</v>
      </c>
      <c r="I24" s="23" t="s">
        <v>307</v>
      </c>
      <c r="J24" s="23" t="s">
        <v>308</v>
      </c>
      <c r="K24" s="23" t="s">
        <v>307</v>
      </c>
      <c r="L24" s="23" t="s">
        <v>308</v>
      </c>
      <c r="M24" s="23" t="s">
        <v>307</v>
      </c>
      <c r="N24" s="23" t="s">
        <v>308</v>
      </c>
      <c r="P24" s="23" t="s">
        <v>301</v>
      </c>
      <c r="R24" s="23" t="s">
        <v>302</v>
      </c>
    </row>
    <row r="25" spans="1:23">
      <c r="A25" s="2"/>
      <c r="F25" s="23"/>
      <c r="G25" s="23">
        <v>111</v>
      </c>
      <c r="H25" s="23">
        <v>121</v>
      </c>
      <c r="I25" s="23">
        <v>112</v>
      </c>
      <c r="J25" s="23">
        <v>122</v>
      </c>
      <c r="K25" s="23">
        <v>211</v>
      </c>
      <c r="L25" s="23">
        <v>221</v>
      </c>
      <c r="M25" s="23">
        <v>212</v>
      </c>
      <c r="N25" s="23">
        <v>222</v>
      </c>
      <c r="P25" s="23" t="s">
        <v>304</v>
      </c>
      <c r="Q25" s="23" t="s">
        <v>306</v>
      </c>
      <c r="R25" s="23" t="s">
        <v>304</v>
      </c>
      <c r="S25" s="23" t="s">
        <v>306</v>
      </c>
      <c r="U25" s="23" t="s">
        <v>304</v>
      </c>
      <c r="V25" s="23" t="s">
        <v>306</v>
      </c>
      <c r="W25" s="23" t="s">
        <v>330</v>
      </c>
    </row>
    <row r="26" spans="1:23">
      <c r="A26" s="2"/>
      <c r="F26" s="23" t="s">
        <v>309</v>
      </c>
      <c r="G26" s="105">
        <v>0.14699999999999999</v>
      </c>
      <c r="H26" s="105">
        <v>0.13700000000000001</v>
      </c>
      <c r="I26" s="106">
        <v>0.20799999999999999</v>
      </c>
      <c r="J26" s="106">
        <v>0.151</v>
      </c>
      <c r="K26" s="105">
        <v>0.16400000000000001</v>
      </c>
      <c r="L26" s="105">
        <v>0.16</v>
      </c>
      <c r="M26" s="106">
        <v>0.10199999999999999</v>
      </c>
      <c r="N26" s="106">
        <v>8.7999999999999995E-2</v>
      </c>
      <c r="P26" s="110">
        <f>(G26+H26)/2</f>
        <v>0.14200000000000002</v>
      </c>
      <c r="Q26" s="109">
        <f t="shared" ref="Q26:Q37" si="0">(I26+J26)/2</f>
        <v>0.17949999999999999</v>
      </c>
      <c r="R26" s="110">
        <f t="shared" ref="R26:R37" si="1">(K26+L26)/2</f>
        <v>0.16200000000000001</v>
      </c>
      <c r="S26" s="109">
        <f t="shared" ref="S26:S37" si="2">(M26+N26)/2</f>
        <v>9.5000000000000001E-2</v>
      </c>
      <c r="U26" s="110">
        <f>(P26+R26)/2</f>
        <v>0.15200000000000002</v>
      </c>
      <c r="V26" s="109">
        <f>(Q26+S26)/2</f>
        <v>0.13724999999999998</v>
      </c>
      <c r="W26" s="112">
        <f>MAX(U26:V26)</f>
        <v>0.15200000000000002</v>
      </c>
    </row>
    <row r="27" spans="1:23">
      <c r="A27" s="2"/>
      <c r="F27" s="23" t="s">
        <v>310</v>
      </c>
      <c r="G27" s="105">
        <v>0.248</v>
      </c>
      <c r="H27" s="105">
        <v>0.20599999999999999</v>
      </c>
      <c r="I27" s="106">
        <v>0.14399999999999999</v>
      </c>
      <c r="J27" s="106">
        <v>0.13200000000000001</v>
      </c>
      <c r="K27" s="105">
        <v>0.26800000000000002</v>
      </c>
      <c r="L27" s="105">
        <v>0.25700000000000001</v>
      </c>
      <c r="M27" s="106">
        <v>7.5999999999999998E-2</v>
      </c>
      <c r="N27" s="106">
        <v>4.4999999999999998E-2</v>
      </c>
      <c r="P27" s="110">
        <f t="shared" ref="P27:P37" si="3">(G27+H27)/2</f>
        <v>0.22699999999999998</v>
      </c>
      <c r="Q27" s="109">
        <f t="shared" si="0"/>
        <v>0.13800000000000001</v>
      </c>
      <c r="R27" s="110">
        <f t="shared" si="1"/>
        <v>0.26250000000000001</v>
      </c>
      <c r="S27" s="109">
        <f t="shared" si="2"/>
        <v>6.0499999999999998E-2</v>
      </c>
      <c r="U27" s="110">
        <f t="shared" ref="U27:V37" si="4">(P27+R27)/2</f>
        <v>0.24475</v>
      </c>
      <c r="V27" s="109">
        <f t="shared" si="4"/>
        <v>9.9250000000000005E-2</v>
      </c>
      <c r="W27" s="112">
        <f t="shared" ref="W27:W37" si="5">MAX(U27:V27)</f>
        <v>0.24475</v>
      </c>
    </row>
    <row r="28" spans="1:23">
      <c r="A28" s="2"/>
      <c r="F28" s="23" t="s">
        <v>311</v>
      </c>
      <c r="G28" s="105">
        <v>0.30499999999999999</v>
      </c>
      <c r="H28" s="105">
        <v>0.249</v>
      </c>
      <c r="I28" s="106">
        <v>0</v>
      </c>
      <c r="J28" s="106">
        <v>0</v>
      </c>
      <c r="K28" s="105">
        <v>0.378</v>
      </c>
      <c r="L28" s="105">
        <v>0.317</v>
      </c>
      <c r="M28" s="106">
        <v>0</v>
      </c>
      <c r="N28" s="106">
        <v>0</v>
      </c>
      <c r="P28" s="110">
        <f t="shared" si="3"/>
        <v>0.27700000000000002</v>
      </c>
      <c r="Q28" s="109">
        <f t="shared" si="0"/>
        <v>0</v>
      </c>
      <c r="R28" s="110">
        <f t="shared" si="1"/>
        <v>0.34750000000000003</v>
      </c>
      <c r="S28" s="109">
        <f t="shared" si="2"/>
        <v>0</v>
      </c>
      <c r="U28" s="110">
        <f t="shared" si="4"/>
        <v>0.31225000000000003</v>
      </c>
      <c r="V28" s="109">
        <f t="shared" si="4"/>
        <v>0</v>
      </c>
      <c r="W28" s="112">
        <f t="shared" si="5"/>
        <v>0.31225000000000003</v>
      </c>
    </row>
    <row r="29" spans="1:23">
      <c r="A29" s="2"/>
      <c r="F29" s="23" t="s">
        <v>312</v>
      </c>
      <c r="G29" s="105">
        <v>0.54600000000000004</v>
      </c>
      <c r="H29" s="105">
        <v>0.54400000000000004</v>
      </c>
      <c r="I29" s="106">
        <v>0</v>
      </c>
      <c r="J29" s="106">
        <v>0</v>
      </c>
      <c r="K29" s="105">
        <v>0.58699999999999997</v>
      </c>
      <c r="L29" s="105">
        <v>0.57299999999999995</v>
      </c>
      <c r="M29" s="106">
        <v>0</v>
      </c>
      <c r="N29" s="106">
        <v>0</v>
      </c>
      <c r="P29" s="110">
        <f t="shared" si="3"/>
        <v>0.54500000000000004</v>
      </c>
      <c r="Q29" s="109">
        <f t="shared" si="0"/>
        <v>0</v>
      </c>
      <c r="R29" s="110">
        <f t="shared" si="1"/>
        <v>0.57999999999999996</v>
      </c>
      <c r="S29" s="109">
        <f t="shared" si="2"/>
        <v>0</v>
      </c>
      <c r="U29" s="110">
        <f t="shared" si="4"/>
        <v>0.5625</v>
      </c>
      <c r="V29" s="109">
        <f t="shared" si="4"/>
        <v>0</v>
      </c>
      <c r="W29" s="112">
        <f t="shared" si="5"/>
        <v>0.5625</v>
      </c>
    </row>
    <row r="30" spans="1:23">
      <c r="A30" s="2"/>
      <c r="F30" s="23" t="s">
        <v>313</v>
      </c>
      <c r="G30" s="105">
        <v>0.58699999999999997</v>
      </c>
      <c r="H30" s="105">
        <v>0.53400000000000003</v>
      </c>
      <c r="I30" s="106">
        <v>0</v>
      </c>
      <c r="J30" s="106">
        <v>0</v>
      </c>
      <c r="K30" s="105">
        <v>0.626</v>
      </c>
      <c r="L30" s="105">
        <v>0.61499999999999999</v>
      </c>
      <c r="M30" s="106">
        <v>0</v>
      </c>
      <c r="N30" s="106">
        <v>0</v>
      </c>
      <c r="P30" s="110">
        <f t="shared" si="3"/>
        <v>0.5605</v>
      </c>
      <c r="Q30" s="109">
        <f t="shared" si="0"/>
        <v>0</v>
      </c>
      <c r="R30" s="110">
        <f t="shared" si="1"/>
        <v>0.62050000000000005</v>
      </c>
      <c r="S30" s="109">
        <f t="shared" si="2"/>
        <v>0</v>
      </c>
      <c r="U30" s="110">
        <f t="shared" si="4"/>
        <v>0.59050000000000002</v>
      </c>
      <c r="V30" s="109">
        <f t="shared" si="4"/>
        <v>0</v>
      </c>
      <c r="W30" s="112">
        <f t="shared" si="5"/>
        <v>0.59050000000000002</v>
      </c>
    </row>
    <row r="31" spans="1:23">
      <c r="A31" s="2"/>
      <c r="F31" s="23" t="s">
        <v>314</v>
      </c>
      <c r="G31" s="105">
        <v>0.372</v>
      </c>
      <c r="H31" s="105">
        <v>0.432</v>
      </c>
      <c r="I31" s="106">
        <v>0</v>
      </c>
      <c r="J31" s="106">
        <v>0</v>
      </c>
      <c r="K31" s="105">
        <v>0.436</v>
      </c>
      <c r="L31" s="105">
        <v>0.48399999999999999</v>
      </c>
      <c r="M31" s="106">
        <v>0</v>
      </c>
      <c r="N31" s="106">
        <v>0</v>
      </c>
      <c r="P31" s="110">
        <f t="shared" si="3"/>
        <v>0.40200000000000002</v>
      </c>
      <c r="Q31" s="109">
        <f t="shared" si="0"/>
        <v>0</v>
      </c>
      <c r="R31" s="110">
        <f t="shared" si="1"/>
        <v>0.45999999999999996</v>
      </c>
      <c r="S31" s="109">
        <f t="shared" si="2"/>
        <v>0</v>
      </c>
      <c r="U31" s="110">
        <f t="shared" si="4"/>
        <v>0.43099999999999999</v>
      </c>
      <c r="V31" s="109">
        <f t="shared" si="4"/>
        <v>0</v>
      </c>
      <c r="W31" s="112">
        <f t="shared" si="5"/>
        <v>0.43099999999999999</v>
      </c>
    </row>
    <row r="32" spans="1:23">
      <c r="A32" s="2"/>
      <c r="F32" s="23" t="s">
        <v>315</v>
      </c>
      <c r="G32" s="105">
        <v>0.18</v>
      </c>
      <c r="H32" s="105">
        <v>0.20599999999999999</v>
      </c>
      <c r="I32" s="106">
        <v>0.14799999999999999</v>
      </c>
      <c r="J32" s="106">
        <v>6.2E-2</v>
      </c>
      <c r="K32" s="105">
        <v>0.21</v>
      </c>
      <c r="L32" s="105">
        <v>0.23499999999999999</v>
      </c>
      <c r="M32" s="106">
        <v>4.4999999999999998E-2</v>
      </c>
      <c r="N32" s="106">
        <v>0</v>
      </c>
      <c r="P32" s="110">
        <f t="shared" si="3"/>
        <v>0.193</v>
      </c>
      <c r="Q32" s="109">
        <f t="shared" si="0"/>
        <v>0.105</v>
      </c>
      <c r="R32" s="110">
        <f t="shared" si="1"/>
        <v>0.22249999999999998</v>
      </c>
      <c r="S32" s="109">
        <f t="shared" si="2"/>
        <v>2.2499999999999999E-2</v>
      </c>
      <c r="U32" s="110">
        <f t="shared" si="4"/>
        <v>0.20774999999999999</v>
      </c>
      <c r="V32" s="109">
        <f t="shared" si="4"/>
        <v>6.3750000000000001E-2</v>
      </c>
      <c r="W32" s="112">
        <f t="shared" si="5"/>
        <v>0.20774999999999999</v>
      </c>
    </row>
    <row r="33" spans="1:27">
      <c r="A33" s="2"/>
      <c r="F33" s="23" t="s">
        <v>316</v>
      </c>
      <c r="G33" s="105">
        <v>8.5000000000000006E-2</v>
      </c>
      <c r="H33" s="105">
        <v>0.129</v>
      </c>
      <c r="I33" s="106">
        <v>0.245</v>
      </c>
      <c r="J33" s="106">
        <v>0.17100000000000001</v>
      </c>
      <c r="K33" s="105">
        <v>0.16900000000000001</v>
      </c>
      <c r="L33" s="105">
        <v>0.13600000000000001</v>
      </c>
      <c r="M33" s="106">
        <v>0.13100000000000001</v>
      </c>
      <c r="N33" s="106">
        <v>0.09</v>
      </c>
      <c r="P33" s="110">
        <f t="shared" si="3"/>
        <v>0.10700000000000001</v>
      </c>
      <c r="Q33" s="109">
        <f t="shared" si="0"/>
        <v>0.20800000000000002</v>
      </c>
      <c r="R33" s="110">
        <f t="shared" si="1"/>
        <v>0.15250000000000002</v>
      </c>
      <c r="S33" s="109">
        <f t="shared" si="2"/>
        <v>0.1105</v>
      </c>
      <c r="U33" s="110">
        <f t="shared" si="4"/>
        <v>0.12975000000000003</v>
      </c>
      <c r="V33" s="109">
        <f t="shared" si="4"/>
        <v>0.15925</v>
      </c>
      <c r="W33" s="112">
        <f t="shared" si="5"/>
        <v>0.15925</v>
      </c>
    </row>
    <row r="34" spans="1:27">
      <c r="A34" s="2"/>
      <c r="F34" s="23" t="s">
        <v>317</v>
      </c>
      <c r="G34" s="105">
        <v>0</v>
      </c>
      <c r="H34" s="105">
        <v>0</v>
      </c>
      <c r="I34" s="106">
        <v>0.45</v>
      </c>
      <c r="J34" s="106">
        <v>0.312</v>
      </c>
      <c r="K34" s="105">
        <v>0</v>
      </c>
      <c r="L34" s="105">
        <v>0</v>
      </c>
      <c r="M34" s="106">
        <v>0.224</v>
      </c>
      <c r="N34" s="106">
        <v>0.151</v>
      </c>
      <c r="P34" s="110">
        <f t="shared" si="3"/>
        <v>0</v>
      </c>
      <c r="Q34" s="109">
        <f t="shared" si="0"/>
        <v>0.38100000000000001</v>
      </c>
      <c r="R34" s="110">
        <f t="shared" si="1"/>
        <v>0</v>
      </c>
      <c r="S34" s="109">
        <f t="shared" si="2"/>
        <v>0.1875</v>
      </c>
      <c r="U34" s="110">
        <f t="shared" si="4"/>
        <v>0</v>
      </c>
      <c r="V34" s="109">
        <f t="shared" si="4"/>
        <v>0.28425</v>
      </c>
      <c r="W34" s="112">
        <f t="shared" si="5"/>
        <v>0.28425</v>
      </c>
    </row>
    <row r="35" spans="1:27">
      <c r="A35" s="2"/>
      <c r="F35" s="23" t="s">
        <v>318</v>
      </c>
      <c r="G35" s="105">
        <v>0</v>
      </c>
      <c r="H35" s="105">
        <v>0</v>
      </c>
      <c r="I35" s="106">
        <v>0.56499999999999995</v>
      </c>
      <c r="J35" s="106">
        <v>0.44600000000000001</v>
      </c>
      <c r="K35" s="105">
        <v>0</v>
      </c>
      <c r="L35" s="105">
        <v>0</v>
      </c>
      <c r="M35" s="106">
        <v>0.27800000000000002</v>
      </c>
      <c r="N35" s="106">
        <v>0.19900000000000001</v>
      </c>
      <c r="P35" s="110">
        <f t="shared" si="3"/>
        <v>0</v>
      </c>
      <c r="Q35" s="109">
        <f t="shared" si="0"/>
        <v>0.50549999999999995</v>
      </c>
      <c r="R35" s="110">
        <f t="shared" si="1"/>
        <v>0</v>
      </c>
      <c r="S35" s="109">
        <f t="shared" si="2"/>
        <v>0.23850000000000002</v>
      </c>
      <c r="U35" s="110">
        <f t="shared" si="4"/>
        <v>0</v>
      </c>
      <c r="V35" s="109">
        <f t="shared" si="4"/>
        <v>0.372</v>
      </c>
      <c r="W35" s="112">
        <f t="shared" si="5"/>
        <v>0.372</v>
      </c>
    </row>
    <row r="36" spans="1:27">
      <c r="A36" s="2"/>
      <c r="F36" s="23" t="s">
        <v>319</v>
      </c>
      <c r="G36" s="105">
        <v>0</v>
      </c>
      <c r="H36" s="105">
        <v>0</v>
      </c>
      <c r="I36" s="106">
        <v>0.52900000000000003</v>
      </c>
      <c r="J36" s="106">
        <v>0.432</v>
      </c>
      <c r="K36" s="105">
        <v>0</v>
      </c>
      <c r="L36" s="105">
        <v>0</v>
      </c>
      <c r="M36" s="106">
        <v>0.25</v>
      </c>
      <c r="N36" s="106">
        <v>0.193</v>
      </c>
      <c r="P36" s="110">
        <f t="shared" si="3"/>
        <v>0</v>
      </c>
      <c r="Q36" s="109">
        <f t="shared" si="0"/>
        <v>0.48050000000000004</v>
      </c>
      <c r="R36" s="110">
        <f t="shared" si="1"/>
        <v>0</v>
      </c>
      <c r="S36" s="109">
        <f t="shared" si="2"/>
        <v>0.2215</v>
      </c>
      <c r="U36" s="110">
        <f t="shared" si="4"/>
        <v>0</v>
      </c>
      <c r="V36" s="109">
        <f t="shared" si="4"/>
        <v>0.35100000000000003</v>
      </c>
      <c r="W36" s="112">
        <f t="shared" si="5"/>
        <v>0.35100000000000003</v>
      </c>
    </row>
    <row r="37" spans="1:27">
      <c r="A37" s="2"/>
      <c r="F37" s="23" t="s">
        <v>320</v>
      </c>
      <c r="G37" s="105">
        <v>0</v>
      </c>
      <c r="H37" s="105">
        <v>0.107</v>
      </c>
      <c r="I37" s="106">
        <v>0.38900000000000001</v>
      </c>
      <c r="J37" s="106">
        <v>0.32500000000000001</v>
      </c>
      <c r="K37" s="105">
        <v>5.8000000000000003E-2</v>
      </c>
      <c r="L37" s="105">
        <v>0.188</v>
      </c>
      <c r="M37" s="106">
        <v>0.20100000000000001</v>
      </c>
      <c r="N37" s="106">
        <v>0.14599999999999999</v>
      </c>
      <c r="P37" s="110">
        <f t="shared" si="3"/>
        <v>5.3499999999999999E-2</v>
      </c>
      <c r="Q37" s="109">
        <f t="shared" si="0"/>
        <v>0.35699999999999998</v>
      </c>
      <c r="R37" s="110">
        <f t="shared" si="1"/>
        <v>0.123</v>
      </c>
      <c r="S37" s="109">
        <f t="shared" si="2"/>
        <v>0.17349999999999999</v>
      </c>
      <c r="U37" s="110">
        <f t="shared" si="4"/>
        <v>8.8249999999999995E-2</v>
      </c>
      <c r="V37" s="109">
        <f t="shared" si="4"/>
        <v>0.26524999999999999</v>
      </c>
      <c r="W37" s="112">
        <f t="shared" si="5"/>
        <v>0.26524999999999999</v>
      </c>
    </row>
    <row r="38" spans="1:27">
      <c r="A38" s="2"/>
      <c r="T38" s="63" t="s">
        <v>328</v>
      </c>
      <c r="U38" s="108">
        <f t="shared" ref="U38:V38" si="6">_xlfn.AGGREGATE(1,5,U26:U37)</f>
        <v>0.2265625</v>
      </c>
      <c r="V38" s="108">
        <f t="shared" si="6"/>
        <v>0.14433333333333334</v>
      </c>
      <c r="W38" s="108">
        <f>_xlfn.AGGREGATE(1,5,W26:W37)</f>
        <v>0.32770833333333332</v>
      </c>
    </row>
    <row r="39" spans="1:27">
      <c r="A39" s="2"/>
    </row>
    <row r="40" spans="1:27">
      <c r="A40" s="2"/>
      <c r="F40" s="23" t="s">
        <v>322</v>
      </c>
      <c r="G40" s="23" t="s">
        <v>323</v>
      </c>
      <c r="H40" s="23"/>
      <c r="I40" s="23"/>
      <c r="J40" s="23"/>
      <c r="P40" t="s">
        <v>325</v>
      </c>
    </row>
    <row r="41" spans="1:27">
      <c r="A41" s="2"/>
      <c r="F41" s="23"/>
      <c r="G41" s="23" t="s">
        <v>301</v>
      </c>
      <c r="H41" s="23"/>
      <c r="I41" s="23" t="s">
        <v>302</v>
      </c>
      <c r="J41" s="23"/>
      <c r="U41" t="s">
        <v>326</v>
      </c>
    </row>
    <row r="42" spans="1:27">
      <c r="A42" s="2"/>
      <c r="F42" s="23"/>
      <c r="G42" s="23" t="s">
        <v>307</v>
      </c>
      <c r="H42" s="23" t="s">
        <v>308</v>
      </c>
      <c r="I42" s="23" t="s">
        <v>307</v>
      </c>
      <c r="J42" s="23" t="s">
        <v>308</v>
      </c>
      <c r="P42" s="23" t="s">
        <v>301</v>
      </c>
      <c r="Q42" s="23" t="s">
        <v>302</v>
      </c>
      <c r="U42" s="23" t="s">
        <v>301</v>
      </c>
      <c r="W42" s="23" t="s">
        <v>302</v>
      </c>
      <c r="Y42" t="s">
        <v>332</v>
      </c>
    </row>
    <row r="43" spans="1:27">
      <c r="A43" s="2"/>
      <c r="F43" s="23"/>
      <c r="G43" s="23">
        <v>11</v>
      </c>
      <c r="H43" s="23">
        <v>12</v>
      </c>
      <c r="I43" s="23">
        <v>21</v>
      </c>
      <c r="J43" s="23">
        <v>22</v>
      </c>
      <c r="U43" s="23" t="s">
        <v>304</v>
      </c>
      <c r="V43" s="23" t="s">
        <v>306</v>
      </c>
      <c r="W43" s="23" t="s">
        <v>304</v>
      </c>
      <c r="X43" s="23" t="s">
        <v>306</v>
      </c>
      <c r="Y43" s="23" t="s">
        <v>304</v>
      </c>
      <c r="Z43" s="23" t="s">
        <v>306</v>
      </c>
      <c r="AA43" s="23" t="s">
        <v>333</v>
      </c>
    </row>
    <row r="44" spans="1:27">
      <c r="A44" s="2"/>
      <c r="F44" s="23" t="s">
        <v>309</v>
      </c>
      <c r="G44" s="107">
        <v>0.36099999999999999</v>
      </c>
      <c r="H44" s="107">
        <v>0.27400000000000002</v>
      </c>
      <c r="I44" s="107">
        <v>0.32300000000000001</v>
      </c>
      <c r="J44" s="107">
        <v>0.27500000000000002</v>
      </c>
      <c r="P44" s="111">
        <f>(G44+H44)/2</f>
        <v>0.3175</v>
      </c>
      <c r="Q44" s="111">
        <f t="shared" ref="Q44:Q55" si="7">(I44+J44)/2</f>
        <v>0.29900000000000004</v>
      </c>
      <c r="U44" s="110">
        <f t="shared" ref="U44:U55" si="8">P26*P44</f>
        <v>4.5085000000000007E-2</v>
      </c>
      <c r="V44" s="109">
        <f t="shared" ref="V44:V55" si="9">Q26*P44</f>
        <v>5.699125E-2</v>
      </c>
      <c r="W44" s="110">
        <f t="shared" ref="W44:W55" si="10">R26*Q44</f>
        <v>4.8438000000000009E-2</v>
      </c>
      <c r="X44" s="109">
        <f t="shared" ref="X44:X55" si="11">S26*Q44</f>
        <v>2.8405000000000003E-2</v>
      </c>
      <c r="Y44" s="110">
        <f>(U44+W44)/2</f>
        <v>4.6761500000000011E-2</v>
      </c>
      <c r="Z44" s="109">
        <f>(V44+X44)/2</f>
        <v>4.2698125000000003E-2</v>
      </c>
      <c r="AA44" s="112">
        <f>MAX(Y44:Z44)</f>
        <v>4.6761500000000011E-2</v>
      </c>
    </row>
    <row r="45" spans="1:27">
      <c r="A45" s="2"/>
      <c r="F45" s="23" t="s">
        <v>310</v>
      </c>
      <c r="G45" s="107">
        <v>0.45100000000000001</v>
      </c>
      <c r="H45" s="107">
        <v>0.51100000000000001</v>
      </c>
      <c r="I45" s="107">
        <v>0.77500000000000002</v>
      </c>
      <c r="J45" s="107">
        <v>0.81399999999999995</v>
      </c>
      <c r="P45" s="111">
        <f t="shared" ref="P45:P55" si="12">(G45+H45)/2</f>
        <v>0.48099999999999998</v>
      </c>
      <c r="Q45" s="111">
        <f t="shared" si="7"/>
        <v>0.79449999999999998</v>
      </c>
      <c r="U45" s="110">
        <f t="shared" si="8"/>
        <v>0.10918699999999999</v>
      </c>
      <c r="V45" s="109">
        <f t="shared" si="9"/>
        <v>6.6378000000000006E-2</v>
      </c>
      <c r="W45" s="110">
        <f t="shared" si="10"/>
        <v>0.20855625</v>
      </c>
      <c r="X45" s="109">
        <f t="shared" si="11"/>
        <v>4.8067249999999999E-2</v>
      </c>
      <c r="Y45" s="110">
        <f t="shared" ref="Y45:Y55" si="13">(U45+W45)/2</f>
        <v>0.15887162499999999</v>
      </c>
      <c r="Z45" s="109">
        <f t="shared" ref="Z45:Z55" si="14">(V45+X45)/2</f>
        <v>5.7222624999999999E-2</v>
      </c>
      <c r="AA45" s="112">
        <f t="shared" ref="AA45:AA55" si="15">MAX(Y45:Z45)</f>
        <v>0.15887162499999999</v>
      </c>
    </row>
    <row r="46" spans="1:27">
      <c r="A46" s="2"/>
      <c r="F46" s="23" t="s">
        <v>311</v>
      </c>
      <c r="G46" s="107">
        <v>0.71699999999999997</v>
      </c>
      <c r="H46" s="107">
        <v>0.67400000000000004</v>
      </c>
      <c r="I46" s="107">
        <v>0.94499999999999995</v>
      </c>
      <c r="J46" s="107">
        <v>0.94200000000000006</v>
      </c>
      <c r="P46" s="111">
        <f t="shared" si="12"/>
        <v>0.69550000000000001</v>
      </c>
      <c r="Q46" s="111">
        <f t="shared" si="7"/>
        <v>0.94350000000000001</v>
      </c>
      <c r="U46" s="110">
        <f t="shared" si="8"/>
        <v>0.19265350000000001</v>
      </c>
      <c r="V46" s="109">
        <f t="shared" si="9"/>
        <v>0</v>
      </c>
      <c r="W46" s="110">
        <f t="shared" si="10"/>
        <v>0.32786625000000003</v>
      </c>
      <c r="X46" s="109">
        <f t="shared" si="11"/>
        <v>0</v>
      </c>
      <c r="Y46" s="110">
        <f t="shared" si="13"/>
        <v>0.26025987500000003</v>
      </c>
      <c r="Z46" s="109">
        <f t="shared" si="14"/>
        <v>0</v>
      </c>
      <c r="AA46" s="112">
        <f t="shared" si="15"/>
        <v>0.26025987500000003</v>
      </c>
    </row>
    <row r="47" spans="1:27">
      <c r="A47" s="2"/>
      <c r="F47" s="23" t="s">
        <v>312</v>
      </c>
      <c r="G47" s="107">
        <v>0.89500000000000002</v>
      </c>
      <c r="H47" s="107">
        <v>0.88800000000000001</v>
      </c>
      <c r="I47" s="107">
        <v>1</v>
      </c>
      <c r="J47" s="107">
        <v>0.99</v>
      </c>
      <c r="P47" s="111">
        <f t="shared" si="12"/>
        <v>0.89149999999999996</v>
      </c>
      <c r="Q47" s="111">
        <f t="shared" si="7"/>
        <v>0.995</v>
      </c>
      <c r="U47" s="110">
        <f t="shared" si="8"/>
        <v>0.48586750000000001</v>
      </c>
      <c r="V47" s="109">
        <f t="shared" si="9"/>
        <v>0</v>
      </c>
      <c r="W47" s="110">
        <f t="shared" si="10"/>
        <v>0.57709999999999995</v>
      </c>
      <c r="X47" s="109">
        <f t="shared" si="11"/>
        <v>0</v>
      </c>
      <c r="Y47" s="110">
        <f t="shared" si="13"/>
        <v>0.53148375000000003</v>
      </c>
      <c r="Z47" s="109">
        <f t="shared" si="14"/>
        <v>0</v>
      </c>
      <c r="AA47" s="112">
        <f t="shared" si="15"/>
        <v>0.53148375000000003</v>
      </c>
    </row>
    <row r="48" spans="1:27">
      <c r="A48" s="2"/>
      <c r="F48" s="23" t="s">
        <v>313</v>
      </c>
      <c r="G48" s="107">
        <v>0.92300000000000004</v>
      </c>
      <c r="H48" s="107">
        <v>0.99</v>
      </c>
      <c r="I48" s="107">
        <v>1</v>
      </c>
      <c r="J48" s="107">
        <v>1</v>
      </c>
      <c r="P48" s="111">
        <f t="shared" si="12"/>
        <v>0.95650000000000002</v>
      </c>
      <c r="Q48" s="111">
        <f t="shared" si="7"/>
        <v>1</v>
      </c>
      <c r="U48" s="110">
        <f t="shared" si="8"/>
        <v>0.53611825000000002</v>
      </c>
      <c r="V48" s="109">
        <f t="shared" si="9"/>
        <v>0</v>
      </c>
      <c r="W48" s="110">
        <f t="shared" si="10"/>
        <v>0.62050000000000005</v>
      </c>
      <c r="X48" s="109">
        <f t="shared" si="11"/>
        <v>0</v>
      </c>
      <c r="Y48" s="110">
        <f t="shared" si="13"/>
        <v>0.57830912500000009</v>
      </c>
      <c r="Z48" s="109">
        <f t="shared" si="14"/>
        <v>0</v>
      </c>
      <c r="AA48" s="112">
        <f t="shared" si="15"/>
        <v>0.57830912500000009</v>
      </c>
    </row>
    <row r="49" spans="1:27">
      <c r="A49" s="2"/>
      <c r="F49" s="23" t="s">
        <v>314</v>
      </c>
      <c r="G49" s="107">
        <v>0.81</v>
      </c>
      <c r="H49" s="107">
        <v>0.83799999999999997</v>
      </c>
      <c r="I49" s="107">
        <v>0.99</v>
      </c>
      <c r="J49" s="107">
        <v>1</v>
      </c>
      <c r="P49" s="111">
        <f t="shared" si="12"/>
        <v>0.82400000000000007</v>
      </c>
      <c r="Q49" s="111">
        <f t="shared" si="7"/>
        <v>0.995</v>
      </c>
      <c r="U49" s="110">
        <f t="shared" si="8"/>
        <v>0.33124800000000004</v>
      </c>
      <c r="V49" s="109">
        <f t="shared" si="9"/>
        <v>0</v>
      </c>
      <c r="W49" s="110">
        <f t="shared" si="10"/>
        <v>0.45769999999999994</v>
      </c>
      <c r="X49" s="109">
        <f t="shared" si="11"/>
        <v>0</v>
      </c>
      <c r="Y49" s="110">
        <f t="shared" si="13"/>
        <v>0.39447399999999999</v>
      </c>
      <c r="Z49" s="109">
        <f t="shared" si="14"/>
        <v>0</v>
      </c>
      <c r="AA49" s="112">
        <f t="shared" si="15"/>
        <v>0.39447399999999999</v>
      </c>
    </row>
    <row r="50" spans="1:27">
      <c r="A50" s="2"/>
      <c r="F50" s="23" t="s">
        <v>315</v>
      </c>
      <c r="G50" s="107">
        <v>0.23499999999999999</v>
      </c>
      <c r="H50" s="107">
        <v>0.40899999999999997</v>
      </c>
      <c r="I50" s="107">
        <v>0.48399999999999999</v>
      </c>
      <c r="J50" s="107">
        <v>0.79900000000000004</v>
      </c>
      <c r="P50" s="111">
        <f t="shared" si="12"/>
        <v>0.32199999999999995</v>
      </c>
      <c r="Q50" s="111">
        <f t="shared" si="7"/>
        <v>0.64149999999999996</v>
      </c>
      <c r="U50" s="110">
        <f t="shared" si="8"/>
        <v>6.2145999999999993E-2</v>
      </c>
      <c r="V50" s="109">
        <f t="shared" si="9"/>
        <v>3.3809999999999993E-2</v>
      </c>
      <c r="W50" s="110">
        <f t="shared" si="10"/>
        <v>0.14273374999999996</v>
      </c>
      <c r="X50" s="109">
        <f t="shared" si="11"/>
        <v>1.4433749999999999E-2</v>
      </c>
      <c r="Y50" s="110">
        <f t="shared" si="13"/>
        <v>0.10243987499999999</v>
      </c>
      <c r="Z50" s="109">
        <f t="shared" si="14"/>
        <v>2.4121874999999994E-2</v>
      </c>
      <c r="AA50" s="112">
        <f t="shared" si="15"/>
        <v>0.10243987499999999</v>
      </c>
    </row>
    <row r="51" spans="1:27">
      <c r="A51" s="2"/>
      <c r="F51" s="23" t="s">
        <v>316</v>
      </c>
      <c r="G51" s="107">
        <v>0.67400000000000004</v>
      </c>
      <c r="H51" s="107">
        <v>0.47599999999999998</v>
      </c>
      <c r="I51" s="107">
        <v>0.09</v>
      </c>
      <c r="J51" s="107">
        <v>0.23300000000000001</v>
      </c>
      <c r="P51" s="111">
        <f t="shared" si="12"/>
        <v>0.57499999999999996</v>
      </c>
      <c r="Q51" s="111">
        <f t="shared" si="7"/>
        <v>0.1615</v>
      </c>
      <c r="U51" s="110">
        <f t="shared" si="8"/>
        <v>6.1525000000000003E-2</v>
      </c>
      <c r="V51" s="109">
        <f t="shared" si="9"/>
        <v>0.1196</v>
      </c>
      <c r="W51" s="110">
        <f t="shared" si="10"/>
        <v>2.4628750000000005E-2</v>
      </c>
      <c r="X51" s="109">
        <f t="shared" si="11"/>
        <v>1.7845750000000001E-2</v>
      </c>
      <c r="Y51" s="110">
        <f t="shared" si="13"/>
        <v>4.3076875000000001E-2</v>
      </c>
      <c r="Z51" s="109">
        <f t="shared" si="14"/>
        <v>6.8722875000000003E-2</v>
      </c>
      <c r="AA51" s="112">
        <f t="shared" si="15"/>
        <v>6.8722875000000003E-2</v>
      </c>
    </row>
    <row r="52" spans="1:27">
      <c r="A52" s="2"/>
      <c r="F52" s="23" t="s">
        <v>317</v>
      </c>
      <c r="G52" s="107">
        <v>0.96499999999999997</v>
      </c>
      <c r="H52" s="107">
        <v>0.93300000000000005</v>
      </c>
      <c r="I52" s="107">
        <v>0.80500000000000005</v>
      </c>
      <c r="J52" s="107">
        <v>0.62</v>
      </c>
      <c r="P52" s="111">
        <f t="shared" si="12"/>
        <v>0.94900000000000007</v>
      </c>
      <c r="Q52" s="111">
        <f t="shared" si="7"/>
        <v>0.71250000000000002</v>
      </c>
      <c r="U52" s="110">
        <f t="shared" si="8"/>
        <v>0</v>
      </c>
      <c r="V52" s="109">
        <f t="shared" si="9"/>
        <v>0.36156900000000003</v>
      </c>
      <c r="W52" s="110">
        <f t="shared" si="10"/>
        <v>0</v>
      </c>
      <c r="X52" s="109">
        <f t="shared" si="11"/>
        <v>0.13359375000000001</v>
      </c>
      <c r="Y52" s="110">
        <f t="shared" si="13"/>
        <v>0</v>
      </c>
      <c r="Z52" s="109">
        <f t="shared" si="14"/>
        <v>0.24758137500000002</v>
      </c>
      <c r="AA52" s="112">
        <f t="shared" si="15"/>
        <v>0.24758137500000002</v>
      </c>
    </row>
    <row r="53" spans="1:27">
      <c r="A53" s="2"/>
      <c r="F53" s="23" t="s">
        <v>318</v>
      </c>
      <c r="G53" s="107">
        <v>1</v>
      </c>
      <c r="H53" s="107">
        <v>1</v>
      </c>
      <c r="I53" s="107">
        <v>0.97199999999999998</v>
      </c>
      <c r="J53" s="107">
        <v>0.97799999999999998</v>
      </c>
      <c r="P53" s="111">
        <f t="shared" si="12"/>
        <v>1</v>
      </c>
      <c r="Q53" s="111">
        <f t="shared" si="7"/>
        <v>0.97499999999999998</v>
      </c>
      <c r="U53" s="110">
        <f t="shared" si="8"/>
        <v>0</v>
      </c>
      <c r="V53" s="109">
        <f t="shared" si="9"/>
        <v>0.50549999999999995</v>
      </c>
      <c r="W53" s="110">
        <f t="shared" si="10"/>
        <v>0</v>
      </c>
      <c r="X53" s="109">
        <f t="shared" si="11"/>
        <v>0.23253750000000001</v>
      </c>
      <c r="Y53" s="110">
        <f t="shared" si="13"/>
        <v>0</v>
      </c>
      <c r="Z53" s="109">
        <f t="shared" si="14"/>
        <v>0.36901874999999995</v>
      </c>
      <c r="AA53" s="112">
        <f t="shared" si="15"/>
        <v>0.36901874999999995</v>
      </c>
    </row>
    <row r="54" spans="1:27">
      <c r="A54" s="2"/>
      <c r="F54" s="23" t="s">
        <v>319</v>
      </c>
      <c r="G54" s="107">
        <v>0.99399999999999999</v>
      </c>
      <c r="H54" s="107">
        <v>0.96899999999999997</v>
      </c>
      <c r="I54" s="107">
        <v>0.97199999999999998</v>
      </c>
      <c r="J54" s="107">
        <v>0.875</v>
      </c>
      <c r="P54" s="111">
        <f t="shared" si="12"/>
        <v>0.98150000000000004</v>
      </c>
      <c r="Q54" s="111">
        <f t="shared" si="7"/>
        <v>0.92349999999999999</v>
      </c>
      <c r="U54" s="110">
        <f t="shared" si="8"/>
        <v>0</v>
      </c>
      <c r="V54" s="109">
        <f t="shared" si="9"/>
        <v>0.47161075000000008</v>
      </c>
      <c r="W54" s="110">
        <f t="shared" si="10"/>
        <v>0</v>
      </c>
      <c r="X54" s="109">
        <f t="shared" si="11"/>
        <v>0.20455524999999999</v>
      </c>
      <c r="Y54" s="110">
        <f t="shared" si="13"/>
        <v>0</v>
      </c>
      <c r="Z54" s="109">
        <f t="shared" si="14"/>
        <v>0.33808300000000002</v>
      </c>
      <c r="AA54" s="112">
        <f t="shared" si="15"/>
        <v>0.33808300000000002</v>
      </c>
    </row>
    <row r="55" spans="1:27">
      <c r="A55" s="2"/>
      <c r="F55" s="23" t="s">
        <v>320</v>
      </c>
      <c r="G55" s="107">
        <v>0.9</v>
      </c>
      <c r="H55" s="107">
        <v>0.88500000000000001</v>
      </c>
      <c r="I55" s="107">
        <v>0.59599999999999997</v>
      </c>
      <c r="J55" s="107">
        <v>3.2000000000000001E-2</v>
      </c>
      <c r="P55" s="111">
        <f t="shared" si="12"/>
        <v>0.89250000000000007</v>
      </c>
      <c r="Q55" s="111">
        <f t="shared" si="7"/>
        <v>0.314</v>
      </c>
      <c r="U55" s="110">
        <f t="shared" si="8"/>
        <v>4.774875E-2</v>
      </c>
      <c r="V55" s="109">
        <f t="shared" si="9"/>
        <v>0.31862250000000003</v>
      </c>
      <c r="W55" s="110">
        <f t="shared" si="10"/>
        <v>3.8621999999999997E-2</v>
      </c>
      <c r="X55" s="109">
        <f t="shared" si="11"/>
        <v>5.4479E-2</v>
      </c>
      <c r="Y55" s="110">
        <f t="shared" si="13"/>
        <v>4.3185374999999998E-2</v>
      </c>
      <c r="Z55" s="109">
        <f t="shared" si="14"/>
        <v>0.18655075000000002</v>
      </c>
      <c r="AA55" s="112">
        <f t="shared" si="15"/>
        <v>0.18655075000000002</v>
      </c>
    </row>
    <row r="56" spans="1:27">
      <c r="A56" s="2"/>
      <c r="AA56" s="112">
        <f>AVERAGE(AA44:AA55)</f>
        <v>0.27354637500000006</v>
      </c>
    </row>
    <row r="57" spans="1:27">
      <c r="A57" s="2"/>
    </row>
    <row r="58" spans="1:27">
      <c r="A58" s="2"/>
    </row>
    <row r="61" spans="1:27">
      <c r="B61" t="s">
        <v>356</v>
      </c>
    </row>
    <row r="62" spans="1:27">
      <c r="B62" s="23" t="s">
        <v>344</v>
      </c>
      <c r="C62" s="23"/>
      <c r="D62" s="23"/>
      <c r="E62" s="23"/>
      <c r="F62" s="23"/>
      <c r="G62" s="23"/>
      <c r="H62" s="23"/>
      <c r="I62" s="23"/>
      <c r="J62" s="23"/>
      <c r="K62" s="23" t="s">
        <v>345</v>
      </c>
      <c r="L62" s="23"/>
      <c r="M62" s="23"/>
      <c r="N62" s="23"/>
      <c r="O62" s="23"/>
      <c r="P62" s="23"/>
      <c r="Q62" s="23"/>
      <c r="R62" s="23"/>
    </row>
    <row r="63" spans="1:27">
      <c r="B63" s="119"/>
      <c r="C63" s="1267" t="s">
        <v>346</v>
      </c>
      <c r="D63" s="1269"/>
      <c r="E63" s="1269"/>
      <c r="F63" s="1269"/>
      <c r="G63" s="1269"/>
      <c r="H63" s="1268"/>
      <c r="I63" s="1267" t="s">
        <v>347</v>
      </c>
      <c r="J63" s="1268"/>
      <c r="K63" s="1267" t="s">
        <v>346</v>
      </c>
      <c r="L63" s="1269"/>
      <c r="M63" s="1269"/>
      <c r="N63" s="1269"/>
      <c r="O63" s="1269"/>
      <c r="P63" s="1268"/>
      <c r="Q63" s="1267" t="s">
        <v>347</v>
      </c>
      <c r="R63" s="1268"/>
    </row>
    <row r="64" spans="1:27">
      <c r="B64" s="120"/>
      <c r="C64" s="1267" t="s">
        <v>348</v>
      </c>
      <c r="D64" s="1268"/>
      <c r="E64" s="1267" t="s">
        <v>302</v>
      </c>
      <c r="F64" s="1268"/>
      <c r="G64" s="1267" t="s">
        <v>349</v>
      </c>
      <c r="H64" s="1268"/>
      <c r="I64" s="121"/>
      <c r="J64" s="52"/>
      <c r="K64" s="1267" t="s">
        <v>348</v>
      </c>
      <c r="L64" s="1268"/>
      <c r="M64" s="1267" t="s">
        <v>302</v>
      </c>
      <c r="N64" s="1268"/>
      <c r="O64" s="1267" t="s">
        <v>349</v>
      </c>
      <c r="P64" s="1268"/>
      <c r="Q64" s="121"/>
      <c r="R64" s="52"/>
    </row>
    <row r="65" spans="2:18">
      <c r="B65" s="122"/>
      <c r="C65" s="60">
        <v>111</v>
      </c>
      <c r="D65" s="61">
        <v>112</v>
      </c>
      <c r="E65" s="60">
        <v>121</v>
      </c>
      <c r="F65" s="61">
        <v>122</v>
      </c>
      <c r="G65" s="60">
        <v>131</v>
      </c>
      <c r="H65" s="61">
        <v>132</v>
      </c>
      <c r="I65" s="121">
        <v>211</v>
      </c>
      <c r="J65" s="52">
        <v>212</v>
      </c>
      <c r="K65" s="60">
        <v>111</v>
      </c>
      <c r="L65" s="61">
        <v>112</v>
      </c>
      <c r="M65" s="60">
        <v>121</v>
      </c>
      <c r="N65" s="61">
        <v>122</v>
      </c>
      <c r="O65" s="60">
        <v>131</v>
      </c>
      <c r="P65" s="61">
        <v>132</v>
      </c>
      <c r="Q65" s="121">
        <v>211</v>
      </c>
      <c r="R65" s="52">
        <v>212</v>
      </c>
    </row>
    <row r="66" spans="2:18">
      <c r="B66" s="123" t="s">
        <v>350</v>
      </c>
      <c r="C66" s="62" t="s">
        <v>304</v>
      </c>
      <c r="D66" s="62" t="s">
        <v>306</v>
      </c>
      <c r="E66" s="62" t="s">
        <v>304</v>
      </c>
      <c r="F66" s="62" t="s">
        <v>306</v>
      </c>
      <c r="G66" s="62" t="s">
        <v>304</v>
      </c>
      <c r="H66" s="62" t="s">
        <v>306</v>
      </c>
      <c r="I66" s="62" t="s">
        <v>304</v>
      </c>
      <c r="J66" s="62" t="s">
        <v>306</v>
      </c>
      <c r="K66" s="62" t="s">
        <v>304</v>
      </c>
      <c r="L66" s="62" t="s">
        <v>306</v>
      </c>
      <c r="M66" s="62" t="s">
        <v>304</v>
      </c>
      <c r="N66" s="62" t="s">
        <v>306</v>
      </c>
      <c r="O66" s="62" t="s">
        <v>304</v>
      </c>
      <c r="P66" s="62" t="s">
        <v>306</v>
      </c>
      <c r="Q66" s="62" t="s">
        <v>304</v>
      </c>
      <c r="R66" s="62" t="s">
        <v>306</v>
      </c>
    </row>
    <row r="67" spans="2:18">
      <c r="B67" s="123">
        <v>1995</v>
      </c>
      <c r="C67" s="123">
        <v>1.05</v>
      </c>
      <c r="D67" s="123">
        <v>1.05</v>
      </c>
      <c r="E67" s="123">
        <v>1.05</v>
      </c>
      <c r="F67" s="123">
        <f>1.1</f>
        <v>1.1000000000000001</v>
      </c>
      <c r="G67" s="123">
        <v>1.05</v>
      </c>
      <c r="H67" s="123">
        <f>1</f>
        <v>1</v>
      </c>
      <c r="I67" s="123">
        <v>0.26</v>
      </c>
      <c r="J67" s="123">
        <v>0.26</v>
      </c>
      <c r="K67" s="123">
        <v>0.5</v>
      </c>
      <c r="L67" s="123">
        <v>0.45</v>
      </c>
      <c r="M67" s="123">
        <v>0.9</v>
      </c>
      <c r="N67" s="123">
        <v>0.83</v>
      </c>
      <c r="O67" s="123">
        <v>0.56000000000000005</v>
      </c>
      <c r="P67" s="123">
        <v>0.56999999999999995</v>
      </c>
      <c r="Q67" s="123">
        <v>0.74</v>
      </c>
      <c r="R67" s="123">
        <v>0.74</v>
      </c>
    </row>
    <row r="68" spans="2:18">
      <c r="B68" s="123">
        <v>2005</v>
      </c>
      <c r="C68" s="123">
        <v>1.05</v>
      </c>
      <c r="D68" s="123">
        <v>1.05</v>
      </c>
      <c r="E68" s="123">
        <v>1.05</v>
      </c>
      <c r="F68" s="123">
        <f>1</f>
        <v>1</v>
      </c>
      <c r="G68" s="123">
        <v>1.05</v>
      </c>
      <c r="H68" s="123">
        <f>1</f>
        <v>1</v>
      </c>
      <c r="I68" s="123">
        <v>0.25</v>
      </c>
      <c r="J68" s="123">
        <v>0.25</v>
      </c>
      <c r="K68" s="123">
        <v>1.37</v>
      </c>
      <c r="L68" s="123">
        <v>1.22</v>
      </c>
      <c r="M68" s="123">
        <v>1.25</v>
      </c>
      <c r="N68" s="123">
        <v>1.17</v>
      </c>
      <c r="O68" s="123">
        <v>0.83</v>
      </c>
      <c r="P68" s="123">
        <v>0.84</v>
      </c>
      <c r="Q68" s="123">
        <v>0.75</v>
      </c>
      <c r="R68" s="123">
        <v>0.75</v>
      </c>
    </row>
    <row r="69" spans="2:18">
      <c r="B69" s="123">
        <v>2015</v>
      </c>
      <c r="C69" s="123">
        <v>1.05</v>
      </c>
      <c r="D69" s="123">
        <v>1.05</v>
      </c>
      <c r="E69" s="123">
        <v>1.05</v>
      </c>
      <c r="F69" s="123">
        <f>1</f>
        <v>1</v>
      </c>
      <c r="G69" s="123">
        <v>1.05</v>
      </c>
      <c r="H69" s="123">
        <f>1</f>
        <v>1</v>
      </c>
      <c r="I69" s="123">
        <v>0.25</v>
      </c>
      <c r="J69" s="123">
        <v>0.25</v>
      </c>
      <c r="K69" s="123">
        <v>1.77</v>
      </c>
      <c r="L69" s="123">
        <v>1.45</v>
      </c>
      <c r="M69" s="123">
        <v>1.91</v>
      </c>
      <c r="N69" s="123">
        <v>1.4</v>
      </c>
      <c r="O69" s="123">
        <v>1.2</v>
      </c>
      <c r="P69" s="123">
        <v>1.19</v>
      </c>
      <c r="Q69" s="123">
        <v>0.75</v>
      </c>
      <c r="R69" s="123">
        <v>0.75</v>
      </c>
    </row>
    <row r="70" spans="2:18">
      <c r="B70" s="123" t="s">
        <v>351</v>
      </c>
      <c r="C70" s="62" t="s">
        <v>304</v>
      </c>
      <c r="D70" s="62" t="s">
        <v>306</v>
      </c>
      <c r="E70" s="62" t="s">
        <v>304</v>
      </c>
      <c r="F70" s="62" t="s">
        <v>306</v>
      </c>
      <c r="G70" s="62" t="s">
        <v>304</v>
      </c>
      <c r="H70" s="62" t="s">
        <v>306</v>
      </c>
      <c r="I70" s="62" t="s">
        <v>304</v>
      </c>
      <c r="J70" s="62" t="s">
        <v>306</v>
      </c>
      <c r="K70" s="62" t="s">
        <v>304</v>
      </c>
      <c r="L70" s="62" t="s">
        <v>306</v>
      </c>
      <c r="M70" s="62" t="s">
        <v>304</v>
      </c>
      <c r="N70" s="62" t="s">
        <v>306</v>
      </c>
      <c r="O70" s="62" t="s">
        <v>304</v>
      </c>
      <c r="P70" s="62" t="s">
        <v>306</v>
      </c>
      <c r="Q70" s="62" t="s">
        <v>304</v>
      </c>
      <c r="R70" s="62" t="s">
        <v>306</v>
      </c>
    </row>
    <row r="71" spans="2:18">
      <c r="B71" s="123">
        <v>1995</v>
      </c>
      <c r="C71" s="123">
        <v>0.31</v>
      </c>
      <c r="D71" s="123">
        <f>0.38</f>
        <v>0.38</v>
      </c>
      <c r="E71" s="124">
        <f>-0.25</f>
        <v>-0.25</v>
      </c>
      <c r="F71" s="125">
        <f>-0.09</f>
        <v>-0.09</v>
      </c>
      <c r="G71" s="123">
        <f>0.25</f>
        <v>0.25</v>
      </c>
      <c r="H71" s="123">
        <f>0.25</f>
        <v>0.25</v>
      </c>
      <c r="I71" s="123">
        <v>0.26</v>
      </c>
      <c r="J71" s="123">
        <v>0.26</v>
      </c>
      <c r="K71" s="123">
        <v>0.69</v>
      </c>
      <c r="L71" s="123">
        <v>0.62</v>
      </c>
      <c r="M71" s="126">
        <v>1.22</v>
      </c>
      <c r="N71" s="125">
        <v>1.1000000000000001</v>
      </c>
      <c r="O71" s="123">
        <v>0.75</v>
      </c>
      <c r="P71" s="123">
        <v>0.75</v>
      </c>
      <c r="Q71" s="123">
        <v>0.74</v>
      </c>
      <c r="R71" s="123">
        <v>0.74</v>
      </c>
    </row>
    <row r="72" spans="2:18">
      <c r="B72" s="123">
        <v>2005</v>
      </c>
      <c r="C72" s="123">
        <f>-0.85</f>
        <v>-0.85</v>
      </c>
      <c r="D72" s="123">
        <f>-0.65</f>
        <v>-0.65</v>
      </c>
      <c r="E72" s="127">
        <f>-0.6875</f>
        <v>-0.6875</v>
      </c>
      <c r="F72" s="125">
        <f>-0.56</f>
        <v>-0.56000000000000005</v>
      </c>
      <c r="G72" s="125">
        <f>-0.125</f>
        <v>-0.125</v>
      </c>
      <c r="H72" s="125">
        <f>-0.1</f>
        <v>-0.1</v>
      </c>
      <c r="I72" s="123">
        <v>0.25</v>
      </c>
      <c r="J72" s="123">
        <v>0.25</v>
      </c>
      <c r="K72" s="123">
        <v>1.85</v>
      </c>
      <c r="L72" s="123">
        <v>1.65</v>
      </c>
      <c r="M72" s="126">
        <v>1.69</v>
      </c>
      <c r="N72" s="125">
        <v>1.56</v>
      </c>
      <c r="O72" s="124">
        <v>1.1200000000000001</v>
      </c>
      <c r="P72" s="125">
        <v>1.1000000000000001</v>
      </c>
      <c r="Q72" s="123">
        <v>0.75</v>
      </c>
      <c r="R72" s="123">
        <v>0.75</v>
      </c>
    </row>
    <row r="73" spans="2:18">
      <c r="B73" s="123">
        <v>2015</v>
      </c>
      <c r="C73" s="123">
        <v>-1.38</v>
      </c>
      <c r="D73" s="123">
        <f>-0.95</f>
        <v>-0.95</v>
      </c>
      <c r="E73" s="127">
        <f>-1.575</f>
        <v>-1.575</v>
      </c>
      <c r="F73" s="124">
        <f>-0.875</f>
        <v>-0.875</v>
      </c>
      <c r="G73" s="125">
        <f>-0.625</f>
        <v>-0.625</v>
      </c>
      <c r="H73" s="125">
        <f>-0.6</f>
        <v>-0.6</v>
      </c>
      <c r="I73" s="123">
        <v>0.25</v>
      </c>
      <c r="J73" s="123">
        <v>0.25</v>
      </c>
      <c r="K73" s="123">
        <v>2.38</v>
      </c>
      <c r="L73" s="123">
        <v>1.95</v>
      </c>
      <c r="M73" s="126">
        <v>2.58</v>
      </c>
      <c r="N73" s="124">
        <v>1.88</v>
      </c>
      <c r="O73" s="124">
        <v>1.62</v>
      </c>
      <c r="P73" s="125">
        <v>1.6</v>
      </c>
      <c r="Q73" s="123">
        <v>0.75</v>
      </c>
      <c r="R73" s="123">
        <v>0.75</v>
      </c>
    </row>
    <row r="74" spans="2:18" ht="14.25" thickBot="1">
      <c r="B74" s="23"/>
      <c r="C74" s="23"/>
      <c r="D74" s="23"/>
      <c r="E74" s="23"/>
      <c r="F74" s="23"/>
      <c r="G74" s="23"/>
      <c r="H74" s="23"/>
      <c r="I74" s="23"/>
      <c r="J74" s="23"/>
      <c r="K74" s="23"/>
      <c r="L74" s="23"/>
      <c r="M74" s="23"/>
      <c r="N74" s="23"/>
      <c r="O74" s="23"/>
      <c r="P74" s="23"/>
      <c r="Q74" s="23"/>
      <c r="R74" s="23"/>
    </row>
    <row r="75" spans="2:18" ht="14.25" thickBot="1">
      <c r="B75" s="23"/>
      <c r="C75" s="128">
        <v>0.25</v>
      </c>
      <c r="D75" s="23"/>
      <c r="E75" s="23"/>
      <c r="F75" s="23"/>
      <c r="G75" s="23"/>
      <c r="H75" s="23"/>
      <c r="I75" s="23"/>
      <c r="J75" s="23"/>
      <c r="K75" s="23"/>
      <c r="L75" s="23"/>
      <c r="M75" s="23"/>
      <c r="N75" s="23"/>
      <c r="O75" s="23"/>
      <c r="P75" s="23"/>
      <c r="Q75" s="23"/>
      <c r="R75" s="23"/>
    </row>
    <row r="76" spans="2:18">
      <c r="B76" s="23"/>
      <c r="C76" s="129"/>
      <c r="D76" s="23"/>
      <c r="E76" s="23"/>
      <c r="F76" s="23"/>
      <c r="G76" s="23" t="s">
        <v>303</v>
      </c>
      <c r="H76" s="23">
        <v>111</v>
      </c>
      <c r="I76" s="130" t="s">
        <v>339</v>
      </c>
      <c r="J76" s="23">
        <v>2015</v>
      </c>
      <c r="K76" s="23"/>
      <c r="L76" s="23"/>
      <c r="M76" s="23" t="s">
        <v>352</v>
      </c>
      <c r="N76" s="23" t="s">
        <v>353</v>
      </c>
      <c r="O76" s="23" t="s">
        <v>354</v>
      </c>
      <c r="P76" s="23" t="s">
        <v>355</v>
      </c>
      <c r="Q76" s="23"/>
      <c r="R76" s="23"/>
    </row>
    <row r="77" spans="2:18">
      <c r="B77" s="23"/>
      <c r="C77" s="23"/>
      <c r="D77" s="23"/>
      <c r="E77" s="23"/>
      <c r="F77" s="23"/>
      <c r="G77" s="23" t="s">
        <v>305</v>
      </c>
      <c r="H77" s="23">
        <v>112</v>
      </c>
      <c r="I77" s="130" t="s">
        <v>340</v>
      </c>
      <c r="J77" s="23">
        <v>1</v>
      </c>
      <c r="K77" s="23"/>
      <c r="L77" s="23" t="s">
        <v>350</v>
      </c>
      <c r="M77" s="123">
        <f>VLOOKUP(J76,B67:J69,J78+1,FALSE)</f>
        <v>1.05</v>
      </c>
      <c r="N77" s="123">
        <f>VLOOKUP($J76,B67:J69,$J78+1,FALSE)</f>
        <v>1.05</v>
      </c>
      <c r="O77" s="123">
        <f>VLOOKUP(J76,B67:R69,J78+9,FALSE)</f>
        <v>1.77</v>
      </c>
      <c r="P77" s="123">
        <f>VLOOKUP(J76,B67:R69,J78+9,FALSE)</f>
        <v>1.77</v>
      </c>
      <c r="Q77" s="23"/>
      <c r="R77" s="23"/>
    </row>
    <row r="78" spans="2:18">
      <c r="B78" s="23"/>
      <c r="C78" s="23"/>
      <c r="D78" s="23"/>
      <c r="E78" s="23"/>
      <c r="F78" s="23"/>
      <c r="G78" s="130" t="s">
        <v>341</v>
      </c>
      <c r="H78" s="23">
        <v>12</v>
      </c>
      <c r="I78" s="130" t="s">
        <v>342</v>
      </c>
      <c r="J78" s="23">
        <v>1</v>
      </c>
      <c r="K78" s="23">
        <f>MATCH(H77,C65:J65,0)</f>
        <v>2</v>
      </c>
      <c r="L78" s="23" t="s">
        <v>351</v>
      </c>
      <c r="M78" s="123">
        <f>VLOOKUP(J76,B71:J73,J78+1,FALSE)</f>
        <v>-1.38</v>
      </c>
      <c r="N78" s="123">
        <f>VLOOKUP(J76,B71:J73,J78+1,FALSE)</f>
        <v>-1.38</v>
      </c>
      <c r="O78" s="123">
        <f>VLOOKUP(J76,B71:R73,J78+9,FALSE)</f>
        <v>2.38</v>
      </c>
      <c r="P78" s="123">
        <f>VLOOKUP(J76,B71:R73,J78+9,FALSE)</f>
        <v>2.38</v>
      </c>
      <c r="Q78" s="23"/>
      <c r="R78" s="23"/>
    </row>
    <row r="79" spans="2:18">
      <c r="B79" s="23"/>
      <c r="C79" s="23"/>
      <c r="D79" s="23"/>
      <c r="E79" s="23"/>
      <c r="F79" s="23"/>
      <c r="G79" s="130" t="s">
        <v>343</v>
      </c>
      <c r="H79" s="23">
        <v>2</v>
      </c>
      <c r="I79" s="23"/>
      <c r="J79" s="23">
        <v>2</v>
      </c>
      <c r="K79" s="23"/>
      <c r="L79" s="23"/>
      <c r="M79" s="23"/>
      <c r="N79" s="23"/>
      <c r="O79" s="23" t="s">
        <v>304</v>
      </c>
      <c r="P79" s="23" t="s">
        <v>306</v>
      </c>
      <c r="Q79" s="23"/>
      <c r="R79" s="23"/>
    </row>
    <row r="80" spans="2:18">
      <c r="B80" t="s">
        <v>360</v>
      </c>
      <c r="D80" s="23"/>
      <c r="E80" s="23"/>
      <c r="F80" s="23"/>
      <c r="G80" s="130"/>
      <c r="H80" s="23"/>
      <c r="I80" s="23"/>
      <c r="J80" s="23"/>
      <c r="K80" s="23"/>
      <c r="L80" s="23"/>
      <c r="M80" s="23"/>
      <c r="N80" s="23"/>
      <c r="O80" s="23"/>
      <c r="P80" s="23"/>
      <c r="Q80" s="23"/>
      <c r="R80" s="23"/>
    </row>
    <row r="81" spans="2:11">
      <c r="B81" s="23"/>
      <c r="C81" s="23" t="s">
        <v>358</v>
      </c>
      <c r="H81" s="3" t="s">
        <v>359</v>
      </c>
    </row>
    <row r="82" spans="2:11">
      <c r="B82" s="4"/>
      <c r="C82" s="132" t="s">
        <v>344</v>
      </c>
      <c r="D82" s="133"/>
      <c r="E82" s="132" t="s">
        <v>345</v>
      </c>
      <c r="F82" s="134"/>
      <c r="H82" s="132" t="s">
        <v>344</v>
      </c>
      <c r="I82" s="133"/>
      <c r="J82" s="132" t="s">
        <v>345</v>
      </c>
      <c r="K82" s="134"/>
    </row>
    <row r="83" spans="2:11">
      <c r="B83" s="123" t="s">
        <v>350</v>
      </c>
      <c r="C83" s="62" t="s">
        <v>304</v>
      </c>
      <c r="D83" s="62" t="s">
        <v>306</v>
      </c>
      <c r="E83" s="62" t="s">
        <v>304</v>
      </c>
      <c r="F83" s="62" t="s">
        <v>306</v>
      </c>
      <c r="H83" s="62" t="s">
        <v>304</v>
      </c>
      <c r="I83" s="62" t="s">
        <v>306</v>
      </c>
      <c r="J83" s="62" t="s">
        <v>304</v>
      </c>
      <c r="K83" s="62" t="s">
        <v>306</v>
      </c>
    </row>
    <row r="84" spans="2:11">
      <c r="B84" s="123">
        <v>1995</v>
      </c>
      <c r="C84" s="4">
        <f t="shared" ref="C84:D86" si="16">(C67+E67)/2</f>
        <v>1.05</v>
      </c>
      <c r="D84" s="4">
        <f t="shared" si="16"/>
        <v>1.0750000000000002</v>
      </c>
      <c r="E84" s="4">
        <f t="shared" ref="E84:F86" si="17">(K67+M67)/2</f>
        <v>0.7</v>
      </c>
      <c r="F84" s="4">
        <f t="shared" si="17"/>
        <v>0.64</v>
      </c>
      <c r="H84" s="123">
        <v>0.26</v>
      </c>
      <c r="I84" s="123">
        <v>0.26</v>
      </c>
      <c r="J84" s="123">
        <v>0.74</v>
      </c>
      <c r="K84" s="123">
        <v>0.74</v>
      </c>
    </row>
    <row r="85" spans="2:11">
      <c r="B85" s="123">
        <v>2005</v>
      </c>
      <c r="C85" s="4">
        <f t="shared" si="16"/>
        <v>1.05</v>
      </c>
      <c r="D85" s="4">
        <f t="shared" si="16"/>
        <v>1.0249999999999999</v>
      </c>
      <c r="E85" s="4">
        <f t="shared" si="17"/>
        <v>1.31</v>
      </c>
      <c r="F85" s="4">
        <f t="shared" si="17"/>
        <v>1.1949999999999998</v>
      </c>
      <c r="H85" s="123">
        <v>0.25</v>
      </c>
      <c r="I85" s="123">
        <v>0.25</v>
      </c>
      <c r="J85" s="123">
        <v>0.75</v>
      </c>
      <c r="K85" s="123">
        <v>0.75</v>
      </c>
    </row>
    <row r="86" spans="2:11">
      <c r="B86" s="123">
        <v>2015</v>
      </c>
      <c r="C86" s="4">
        <f t="shared" si="16"/>
        <v>1.05</v>
      </c>
      <c r="D86" s="4">
        <f t="shared" si="16"/>
        <v>1.0249999999999999</v>
      </c>
      <c r="E86" s="4">
        <f t="shared" si="17"/>
        <v>1.8399999999999999</v>
      </c>
      <c r="F86" s="4">
        <f t="shared" si="17"/>
        <v>1.4249999999999998</v>
      </c>
      <c r="H86" s="123">
        <v>0.25</v>
      </c>
      <c r="I86" s="123">
        <v>0.25</v>
      </c>
      <c r="J86" s="123">
        <v>0.75</v>
      </c>
      <c r="K86" s="123">
        <v>0.75</v>
      </c>
    </row>
    <row r="87" spans="2:11">
      <c r="B87" s="123" t="s">
        <v>351</v>
      </c>
      <c r="C87" s="62" t="s">
        <v>304</v>
      </c>
      <c r="D87" s="62" t="s">
        <v>306</v>
      </c>
      <c r="E87" s="62" t="s">
        <v>304</v>
      </c>
      <c r="F87" s="62" t="s">
        <v>306</v>
      </c>
      <c r="H87" s="62" t="s">
        <v>304</v>
      </c>
      <c r="I87" s="62" t="s">
        <v>306</v>
      </c>
      <c r="J87" s="62" t="s">
        <v>304</v>
      </c>
      <c r="K87" s="62" t="s">
        <v>306</v>
      </c>
    </row>
    <row r="88" spans="2:11">
      <c r="B88" s="123">
        <v>1995</v>
      </c>
      <c r="C88" s="131">
        <f t="shared" ref="C88:D90" si="18">(C71+E71)/2</f>
        <v>0.03</v>
      </c>
      <c r="D88" s="131">
        <f t="shared" si="18"/>
        <v>0.14500000000000002</v>
      </c>
      <c r="E88" s="4">
        <f t="shared" ref="E88:F90" si="19">(K71+M71)/2</f>
        <v>0.95499999999999996</v>
      </c>
      <c r="F88" s="4">
        <f t="shared" si="19"/>
        <v>0.8600000000000001</v>
      </c>
      <c r="H88" s="123">
        <v>0.26</v>
      </c>
      <c r="I88" s="123">
        <v>0.26</v>
      </c>
      <c r="J88" s="123">
        <v>0.74</v>
      </c>
      <c r="K88" s="123">
        <v>0.74</v>
      </c>
    </row>
    <row r="89" spans="2:11">
      <c r="B89" s="123">
        <v>2005</v>
      </c>
      <c r="C89" s="131">
        <f t="shared" si="18"/>
        <v>-0.76875000000000004</v>
      </c>
      <c r="D89" s="131">
        <f t="shared" si="18"/>
        <v>-0.60499999999999998</v>
      </c>
      <c r="E89" s="4">
        <f t="shared" si="19"/>
        <v>1.77</v>
      </c>
      <c r="F89" s="4">
        <f t="shared" si="19"/>
        <v>1.605</v>
      </c>
      <c r="H89" s="123">
        <v>0.25</v>
      </c>
      <c r="I89" s="123">
        <v>0.25</v>
      </c>
      <c r="J89" s="123">
        <v>0.75</v>
      </c>
      <c r="K89" s="123">
        <v>0.75</v>
      </c>
    </row>
    <row r="90" spans="2:11">
      <c r="B90" s="123">
        <v>2015</v>
      </c>
      <c r="C90" s="131">
        <f t="shared" si="18"/>
        <v>-1.4775</v>
      </c>
      <c r="D90" s="131">
        <f t="shared" si="18"/>
        <v>-0.91249999999999998</v>
      </c>
      <c r="E90" s="4">
        <f t="shared" si="19"/>
        <v>2.48</v>
      </c>
      <c r="F90" s="4">
        <f t="shared" si="19"/>
        <v>1.915</v>
      </c>
      <c r="H90" s="123">
        <v>0.25</v>
      </c>
      <c r="I90" s="123">
        <v>0.25</v>
      </c>
      <c r="J90" s="123">
        <v>0.75</v>
      </c>
      <c r="K90" s="123">
        <v>0.75</v>
      </c>
    </row>
    <row r="93" spans="2:11">
      <c r="B93" s="433" t="s">
        <v>358</v>
      </c>
      <c r="C93" s="62" t="s">
        <v>350</v>
      </c>
      <c r="D93" s="62" t="s">
        <v>350</v>
      </c>
      <c r="E93" s="62" t="s">
        <v>351</v>
      </c>
      <c r="F93" s="62" t="s">
        <v>351</v>
      </c>
      <c r="G93" s="62" t="s">
        <v>350</v>
      </c>
      <c r="H93" s="62" t="s">
        <v>350</v>
      </c>
      <c r="I93" s="62" t="s">
        <v>351</v>
      </c>
      <c r="J93" s="62" t="s">
        <v>351</v>
      </c>
    </row>
    <row r="94" spans="2:11">
      <c r="B94" s="1270"/>
      <c r="C94" s="439" t="s">
        <v>344</v>
      </c>
      <c r="D94" s="440"/>
      <c r="E94" s="440"/>
      <c r="F94" s="441"/>
      <c r="G94" s="439" t="s">
        <v>361</v>
      </c>
      <c r="H94" s="440"/>
      <c r="I94" s="440"/>
      <c r="J94" s="441"/>
    </row>
    <row r="95" spans="2:11">
      <c r="B95" s="435"/>
      <c r="C95" s="144" t="s">
        <v>304</v>
      </c>
      <c r="D95" s="145" t="s">
        <v>306</v>
      </c>
      <c r="E95" s="144" t="s">
        <v>304</v>
      </c>
      <c r="F95" s="145" t="s">
        <v>306</v>
      </c>
      <c r="G95" s="144" t="s">
        <v>304</v>
      </c>
      <c r="H95" s="145" t="s">
        <v>306</v>
      </c>
      <c r="I95" s="144" t="s">
        <v>304</v>
      </c>
      <c r="J95" s="145" t="s">
        <v>306</v>
      </c>
    </row>
    <row r="96" spans="2:11" hidden="1">
      <c r="B96">
        <v>1981</v>
      </c>
      <c r="C96">
        <v>1.05</v>
      </c>
      <c r="E96">
        <f t="shared" ref="E96:E109" si="20">($C$90-$C$88)/20*(B96-$B$110)+0.03</f>
        <v>1.08525</v>
      </c>
    </row>
    <row r="97" spans="2:10" hidden="1">
      <c r="B97">
        <v>1982</v>
      </c>
      <c r="E97">
        <f t="shared" si="20"/>
        <v>1.0098749999999999</v>
      </c>
    </row>
    <row r="98" spans="2:10" hidden="1">
      <c r="B98">
        <v>1983</v>
      </c>
      <c r="E98">
        <f t="shared" si="20"/>
        <v>0.9345</v>
      </c>
    </row>
    <row r="99" spans="2:10" hidden="1">
      <c r="B99">
        <v>1984</v>
      </c>
      <c r="E99">
        <f t="shared" si="20"/>
        <v>0.85912500000000003</v>
      </c>
    </row>
    <row r="100" spans="2:10" hidden="1">
      <c r="B100">
        <v>1985</v>
      </c>
      <c r="E100">
        <f t="shared" si="20"/>
        <v>0.78374999999999995</v>
      </c>
    </row>
    <row r="101" spans="2:10" hidden="1">
      <c r="B101">
        <v>1986</v>
      </c>
      <c r="E101">
        <f t="shared" si="20"/>
        <v>0.70837499999999998</v>
      </c>
    </row>
    <row r="102" spans="2:10" hidden="1">
      <c r="B102">
        <v>1987</v>
      </c>
      <c r="E102">
        <f t="shared" si="20"/>
        <v>0.63300000000000001</v>
      </c>
    </row>
    <row r="103" spans="2:10" hidden="1">
      <c r="B103">
        <v>1988</v>
      </c>
      <c r="E103">
        <f t="shared" si="20"/>
        <v>0.55762500000000004</v>
      </c>
    </row>
    <row r="104" spans="2:10" hidden="1">
      <c r="B104">
        <v>1989</v>
      </c>
      <c r="E104">
        <f t="shared" si="20"/>
        <v>0.48224999999999996</v>
      </c>
    </row>
    <row r="105" spans="2:10" hidden="1">
      <c r="B105">
        <v>1990</v>
      </c>
      <c r="E105">
        <f t="shared" si="20"/>
        <v>0.40687499999999999</v>
      </c>
    </row>
    <row r="106" spans="2:10" hidden="1">
      <c r="B106">
        <v>1991</v>
      </c>
      <c r="E106">
        <f t="shared" si="20"/>
        <v>0.33150000000000002</v>
      </c>
    </row>
    <row r="107" spans="2:10" hidden="1">
      <c r="B107">
        <v>1992</v>
      </c>
      <c r="E107">
        <f t="shared" si="20"/>
        <v>0.25612499999999999</v>
      </c>
    </row>
    <row r="108" spans="2:10" hidden="1">
      <c r="B108">
        <v>1993</v>
      </c>
      <c r="E108">
        <f t="shared" si="20"/>
        <v>0.18074999999999999</v>
      </c>
    </row>
    <row r="109" spans="2:10" hidden="1">
      <c r="B109">
        <v>1994</v>
      </c>
      <c r="E109">
        <f t="shared" si="20"/>
        <v>0.105375</v>
      </c>
    </row>
    <row r="110" spans="2:10">
      <c r="B110" s="146">
        <v>1995</v>
      </c>
      <c r="C110" s="146">
        <v>1.05</v>
      </c>
      <c r="D110" s="147">
        <f>(D84+D85+D86)/3</f>
        <v>1.0416666666666667</v>
      </c>
      <c r="E110" s="148">
        <f t="shared" ref="E110:E119" si="21">($C$89-$C$88)/10*($B110-$B$110)+0.03</f>
        <v>0.03</v>
      </c>
      <c r="F110" s="148">
        <f t="shared" ref="F110:F119" si="22">($D$89-$D$88)/10*($B110-$B$110)+0.15</f>
        <v>0.15</v>
      </c>
      <c r="G110" s="148">
        <f t="shared" ref="G110:G119" si="23">($E$85-$E$84)/10*($B110-$B$110)+0.7</f>
        <v>0.7</v>
      </c>
      <c r="H110" s="147">
        <f t="shared" ref="H110:H119" si="24">($F$85-$F$84)/10*($B110-$B$110)+0.64</f>
        <v>0.64</v>
      </c>
      <c r="I110" s="148">
        <f t="shared" ref="I110:I119" si="25">($E$89-$E$88)/10*($B110-$B$110)+0.955</f>
        <v>0.95499999999999996</v>
      </c>
      <c r="J110" s="148">
        <f t="shared" ref="J110:J119" si="26">($F$89-$F$88)/10*($B110-$B$110)+0.86</f>
        <v>0.86</v>
      </c>
    </row>
    <row r="111" spans="2:10">
      <c r="B111" s="4">
        <v>1996</v>
      </c>
      <c r="C111" s="131">
        <f>C110</f>
        <v>1.05</v>
      </c>
      <c r="D111" s="135">
        <f>D110</f>
        <v>1.0416666666666667</v>
      </c>
      <c r="E111" s="131">
        <f t="shared" si="21"/>
        <v>-4.9875000000000003E-2</v>
      </c>
      <c r="F111" s="131">
        <f t="shared" si="22"/>
        <v>7.4999999999999997E-2</v>
      </c>
      <c r="G111" s="131">
        <f t="shared" si="23"/>
        <v>0.76100000000000001</v>
      </c>
      <c r="H111" s="135">
        <f t="shared" si="24"/>
        <v>0.69550000000000001</v>
      </c>
      <c r="I111" s="131">
        <f t="shared" si="25"/>
        <v>1.0365</v>
      </c>
      <c r="J111" s="131">
        <f t="shared" si="26"/>
        <v>0.9345</v>
      </c>
    </row>
    <row r="112" spans="2:10">
      <c r="B112" s="4">
        <v>1997</v>
      </c>
      <c r="C112" s="131">
        <f t="shared" ref="C112:C129" si="27">C111</f>
        <v>1.05</v>
      </c>
      <c r="D112" s="135">
        <f t="shared" ref="D112:D130" si="28">D111</f>
        <v>1.0416666666666667</v>
      </c>
      <c r="E112" s="131">
        <f t="shared" si="21"/>
        <v>-0.12975</v>
      </c>
      <c r="F112" s="131">
        <f t="shared" si="22"/>
        <v>0</v>
      </c>
      <c r="G112" s="131">
        <f t="shared" si="23"/>
        <v>0.82199999999999995</v>
      </c>
      <c r="H112" s="135">
        <f t="shared" si="24"/>
        <v>0.751</v>
      </c>
      <c r="I112" s="131">
        <f t="shared" si="25"/>
        <v>1.1179999999999999</v>
      </c>
      <c r="J112" s="131">
        <f t="shared" si="26"/>
        <v>1.0089999999999999</v>
      </c>
    </row>
    <row r="113" spans="2:10">
      <c r="B113" s="4">
        <v>1998</v>
      </c>
      <c r="C113" s="131">
        <f t="shared" si="27"/>
        <v>1.05</v>
      </c>
      <c r="D113" s="135">
        <f t="shared" si="28"/>
        <v>1.0416666666666667</v>
      </c>
      <c r="E113" s="131">
        <f t="shared" si="21"/>
        <v>-0.20962500000000001</v>
      </c>
      <c r="F113" s="131">
        <f t="shared" si="22"/>
        <v>-7.4999999999999983E-2</v>
      </c>
      <c r="G113" s="131">
        <f t="shared" si="23"/>
        <v>0.88300000000000001</v>
      </c>
      <c r="H113" s="135">
        <f t="shared" si="24"/>
        <v>0.80649999999999999</v>
      </c>
      <c r="I113" s="131">
        <f t="shared" si="25"/>
        <v>1.1995</v>
      </c>
      <c r="J113" s="131">
        <f t="shared" si="26"/>
        <v>1.0834999999999999</v>
      </c>
    </row>
    <row r="114" spans="2:10">
      <c r="B114" s="4">
        <v>1999</v>
      </c>
      <c r="C114" s="131">
        <f t="shared" si="27"/>
        <v>1.05</v>
      </c>
      <c r="D114" s="135">
        <f t="shared" si="28"/>
        <v>1.0416666666666667</v>
      </c>
      <c r="E114" s="131">
        <f t="shared" si="21"/>
        <v>-0.28949999999999998</v>
      </c>
      <c r="F114" s="131">
        <f t="shared" si="22"/>
        <v>-0.15</v>
      </c>
      <c r="G114" s="131">
        <f t="shared" si="23"/>
        <v>0.94399999999999995</v>
      </c>
      <c r="H114" s="135">
        <f t="shared" si="24"/>
        <v>0.86199999999999988</v>
      </c>
      <c r="I114" s="131">
        <f t="shared" si="25"/>
        <v>1.2809999999999999</v>
      </c>
      <c r="J114" s="131">
        <f t="shared" si="26"/>
        <v>1.1579999999999999</v>
      </c>
    </row>
    <row r="115" spans="2:10">
      <c r="B115" s="4">
        <v>2000</v>
      </c>
      <c r="C115" s="131">
        <f t="shared" si="27"/>
        <v>1.05</v>
      </c>
      <c r="D115" s="135">
        <f t="shared" si="28"/>
        <v>1.0416666666666667</v>
      </c>
      <c r="E115" s="131">
        <f t="shared" si="21"/>
        <v>-0.36937500000000001</v>
      </c>
      <c r="F115" s="131">
        <f t="shared" si="22"/>
        <v>-0.22500000000000001</v>
      </c>
      <c r="G115" s="131">
        <f t="shared" si="23"/>
        <v>1.0049999999999999</v>
      </c>
      <c r="H115" s="135">
        <f t="shared" si="24"/>
        <v>0.91749999999999998</v>
      </c>
      <c r="I115" s="131">
        <f t="shared" si="25"/>
        <v>1.3625</v>
      </c>
      <c r="J115" s="131">
        <f t="shared" si="26"/>
        <v>1.2324999999999999</v>
      </c>
    </row>
    <row r="116" spans="2:10">
      <c r="B116" s="4">
        <v>2001</v>
      </c>
      <c r="C116" s="131">
        <f t="shared" si="27"/>
        <v>1.05</v>
      </c>
      <c r="D116" s="135">
        <f t="shared" si="28"/>
        <v>1.0416666666666667</v>
      </c>
      <c r="E116" s="131">
        <f t="shared" si="21"/>
        <v>-0.44925000000000004</v>
      </c>
      <c r="F116" s="131">
        <f t="shared" si="22"/>
        <v>-0.29999999999999993</v>
      </c>
      <c r="G116" s="131">
        <f t="shared" si="23"/>
        <v>1.0660000000000001</v>
      </c>
      <c r="H116" s="135">
        <f t="shared" si="24"/>
        <v>0.97299999999999986</v>
      </c>
      <c r="I116" s="131">
        <f t="shared" si="25"/>
        <v>1.444</v>
      </c>
      <c r="J116" s="131">
        <f t="shared" si="26"/>
        <v>1.3069999999999999</v>
      </c>
    </row>
    <row r="117" spans="2:10">
      <c r="B117" s="4">
        <v>2002</v>
      </c>
      <c r="C117" s="131">
        <f t="shared" si="27"/>
        <v>1.05</v>
      </c>
      <c r="D117" s="135">
        <f t="shared" si="28"/>
        <v>1.0416666666666667</v>
      </c>
      <c r="E117" s="131">
        <f t="shared" si="21"/>
        <v>-0.52912499999999996</v>
      </c>
      <c r="F117" s="131">
        <f t="shared" si="22"/>
        <v>-0.375</v>
      </c>
      <c r="G117" s="131">
        <f t="shared" si="23"/>
        <v>1.127</v>
      </c>
      <c r="H117" s="135">
        <f t="shared" si="24"/>
        <v>1.0284999999999997</v>
      </c>
      <c r="I117" s="131">
        <f t="shared" si="25"/>
        <v>1.5255000000000001</v>
      </c>
      <c r="J117" s="131">
        <f t="shared" si="26"/>
        <v>1.3815</v>
      </c>
    </row>
    <row r="118" spans="2:10">
      <c r="B118" s="4">
        <v>2003</v>
      </c>
      <c r="C118" s="131">
        <f t="shared" si="27"/>
        <v>1.05</v>
      </c>
      <c r="D118" s="135">
        <f t="shared" si="28"/>
        <v>1.0416666666666667</v>
      </c>
      <c r="E118" s="131">
        <f t="shared" si="21"/>
        <v>-0.60899999999999999</v>
      </c>
      <c r="F118" s="131">
        <f t="shared" si="22"/>
        <v>-0.44999999999999996</v>
      </c>
      <c r="G118" s="131">
        <f t="shared" si="23"/>
        <v>1.1880000000000002</v>
      </c>
      <c r="H118" s="135">
        <f t="shared" si="24"/>
        <v>1.0839999999999999</v>
      </c>
      <c r="I118" s="131">
        <f t="shared" si="25"/>
        <v>1.607</v>
      </c>
      <c r="J118" s="131">
        <f t="shared" si="26"/>
        <v>1.456</v>
      </c>
    </row>
    <row r="119" spans="2:10">
      <c r="B119" s="4">
        <v>2004</v>
      </c>
      <c r="C119" s="131">
        <f t="shared" si="27"/>
        <v>1.05</v>
      </c>
      <c r="D119" s="135">
        <f t="shared" si="28"/>
        <v>1.0416666666666667</v>
      </c>
      <c r="E119" s="131">
        <f t="shared" si="21"/>
        <v>-0.68887500000000002</v>
      </c>
      <c r="F119" s="131">
        <f t="shared" si="22"/>
        <v>-0.52499999999999991</v>
      </c>
      <c r="G119" s="131">
        <f t="shared" si="23"/>
        <v>1.2490000000000001</v>
      </c>
      <c r="H119" s="135">
        <f t="shared" si="24"/>
        <v>1.1395</v>
      </c>
      <c r="I119" s="131">
        <f t="shared" si="25"/>
        <v>1.6884999999999999</v>
      </c>
      <c r="J119" s="131">
        <f t="shared" si="26"/>
        <v>1.5305</v>
      </c>
    </row>
    <row r="120" spans="2:10">
      <c r="B120" s="146">
        <v>2005</v>
      </c>
      <c r="C120" s="148">
        <f t="shared" si="27"/>
        <v>1.05</v>
      </c>
      <c r="D120" s="147">
        <f t="shared" si="28"/>
        <v>1.0416666666666667</v>
      </c>
      <c r="E120" s="148">
        <f t="shared" ref="E120:E133" si="29">($C$90-$C$89)/10*(B120-$B$120)-0.77</f>
        <v>-0.77</v>
      </c>
      <c r="F120" s="148">
        <f t="shared" ref="F120:F133" si="30">($D$90-$D$89)/10*($B120-$B$120)-0.605</f>
        <v>-0.60499999999999998</v>
      </c>
      <c r="G120" s="148">
        <f t="shared" ref="G120:G133" si="31">($E$86-$E$85)/10*($B120-$B$120)+1.31</f>
        <v>1.31</v>
      </c>
      <c r="H120" s="147">
        <f t="shared" ref="H120:H133" si="32">($F$86-$F$85)/10*($B120-$B$120)+1.195</f>
        <v>1.1950000000000001</v>
      </c>
      <c r="I120" s="148">
        <f t="shared" ref="I120:I133" si="33">($E$90-$E$89)/10*($B120-$B$120)+1.77</f>
        <v>1.77</v>
      </c>
      <c r="J120" s="148">
        <f t="shared" ref="J120:J133" si="34">($F$90-$F$89)/10*($B120-$B$120)+1.605</f>
        <v>1.605</v>
      </c>
    </row>
    <row r="121" spans="2:10">
      <c r="B121" s="4">
        <v>2006</v>
      </c>
      <c r="C121" s="131">
        <f t="shared" si="27"/>
        <v>1.05</v>
      </c>
      <c r="D121" s="135">
        <f t="shared" si="28"/>
        <v>1.0416666666666667</v>
      </c>
      <c r="E121" s="131">
        <f t="shared" si="29"/>
        <v>-0.84087500000000004</v>
      </c>
      <c r="F121" s="131">
        <f t="shared" si="30"/>
        <v>-0.63575000000000004</v>
      </c>
      <c r="G121" s="131">
        <f t="shared" si="31"/>
        <v>1.363</v>
      </c>
      <c r="H121" s="135">
        <f t="shared" si="32"/>
        <v>1.218</v>
      </c>
      <c r="I121" s="131">
        <f t="shared" si="33"/>
        <v>1.841</v>
      </c>
      <c r="J121" s="131">
        <f t="shared" si="34"/>
        <v>1.6359999999999999</v>
      </c>
    </row>
    <row r="122" spans="2:10">
      <c r="B122" s="4">
        <v>2007</v>
      </c>
      <c r="C122" s="131">
        <f t="shared" si="27"/>
        <v>1.05</v>
      </c>
      <c r="D122" s="135">
        <f t="shared" si="28"/>
        <v>1.0416666666666667</v>
      </c>
      <c r="E122" s="131">
        <f t="shared" si="29"/>
        <v>-0.91175000000000006</v>
      </c>
      <c r="F122" s="131">
        <f t="shared" si="30"/>
        <v>-0.66649999999999998</v>
      </c>
      <c r="G122" s="131">
        <f t="shared" si="31"/>
        <v>1.4159999999999999</v>
      </c>
      <c r="H122" s="135">
        <f t="shared" si="32"/>
        <v>1.2410000000000001</v>
      </c>
      <c r="I122" s="131">
        <f t="shared" si="33"/>
        <v>1.9119999999999999</v>
      </c>
      <c r="J122" s="131">
        <f t="shared" si="34"/>
        <v>1.667</v>
      </c>
    </row>
    <row r="123" spans="2:10">
      <c r="B123" s="4">
        <v>2008</v>
      </c>
      <c r="C123" s="131">
        <f t="shared" si="27"/>
        <v>1.05</v>
      </c>
      <c r="D123" s="135">
        <f t="shared" si="28"/>
        <v>1.0416666666666667</v>
      </c>
      <c r="E123" s="131">
        <f t="shared" si="29"/>
        <v>-0.98262499999999997</v>
      </c>
      <c r="F123" s="131">
        <f t="shared" si="30"/>
        <v>-0.69724999999999993</v>
      </c>
      <c r="G123" s="131">
        <f t="shared" si="31"/>
        <v>1.4689999999999999</v>
      </c>
      <c r="H123" s="135">
        <f t="shared" si="32"/>
        <v>1.264</v>
      </c>
      <c r="I123" s="131">
        <f t="shared" si="33"/>
        <v>1.9830000000000001</v>
      </c>
      <c r="J123" s="131">
        <f t="shared" si="34"/>
        <v>1.698</v>
      </c>
    </row>
    <row r="124" spans="2:10">
      <c r="B124" s="4">
        <v>2009</v>
      </c>
      <c r="C124" s="131">
        <f t="shared" si="27"/>
        <v>1.05</v>
      </c>
      <c r="D124" s="135">
        <f t="shared" si="28"/>
        <v>1.0416666666666667</v>
      </c>
      <c r="E124" s="131">
        <f t="shared" si="29"/>
        <v>-1.0535000000000001</v>
      </c>
      <c r="F124" s="131">
        <f t="shared" si="30"/>
        <v>-0.72799999999999998</v>
      </c>
      <c r="G124" s="131">
        <f t="shared" si="31"/>
        <v>1.522</v>
      </c>
      <c r="H124" s="135">
        <f t="shared" si="32"/>
        <v>1.2870000000000001</v>
      </c>
      <c r="I124" s="131">
        <f t="shared" si="33"/>
        <v>2.0539999999999998</v>
      </c>
      <c r="J124" s="131">
        <f t="shared" si="34"/>
        <v>1.7290000000000001</v>
      </c>
    </row>
    <row r="125" spans="2:10">
      <c r="B125" s="4">
        <v>2010</v>
      </c>
      <c r="C125" s="131">
        <f t="shared" si="27"/>
        <v>1.05</v>
      </c>
      <c r="D125" s="135">
        <f t="shared" si="28"/>
        <v>1.0416666666666667</v>
      </c>
      <c r="E125" s="131">
        <f t="shared" si="29"/>
        <v>-1.1243750000000001</v>
      </c>
      <c r="F125" s="131">
        <f t="shared" si="30"/>
        <v>-0.75875000000000004</v>
      </c>
      <c r="G125" s="131">
        <f t="shared" si="31"/>
        <v>1.575</v>
      </c>
      <c r="H125" s="135">
        <f t="shared" si="32"/>
        <v>1.31</v>
      </c>
      <c r="I125" s="131">
        <f t="shared" si="33"/>
        <v>2.125</v>
      </c>
      <c r="J125" s="131">
        <f t="shared" si="34"/>
        <v>1.76</v>
      </c>
    </row>
    <row r="126" spans="2:10">
      <c r="B126" s="4">
        <v>2011</v>
      </c>
      <c r="C126" s="131">
        <f t="shared" si="27"/>
        <v>1.05</v>
      </c>
      <c r="D126" s="135">
        <f t="shared" si="28"/>
        <v>1.0416666666666667</v>
      </c>
      <c r="E126" s="131">
        <f t="shared" si="29"/>
        <v>-1.1952499999999999</v>
      </c>
      <c r="F126" s="131">
        <f t="shared" si="30"/>
        <v>-0.78949999999999998</v>
      </c>
      <c r="G126" s="131">
        <f t="shared" si="31"/>
        <v>1.6279999999999999</v>
      </c>
      <c r="H126" s="135">
        <f t="shared" si="32"/>
        <v>1.3330000000000002</v>
      </c>
      <c r="I126" s="131">
        <f t="shared" si="33"/>
        <v>2.1959999999999997</v>
      </c>
      <c r="J126" s="131">
        <f t="shared" si="34"/>
        <v>1.7909999999999999</v>
      </c>
    </row>
    <row r="127" spans="2:10">
      <c r="B127" s="4">
        <v>2012</v>
      </c>
      <c r="C127" s="131">
        <f t="shared" si="27"/>
        <v>1.05</v>
      </c>
      <c r="D127" s="135">
        <f t="shared" si="28"/>
        <v>1.0416666666666667</v>
      </c>
      <c r="E127" s="131">
        <f t="shared" si="29"/>
        <v>-1.2661249999999999</v>
      </c>
      <c r="F127" s="131">
        <f t="shared" si="30"/>
        <v>-0.82024999999999992</v>
      </c>
      <c r="G127" s="131">
        <f t="shared" si="31"/>
        <v>1.6809999999999998</v>
      </c>
      <c r="H127" s="135">
        <f t="shared" si="32"/>
        <v>1.3560000000000001</v>
      </c>
      <c r="I127" s="131">
        <f t="shared" si="33"/>
        <v>2.2669999999999999</v>
      </c>
      <c r="J127" s="131">
        <f t="shared" si="34"/>
        <v>1.8220000000000001</v>
      </c>
    </row>
    <row r="128" spans="2:10">
      <c r="B128" s="4">
        <v>2013</v>
      </c>
      <c r="C128" s="131">
        <f t="shared" si="27"/>
        <v>1.05</v>
      </c>
      <c r="D128" s="135">
        <f t="shared" si="28"/>
        <v>1.0416666666666667</v>
      </c>
      <c r="E128" s="131">
        <f t="shared" si="29"/>
        <v>-1.337</v>
      </c>
      <c r="F128" s="131">
        <f t="shared" si="30"/>
        <v>-0.85099999999999998</v>
      </c>
      <c r="G128" s="131">
        <f t="shared" si="31"/>
        <v>1.734</v>
      </c>
      <c r="H128" s="135">
        <f t="shared" si="32"/>
        <v>1.379</v>
      </c>
      <c r="I128" s="131">
        <f t="shared" si="33"/>
        <v>2.3380000000000001</v>
      </c>
      <c r="J128" s="131">
        <f t="shared" si="34"/>
        <v>1.853</v>
      </c>
    </row>
    <row r="129" spans="2:20">
      <c r="B129" s="4">
        <v>2014</v>
      </c>
      <c r="C129" s="131">
        <f t="shared" si="27"/>
        <v>1.05</v>
      </c>
      <c r="D129" s="135">
        <f t="shared" si="28"/>
        <v>1.0416666666666667</v>
      </c>
      <c r="E129" s="131">
        <f t="shared" si="29"/>
        <v>-1.407875</v>
      </c>
      <c r="F129" s="131">
        <f t="shared" si="30"/>
        <v>-0.88175000000000003</v>
      </c>
      <c r="G129" s="131">
        <f t="shared" si="31"/>
        <v>1.7869999999999999</v>
      </c>
      <c r="H129" s="135">
        <f t="shared" si="32"/>
        <v>1.4020000000000001</v>
      </c>
      <c r="I129" s="131">
        <f t="shared" si="33"/>
        <v>2.4089999999999998</v>
      </c>
      <c r="J129" s="131">
        <f t="shared" si="34"/>
        <v>1.8840000000000001</v>
      </c>
    </row>
    <row r="130" spans="2:20">
      <c r="B130" s="146">
        <v>2015</v>
      </c>
      <c r="C130" s="148">
        <f>C129</f>
        <v>1.05</v>
      </c>
      <c r="D130" s="147">
        <f t="shared" si="28"/>
        <v>1.0416666666666667</v>
      </c>
      <c r="E130" s="148">
        <f t="shared" si="29"/>
        <v>-1.47875</v>
      </c>
      <c r="F130" s="148">
        <f t="shared" si="30"/>
        <v>-0.91249999999999998</v>
      </c>
      <c r="G130" s="148">
        <f t="shared" si="31"/>
        <v>1.8399999999999999</v>
      </c>
      <c r="H130" s="147">
        <f t="shared" si="32"/>
        <v>1.425</v>
      </c>
      <c r="I130" s="148">
        <f t="shared" si="33"/>
        <v>2.48</v>
      </c>
      <c r="J130" s="148">
        <f t="shared" si="34"/>
        <v>1.915</v>
      </c>
    </row>
    <row r="131" spans="2:20">
      <c r="B131" s="4">
        <v>2016</v>
      </c>
      <c r="C131" s="131">
        <f t="shared" ref="C131:C133" si="35">C130</f>
        <v>1.05</v>
      </c>
      <c r="D131" s="135">
        <f t="shared" ref="D131:D133" si="36">D130</f>
        <v>1.0416666666666667</v>
      </c>
      <c r="E131" s="131">
        <f t="shared" si="29"/>
        <v>-1.5496249999999998</v>
      </c>
      <c r="F131" s="131">
        <f t="shared" si="30"/>
        <v>-0.94324999999999992</v>
      </c>
      <c r="G131" s="131">
        <f t="shared" si="31"/>
        <v>1.8929999999999998</v>
      </c>
      <c r="H131" s="135">
        <f t="shared" si="32"/>
        <v>1.448</v>
      </c>
      <c r="I131" s="131">
        <f t="shared" si="33"/>
        <v>2.5510000000000002</v>
      </c>
      <c r="J131" s="131">
        <f t="shared" si="34"/>
        <v>1.9460000000000002</v>
      </c>
    </row>
    <row r="132" spans="2:20">
      <c r="B132" s="4">
        <v>2017</v>
      </c>
      <c r="C132" s="131">
        <f t="shared" si="35"/>
        <v>1.05</v>
      </c>
      <c r="D132" s="135">
        <f t="shared" si="36"/>
        <v>1.0416666666666667</v>
      </c>
      <c r="E132" s="131">
        <f t="shared" si="29"/>
        <v>-1.6204999999999998</v>
      </c>
      <c r="F132" s="131">
        <f t="shared" si="30"/>
        <v>-0.97399999999999998</v>
      </c>
      <c r="G132" s="131">
        <f t="shared" si="31"/>
        <v>1.9459999999999997</v>
      </c>
      <c r="H132" s="135">
        <f t="shared" si="32"/>
        <v>1.4710000000000001</v>
      </c>
      <c r="I132" s="131">
        <f t="shared" si="33"/>
        <v>2.6219999999999999</v>
      </c>
      <c r="J132" s="131">
        <f t="shared" si="34"/>
        <v>1.9770000000000001</v>
      </c>
    </row>
    <row r="133" spans="2:20">
      <c r="B133" s="4">
        <v>2018</v>
      </c>
      <c r="C133" s="131">
        <f t="shared" si="35"/>
        <v>1.05</v>
      </c>
      <c r="D133" s="135">
        <f t="shared" si="36"/>
        <v>1.0416666666666667</v>
      </c>
      <c r="E133" s="131">
        <f t="shared" si="29"/>
        <v>-1.6913749999999999</v>
      </c>
      <c r="F133" s="131">
        <f t="shared" si="30"/>
        <v>-1.00475</v>
      </c>
      <c r="G133" s="131">
        <f t="shared" si="31"/>
        <v>1.9989999999999997</v>
      </c>
      <c r="H133" s="135">
        <f t="shared" si="32"/>
        <v>1.494</v>
      </c>
      <c r="I133" s="131">
        <f t="shared" si="33"/>
        <v>2.6930000000000001</v>
      </c>
      <c r="J133" s="131">
        <f t="shared" si="34"/>
        <v>2.008</v>
      </c>
    </row>
    <row r="134" spans="2:20">
      <c r="E134">
        <f>($C$90-$C$89)/10*(B134-$B$110)-0.77</f>
        <v>140.62562499999999</v>
      </c>
    </row>
    <row r="135" spans="2:20">
      <c r="E135">
        <f>($C$90-$C$89)/10*(B135-$B$110)-0.77</f>
        <v>140.62562499999999</v>
      </c>
    </row>
    <row r="136" spans="2:20">
      <c r="E136">
        <f>($C$90-$C$89)/10*(B136-$B$110)-0.77</f>
        <v>140.62562499999999</v>
      </c>
    </row>
    <row r="137" spans="2:20">
      <c r="E137">
        <f>($C$90-$C$89)/10*(B137-$B$110)-0.77</f>
        <v>140.62562499999999</v>
      </c>
    </row>
    <row r="138" spans="2:20">
      <c r="E138">
        <f>($C$90-$C$89)/10*(B138-$B$110)-0.77</f>
        <v>140.62562499999999</v>
      </c>
    </row>
    <row r="143" spans="2:20">
      <c r="B143" s="29"/>
      <c r="C143" s="29" t="s">
        <v>338</v>
      </c>
      <c r="D143" s="29"/>
      <c r="E143" s="29"/>
      <c r="F143" s="29"/>
      <c r="G143" s="29"/>
      <c r="H143" s="29"/>
      <c r="I143" s="29"/>
      <c r="J143" s="29"/>
      <c r="K143" s="29"/>
      <c r="L143" s="29"/>
      <c r="M143" s="29"/>
      <c r="N143" s="29"/>
      <c r="O143" s="29"/>
      <c r="P143" s="29"/>
      <c r="Q143" s="29"/>
      <c r="R143" s="29"/>
      <c r="S143" s="29"/>
      <c r="T143" s="29"/>
    </row>
    <row r="144" spans="2:20">
      <c r="B144" s="29"/>
      <c r="C144" s="115" t="s">
        <v>327</v>
      </c>
      <c r="D144" s="116"/>
      <c r="E144" s="116"/>
      <c r="F144" s="29"/>
      <c r="G144" s="29"/>
      <c r="H144" s="29"/>
      <c r="I144" s="29"/>
      <c r="J144" s="29"/>
      <c r="K144" s="29" t="s">
        <v>335</v>
      </c>
      <c r="L144" s="29"/>
      <c r="M144" s="29"/>
      <c r="N144" s="29"/>
      <c r="O144" s="29" t="s">
        <v>362</v>
      </c>
      <c r="P144" s="29"/>
      <c r="Q144" s="29"/>
      <c r="R144" s="29"/>
      <c r="S144" s="29"/>
      <c r="T144" s="29"/>
    </row>
    <row r="145" spans="2:20">
      <c r="B145" s="29"/>
      <c r="C145" s="86" t="s">
        <v>304</v>
      </c>
      <c r="D145" s="86" t="s">
        <v>306</v>
      </c>
      <c r="E145" s="86" t="s">
        <v>336</v>
      </c>
      <c r="F145" s="116" t="s">
        <v>367</v>
      </c>
      <c r="G145" s="29"/>
      <c r="H145" s="29"/>
      <c r="I145" s="29"/>
      <c r="J145" s="29"/>
      <c r="K145" s="86" t="s">
        <v>337</v>
      </c>
      <c r="L145" s="116" t="s">
        <v>367</v>
      </c>
      <c r="M145" s="29"/>
      <c r="N145" s="29"/>
      <c r="O145" s="29"/>
      <c r="P145" s="29"/>
      <c r="Q145" s="29"/>
      <c r="R145" s="29"/>
      <c r="S145" s="29"/>
      <c r="T145" s="29"/>
    </row>
    <row r="146" spans="2:20">
      <c r="B146" s="117" t="s">
        <v>313</v>
      </c>
      <c r="C146" s="114">
        <v>0.59050000000000002</v>
      </c>
      <c r="D146" s="114">
        <v>0</v>
      </c>
      <c r="E146" s="114">
        <v>0.59050000000000002</v>
      </c>
      <c r="F146" s="118">
        <f>AVERAGE(E$146:E146)</f>
        <v>0.59050000000000002</v>
      </c>
      <c r="G146" s="29"/>
      <c r="H146" s="117" t="s">
        <v>313</v>
      </c>
      <c r="I146" s="117" t="s">
        <v>368</v>
      </c>
      <c r="J146" s="29">
        <v>24</v>
      </c>
      <c r="K146" s="114">
        <v>0.57830912500000009</v>
      </c>
      <c r="L146" s="118">
        <f>AVERAGE(K$146:K146)</f>
        <v>0.57830912500000009</v>
      </c>
      <c r="M146" s="29">
        <v>22</v>
      </c>
      <c r="N146" s="29"/>
      <c r="O146" s="29"/>
      <c r="P146" s="29"/>
      <c r="Q146" s="29"/>
      <c r="R146" s="29"/>
      <c r="S146" s="29"/>
      <c r="T146" s="29"/>
    </row>
    <row r="147" spans="2:20">
      <c r="B147" s="117" t="s">
        <v>312</v>
      </c>
      <c r="C147" s="114">
        <v>0.5625</v>
      </c>
      <c r="D147" s="114">
        <v>0</v>
      </c>
      <c r="E147" s="114">
        <v>0.5625</v>
      </c>
      <c r="F147" s="118">
        <f>AVERAGE(E$146:E147)</f>
        <v>0.57650000000000001</v>
      </c>
      <c r="G147" s="29"/>
      <c r="H147" s="117" t="s">
        <v>312</v>
      </c>
      <c r="I147" s="117" t="s">
        <v>368</v>
      </c>
      <c r="J147" s="29">
        <f>J146+24</f>
        <v>48</v>
      </c>
      <c r="K147" s="114">
        <v>0.53148375000000003</v>
      </c>
      <c r="L147" s="118">
        <f>AVERAGE(K$146:K147)</f>
        <v>0.55489643750000006</v>
      </c>
      <c r="M147" s="29">
        <v>26</v>
      </c>
      <c r="N147" s="29"/>
      <c r="O147" s="29"/>
      <c r="P147" s="29"/>
      <c r="Q147" s="29"/>
      <c r="R147" s="29"/>
      <c r="S147" s="29"/>
      <c r="T147" s="29"/>
    </row>
    <row r="148" spans="2:20">
      <c r="B148" s="117" t="s">
        <v>314</v>
      </c>
      <c r="C148" s="114">
        <v>0.43099999999999999</v>
      </c>
      <c r="D148" s="114">
        <v>0</v>
      </c>
      <c r="E148" s="114">
        <v>0.43099999999999999</v>
      </c>
      <c r="F148" s="118">
        <f>AVERAGE(E$146:E148)</f>
        <v>0.52800000000000002</v>
      </c>
      <c r="G148" s="29"/>
      <c r="H148" s="117" t="s">
        <v>314</v>
      </c>
      <c r="I148" s="117" t="s">
        <v>368</v>
      </c>
      <c r="J148" s="29">
        <f>J147+24</f>
        <v>72</v>
      </c>
      <c r="K148" s="114">
        <v>0.39447399999999999</v>
      </c>
      <c r="L148" s="118">
        <f>AVERAGE(K$146:K148)</f>
        <v>0.50142229166666674</v>
      </c>
      <c r="M148" s="29">
        <v>24</v>
      </c>
      <c r="N148" s="29"/>
      <c r="O148" s="29"/>
      <c r="P148" s="29"/>
      <c r="Q148" s="29"/>
      <c r="R148" s="29"/>
      <c r="S148" s="29"/>
      <c r="T148" s="29"/>
    </row>
    <row r="149" spans="2:20">
      <c r="B149" s="117" t="s">
        <v>318</v>
      </c>
      <c r="C149" s="114">
        <v>0</v>
      </c>
      <c r="D149" s="114">
        <v>0.372</v>
      </c>
      <c r="E149" s="114">
        <v>0.372</v>
      </c>
      <c r="F149" s="118">
        <f>AVERAGE(E$146:E149)</f>
        <v>0.48899999999999999</v>
      </c>
      <c r="G149" s="29"/>
      <c r="H149" s="117" t="s">
        <v>318</v>
      </c>
      <c r="I149" s="117" t="s">
        <v>369</v>
      </c>
      <c r="J149" s="29">
        <f t="shared" ref="J149:J157" si="37">J148+24</f>
        <v>96</v>
      </c>
      <c r="K149" s="114">
        <v>0.36901874999999995</v>
      </c>
      <c r="L149" s="118">
        <f>AVERAGE(K$146:K149)</f>
        <v>0.46832140625000002</v>
      </c>
      <c r="M149" s="29">
        <v>23</v>
      </c>
      <c r="N149" s="29"/>
      <c r="O149" s="29"/>
      <c r="P149" s="29"/>
      <c r="Q149" s="29"/>
      <c r="R149" s="29"/>
      <c r="S149" s="29"/>
      <c r="T149" s="29"/>
    </row>
    <row r="150" spans="2:20">
      <c r="B150" s="117" t="s">
        <v>319</v>
      </c>
      <c r="C150" s="114">
        <v>0</v>
      </c>
      <c r="D150" s="114">
        <v>0.35100000000000003</v>
      </c>
      <c r="E150" s="114">
        <v>0.35100000000000003</v>
      </c>
      <c r="F150" s="118">
        <f>AVERAGE(E$146:E150)</f>
        <v>0.46139999999999998</v>
      </c>
      <c r="G150" s="29"/>
      <c r="H150" s="117" t="s">
        <v>319</v>
      </c>
      <c r="I150" s="117" t="s">
        <v>369</v>
      </c>
      <c r="J150" s="29">
        <f t="shared" si="37"/>
        <v>120</v>
      </c>
      <c r="K150" s="114">
        <v>0.33808300000000002</v>
      </c>
      <c r="L150" s="118">
        <f>AVERAGE(K$146:K150)</f>
        <v>0.44227372500000001</v>
      </c>
      <c r="M150" s="29">
        <v>22</v>
      </c>
      <c r="N150" s="29"/>
      <c r="O150" s="29"/>
      <c r="P150" s="29"/>
      <c r="Q150" s="29"/>
      <c r="R150" s="29"/>
      <c r="S150" s="29"/>
      <c r="T150" s="29"/>
    </row>
    <row r="151" spans="2:20">
      <c r="B151" s="117" t="s">
        <v>311</v>
      </c>
      <c r="C151" s="114">
        <v>0.31225000000000003</v>
      </c>
      <c r="D151" s="114">
        <v>0</v>
      </c>
      <c r="E151" s="114">
        <v>0.31225000000000003</v>
      </c>
      <c r="F151" s="118">
        <f>AVERAGE(E$146:E151)</f>
        <v>0.43654166666666666</v>
      </c>
      <c r="G151" s="29"/>
      <c r="H151" s="117" t="s">
        <v>311</v>
      </c>
      <c r="I151" s="117" t="s">
        <v>368</v>
      </c>
      <c r="J151" s="29">
        <f t="shared" si="37"/>
        <v>144</v>
      </c>
      <c r="K151" s="114">
        <v>0.26025987500000003</v>
      </c>
      <c r="L151" s="118">
        <f>AVERAGE(K$146:K151)</f>
        <v>0.41193808333333332</v>
      </c>
      <c r="M151" s="29">
        <v>26</v>
      </c>
      <c r="N151" s="29"/>
      <c r="O151" s="29"/>
      <c r="P151" s="29"/>
      <c r="Q151" s="29"/>
      <c r="R151" s="29"/>
      <c r="S151" s="29"/>
      <c r="T151" s="29"/>
    </row>
    <row r="152" spans="2:20">
      <c r="B152" s="117" t="s">
        <v>317</v>
      </c>
      <c r="C152" s="114">
        <v>0</v>
      </c>
      <c r="D152" s="114">
        <v>0.28425</v>
      </c>
      <c r="E152" s="114">
        <v>0.28425</v>
      </c>
      <c r="F152" s="118">
        <f>AVERAGE(E$146:E152)</f>
        <v>0.41478571428571431</v>
      </c>
      <c r="G152" s="29"/>
      <c r="H152" s="117" t="s">
        <v>317</v>
      </c>
      <c r="I152" s="117" t="s">
        <v>369</v>
      </c>
      <c r="J152" s="29">
        <f t="shared" si="37"/>
        <v>168</v>
      </c>
      <c r="K152" s="114">
        <v>0.24758137500000002</v>
      </c>
      <c r="L152" s="118">
        <f>AVERAGE(K$146:K152)</f>
        <v>0.38845855357142861</v>
      </c>
      <c r="M152" s="29">
        <v>25</v>
      </c>
      <c r="N152" s="29"/>
      <c r="O152" s="29"/>
      <c r="P152" s="29"/>
      <c r="Q152" s="29"/>
      <c r="R152" s="29"/>
      <c r="S152" s="29"/>
      <c r="T152" s="29"/>
    </row>
    <row r="153" spans="2:20">
      <c r="B153" s="117" t="s">
        <v>320</v>
      </c>
      <c r="C153" s="114">
        <v>8.8249999999999995E-2</v>
      </c>
      <c r="D153" s="114">
        <v>0.26524999999999999</v>
      </c>
      <c r="E153" s="114">
        <v>0.26524999999999999</v>
      </c>
      <c r="F153" s="118">
        <f>AVERAGE(E$146:E153)</f>
        <v>0.39609375000000002</v>
      </c>
      <c r="G153" s="29"/>
      <c r="H153" s="117" t="s">
        <v>320</v>
      </c>
      <c r="I153" s="117" t="s">
        <v>369</v>
      </c>
      <c r="J153" s="29">
        <f t="shared" si="37"/>
        <v>192</v>
      </c>
      <c r="K153" s="114">
        <v>0.18655075000000002</v>
      </c>
      <c r="L153" s="118">
        <f>AVERAGE(K$146:K153)</f>
        <v>0.36322007812500001</v>
      </c>
      <c r="M153" s="29">
        <v>25</v>
      </c>
      <c r="N153" s="29"/>
      <c r="O153" s="29"/>
      <c r="P153" s="29"/>
      <c r="Q153" s="29"/>
      <c r="R153" s="29"/>
      <c r="S153" s="29"/>
      <c r="T153" s="29"/>
    </row>
    <row r="154" spans="2:20">
      <c r="B154" s="117" t="s">
        <v>310</v>
      </c>
      <c r="C154" s="114">
        <v>0.24475</v>
      </c>
      <c r="D154" s="114">
        <v>9.9250000000000005E-2</v>
      </c>
      <c r="E154" s="114">
        <v>0.24475</v>
      </c>
      <c r="F154" s="118">
        <f>AVERAGE(E$146:E154)</f>
        <v>0.37927777777777777</v>
      </c>
      <c r="G154" s="29"/>
      <c r="H154" s="117" t="s">
        <v>310</v>
      </c>
      <c r="I154" s="117" t="s">
        <v>368</v>
      </c>
      <c r="J154" s="29">
        <f t="shared" si="37"/>
        <v>216</v>
      </c>
      <c r="K154" s="114">
        <v>0.15887162499999999</v>
      </c>
      <c r="L154" s="118">
        <f>AVERAGE(K$146:K154)</f>
        <v>0.34051469444444449</v>
      </c>
      <c r="M154" s="29">
        <v>22</v>
      </c>
      <c r="N154" s="29"/>
      <c r="O154" s="29"/>
      <c r="P154" s="29"/>
      <c r="Q154" s="29"/>
      <c r="R154" s="29"/>
      <c r="S154" s="29"/>
      <c r="T154" s="29"/>
    </row>
    <row r="155" spans="2:20">
      <c r="B155" s="117" t="s">
        <v>315</v>
      </c>
      <c r="C155" s="114">
        <v>0.20774999999999999</v>
      </c>
      <c r="D155" s="114">
        <v>6.3750000000000001E-2</v>
      </c>
      <c r="E155" s="114">
        <v>0.20774999999999999</v>
      </c>
      <c r="F155" s="118">
        <f>AVERAGE(E$146:E155)</f>
        <v>0.36212499999999997</v>
      </c>
      <c r="G155" s="29"/>
      <c r="H155" s="117" t="s">
        <v>315</v>
      </c>
      <c r="I155" s="117" t="s">
        <v>368</v>
      </c>
      <c r="J155" s="29">
        <f t="shared" si="37"/>
        <v>240</v>
      </c>
      <c r="K155" s="114">
        <v>0.10243987499999999</v>
      </c>
      <c r="L155" s="118">
        <f>AVERAGE(K$146:K155)</f>
        <v>0.3167072125</v>
      </c>
      <c r="M155" s="29">
        <v>26</v>
      </c>
      <c r="N155" s="29"/>
      <c r="O155" s="29"/>
      <c r="P155" s="29"/>
      <c r="Q155" s="29"/>
      <c r="R155" s="29"/>
      <c r="S155" s="29"/>
      <c r="T155" s="29"/>
    </row>
    <row r="156" spans="2:20">
      <c r="B156" s="117" t="s">
        <v>316</v>
      </c>
      <c r="C156" s="114">
        <v>0.12975000000000003</v>
      </c>
      <c r="D156" s="114">
        <v>0.15925</v>
      </c>
      <c r="E156" s="114">
        <v>0.15925</v>
      </c>
      <c r="F156" s="118">
        <f>AVERAGE(E$146:E156)</f>
        <v>0.3436818181818182</v>
      </c>
      <c r="G156" s="29"/>
      <c r="H156" s="117" t="s">
        <v>316</v>
      </c>
      <c r="I156" s="117" t="s">
        <v>369</v>
      </c>
      <c r="J156" s="29">
        <f t="shared" si="37"/>
        <v>264</v>
      </c>
      <c r="K156" s="114">
        <v>6.8722875000000003E-2</v>
      </c>
      <c r="L156" s="118">
        <f>AVERAGE(K$146:K156)</f>
        <v>0.29416318181818185</v>
      </c>
      <c r="M156" s="29">
        <v>25</v>
      </c>
      <c r="N156" s="29"/>
      <c r="O156" s="29"/>
      <c r="P156" s="29"/>
      <c r="Q156" s="29"/>
      <c r="R156" s="29"/>
      <c r="S156" s="29"/>
      <c r="T156" s="29"/>
    </row>
    <row r="157" spans="2:20">
      <c r="B157" s="117" t="s">
        <v>334</v>
      </c>
      <c r="C157" s="114">
        <v>0.15200000000000002</v>
      </c>
      <c r="D157" s="114">
        <v>0.13724999999999998</v>
      </c>
      <c r="E157" s="114">
        <v>0.15200000000000002</v>
      </c>
      <c r="F157" s="118">
        <f>AVERAGE(E$146:E157)</f>
        <v>0.32770833333333332</v>
      </c>
      <c r="G157" s="29"/>
      <c r="H157" s="117" t="s">
        <v>334</v>
      </c>
      <c r="I157" s="117" t="s">
        <v>368</v>
      </c>
      <c r="J157" s="29">
        <f t="shared" si="37"/>
        <v>288</v>
      </c>
      <c r="K157" s="114">
        <v>4.6761500000000011E-2</v>
      </c>
      <c r="L157" s="118">
        <f>AVERAGE(K$146:K157)</f>
        <v>0.27354637500000006</v>
      </c>
      <c r="M157" s="29">
        <v>25</v>
      </c>
      <c r="N157" s="29"/>
      <c r="O157" s="29"/>
      <c r="P157" s="29"/>
      <c r="Q157" s="29"/>
      <c r="R157" s="29"/>
      <c r="S157" s="29"/>
      <c r="T157" s="29"/>
    </row>
    <row r="158" spans="2:20">
      <c r="B158" s="117" t="s">
        <v>329</v>
      </c>
      <c r="C158" s="114">
        <f>_xlfn.AGGREGATE(1,5,C146:C157)</f>
        <v>0.2265625</v>
      </c>
      <c r="D158" s="114">
        <f>_xlfn.AGGREGATE(1,5,D146:D157)</f>
        <v>0.14433333333333331</v>
      </c>
      <c r="E158" s="114">
        <f>_xlfn.AGGREGATE(1,5,E146:E157)</f>
        <v>0.32770833333333332</v>
      </c>
      <c r="F158" s="29"/>
      <c r="G158" s="29"/>
      <c r="H158" s="117" t="s">
        <v>329</v>
      </c>
      <c r="I158" s="29"/>
      <c r="J158" s="138">
        <f>_xlfn.AGGREGATE(1,5,J146:J157)</f>
        <v>156</v>
      </c>
      <c r="K158" s="114">
        <f>_xlfn.AGGREGATE(1,5,K146:K157)</f>
        <v>0.27354637500000006</v>
      </c>
      <c r="L158" s="29"/>
      <c r="M158" s="138">
        <f>SUM(M146:M157)</f>
        <v>291</v>
      </c>
      <c r="N158" s="29"/>
      <c r="O158" s="29"/>
      <c r="P158" s="29"/>
      <c r="Q158" s="29"/>
      <c r="R158" s="29"/>
      <c r="S158" s="29"/>
      <c r="T158" s="29"/>
    </row>
    <row r="159" spans="2:20">
      <c r="B159" s="29"/>
      <c r="C159" s="29"/>
      <c r="D159" s="29"/>
      <c r="E159" s="29"/>
      <c r="F159" s="29"/>
      <c r="G159" s="29"/>
      <c r="H159" s="29"/>
      <c r="I159" s="29"/>
      <c r="J159" s="29"/>
      <c r="K159" s="29"/>
      <c r="L159" s="29"/>
      <c r="M159" s="29"/>
      <c r="N159" s="29"/>
      <c r="O159" s="29"/>
      <c r="P159" s="29"/>
      <c r="Q159" s="29"/>
      <c r="R159" s="29"/>
      <c r="S159" s="29"/>
      <c r="T159" s="29"/>
    </row>
    <row r="160" spans="2:20">
      <c r="B160" s="29"/>
      <c r="C160" s="29"/>
      <c r="D160" s="29"/>
      <c r="E160" s="29"/>
      <c r="F160" s="29"/>
      <c r="G160" s="29"/>
      <c r="H160" s="29"/>
      <c r="I160" s="29"/>
      <c r="J160" s="29"/>
      <c r="K160" s="29"/>
      <c r="L160" s="29"/>
      <c r="M160" s="29"/>
      <c r="N160" s="29"/>
      <c r="O160" s="29"/>
      <c r="P160" s="29"/>
      <c r="Q160" s="29"/>
      <c r="R160" s="29"/>
      <c r="S160" s="29"/>
      <c r="T160" s="29"/>
    </row>
    <row r="161" spans="2:20">
      <c r="B161" s="29"/>
      <c r="C161" s="29"/>
      <c r="D161" s="29"/>
      <c r="E161" s="29"/>
      <c r="F161" s="29"/>
      <c r="G161" s="29"/>
      <c r="H161" s="29"/>
      <c r="I161" s="29"/>
      <c r="J161" s="29"/>
      <c r="K161" s="29"/>
      <c r="L161" s="29"/>
      <c r="M161" s="29"/>
      <c r="N161" s="29"/>
      <c r="O161" s="29" t="s">
        <v>359</v>
      </c>
      <c r="P161" s="29"/>
      <c r="Q161" s="29"/>
      <c r="R161" s="29"/>
      <c r="S161" s="29"/>
      <c r="T161" s="29"/>
    </row>
    <row r="162" spans="2:20">
      <c r="B162" s="29"/>
      <c r="C162" s="29"/>
      <c r="D162" s="29" t="s">
        <v>357</v>
      </c>
      <c r="E162" s="29" t="s">
        <v>344</v>
      </c>
      <c r="F162" s="29"/>
      <c r="G162" s="29"/>
      <c r="H162" s="29"/>
      <c r="I162" s="29"/>
      <c r="J162" s="29" t="s">
        <v>361</v>
      </c>
      <c r="K162" s="29"/>
      <c r="L162" s="29"/>
      <c r="M162" s="29"/>
      <c r="N162" s="29"/>
      <c r="O162" s="29"/>
      <c r="P162" s="29" t="s">
        <v>344</v>
      </c>
      <c r="Q162" s="29"/>
      <c r="R162" s="29" t="s">
        <v>345</v>
      </c>
      <c r="S162" s="29"/>
      <c r="T162" s="29"/>
    </row>
    <row r="163" spans="2:20">
      <c r="B163" s="29"/>
      <c r="C163" s="29"/>
      <c r="D163" s="29"/>
      <c r="E163" s="29" t="s">
        <v>304</v>
      </c>
      <c r="F163" s="29" t="s">
        <v>306</v>
      </c>
      <c r="G163" s="29" t="s">
        <v>304</v>
      </c>
      <c r="H163" s="29" t="s">
        <v>306</v>
      </c>
      <c r="I163" s="29" t="s">
        <v>371</v>
      </c>
      <c r="J163" s="29" t="s">
        <v>304</v>
      </c>
      <c r="K163" s="29" t="s">
        <v>306</v>
      </c>
      <c r="L163" s="29" t="s">
        <v>304</v>
      </c>
      <c r="M163" s="29" t="s">
        <v>306</v>
      </c>
      <c r="N163" s="29" t="s">
        <v>371</v>
      </c>
      <c r="O163" s="29"/>
      <c r="P163" s="29" t="s">
        <v>304</v>
      </c>
      <c r="Q163" s="29" t="s">
        <v>306</v>
      </c>
      <c r="R163" s="29" t="s">
        <v>304</v>
      </c>
      <c r="S163" s="29" t="s">
        <v>306</v>
      </c>
      <c r="T163" s="29"/>
    </row>
    <row r="164" spans="2:20">
      <c r="B164" s="29"/>
      <c r="C164" s="29"/>
      <c r="D164" s="29"/>
      <c r="E164" s="29" t="s">
        <v>350</v>
      </c>
      <c r="F164" s="29" t="s">
        <v>350</v>
      </c>
      <c r="G164" s="29" t="s">
        <v>351</v>
      </c>
      <c r="H164" s="29" t="s">
        <v>351</v>
      </c>
      <c r="I164" s="29" t="s">
        <v>351</v>
      </c>
      <c r="J164" s="29" t="s">
        <v>350</v>
      </c>
      <c r="K164" s="29" t="s">
        <v>350</v>
      </c>
      <c r="L164" s="29" t="s">
        <v>351</v>
      </c>
      <c r="M164" s="29" t="s">
        <v>351</v>
      </c>
      <c r="N164" s="29" t="s">
        <v>351</v>
      </c>
      <c r="O164" s="29"/>
      <c r="P164" s="29" t="s">
        <v>350</v>
      </c>
      <c r="Q164" s="29" t="s">
        <v>351</v>
      </c>
      <c r="R164" s="29" t="s">
        <v>350</v>
      </c>
      <c r="S164" s="29" t="s">
        <v>351</v>
      </c>
      <c r="T164" s="29"/>
    </row>
    <row r="165" spans="2:20">
      <c r="B165" s="29"/>
      <c r="C165" s="29" t="s">
        <v>363</v>
      </c>
      <c r="D165" s="29">
        <v>1995</v>
      </c>
      <c r="E165" s="29">
        <v>1.05</v>
      </c>
      <c r="F165" s="136">
        <v>1.0416666666666667</v>
      </c>
      <c r="G165" s="136">
        <v>0.03</v>
      </c>
      <c r="H165" s="136">
        <v>0.15</v>
      </c>
      <c r="I165" s="136">
        <f>(G165+H165)/2</f>
        <v>0.09</v>
      </c>
      <c r="J165" s="136">
        <v>0.7</v>
      </c>
      <c r="K165" s="136">
        <v>0.64</v>
      </c>
      <c r="L165" s="136">
        <v>0.95499999999999996</v>
      </c>
      <c r="M165" s="136">
        <v>0.86</v>
      </c>
      <c r="N165" s="136">
        <f>(L165+M165)/2</f>
        <v>0.90749999999999997</v>
      </c>
      <c r="O165" s="29"/>
      <c r="P165" s="29">
        <v>0.25</v>
      </c>
      <c r="Q165" s="29">
        <v>0.25</v>
      </c>
      <c r="R165" s="29">
        <v>0.75</v>
      </c>
      <c r="S165" s="29">
        <v>0.75</v>
      </c>
      <c r="T165" s="29"/>
    </row>
    <row r="166" spans="2:20">
      <c r="B166" s="29"/>
      <c r="C166" s="29" t="s">
        <v>230</v>
      </c>
      <c r="D166" s="29">
        <v>1996</v>
      </c>
      <c r="E166" s="29">
        <v>1.05</v>
      </c>
      <c r="F166" s="136">
        <v>1.0416666666666667</v>
      </c>
      <c r="G166" s="136">
        <v>-4.9875000000000003E-2</v>
      </c>
      <c r="H166" s="136">
        <v>7.4999999999999997E-2</v>
      </c>
      <c r="I166" s="136">
        <f t="shared" ref="I166:I183" si="38">(G166+H166)/2</f>
        <v>1.2562499999999997E-2</v>
      </c>
      <c r="J166" s="136">
        <v>0.76100000000000001</v>
      </c>
      <c r="K166" s="136">
        <v>0.69550000000000001</v>
      </c>
      <c r="L166" s="136">
        <v>1.0365</v>
      </c>
      <c r="M166" s="136">
        <v>0.9345</v>
      </c>
      <c r="N166" s="136">
        <f t="shared" ref="N166:N183" si="39">(L166+M166)/2</f>
        <v>0.98550000000000004</v>
      </c>
      <c r="O166" s="29"/>
      <c r="P166" s="29">
        <v>0.25</v>
      </c>
      <c r="Q166" s="29">
        <v>0.25</v>
      </c>
      <c r="R166" s="29">
        <v>0.75</v>
      </c>
      <c r="S166" s="29">
        <v>0.75</v>
      </c>
      <c r="T166" s="29"/>
    </row>
    <row r="167" spans="2:20">
      <c r="B167" s="29"/>
      <c r="C167" s="29" t="s">
        <v>229</v>
      </c>
      <c r="D167" s="29">
        <v>1997</v>
      </c>
      <c r="E167" s="29">
        <v>1.05</v>
      </c>
      <c r="F167" s="136">
        <v>1.0416666666666667</v>
      </c>
      <c r="G167" s="136">
        <v>-0.12975</v>
      </c>
      <c r="H167" s="136">
        <v>0</v>
      </c>
      <c r="I167" s="136">
        <f t="shared" si="38"/>
        <v>-6.4875000000000002E-2</v>
      </c>
      <c r="J167" s="136">
        <v>0.82199999999999995</v>
      </c>
      <c r="K167" s="136">
        <v>0.751</v>
      </c>
      <c r="L167" s="136">
        <v>1.1179999999999999</v>
      </c>
      <c r="M167" s="136">
        <v>1.0089999999999999</v>
      </c>
      <c r="N167" s="136">
        <f t="shared" si="39"/>
        <v>1.0634999999999999</v>
      </c>
      <c r="O167" s="29"/>
      <c r="P167" s="29"/>
      <c r="Q167" s="29"/>
      <c r="R167" s="29"/>
      <c r="S167" s="29"/>
      <c r="T167" s="29"/>
    </row>
    <row r="168" spans="2:20">
      <c r="B168" s="29"/>
      <c r="C168" s="29" t="s">
        <v>228</v>
      </c>
      <c r="D168" s="29">
        <v>1998</v>
      </c>
      <c r="E168" s="29">
        <v>1.05</v>
      </c>
      <c r="F168" s="136">
        <v>1.0416666666666667</v>
      </c>
      <c r="G168" s="136">
        <v>-0.20962500000000001</v>
      </c>
      <c r="H168" s="136">
        <v>-7.4999999999999983E-2</v>
      </c>
      <c r="I168" s="136">
        <f t="shared" si="38"/>
        <v>-0.14231250000000001</v>
      </c>
      <c r="J168" s="136">
        <v>0.88300000000000001</v>
      </c>
      <c r="K168" s="136">
        <v>0.80649999999999999</v>
      </c>
      <c r="L168" s="136">
        <v>1.1995</v>
      </c>
      <c r="M168" s="136">
        <v>1.0834999999999999</v>
      </c>
      <c r="N168" s="136">
        <f t="shared" si="39"/>
        <v>1.1415</v>
      </c>
      <c r="O168" s="29"/>
      <c r="P168" s="29"/>
      <c r="Q168" s="29"/>
      <c r="R168" s="29"/>
      <c r="S168" s="29"/>
      <c r="T168" s="29"/>
    </row>
    <row r="169" spans="2:20">
      <c r="B169" s="29"/>
      <c r="C169" s="29" t="s">
        <v>227</v>
      </c>
      <c r="D169" s="29">
        <v>1999</v>
      </c>
      <c r="E169" s="29">
        <v>1.05</v>
      </c>
      <c r="F169" s="136">
        <v>1.0416666666666667</v>
      </c>
      <c r="G169" s="136">
        <v>-0.28949999999999998</v>
      </c>
      <c r="H169" s="136">
        <v>-0.15</v>
      </c>
      <c r="I169" s="136">
        <f t="shared" si="38"/>
        <v>-0.21975</v>
      </c>
      <c r="J169" s="136">
        <v>0.94399999999999995</v>
      </c>
      <c r="K169" s="136">
        <v>0.86199999999999988</v>
      </c>
      <c r="L169" s="136">
        <v>1.2809999999999999</v>
      </c>
      <c r="M169" s="136">
        <v>1.1579999999999999</v>
      </c>
      <c r="N169" s="136">
        <f t="shared" si="39"/>
        <v>1.2195</v>
      </c>
      <c r="O169" s="29"/>
      <c r="P169" s="29"/>
      <c r="Q169" s="29"/>
      <c r="R169" s="29"/>
      <c r="S169" s="29"/>
      <c r="T169" s="29"/>
    </row>
    <row r="170" spans="2:20">
      <c r="B170" s="29"/>
      <c r="C170" s="29" t="s">
        <v>226</v>
      </c>
      <c r="D170" s="29">
        <v>2000</v>
      </c>
      <c r="E170" s="29">
        <v>1.05</v>
      </c>
      <c r="F170" s="136">
        <v>1.0416666666666667</v>
      </c>
      <c r="G170" s="136">
        <v>-0.36937500000000001</v>
      </c>
      <c r="H170" s="136">
        <v>-0.22500000000000001</v>
      </c>
      <c r="I170" s="136">
        <f t="shared" si="38"/>
        <v>-0.29718749999999999</v>
      </c>
      <c r="J170" s="136">
        <v>1.0049999999999999</v>
      </c>
      <c r="K170" s="136">
        <v>0.91749999999999998</v>
      </c>
      <c r="L170" s="136">
        <v>1.3625</v>
      </c>
      <c r="M170" s="136">
        <v>1.2324999999999999</v>
      </c>
      <c r="N170" s="136">
        <f t="shared" si="39"/>
        <v>1.2974999999999999</v>
      </c>
      <c r="O170" s="29"/>
      <c r="P170" s="29"/>
      <c r="Q170" s="29"/>
      <c r="R170" s="29"/>
      <c r="S170" s="29"/>
      <c r="T170" s="29"/>
    </row>
    <row r="171" spans="2:20">
      <c r="B171" s="29"/>
      <c r="C171" s="29" t="s">
        <v>225</v>
      </c>
      <c r="D171" s="29">
        <v>2001</v>
      </c>
      <c r="E171" s="29">
        <v>1.05</v>
      </c>
      <c r="F171" s="136">
        <v>1.0416666666666667</v>
      </c>
      <c r="G171" s="136">
        <v>-0.44925000000000004</v>
      </c>
      <c r="H171" s="136">
        <v>-0.29999999999999993</v>
      </c>
      <c r="I171" s="136">
        <f t="shared" si="38"/>
        <v>-0.37462499999999999</v>
      </c>
      <c r="J171" s="136">
        <v>1.0660000000000001</v>
      </c>
      <c r="K171" s="136">
        <v>0.97299999999999986</v>
      </c>
      <c r="L171" s="136">
        <v>1.444</v>
      </c>
      <c r="M171" s="136">
        <v>1.3069999999999999</v>
      </c>
      <c r="N171" s="136">
        <f t="shared" si="39"/>
        <v>1.3754999999999999</v>
      </c>
      <c r="O171" s="29"/>
      <c r="P171" s="29"/>
      <c r="Q171" s="29"/>
      <c r="R171" s="29"/>
      <c r="S171" s="29"/>
      <c r="T171" s="29"/>
    </row>
    <row r="172" spans="2:20">
      <c r="B172" s="29"/>
      <c r="C172" s="29" t="s">
        <v>224</v>
      </c>
      <c r="D172" s="29">
        <v>2002</v>
      </c>
      <c r="E172" s="29">
        <v>1.05</v>
      </c>
      <c r="F172" s="136">
        <v>1.0416666666666667</v>
      </c>
      <c r="G172" s="136">
        <v>-0.52912499999999996</v>
      </c>
      <c r="H172" s="136">
        <v>-0.375</v>
      </c>
      <c r="I172" s="136">
        <f t="shared" si="38"/>
        <v>-0.45206249999999998</v>
      </c>
      <c r="J172" s="136">
        <v>1.127</v>
      </c>
      <c r="K172" s="136">
        <v>1.0284999999999997</v>
      </c>
      <c r="L172" s="136">
        <v>1.5255000000000001</v>
      </c>
      <c r="M172" s="136">
        <v>1.3815</v>
      </c>
      <c r="N172" s="136">
        <f t="shared" si="39"/>
        <v>1.4535</v>
      </c>
      <c r="O172" s="29"/>
      <c r="P172" s="29"/>
      <c r="Q172" s="29"/>
      <c r="R172" s="29"/>
      <c r="S172" s="29"/>
      <c r="T172" s="29"/>
    </row>
    <row r="173" spans="2:20">
      <c r="B173" s="29"/>
      <c r="C173" s="29" t="s">
        <v>223</v>
      </c>
      <c r="D173" s="29">
        <v>2003</v>
      </c>
      <c r="E173" s="29">
        <v>1.05</v>
      </c>
      <c r="F173" s="136">
        <v>1.0416666666666667</v>
      </c>
      <c r="G173" s="136">
        <v>-0.60899999999999999</v>
      </c>
      <c r="H173" s="136">
        <v>-0.44999999999999996</v>
      </c>
      <c r="I173" s="136">
        <f t="shared" si="38"/>
        <v>-0.52949999999999997</v>
      </c>
      <c r="J173" s="136">
        <v>1.1880000000000002</v>
      </c>
      <c r="K173" s="136">
        <v>1.0839999999999999</v>
      </c>
      <c r="L173" s="136">
        <v>1.607</v>
      </c>
      <c r="M173" s="136">
        <v>1.456</v>
      </c>
      <c r="N173" s="136">
        <f t="shared" si="39"/>
        <v>1.5314999999999999</v>
      </c>
      <c r="O173" s="29"/>
      <c r="P173" s="29"/>
      <c r="Q173" s="29"/>
      <c r="R173" s="29"/>
      <c r="S173" s="29"/>
      <c r="T173" s="29"/>
    </row>
    <row r="174" spans="2:20">
      <c r="B174" s="29"/>
      <c r="C174" s="29" t="s">
        <v>222</v>
      </c>
      <c r="D174" s="29">
        <v>2004</v>
      </c>
      <c r="E174" s="29">
        <v>1.05</v>
      </c>
      <c r="F174" s="136">
        <v>1.0416666666666667</v>
      </c>
      <c r="G174" s="136">
        <v>-0.68887500000000002</v>
      </c>
      <c r="H174" s="136">
        <v>-0.52499999999999991</v>
      </c>
      <c r="I174" s="136">
        <f t="shared" si="38"/>
        <v>-0.60693749999999991</v>
      </c>
      <c r="J174" s="136">
        <v>1.2490000000000001</v>
      </c>
      <c r="K174" s="136">
        <v>1.1395</v>
      </c>
      <c r="L174" s="136">
        <v>1.6884999999999999</v>
      </c>
      <c r="M174" s="136">
        <v>1.5305</v>
      </c>
      <c r="N174" s="136">
        <f t="shared" si="39"/>
        <v>1.6094999999999999</v>
      </c>
      <c r="O174" s="29"/>
      <c r="P174" s="29"/>
      <c r="Q174" s="29"/>
      <c r="R174" s="29"/>
      <c r="S174" s="29"/>
      <c r="T174" s="29"/>
    </row>
    <row r="175" spans="2:20">
      <c r="B175" s="29"/>
      <c r="C175" s="29" t="s">
        <v>221</v>
      </c>
      <c r="D175" s="29">
        <v>2005</v>
      </c>
      <c r="E175" s="29">
        <v>1.05</v>
      </c>
      <c r="F175" s="136">
        <v>1.0416666666666667</v>
      </c>
      <c r="G175" s="136">
        <v>-0.77</v>
      </c>
      <c r="H175" s="136">
        <v>-0.60499999999999998</v>
      </c>
      <c r="I175" s="136">
        <f t="shared" si="38"/>
        <v>-0.6875</v>
      </c>
      <c r="J175" s="136">
        <v>1.31</v>
      </c>
      <c r="K175" s="136">
        <v>1.1950000000000001</v>
      </c>
      <c r="L175" s="136">
        <v>1.77</v>
      </c>
      <c r="M175" s="136">
        <v>1.605</v>
      </c>
      <c r="N175" s="136">
        <f t="shared" si="39"/>
        <v>1.6875</v>
      </c>
      <c r="O175" s="29"/>
      <c r="P175" s="29"/>
      <c r="Q175" s="29"/>
      <c r="R175" s="29"/>
      <c r="S175" s="29"/>
      <c r="T175" s="29"/>
    </row>
    <row r="176" spans="2:20">
      <c r="B176" s="29"/>
      <c r="C176" s="29" t="s">
        <v>220</v>
      </c>
      <c r="D176" s="29">
        <v>2006</v>
      </c>
      <c r="E176" s="29">
        <v>1.05</v>
      </c>
      <c r="F176" s="136">
        <v>1.0416666666666667</v>
      </c>
      <c r="G176" s="136">
        <v>-0.84087500000000004</v>
      </c>
      <c r="H176" s="136">
        <v>-0.63575000000000004</v>
      </c>
      <c r="I176" s="136">
        <f t="shared" si="38"/>
        <v>-0.73831250000000004</v>
      </c>
      <c r="J176" s="136">
        <v>1.363</v>
      </c>
      <c r="K176" s="136">
        <v>1.218</v>
      </c>
      <c r="L176" s="136">
        <v>1.841</v>
      </c>
      <c r="M176" s="136">
        <v>1.6359999999999999</v>
      </c>
      <c r="N176" s="136">
        <f t="shared" si="39"/>
        <v>1.7384999999999999</v>
      </c>
      <c r="O176" s="29"/>
      <c r="P176" s="29"/>
      <c r="Q176" s="29"/>
      <c r="R176" s="29"/>
      <c r="S176" s="29"/>
      <c r="T176" s="29"/>
    </row>
    <row r="177" spans="2:20">
      <c r="B177" s="29"/>
      <c r="C177" s="29" t="s">
        <v>219</v>
      </c>
      <c r="D177" s="29">
        <v>2007</v>
      </c>
      <c r="E177" s="29">
        <v>1.05</v>
      </c>
      <c r="F177" s="136">
        <v>1.0416666666666667</v>
      </c>
      <c r="G177" s="136">
        <v>-0.91175000000000006</v>
      </c>
      <c r="H177" s="136">
        <v>-0.66649999999999998</v>
      </c>
      <c r="I177" s="136">
        <f t="shared" si="38"/>
        <v>-0.78912500000000008</v>
      </c>
      <c r="J177" s="136">
        <v>1.4159999999999999</v>
      </c>
      <c r="K177" s="136">
        <v>1.2410000000000001</v>
      </c>
      <c r="L177" s="136">
        <v>1.9119999999999999</v>
      </c>
      <c r="M177" s="136">
        <v>1.667</v>
      </c>
      <c r="N177" s="136">
        <f t="shared" si="39"/>
        <v>1.7894999999999999</v>
      </c>
      <c r="O177" s="29"/>
      <c r="P177" s="29"/>
      <c r="Q177" s="29"/>
      <c r="R177" s="29"/>
      <c r="S177" s="29"/>
      <c r="T177" s="29"/>
    </row>
    <row r="178" spans="2:20">
      <c r="B178" s="29"/>
      <c r="C178" s="29" t="s">
        <v>218</v>
      </c>
      <c r="D178" s="24">
        <v>2008</v>
      </c>
      <c r="E178" s="24">
        <v>1.05</v>
      </c>
      <c r="F178" s="137">
        <v>1.0416666666666667</v>
      </c>
      <c r="G178" s="137">
        <v>-0.98262499999999997</v>
      </c>
      <c r="H178" s="137">
        <v>-0.69724999999999993</v>
      </c>
      <c r="I178" s="136">
        <f t="shared" si="38"/>
        <v>-0.8399375</v>
      </c>
      <c r="J178" s="137">
        <v>1.4689999999999999</v>
      </c>
      <c r="K178" s="137">
        <v>1.264</v>
      </c>
      <c r="L178" s="137">
        <v>1.9830000000000001</v>
      </c>
      <c r="M178" s="137">
        <v>1.698</v>
      </c>
      <c r="N178" s="136">
        <f t="shared" si="39"/>
        <v>1.8405</v>
      </c>
      <c r="O178" s="29"/>
      <c r="P178" s="29"/>
      <c r="Q178" s="29"/>
      <c r="R178" s="29"/>
      <c r="S178" s="29"/>
      <c r="T178" s="29"/>
    </row>
    <row r="179" spans="2:20">
      <c r="B179" s="29"/>
      <c r="C179" s="29" t="s">
        <v>217</v>
      </c>
      <c r="D179" s="24">
        <v>2009</v>
      </c>
      <c r="E179" s="24">
        <v>1.05</v>
      </c>
      <c r="F179" s="137">
        <v>1.0416666666666667</v>
      </c>
      <c r="G179" s="137">
        <v>-1.0535000000000001</v>
      </c>
      <c r="H179" s="137">
        <v>-0.72799999999999998</v>
      </c>
      <c r="I179" s="136">
        <f t="shared" si="38"/>
        <v>-0.89075000000000004</v>
      </c>
      <c r="J179" s="137">
        <v>1.522</v>
      </c>
      <c r="K179" s="137">
        <v>1.2870000000000001</v>
      </c>
      <c r="L179" s="137">
        <v>2.0539999999999998</v>
      </c>
      <c r="M179" s="137">
        <v>1.7290000000000001</v>
      </c>
      <c r="N179" s="136">
        <f t="shared" si="39"/>
        <v>1.8915</v>
      </c>
      <c r="O179" s="29"/>
      <c r="P179" s="29"/>
      <c r="Q179" s="29"/>
      <c r="R179" s="29"/>
      <c r="S179" s="29"/>
      <c r="T179" s="29"/>
    </row>
    <row r="180" spans="2:20">
      <c r="B180" s="29"/>
      <c r="C180" s="29" t="s">
        <v>216</v>
      </c>
      <c r="D180" s="24">
        <v>2010</v>
      </c>
      <c r="E180" s="24">
        <v>1.05</v>
      </c>
      <c r="F180" s="137">
        <v>1.0416666666666667</v>
      </c>
      <c r="G180" s="137">
        <v>-1.1243750000000001</v>
      </c>
      <c r="H180" s="137">
        <v>-0.75875000000000004</v>
      </c>
      <c r="I180" s="136">
        <f t="shared" si="38"/>
        <v>-0.94156250000000008</v>
      </c>
      <c r="J180" s="137">
        <v>1.575</v>
      </c>
      <c r="K180" s="137">
        <v>1.31</v>
      </c>
      <c r="L180" s="137">
        <v>2.125</v>
      </c>
      <c r="M180" s="137">
        <v>1.76</v>
      </c>
      <c r="N180" s="136">
        <f t="shared" si="39"/>
        <v>1.9424999999999999</v>
      </c>
      <c r="O180" s="29"/>
      <c r="P180" s="29"/>
      <c r="Q180" s="29"/>
      <c r="R180" s="29"/>
      <c r="S180" s="29"/>
      <c r="T180" s="29"/>
    </row>
    <row r="181" spans="2:20">
      <c r="B181" s="29"/>
      <c r="C181" s="29" t="s">
        <v>215</v>
      </c>
      <c r="D181" s="24">
        <v>2011</v>
      </c>
      <c r="E181" s="24">
        <v>1.05</v>
      </c>
      <c r="F181" s="137">
        <v>1.0416666666666667</v>
      </c>
      <c r="G181" s="137">
        <v>-1.1952499999999999</v>
      </c>
      <c r="H181" s="137">
        <v>-0.78949999999999998</v>
      </c>
      <c r="I181" s="136">
        <f t="shared" si="38"/>
        <v>-0.99237500000000001</v>
      </c>
      <c r="J181" s="137">
        <v>1.6279999999999999</v>
      </c>
      <c r="K181" s="137">
        <v>1.3330000000000002</v>
      </c>
      <c r="L181" s="137">
        <v>2.1959999999999997</v>
      </c>
      <c r="M181" s="137">
        <v>1.7909999999999999</v>
      </c>
      <c r="N181" s="136">
        <f t="shared" si="39"/>
        <v>1.9934999999999998</v>
      </c>
      <c r="O181" s="29"/>
      <c r="P181" s="29"/>
      <c r="Q181" s="29"/>
      <c r="R181" s="29"/>
      <c r="S181" s="29"/>
      <c r="T181" s="29"/>
    </row>
    <row r="182" spans="2:20">
      <c r="B182" s="29"/>
      <c r="C182" s="29" t="s">
        <v>213</v>
      </c>
      <c r="D182" s="24">
        <v>2012</v>
      </c>
      <c r="E182" s="24">
        <v>1.05</v>
      </c>
      <c r="F182" s="137">
        <v>1.0416666666666667</v>
      </c>
      <c r="G182" s="137">
        <v>-1.2661249999999999</v>
      </c>
      <c r="H182" s="137">
        <v>-0.82024999999999992</v>
      </c>
      <c r="I182" s="136">
        <f t="shared" si="38"/>
        <v>-1.0431874999999999</v>
      </c>
      <c r="J182" s="137">
        <v>1.6809999999999998</v>
      </c>
      <c r="K182" s="137">
        <v>1.3560000000000001</v>
      </c>
      <c r="L182" s="137">
        <v>2.2669999999999999</v>
      </c>
      <c r="M182" s="137">
        <v>1.8220000000000001</v>
      </c>
      <c r="N182" s="136">
        <f t="shared" si="39"/>
        <v>2.0445000000000002</v>
      </c>
      <c r="O182" s="29"/>
      <c r="P182" s="29"/>
      <c r="Q182" s="29"/>
      <c r="R182" s="29"/>
      <c r="S182" s="29"/>
      <c r="T182" s="29"/>
    </row>
    <row r="183" spans="2:20">
      <c r="B183" s="29"/>
      <c r="C183" s="29" t="s">
        <v>211</v>
      </c>
      <c r="D183" s="24">
        <v>2013</v>
      </c>
      <c r="E183" s="24">
        <v>1.05</v>
      </c>
      <c r="F183" s="137">
        <v>1.0416666666666667</v>
      </c>
      <c r="G183" s="137">
        <v>-1.337</v>
      </c>
      <c r="H183" s="137">
        <v>-0.85099999999999998</v>
      </c>
      <c r="I183" s="136">
        <f t="shared" si="38"/>
        <v>-1.0939999999999999</v>
      </c>
      <c r="J183" s="137">
        <v>1.734</v>
      </c>
      <c r="K183" s="137">
        <v>1.379</v>
      </c>
      <c r="L183" s="137">
        <v>2.3380000000000001</v>
      </c>
      <c r="M183" s="137">
        <v>1.853</v>
      </c>
      <c r="N183" s="136">
        <f t="shared" si="39"/>
        <v>2.0954999999999999</v>
      </c>
      <c r="O183" s="29"/>
      <c r="P183" s="29"/>
      <c r="Q183" s="29"/>
      <c r="R183" s="29"/>
      <c r="S183" s="29"/>
      <c r="T183" s="29"/>
    </row>
  </sheetData>
  <mergeCells count="20">
    <mergeCell ref="B93:B95"/>
    <mergeCell ref="C94:F94"/>
    <mergeCell ref="G94:J94"/>
    <mergeCell ref="C63:H63"/>
    <mergeCell ref="I63:J63"/>
    <mergeCell ref="K63:P63"/>
    <mergeCell ref="Q63:R63"/>
    <mergeCell ref="C64:D64"/>
    <mergeCell ref="E64:F64"/>
    <mergeCell ref="G64:H64"/>
    <mergeCell ref="K64:L64"/>
    <mergeCell ref="M64:N64"/>
    <mergeCell ref="O64:P64"/>
    <mergeCell ref="F5:F7"/>
    <mergeCell ref="G5:J5"/>
    <mergeCell ref="K5:N5"/>
    <mergeCell ref="G6:H6"/>
    <mergeCell ref="I6:J6"/>
    <mergeCell ref="K6:L6"/>
    <mergeCell ref="M6:N6"/>
  </mergeCells>
  <phoneticPr fontId="28"/>
  <printOptions horizontalCentered="1"/>
  <pageMargins left="0.51181102362204722" right="0.51181102362204722" top="0.35433070866141736" bottom="0.35433070866141736" header="0.31496062992125984" footer="0.31496062992125984"/>
  <pageSetup paperSize="9" orientation="portrait" r:id="rId1"/>
  <headerFooter>
    <oddHeader>&amp;L&amp;"-,太字"&amp;12 ６．CO₂排出削減量算定</oddHead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C000"/>
    <pageSetUpPr fitToPage="1"/>
  </sheetPr>
  <dimension ref="A1:AL58"/>
  <sheetViews>
    <sheetView view="pageBreakPreview" zoomScaleNormal="100" zoomScaleSheetLayoutView="100" workbookViewId="0">
      <selection activeCell="AI1" sqref="AI1"/>
    </sheetView>
  </sheetViews>
  <sheetFormatPr defaultRowHeight="13.5"/>
  <cols>
    <col min="1" max="1" width="2.375" style="24" customWidth="1"/>
    <col min="2" max="37" width="2.625" style="24" customWidth="1"/>
    <col min="38" max="16384" width="9" style="24"/>
  </cols>
  <sheetData>
    <row r="1" spans="1:34">
      <c r="A1" s="970" t="s">
        <v>379</v>
      </c>
      <c r="B1" s="971"/>
      <c r="C1" s="971"/>
      <c r="D1" s="971"/>
      <c r="E1" s="971"/>
      <c r="F1" s="971"/>
      <c r="G1" s="971"/>
      <c r="H1" s="971"/>
      <c r="I1" s="971"/>
      <c r="J1" s="971"/>
      <c r="K1" s="972"/>
      <c r="AA1" s="966" t="s">
        <v>148</v>
      </c>
      <c r="AB1" s="967"/>
      <c r="AC1" s="1014" t="str">
        <f ca="1">RIGHT(CELL("filename",AC1),LEN(CELL("filename",AC1))-FIND("]",CELL("filename",AC1)))</f>
        <v>排出量算定（太陽光）</v>
      </c>
      <c r="AD1" s="1163"/>
      <c r="AE1" s="1163"/>
      <c r="AF1" s="1163"/>
      <c r="AG1" s="1163"/>
      <c r="AH1" s="1015"/>
    </row>
    <row r="2" spans="1:34">
      <c r="A2" s="973"/>
      <c r="B2" s="974"/>
      <c r="C2" s="974"/>
      <c r="D2" s="974"/>
      <c r="E2" s="974"/>
      <c r="F2" s="974"/>
      <c r="G2" s="974"/>
      <c r="H2" s="974"/>
      <c r="I2" s="974"/>
      <c r="J2" s="974"/>
      <c r="K2" s="975"/>
      <c r="AA2" s="968"/>
      <c r="AB2" s="969"/>
      <c r="AC2" s="1016"/>
      <c r="AD2" s="1279"/>
      <c r="AE2" s="1279"/>
      <c r="AF2" s="1279"/>
      <c r="AG2" s="1279"/>
      <c r="AH2" s="1017"/>
    </row>
    <row r="3" spans="1:34">
      <c r="A3" s="959"/>
      <c r="B3" s="1013"/>
      <c r="C3" s="1013"/>
      <c r="D3" s="1013"/>
      <c r="E3" s="1013"/>
      <c r="F3" s="1013"/>
      <c r="G3" s="1013"/>
      <c r="H3" s="1013"/>
      <c r="I3" s="1013"/>
      <c r="J3" s="1013"/>
      <c r="K3" s="1013"/>
      <c r="L3" s="1013"/>
      <c r="M3" s="1013"/>
      <c r="N3" s="1013"/>
      <c r="O3" s="1013"/>
      <c r="P3" s="1013"/>
      <c r="Q3" s="1013"/>
      <c r="R3" s="1013"/>
      <c r="S3" s="1013"/>
      <c r="T3" s="1013"/>
      <c r="U3" s="1013"/>
      <c r="V3" s="1013"/>
      <c r="W3" s="1013"/>
      <c r="X3" s="1013"/>
      <c r="Y3" s="1013"/>
      <c r="Z3" s="1013"/>
      <c r="AA3" s="1013"/>
      <c r="AB3" s="1013"/>
      <c r="AC3" s="1013"/>
      <c r="AD3" s="1013"/>
      <c r="AE3" s="1013"/>
      <c r="AF3" s="1013"/>
      <c r="AG3" s="1013"/>
      <c r="AH3" s="544"/>
    </row>
    <row r="4" spans="1:34">
      <c r="A4" s="65"/>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81"/>
    </row>
    <row r="5" spans="1:34">
      <c r="A5" s="27"/>
      <c r="B5" s="28" t="s">
        <v>98</v>
      </c>
      <c r="C5" s="28"/>
      <c r="D5" s="28"/>
      <c r="E5" s="28"/>
      <c r="F5" s="28"/>
      <c r="G5" s="28"/>
      <c r="H5" s="28"/>
      <c r="I5" s="28"/>
      <c r="J5" s="28"/>
      <c r="K5" s="28"/>
      <c r="L5" s="28"/>
      <c r="M5" s="1271"/>
      <c r="N5" s="1272"/>
      <c r="O5" s="1272"/>
      <c r="P5" s="1272"/>
      <c r="Q5" s="1273"/>
      <c r="R5" s="28" t="s">
        <v>87</v>
      </c>
      <c r="S5" s="28"/>
      <c r="T5" s="28"/>
      <c r="U5" s="28"/>
      <c r="V5" s="28" t="s">
        <v>512</v>
      </c>
      <c r="W5" s="28"/>
      <c r="X5" s="28"/>
      <c r="Y5" s="28"/>
      <c r="Z5" s="28"/>
      <c r="AA5" s="28"/>
      <c r="AB5" s="28"/>
      <c r="AC5" s="28"/>
      <c r="AD5" s="28"/>
      <c r="AE5" s="28"/>
      <c r="AF5" s="28"/>
      <c r="AG5" s="28"/>
      <c r="AH5" s="30"/>
    </row>
    <row r="6" spans="1:34">
      <c r="A6" s="27"/>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30"/>
    </row>
    <row r="7" spans="1:34">
      <c r="A7" s="27"/>
      <c r="B7" s="28"/>
      <c r="C7" s="28"/>
      <c r="D7" s="28"/>
      <c r="E7" s="28"/>
      <c r="F7" s="28"/>
      <c r="G7" s="28"/>
      <c r="H7" s="28"/>
      <c r="I7" s="28"/>
      <c r="J7" s="28" t="s">
        <v>80</v>
      </c>
      <c r="K7" s="28"/>
      <c r="L7" s="28"/>
      <c r="M7" s="28"/>
      <c r="N7" s="28"/>
      <c r="O7" s="28"/>
      <c r="P7" s="28"/>
      <c r="Q7" s="28"/>
      <c r="R7" s="28"/>
      <c r="S7" s="28"/>
      <c r="T7" s="28"/>
      <c r="U7" s="28"/>
      <c r="V7" s="28"/>
      <c r="W7" s="28"/>
      <c r="X7" s="28"/>
      <c r="Y7" s="28"/>
      <c r="Z7" s="28"/>
      <c r="AA7" s="28"/>
      <c r="AB7" s="28"/>
      <c r="AC7" s="28"/>
      <c r="AD7" s="28"/>
      <c r="AE7" s="28"/>
      <c r="AF7" s="28"/>
      <c r="AG7" s="28"/>
      <c r="AH7" s="30"/>
    </row>
    <row r="8" spans="1:34">
      <c r="A8" s="27"/>
      <c r="B8" s="28"/>
      <c r="C8" s="1284">
        <f>M5</f>
        <v>0</v>
      </c>
      <c r="D8" s="1288"/>
      <c r="E8" s="1288"/>
      <c r="F8" s="1289"/>
      <c r="G8" s="28" t="s">
        <v>85</v>
      </c>
      <c r="H8" s="28"/>
      <c r="I8" s="28" t="s">
        <v>53</v>
      </c>
      <c r="J8" s="1283">
        <v>0.495</v>
      </c>
      <c r="K8" s="1287"/>
      <c r="L8" s="51" t="s">
        <v>55</v>
      </c>
      <c r="M8" s="1283">
        <v>1000</v>
      </c>
      <c r="N8" s="1287"/>
      <c r="O8" s="28"/>
      <c r="P8" s="1283"/>
      <c r="Q8" s="1287"/>
      <c r="R8" s="28" t="s">
        <v>56</v>
      </c>
      <c r="S8" s="1284">
        <f>C8*J8/M8</f>
        <v>0</v>
      </c>
      <c r="T8" s="1288"/>
      <c r="U8" s="1288"/>
      <c r="V8" s="1289"/>
      <c r="W8" s="28" t="s">
        <v>57</v>
      </c>
      <c r="X8" s="28"/>
      <c r="Y8" s="28"/>
      <c r="Z8" s="28"/>
      <c r="AA8" s="28"/>
      <c r="AB8" s="28"/>
      <c r="AC8" s="28"/>
      <c r="AD8" s="28"/>
      <c r="AE8" s="28"/>
      <c r="AF8" s="28"/>
      <c r="AG8" s="28"/>
      <c r="AH8" s="30"/>
    </row>
    <row r="9" spans="1:34">
      <c r="A9" s="27"/>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30"/>
    </row>
    <row r="10" spans="1:34">
      <c r="A10" s="27"/>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30"/>
    </row>
    <row r="11" spans="1:34">
      <c r="A11" s="27"/>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30"/>
    </row>
    <row r="12" spans="1:34">
      <c r="A12" s="27"/>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30"/>
    </row>
    <row r="13" spans="1:34">
      <c r="A13" s="34"/>
      <c r="B13" s="35"/>
      <c r="C13" s="35"/>
      <c r="D13" s="35"/>
      <c r="E13" s="35"/>
      <c r="F13" s="35"/>
      <c r="G13" s="35"/>
      <c r="H13" s="35"/>
      <c r="I13" s="35"/>
      <c r="J13" s="35"/>
      <c r="K13" s="35"/>
      <c r="L13" s="35"/>
      <c r="M13" s="35"/>
      <c r="N13" s="35"/>
      <c r="O13" s="35"/>
      <c r="P13" s="35"/>
      <c r="Q13" s="35"/>
      <c r="R13" s="35"/>
      <c r="S13" s="35"/>
      <c r="T13" s="35"/>
      <c r="U13" s="35"/>
      <c r="V13" s="35"/>
      <c r="W13" s="35"/>
      <c r="X13" s="35"/>
      <c r="Y13" s="1277"/>
      <c r="Z13" s="1277"/>
      <c r="AA13" s="1277"/>
      <c r="AB13" s="1277"/>
      <c r="AC13" s="1277"/>
      <c r="AD13" s="1277"/>
      <c r="AE13" s="1277"/>
      <c r="AF13" s="1277"/>
      <c r="AG13" s="1277"/>
      <c r="AH13" s="1278"/>
    </row>
    <row r="14" spans="1:34" hidden="1">
      <c r="A14" s="46"/>
      <c r="B14" s="46"/>
      <c r="C14" s="46"/>
      <c r="D14" s="46"/>
      <c r="E14" s="46"/>
      <c r="F14" s="46"/>
      <c r="G14" s="46"/>
      <c r="H14" s="46"/>
      <c r="I14" s="46"/>
      <c r="J14" s="46"/>
      <c r="K14" s="46"/>
      <c r="L14" s="46"/>
      <c r="M14" s="46"/>
      <c r="N14" s="46"/>
      <c r="O14" s="46"/>
      <c r="P14" s="46"/>
      <c r="Q14" s="1290" t="s">
        <v>510</v>
      </c>
      <c r="R14" s="1290"/>
      <c r="S14" s="1290"/>
      <c r="T14" s="1290"/>
      <c r="U14" s="1290"/>
      <c r="V14" s="1290"/>
      <c r="W14" s="1290"/>
      <c r="X14" s="1290"/>
      <c r="Y14" s="1079">
        <v>0</v>
      </c>
      <c r="Z14" s="1080"/>
      <c r="AA14" s="1080"/>
      <c r="AB14" s="1080"/>
      <c r="AC14" s="1080"/>
      <c r="AD14" s="1080"/>
      <c r="AE14" s="567" t="s">
        <v>18</v>
      </c>
      <c r="AF14" s="567"/>
      <c r="AG14" s="567"/>
      <c r="AH14" s="572"/>
    </row>
    <row r="15" spans="1:34" hidden="1">
      <c r="A15" s="46"/>
      <c r="B15" s="46"/>
      <c r="C15" s="46"/>
      <c r="D15" s="46"/>
      <c r="E15" s="46"/>
      <c r="F15" s="46"/>
      <c r="G15" s="46"/>
      <c r="H15" s="46"/>
      <c r="I15" s="46"/>
      <c r="J15" s="46"/>
      <c r="K15" s="46"/>
      <c r="L15" s="46"/>
      <c r="M15" s="46"/>
      <c r="N15" s="46"/>
      <c r="O15" s="46"/>
      <c r="P15" s="46"/>
      <c r="Q15" s="1157"/>
      <c r="R15" s="1157"/>
      <c r="S15" s="1157"/>
      <c r="T15" s="1157"/>
      <c r="U15" s="1157"/>
      <c r="V15" s="1157"/>
      <c r="W15" s="1157"/>
      <c r="X15" s="1157"/>
      <c r="Y15" s="1081"/>
      <c r="Z15" s="1082"/>
      <c r="AA15" s="1082"/>
      <c r="AB15" s="1082"/>
      <c r="AC15" s="1082"/>
      <c r="AD15" s="1082"/>
      <c r="AE15" s="713"/>
      <c r="AF15" s="713"/>
      <c r="AG15" s="713"/>
      <c r="AH15" s="718"/>
    </row>
    <row r="16" spans="1:34">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row>
    <row r="17" spans="1:38">
      <c r="A17" s="959" t="s">
        <v>15</v>
      </c>
      <c r="B17" s="1013"/>
      <c r="C17" s="1013"/>
      <c r="D17" s="1013"/>
      <c r="E17" s="1013"/>
      <c r="F17" s="1013"/>
      <c r="G17" s="1013"/>
      <c r="H17" s="1013"/>
      <c r="I17" s="1013"/>
      <c r="J17" s="1013"/>
      <c r="K17" s="1013"/>
      <c r="L17" s="1013"/>
      <c r="M17" s="1013"/>
      <c r="N17" s="1013"/>
      <c r="O17" s="1013"/>
      <c r="P17" s="1013"/>
      <c r="Q17" s="1013"/>
      <c r="R17" s="1013"/>
      <c r="S17" s="1013"/>
      <c r="T17" s="1013"/>
      <c r="U17" s="1013"/>
      <c r="V17" s="1013"/>
      <c r="W17" s="1013"/>
      <c r="X17" s="1013"/>
      <c r="Y17" s="1013"/>
      <c r="Z17" s="1013"/>
      <c r="AA17" s="1013"/>
      <c r="AB17" s="1013"/>
      <c r="AC17" s="1013"/>
      <c r="AD17" s="1013"/>
      <c r="AE17" s="1013"/>
      <c r="AF17" s="1013"/>
      <c r="AG17" s="1013"/>
      <c r="AH17" s="544"/>
    </row>
    <row r="18" spans="1:38">
      <c r="A18" s="341"/>
      <c r="B18" s="26" t="s">
        <v>88</v>
      </c>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342"/>
    </row>
    <row r="19" spans="1:38">
      <c r="A19" s="312"/>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314"/>
    </row>
    <row r="20" spans="1:38">
      <c r="A20" s="312"/>
      <c r="B20" s="28" t="s">
        <v>99</v>
      </c>
      <c r="C20" s="28"/>
      <c r="D20" s="28"/>
      <c r="E20" s="28"/>
      <c r="F20" s="28"/>
      <c r="G20" s="28"/>
      <c r="H20" s="28"/>
      <c r="I20" s="28"/>
      <c r="J20" s="28"/>
      <c r="K20" s="28"/>
      <c r="L20" s="28"/>
      <c r="M20" s="1295"/>
      <c r="N20" s="1296"/>
      <c r="O20" s="1296"/>
      <c r="P20" s="1296"/>
      <c r="Q20" s="1296"/>
      <c r="R20" s="1297"/>
      <c r="S20" s="28" t="s">
        <v>87</v>
      </c>
      <c r="T20" s="28"/>
      <c r="U20" s="28"/>
      <c r="V20" s="28"/>
      <c r="W20" s="28"/>
      <c r="X20" s="28"/>
      <c r="Y20" s="28"/>
      <c r="Z20" s="28"/>
      <c r="AA20" s="28"/>
      <c r="AB20" s="28"/>
      <c r="AC20" s="28"/>
      <c r="AD20" s="28"/>
      <c r="AE20" s="28"/>
      <c r="AF20" s="28"/>
      <c r="AG20" s="28"/>
      <c r="AH20" s="314"/>
    </row>
    <row r="21" spans="1:38">
      <c r="A21" s="312"/>
      <c r="B21" s="28"/>
      <c r="C21" s="28"/>
      <c r="D21" s="28"/>
      <c r="E21" s="28"/>
      <c r="F21" s="28"/>
      <c r="G21" s="28"/>
      <c r="H21" s="28"/>
      <c r="I21" s="28"/>
      <c r="J21" s="28"/>
      <c r="K21" s="28"/>
      <c r="L21" s="28"/>
      <c r="M21" s="28"/>
      <c r="N21" s="28" t="s">
        <v>89</v>
      </c>
      <c r="O21" s="28"/>
      <c r="P21" s="28"/>
      <c r="Q21" s="28"/>
      <c r="R21" s="28"/>
      <c r="S21" s="28"/>
      <c r="T21" s="28"/>
      <c r="U21" s="28"/>
      <c r="V21" s="28"/>
      <c r="W21" s="28"/>
      <c r="X21" s="28"/>
      <c r="Y21" s="28"/>
      <c r="Z21" s="28"/>
      <c r="AA21" s="28"/>
      <c r="AB21" s="28"/>
      <c r="AC21" s="28"/>
      <c r="AD21" s="28"/>
      <c r="AE21" s="28"/>
      <c r="AF21" s="28"/>
      <c r="AG21" s="28"/>
      <c r="AH21" s="314"/>
    </row>
    <row r="22" spans="1:38">
      <c r="A22" s="27"/>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30"/>
    </row>
    <row r="23" spans="1:38">
      <c r="A23" s="312"/>
      <c r="B23" s="28"/>
      <c r="C23" s="28"/>
      <c r="D23" s="28"/>
      <c r="E23" s="28"/>
      <c r="F23" s="28"/>
      <c r="G23" s="28"/>
      <c r="H23" s="28"/>
      <c r="I23" s="28"/>
      <c r="J23" s="28"/>
      <c r="K23" s="28"/>
      <c r="L23" s="28"/>
      <c r="M23" s="28"/>
      <c r="N23" s="28"/>
      <c r="O23" s="28"/>
      <c r="P23" s="28"/>
      <c r="Q23" s="28"/>
      <c r="R23" s="28"/>
      <c r="S23" s="28"/>
      <c r="T23" s="28"/>
      <c r="U23" s="28"/>
      <c r="V23" s="28"/>
      <c r="W23" s="28" t="s">
        <v>100</v>
      </c>
      <c r="X23" s="28"/>
      <c r="Y23" s="28"/>
      <c r="Z23" s="28"/>
      <c r="AA23" s="28"/>
      <c r="AB23" s="28"/>
      <c r="AC23" s="28"/>
      <c r="AD23" s="28"/>
      <c r="AE23" s="28"/>
      <c r="AF23" s="28"/>
      <c r="AG23" s="28"/>
      <c r="AH23" s="314"/>
    </row>
    <row r="24" spans="1:38">
      <c r="A24" s="312"/>
      <c r="B24" s="44"/>
      <c r="C24" s="28" t="s">
        <v>108</v>
      </c>
      <c r="D24" s="28"/>
      <c r="E24" s="28"/>
      <c r="F24" s="28"/>
      <c r="G24" s="28"/>
      <c r="H24" s="28"/>
      <c r="I24" s="28"/>
      <c r="J24" s="28"/>
      <c r="K24" s="28"/>
      <c r="L24" s="28"/>
      <c r="M24" s="28"/>
      <c r="N24" s="395"/>
      <c r="O24" s="396"/>
      <c r="P24" s="396"/>
      <c r="Q24" s="397"/>
      <c r="R24" s="28" t="s">
        <v>90</v>
      </c>
      <c r="S24" s="1283">
        <v>365</v>
      </c>
      <c r="T24" s="1283"/>
      <c r="U24" s="28" t="s">
        <v>54</v>
      </c>
      <c r="V24" s="28" t="s">
        <v>84</v>
      </c>
      <c r="W24" s="1280">
        <f>+N24/S24*100</f>
        <v>0</v>
      </c>
      <c r="X24" s="1281"/>
      <c r="Y24" s="1282"/>
      <c r="Z24" s="28" t="s">
        <v>81</v>
      </c>
      <c r="AA24" s="28"/>
      <c r="AB24" s="28"/>
      <c r="AC24" s="28"/>
      <c r="AD24" s="28"/>
      <c r="AE24" s="28"/>
      <c r="AF24" s="28"/>
      <c r="AG24" s="28"/>
      <c r="AH24" s="314"/>
    </row>
    <row r="25" spans="1:38">
      <c r="A25" s="312"/>
      <c r="B25" s="28"/>
      <c r="C25" s="32"/>
      <c r="D25" s="32"/>
      <c r="E25" s="32"/>
      <c r="F25" s="32"/>
      <c r="G25" s="28"/>
      <c r="H25" s="28"/>
      <c r="I25" s="28"/>
      <c r="J25" s="28"/>
      <c r="K25" s="32"/>
      <c r="L25" s="32"/>
      <c r="M25" s="32"/>
      <c r="N25" s="32"/>
      <c r="O25" s="28"/>
      <c r="P25" s="28"/>
      <c r="Q25" s="28"/>
      <c r="R25" s="28"/>
      <c r="S25" s="32"/>
      <c r="T25" s="32"/>
      <c r="U25" s="32"/>
      <c r="V25" s="32"/>
      <c r="W25" s="28"/>
      <c r="X25" s="28"/>
      <c r="Y25" s="28"/>
      <c r="Z25" s="28"/>
      <c r="AA25" s="28"/>
      <c r="AB25" s="28"/>
      <c r="AC25" s="28"/>
      <c r="AD25" s="28"/>
      <c r="AE25" s="28"/>
      <c r="AF25" s="28"/>
      <c r="AG25" s="28"/>
      <c r="AH25" s="314"/>
    </row>
    <row r="26" spans="1:38">
      <c r="A26" s="312"/>
      <c r="B26" s="44"/>
      <c r="C26" s="28" t="s">
        <v>102</v>
      </c>
      <c r="D26" s="28"/>
      <c r="E26" s="28"/>
      <c r="F26" s="28"/>
      <c r="G26" s="28"/>
      <c r="H26" s="28"/>
      <c r="I26" s="28"/>
      <c r="J26" s="28"/>
      <c r="K26" s="44"/>
      <c r="L26" s="28" t="s">
        <v>103</v>
      </c>
      <c r="M26" s="28"/>
      <c r="N26" s="28"/>
      <c r="O26" s="28"/>
      <c r="P26" s="28"/>
      <c r="Q26" s="28"/>
      <c r="R26" s="28"/>
      <c r="S26" s="28"/>
      <c r="T26" s="28"/>
      <c r="U26" s="28"/>
      <c r="V26" s="28"/>
      <c r="W26" s="28"/>
      <c r="X26" s="28"/>
      <c r="Y26" s="28"/>
      <c r="Z26" s="28"/>
      <c r="AA26" s="28"/>
      <c r="AB26" s="28"/>
      <c r="AC26" s="28" t="s">
        <v>101</v>
      </c>
      <c r="AD26" s="28"/>
      <c r="AE26" s="28"/>
      <c r="AF26" s="28"/>
      <c r="AG26" s="28"/>
      <c r="AH26" s="314"/>
    </row>
    <row r="27" spans="1:38">
      <c r="A27" s="27"/>
      <c r="B27" s="28"/>
      <c r="C27" s="1284">
        <f>M5</f>
        <v>0</v>
      </c>
      <c r="D27" s="1285"/>
      <c r="E27" s="1285"/>
      <c r="F27" s="1285"/>
      <c r="G27" s="1286"/>
      <c r="H27" s="28" t="s">
        <v>85</v>
      </c>
      <c r="I27" s="28"/>
      <c r="J27" s="28" t="s">
        <v>83</v>
      </c>
      <c r="K27" s="28"/>
      <c r="L27" s="1284">
        <f>M20</f>
        <v>0</v>
      </c>
      <c r="M27" s="1285"/>
      <c r="N27" s="1285"/>
      <c r="O27" s="1285"/>
      <c r="P27" s="1286"/>
      <c r="Q27" s="28" t="s">
        <v>85</v>
      </c>
      <c r="R27" s="28"/>
      <c r="S27" s="28" t="s">
        <v>84</v>
      </c>
      <c r="T27" s="1274">
        <f>C27-L27</f>
        <v>0</v>
      </c>
      <c r="U27" s="1275"/>
      <c r="V27" s="1275"/>
      <c r="W27" s="1275"/>
      <c r="X27" s="1275"/>
      <c r="Y27" s="1276"/>
      <c r="Z27" s="28" t="s">
        <v>85</v>
      </c>
      <c r="AA27" s="28"/>
      <c r="AB27" s="28"/>
      <c r="AC27" s="959" t="str">
        <f>IF(T27&gt;=0,"余剰なし","余剰あり")</f>
        <v>余剰なし</v>
      </c>
      <c r="AD27" s="1013"/>
      <c r="AE27" s="1013"/>
      <c r="AF27" s="1013"/>
      <c r="AG27" s="544"/>
      <c r="AH27" s="30"/>
    </row>
    <row r="28" spans="1:38">
      <c r="A28" s="312"/>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1291">
        <f>IF(T27&gt;=0,0,+L27-C27)</f>
        <v>0</v>
      </c>
      <c r="AD28" s="1291"/>
      <c r="AE28" s="1291"/>
      <c r="AF28" s="1291"/>
      <c r="AG28" s="1291"/>
      <c r="AH28" s="314"/>
      <c r="AL28" s="313"/>
    </row>
    <row r="29" spans="1:38">
      <c r="A29" s="312"/>
      <c r="B29" s="28"/>
      <c r="C29" s="44"/>
      <c r="D29" s="28"/>
      <c r="E29" s="28"/>
      <c r="F29" s="28"/>
      <c r="G29" s="28"/>
      <c r="H29" s="28"/>
      <c r="I29" s="28"/>
      <c r="J29" s="28"/>
      <c r="K29" s="44"/>
      <c r="L29" s="28"/>
      <c r="M29" s="28"/>
      <c r="N29" s="28"/>
      <c r="O29" s="28"/>
      <c r="P29" s="28"/>
      <c r="Q29" s="28"/>
      <c r="R29" s="28"/>
      <c r="S29" s="28"/>
      <c r="T29" s="44"/>
      <c r="U29" s="28"/>
      <c r="V29" s="28"/>
      <c r="W29" s="28"/>
      <c r="X29" s="28"/>
      <c r="Y29" s="28"/>
      <c r="Z29" s="28"/>
      <c r="AA29" s="28"/>
      <c r="AB29" s="28"/>
      <c r="AC29" s="28"/>
      <c r="AD29" s="28"/>
      <c r="AE29" s="28"/>
      <c r="AF29" s="28"/>
      <c r="AG29" s="28"/>
      <c r="AH29" s="314"/>
    </row>
    <row r="30" spans="1:38">
      <c r="A30" s="312"/>
      <c r="B30" s="28"/>
      <c r="C30" s="44" t="s">
        <v>103</v>
      </c>
      <c r="D30" s="44"/>
      <c r="E30" s="44"/>
      <c r="F30" s="44"/>
      <c r="G30" s="44"/>
      <c r="H30" s="28"/>
      <c r="I30" s="44"/>
      <c r="J30" s="28"/>
      <c r="K30" s="44" t="s">
        <v>104</v>
      </c>
      <c r="L30" s="44"/>
      <c r="M30" s="44"/>
      <c r="N30" s="44"/>
      <c r="O30" s="67"/>
      <c r="P30" s="28"/>
      <c r="Q30" s="44"/>
      <c r="R30" s="28" t="s">
        <v>100</v>
      </c>
      <c r="S30" s="44"/>
      <c r="T30" s="44"/>
      <c r="U30" s="44"/>
      <c r="V30" s="44"/>
      <c r="W30" s="44" t="s">
        <v>105</v>
      </c>
      <c r="X30" s="44"/>
      <c r="Y30" s="28"/>
      <c r="Z30" s="28"/>
      <c r="AA30" s="28"/>
      <c r="AB30" s="28"/>
      <c r="AC30" s="28"/>
      <c r="AD30" s="28"/>
      <c r="AE30" s="28"/>
      <c r="AF30" s="28"/>
      <c r="AG30" s="28"/>
      <c r="AH30" s="314"/>
    </row>
    <row r="31" spans="1:38">
      <c r="A31" s="312"/>
      <c r="B31" s="302" t="s">
        <v>91</v>
      </c>
      <c r="C31" s="1284">
        <f>+M20</f>
        <v>0</v>
      </c>
      <c r="D31" s="1285"/>
      <c r="E31" s="1285"/>
      <c r="F31" s="1285"/>
      <c r="G31" s="1286"/>
      <c r="H31" s="28" t="s">
        <v>85</v>
      </c>
      <c r="I31" s="28"/>
      <c r="J31" s="28" t="s">
        <v>83</v>
      </c>
      <c r="K31" s="1274">
        <f>+AC28</f>
        <v>0</v>
      </c>
      <c r="L31" s="1275"/>
      <c r="M31" s="1275"/>
      <c r="N31" s="1275"/>
      <c r="O31" s="1276"/>
      <c r="P31" s="302" t="s">
        <v>92</v>
      </c>
      <c r="Q31" s="28" t="s">
        <v>52</v>
      </c>
      <c r="R31" s="1298">
        <f>+W24</f>
        <v>0</v>
      </c>
      <c r="S31" s="1013"/>
      <c r="T31" s="544"/>
      <c r="U31" s="28" t="s">
        <v>81</v>
      </c>
      <c r="V31" s="28" t="s">
        <v>84</v>
      </c>
      <c r="W31" s="1284">
        <f>+(C31-K31)*R31/100</f>
        <v>0</v>
      </c>
      <c r="X31" s="1285"/>
      <c r="Y31" s="1285"/>
      <c r="Z31" s="1285"/>
      <c r="AA31" s="1285"/>
      <c r="AB31" s="1286"/>
      <c r="AC31" s="28" t="s">
        <v>86</v>
      </c>
      <c r="AD31" s="28"/>
      <c r="AE31" s="28"/>
      <c r="AF31" s="28"/>
      <c r="AG31" s="28"/>
      <c r="AH31" s="314"/>
    </row>
    <row r="32" spans="1:38">
      <c r="A32" s="312"/>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314"/>
    </row>
    <row r="33" spans="1:34">
      <c r="A33" s="312"/>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314"/>
    </row>
    <row r="34" spans="1:34">
      <c r="A34" s="312"/>
      <c r="B34" s="28"/>
      <c r="C34" s="28" t="s">
        <v>105</v>
      </c>
      <c r="D34" s="28"/>
      <c r="E34" s="28"/>
      <c r="F34" s="28"/>
      <c r="G34" s="28"/>
      <c r="H34" s="28"/>
      <c r="I34" s="28"/>
      <c r="J34" s="28"/>
      <c r="K34" s="28"/>
      <c r="L34" s="28" t="s">
        <v>80</v>
      </c>
      <c r="M34" s="28"/>
      <c r="N34" s="28"/>
      <c r="O34" s="28"/>
      <c r="P34" s="28"/>
      <c r="Q34" s="28"/>
      <c r="R34" s="28"/>
      <c r="S34" s="28"/>
      <c r="T34" s="28"/>
      <c r="U34" s="28"/>
      <c r="V34" s="28"/>
      <c r="W34" s="28"/>
      <c r="X34" s="28"/>
      <c r="Y34" s="28"/>
      <c r="Z34" s="28"/>
      <c r="AA34" s="28"/>
      <c r="AB34" s="28"/>
      <c r="AC34" s="28"/>
      <c r="AD34" s="28"/>
      <c r="AE34" s="28"/>
      <c r="AF34" s="28"/>
      <c r="AG34" s="28"/>
      <c r="AH34" s="314"/>
    </row>
    <row r="35" spans="1:34">
      <c r="A35" s="343"/>
      <c r="B35" s="28"/>
      <c r="C35" s="1284">
        <f>+W31</f>
        <v>0</v>
      </c>
      <c r="D35" s="1285"/>
      <c r="E35" s="1285"/>
      <c r="F35" s="1285"/>
      <c r="G35" s="1285"/>
      <c r="H35" s="1286"/>
      <c r="I35" s="28" t="s">
        <v>82</v>
      </c>
      <c r="J35" s="28"/>
      <c r="K35" s="28" t="s">
        <v>53</v>
      </c>
      <c r="L35" s="481">
        <v>0.495</v>
      </c>
      <c r="M35" s="481"/>
      <c r="N35" s="344" t="s">
        <v>55</v>
      </c>
      <c r="O35" s="481">
        <v>1000</v>
      </c>
      <c r="P35" s="481"/>
      <c r="Q35" s="345"/>
      <c r="R35" s="28" t="s">
        <v>56</v>
      </c>
      <c r="S35" s="1292">
        <f>C35*L35/O35</f>
        <v>0</v>
      </c>
      <c r="T35" s="1293"/>
      <c r="U35" s="1293"/>
      <c r="V35" s="1294"/>
      <c r="W35" s="28" t="s">
        <v>57</v>
      </c>
      <c r="X35" s="28"/>
      <c r="Y35" s="28"/>
      <c r="Z35" s="28"/>
      <c r="AA35" s="28"/>
      <c r="AB35" s="28"/>
      <c r="AC35" s="28"/>
      <c r="AD35" s="28"/>
      <c r="AE35" s="28"/>
      <c r="AF35" s="28"/>
      <c r="AG35" s="28"/>
      <c r="AH35" s="314"/>
    </row>
    <row r="36" spans="1:34">
      <c r="A36" s="312"/>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314"/>
    </row>
    <row r="37" spans="1:34">
      <c r="A37" s="27"/>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30"/>
    </row>
    <row r="38" spans="1:34">
      <c r="A38" s="27"/>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30"/>
    </row>
    <row r="39" spans="1:34">
      <c r="A39" s="312"/>
      <c r="B39" s="346"/>
      <c r="C39" s="347"/>
      <c r="D39" s="347"/>
      <c r="E39" s="347"/>
      <c r="F39" s="347"/>
      <c r="G39" s="347"/>
      <c r="H39" s="347"/>
      <c r="I39" s="347"/>
      <c r="J39" s="347"/>
      <c r="K39" s="347"/>
      <c r="L39" s="347"/>
      <c r="M39" s="347"/>
      <c r="N39" s="347"/>
      <c r="O39" s="347"/>
      <c r="P39" s="347"/>
      <c r="Q39" s="347"/>
      <c r="R39" s="347"/>
      <c r="S39" s="347"/>
      <c r="T39" s="347"/>
      <c r="U39" s="347"/>
      <c r="V39" s="347"/>
      <c r="W39" s="347"/>
      <c r="X39" s="347"/>
      <c r="Y39" s="347"/>
      <c r="Z39" s="347"/>
      <c r="AA39" s="347"/>
      <c r="AB39" s="347"/>
      <c r="AC39" s="347"/>
      <c r="AD39" s="347"/>
      <c r="AE39" s="347"/>
      <c r="AF39" s="348"/>
      <c r="AG39" s="28"/>
      <c r="AH39" s="314"/>
    </row>
    <row r="40" spans="1:34">
      <c r="A40" s="312"/>
      <c r="B40" s="349"/>
      <c r="C40" s="1308" t="s">
        <v>109</v>
      </c>
      <c r="D40" s="1308"/>
      <c r="E40" s="1308"/>
      <c r="F40" s="1308"/>
      <c r="G40" s="1308"/>
      <c r="H40" s="1308"/>
      <c r="I40" s="1308"/>
      <c r="J40" s="1308"/>
      <c r="K40" s="1308"/>
      <c r="L40" s="1308"/>
      <c r="M40" s="1308"/>
      <c r="N40" s="1308"/>
      <c r="O40" s="1308"/>
      <c r="P40" s="1308"/>
      <c r="Q40" s="1308"/>
      <c r="R40" s="1308"/>
      <c r="S40" s="1308"/>
      <c r="T40" s="1308"/>
      <c r="U40" s="1308"/>
      <c r="V40" s="1308"/>
      <c r="W40" s="1308"/>
      <c r="X40" s="1308"/>
      <c r="Y40" s="1308"/>
      <c r="Z40" s="1308"/>
      <c r="AA40" s="1308"/>
      <c r="AB40" s="1308"/>
      <c r="AC40" s="1308"/>
      <c r="AD40" s="1308"/>
      <c r="AE40" s="1308"/>
      <c r="AF40" s="1309"/>
      <c r="AG40" s="51"/>
      <c r="AH40" s="314"/>
    </row>
    <row r="41" spans="1:34">
      <c r="A41" s="312"/>
      <c r="B41" s="349"/>
      <c r="C41" s="1308"/>
      <c r="D41" s="1308"/>
      <c r="E41" s="1308"/>
      <c r="F41" s="1308"/>
      <c r="G41" s="1308"/>
      <c r="H41" s="1308"/>
      <c r="I41" s="1308"/>
      <c r="J41" s="1308"/>
      <c r="K41" s="1308"/>
      <c r="L41" s="1308"/>
      <c r="M41" s="1308"/>
      <c r="N41" s="1308"/>
      <c r="O41" s="1308"/>
      <c r="P41" s="1308"/>
      <c r="Q41" s="1308"/>
      <c r="R41" s="1308"/>
      <c r="S41" s="1308"/>
      <c r="T41" s="1308"/>
      <c r="U41" s="1308"/>
      <c r="V41" s="1308"/>
      <c r="W41" s="1308"/>
      <c r="X41" s="1308"/>
      <c r="Y41" s="1308"/>
      <c r="Z41" s="1308"/>
      <c r="AA41" s="1308"/>
      <c r="AB41" s="1308"/>
      <c r="AC41" s="1308"/>
      <c r="AD41" s="1308"/>
      <c r="AE41" s="1308"/>
      <c r="AF41" s="1309"/>
      <c r="AG41" s="51"/>
      <c r="AH41" s="314"/>
    </row>
    <row r="42" spans="1:34">
      <c r="A42" s="27"/>
      <c r="B42" s="350"/>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351"/>
      <c r="AG42" s="28"/>
      <c r="AH42" s="30"/>
    </row>
    <row r="43" spans="1:34">
      <c r="A43" s="312"/>
      <c r="B43" s="350"/>
      <c r="C43" s="28"/>
      <c r="D43" s="28" t="s">
        <v>105</v>
      </c>
      <c r="E43" s="28"/>
      <c r="F43" s="28"/>
      <c r="G43" s="28"/>
      <c r="H43" s="28"/>
      <c r="I43" s="28"/>
      <c r="J43" s="28"/>
      <c r="K43" s="28"/>
      <c r="L43" s="28"/>
      <c r="M43" s="28" t="s">
        <v>99</v>
      </c>
      <c r="N43" s="28"/>
      <c r="O43" s="28"/>
      <c r="P43" s="28"/>
      <c r="Q43" s="28"/>
      <c r="R43" s="28"/>
      <c r="S43" s="28"/>
      <c r="T43" s="28"/>
      <c r="U43" s="28"/>
      <c r="V43" s="28"/>
      <c r="W43" s="28" t="s">
        <v>106</v>
      </c>
      <c r="X43" s="28"/>
      <c r="Y43" s="28"/>
      <c r="Z43" s="28"/>
      <c r="AA43" s="28"/>
      <c r="AB43" s="28"/>
      <c r="AC43" s="28"/>
      <c r="AD43" s="28"/>
      <c r="AE43" s="28"/>
      <c r="AF43" s="351"/>
      <c r="AG43" s="28"/>
      <c r="AH43" s="314"/>
    </row>
    <row r="44" spans="1:34">
      <c r="A44" s="312"/>
      <c r="B44" s="352"/>
      <c r="C44" s="353"/>
      <c r="D44" s="1284">
        <f>+W31</f>
        <v>0</v>
      </c>
      <c r="E44" s="1285"/>
      <c r="F44" s="1285"/>
      <c r="G44" s="1285"/>
      <c r="H44" s="1285"/>
      <c r="I44" s="1286"/>
      <c r="J44" s="28" t="s">
        <v>82</v>
      </c>
      <c r="K44" s="28"/>
      <c r="L44" s="51" t="s">
        <v>90</v>
      </c>
      <c r="M44" s="1284">
        <f>+M20</f>
        <v>0</v>
      </c>
      <c r="N44" s="1285"/>
      <c r="O44" s="1285"/>
      <c r="P44" s="1285"/>
      <c r="Q44" s="1285"/>
      <c r="R44" s="1286"/>
      <c r="S44" s="28" t="s">
        <v>85</v>
      </c>
      <c r="T44" s="28"/>
      <c r="U44" s="28"/>
      <c r="V44" s="354" t="s">
        <v>84</v>
      </c>
      <c r="W44" s="1305" t="e">
        <f>+D44/M44*100</f>
        <v>#DIV/0!</v>
      </c>
      <c r="X44" s="1306"/>
      <c r="Y44" s="1307"/>
      <c r="Z44" s="51" t="s">
        <v>81</v>
      </c>
      <c r="AA44" s="51"/>
      <c r="AB44" s="51"/>
      <c r="AC44" s="51"/>
      <c r="AD44" s="51"/>
      <c r="AE44" s="51"/>
      <c r="AF44" s="355"/>
      <c r="AG44" s="51"/>
      <c r="AH44" s="314"/>
    </row>
    <row r="45" spans="1:34">
      <c r="A45" s="27"/>
      <c r="B45" s="356"/>
      <c r="C45" s="357"/>
      <c r="D45" s="357"/>
      <c r="E45" s="357"/>
      <c r="F45" s="357"/>
      <c r="G45" s="357"/>
      <c r="H45" s="357"/>
      <c r="I45" s="357"/>
      <c r="J45" s="357"/>
      <c r="K45" s="357"/>
      <c r="L45" s="357"/>
      <c r="M45" s="357"/>
      <c r="N45" s="357"/>
      <c r="O45" s="357"/>
      <c r="P45" s="357"/>
      <c r="Q45" s="357"/>
      <c r="R45" s="357"/>
      <c r="S45" s="357"/>
      <c r="T45" s="357"/>
      <c r="U45" s="357"/>
      <c r="V45" s="357"/>
      <c r="W45" s="357"/>
      <c r="X45" s="357"/>
      <c r="Y45" s="357"/>
      <c r="Z45" s="357"/>
      <c r="AA45" s="357"/>
      <c r="AB45" s="357"/>
      <c r="AC45" s="357"/>
      <c r="AD45" s="357"/>
      <c r="AE45" s="357"/>
      <c r="AF45" s="358"/>
      <c r="AG45" s="28"/>
      <c r="AH45" s="30"/>
    </row>
    <row r="46" spans="1:34">
      <c r="A46" s="315"/>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7"/>
    </row>
    <row r="47" spans="1:34" hidden="1">
      <c r="A47" s="46"/>
      <c r="B47" s="46"/>
      <c r="C47" s="46"/>
      <c r="D47" s="46"/>
      <c r="E47" s="46"/>
      <c r="F47" s="46"/>
      <c r="G47" s="46"/>
      <c r="H47" s="46"/>
      <c r="I47" s="46"/>
      <c r="J47" s="46"/>
      <c r="K47" s="46"/>
      <c r="L47" s="46"/>
      <c r="M47" s="46"/>
      <c r="N47" s="46"/>
      <c r="O47" s="46"/>
      <c r="P47" s="46"/>
      <c r="Q47" s="1290" t="s">
        <v>511</v>
      </c>
      <c r="R47" s="1290"/>
      <c r="S47" s="1290"/>
      <c r="T47" s="1290"/>
      <c r="U47" s="1290"/>
      <c r="V47" s="1290"/>
      <c r="W47" s="1290"/>
      <c r="X47" s="1290"/>
      <c r="Y47" s="1137"/>
      <c r="Z47" s="1138"/>
      <c r="AA47" s="1138"/>
      <c r="AB47" s="1138"/>
      <c r="AC47" s="1138"/>
      <c r="AD47" s="1138"/>
      <c r="AE47" s="567" t="s">
        <v>18</v>
      </c>
      <c r="AF47" s="567"/>
      <c r="AG47" s="567"/>
      <c r="AH47" s="572"/>
    </row>
    <row r="48" spans="1:34" hidden="1">
      <c r="A48" s="46"/>
      <c r="B48" s="46"/>
      <c r="C48" s="46"/>
      <c r="D48" s="46"/>
      <c r="E48" s="46"/>
      <c r="F48" s="46"/>
      <c r="G48" s="46"/>
      <c r="H48" s="46"/>
      <c r="I48" s="46"/>
      <c r="J48" s="46"/>
      <c r="K48" s="46"/>
      <c r="L48" s="46"/>
      <c r="M48" s="46"/>
      <c r="N48" s="46"/>
      <c r="O48" s="46"/>
      <c r="P48" s="46"/>
      <c r="Q48" s="1157"/>
      <c r="R48" s="1157"/>
      <c r="S48" s="1157"/>
      <c r="T48" s="1157"/>
      <c r="U48" s="1157"/>
      <c r="V48" s="1157"/>
      <c r="W48" s="1157"/>
      <c r="X48" s="1157"/>
      <c r="Y48" s="1081"/>
      <c r="Z48" s="1082"/>
      <c r="AA48" s="1082"/>
      <c r="AB48" s="1082"/>
      <c r="AC48" s="1082"/>
      <c r="AD48" s="1082"/>
      <c r="AE48" s="713"/>
      <c r="AF48" s="713"/>
      <c r="AG48" s="713"/>
      <c r="AH48" s="718"/>
    </row>
    <row r="49" spans="1:34" ht="14.25" thickBot="1">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row>
    <row r="50" spans="1:34" ht="14.25" thickTop="1">
      <c r="A50" s="567"/>
      <c r="B50" s="567"/>
      <c r="C50" s="567"/>
      <c r="D50" s="567"/>
      <c r="E50" s="567"/>
      <c r="F50" s="567"/>
      <c r="G50" s="567"/>
      <c r="H50" s="567"/>
      <c r="I50" s="567"/>
      <c r="J50" s="567"/>
      <c r="K50" s="29"/>
      <c r="L50" s="29"/>
      <c r="M50" s="567"/>
      <c r="N50" s="567"/>
      <c r="O50" s="567"/>
      <c r="P50" s="567"/>
      <c r="Q50" s="567"/>
      <c r="R50" s="567"/>
      <c r="S50" s="567"/>
      <c r="T50" s="567"/>
      <c r="U50" s="567"/>
      <c r="V50" s="567"/>
      <c r="W50" s="29"/>
      <c r="X50" s="359"/>
      <c r="Y50" s="1087" t="s">
        <v>20</v>
      </c>
      <c r="Z50" s="1087"/>
      <c r="AA50" s="1087"/>
      <c r="AB50" s="1087"/>
      <c r="AC50" s="1087"/>
      <c r="AD50" s="1087"/>
      <c r="AE50" s="1087"/>
      <c r="AF50" s="1087"/>
      <c r="AG50" s="1087"/>
      <c r="AH50" s="1088"/>
    </row>
    <row r="51" spans="1:34" ht="13.5" customHeight="1">
      <c r="A51" s="1299"/>
      <c r="B51" s="1299"/>
      <c r="C51" s="1299"/>
      <c r="D51" s="1299"/>
      <c r="E51" s="1299"/>
      <c r="F51" s="1299"/>
      <c r="G51" s="567"/>
      <c r="H51" s="567"/>
      <c r="I51" s="567"/>
      <c r="J51" s="567"/>
      <c r="K51" s="567"/>
      <c r="L51" s="567"/>
      <c r="M51" s="1299"/>
      <c r="N51" s="1299"/>
      <c r="O51" s="1299"/>
      <c r="P51" s="1299"/>
      <c r="Q51" s="1299"/>
      <c r="R51" s="1299"/>
      <c r="S51" s="567"/>
      <c r="T51" s="567"/>
      <c r="U51" s="567"/>
      <c r="V51" s="567"/>
      <c r="W51" s="567"/>
      <c r="X51" s="1300"/>
      <c r="Y51" s="1101">
        <f>ROUND(S35,1)</f>
        <v>0</v>
      </c>
      <c r="Z51" s="1102"/>
      <c r="AA51" s="1102"/>
      <c r="AB51" s="1102"/>
      <c r="AC51" s="1102"/>
      <c r="AD51" s="1102"/>
      <c r="AE51" s="712" t="s">
        <v>18</v>
      </c>
      <c r="AF51" s="712"/>
      <c r="AG51" s="712"/>
      <c r="AH51" s="1105"/>
    </row>
    <row r="52" spans="1:34" ht="14.25" customHeight="1" thickBot="1">
      <c r="A52" s="1299"/>
      <c r="B52" s="1299"/>
      <c r="C52" s="1299"/>
      <c r="D52" s="1299"/>
      <c r="E52" s="1299"/>
      <c r="F52" s="1299"/>
      <c r="G52" s="567"/>
      <c r="H52" s="567"/>
      <c r="I52" s="567"/>
      <c r="J52" s="567"/>
      <c r="K52" s="567"/>
      <c r="L52" s="567"/>
      <c r="M52" s="1299"/>
      <c r="N52" s="1299"/>
      <c r="O52" s="1299"/>
      <c r="P52" s="1299"/>
      <c r="Q52" s="1299"/>
      <c r="R52" s="1299"/>
      <c r="S52" s="567"/>
      <c r="T52" s="567"/>
      <c r="U52" s="567"/>
      <c r="V52" s="567"/>
      <c r="W52" s="567"/>
      <c r="X52" s="1300"/>
      <c r="Y52" s="1103"/>
      <c r="Z52" s="1104"/>
      <c r="AA52" s="1104"/>
      <c r="AB52" s="1104"/>
      <c r="AC52" s="1104"/>
      <c r="AD52" s="1104"/>
      <c r="AE52" s="1106"/>
      <c r="AF52" s="1106"/>
      <c r="AG52" s="1106"/>
      <c r="AH52" s="1107"/>
    </row>
    <row r="53" spans="1:34" ht="18" thickTop="1">
      <c r="A53" s="360"/>
      <c r="B53" s="360"/>
      <c r="C53" s="360"/>
      <c r="D53" s="360"/>
      <c r="E53" s="360"/>
      <c r="F53" s="360"/>
      <c r="G53" s="305"/>
      <c r="H53" s="305"/>
      <c r="I53" s="305"/>
      <c r="J53" s="305"/>
      <c r="K53" s="305"/>
      <c r="L53" s="305"/>
      <c r="M53" s="360"/>
      <c r="N53" s="360"/>
      <c r="O53" s="360"/>
      <c r="P53" s="360"/>
      <c r="Q53" s="360"/>
      <c r="R53" s="360"/>
      <c r="S53" s="305"/>
      <c r="T53" s="305"/>
      <c r="U53" s="305"/>
      <c r="V53" s="305"/>
      <c r="W53" s="305"/>
      <c r="X53" s="305"/>
      <c r="Y53" s="361"/>
      <c r="Z53" s="361"/>
      <c r="AA53" s="361"/>
      <c r="AB53" s="361"/>
      <c r="AC53" s="361"/>
      <c r="AD53" s="361"/>
      <c r="AE53" s="305"/>
      <c r="AF53" s="305"/>
      <c r="AG53" s="305"/>
      <c r="AH53" s="305"/>
    </row>
    <row r="54" spans="1:34" ht="18" thickBot="1">
      <c r="A54" s="360"/>
      <c r="B54" s="360"/>
      <c r="C54" s="360"/>
      <c r="D54" s="360"/>
      <c r="E54" s="360"/>
      <c r="F54" s="360"/>
      <c r="G54" s="305"/>
      <c r="H54" s="305"/>
      <c r="I54" s="305"/>
      <c r="J54" s="305"/>
      <c r="K54" s="305"/>
      <c r="L54" s="305"/>
      <c r="M54" s="360"/>
      <c r="N54" s="360"/>
      <c r="O54" s="360"/>
      <c r="P54" s="360"/>
      <c r="Q54" s="360"/>
      <c r="R54" s="360"/>
      <c r="S54" s="305"/>
      <c r="T54" s="305"/>
      <c r="U54" s="305"/>
      <c r="V54" s="305"/>
      <c r="W54" s="305"/>
      <c r="X54" s="305"/>
      <c r="Y54" s="361"/>
      <c r="Z54" s="361"/>
      <c r="AA54" s="361"/>
      <c r="AB54" s="361"/>
      <c r="AC54" s="361"/>
      <c r="AD54" s="361"/>
      <c r="AE54" s="305"/>
      <c r="AF54" s="305"/>
      <c r="AG54" s="305"/>
      <c r="AH54" s="305"/>
    </row>
    <row r="55" spans="1:34" ht="14.25" thickTop="1">
      <c r="M55" s="1146" t="s">
        <v>445</v>
      </c>
      <c r="N55" s="1147"/>
      <c r="O55" s="1147"/>
      <c r="P55" s="1147"/>
      <c r="Q55" s="1147"/>
      <c r="R55" s="1147"/>
      <c r="S55" s="1148"/>
      <c r="Y55" s="1086" t="s">
        <v>477</v>
      </c>
      <c r="Z55" s="1087"/>
      <c r="AA55" s="1087"/>
      <c r="AB55" s="1087"/>
      <c r="AC55" s="1087"/>
      <c r="AD55" s="1087"/>
      <c r="AE55" s="1087"/>
      <c r="AF55" s="1087"/>
      <c r="AG55" s="1087"/>
      <c r="AH55" s="1088"/>
    </row>
    <row r="56" spans="1:34" ht="13.5" customHeight="1">
      <c r="B56" s="44"/>
      <c r="C56" s="44"/>
      <c r="M56" s="1301"/>
      <c r="N56" s="1302"/>
      <c r="O56" s="1302"/>
      <c r="P56" s="1302"/>
      <c r="Q56" s="1302"/>
      <c r="R56" s="712" t="s">
        <v>58</v>
      </c>
      <c r="S56" s="717"/>
      <c r="Y56" s="1101">
        <f>Y51*M56</f>
        <v>0</v>
      </c>
      <c r="Z56" s="1102"/>
      <c r="AA56" s="1102"/>
      <c r="AB56" s="1102"/>
      <c r="AC56" s="1102"/>
      <c r="AD56" s="1102"/>
      <c r="AE56" s="1111" t="s">
        <v>440</v>
      </c>
      <c r="AF56" s="704"/>
      <c r="AG56" s="704"/>
      <c r="AH56" s="1112"/>
    </row>
    <row r="57" spans="1:34" ht="14.25" customHeight="1" thickBot="1">
      <c r="B57" s="44"/>
      <c r="C57" s="44"/>
      <c r="M57" s="1303"/>
      <c r="N57" s="1304"/>
      <c r="O57" s="1304"/>
      <c r="P57" s="1304"/>
      <c r="Q57" s="1304"/>
      <c r="R57" s="713"/>
      <c r="S57" s="718"/>
      <c r="Y57" s="1103"/>
      <c r="Z57" s="1104"/>
      <c r="AA57" s="1104"/>
      <c r="AB57" s="1104"/>
      <c r="AC57" s="1104"/>
      <c r="AD57" s="1104"/>
      <c r="AE57" s="1113"/>
      <c r="AF57" s="1113"/>
      <c r="AG57" s="1113"/>
      <c r="AH57" s="1114"/>
    </row>
    <row r="58" spans="1:34" ht="14.25" thickTop="1">
      <c r="B58" s="24" t="s">
        <v>455</v>
      </c>
      <c r="C58" s="24" t="s">
        <v>452</v>
      </c>
    </row>
  </sheetData>
  <sheetProtection password="D73A" sheet="1" objects="1" formatCells="0"/>
  <mergeCells count="56">
    <mergeCell ref="D44:I44"/>
    <mergeCell ref="M44:R44"/>
    <mergeCell ref="W44:Y44"/>
    <mergeCell ref="C40:AF41"/>
    <mergeCell ref="M55:S55"/>
    <mergeCell ref="Y55:AH55"/>
    <mergeCell ref="M50:V50"/>
    <mergeCell ref="Y50:AH50"/>
    <mergeCell ref="A51:F52"/>
    <mergeCell ref="G51:J52"/>
    <mergeCell ref="Y56:AD57"/>
    <mergeCell ref="A17:AH17"/>
    <mergeCell ref="Q47:X48"/>
    <mergeCell ref="Y47:AD48"/>
    <mergeCell ref="AE47:AH48"/>
    <mergeCell ref="AE56:AH57"/>
    <mergeCell ref="C27:G27"/>
    <mergeCell ref="A50:J50"/>
    <mergeCell ref="Y51:AD52"/>
    <mergeCell ref="AE51:AH52"/>
    <mergeCell ref="K51:L52"/>
    <mergeCell ref="M51:R52"/>
    <mergeCell ref="S51:V52"/>
    <mergeCell ref="W51:X52"/>
    <mergeCell ref="M56:Q57"/>
    <mergeCell ref="R56:S57"/>
    <mergeCell ref="C35:H35"/>
    <mergeCell ref="S35:V35"/>
    <mergeCell ref="M20:R20"/>
    <mergeCell ref="C8:F8"/>
    <mergeCell ref="J8:K8"/>
    <mergeCell ref="C31:G31"/>
    <mergeCell ref="K31:O31"/>
    <mergeCell ref="R31:T31"/>
    <mergeCell ref="M8:N8"/>
    <mergeCell ref="W31:AB31"/>
    <mergeCell ref="O35:P35"/>
    <mergeCell ref="L35:M35"/>
    <mergeCell ref="P8:Q8"/>
    <mergeCell ref="S8:V8"/>
    <mergeCell ref="Q14:X15"/>
    <mergeCell ref="Y14:AD15"/>
    <mergeCell ref="AC28:AG28"/>
    <mergeCell ref="L27:P27"/>
    <mergeCell ref="M5:Q5"/>
    <mergeCell ref="T27:Y27"/>
    <mergeCell ref="Y13:AH13"/>
    <mergeCell ref="AE14:AH15"/>
    <mergeCell ref="AC1:AH2"/>
    <mergeCell ref="N24:Q24"/>
    <mergeCell ref="W24:Y24"/>
    <mergeCell ref="S24:T24"/>
    <mergeCell ref="AC27:AG27"/>
    <mergeCell ref="A3:AH3"/>
    <mergeCell ref="A1:K2"/>
    <mergeCell ref="AA1:AB2"/>
  </mergeCells>
  <phoneticPr fontId="5"/>
  <conditionalFormatting sqref="M5:Q5">
    <cfRule type="containsBlanks" dxfId="13" priority="6">
      <formula>LEN(TRIM(M5))=0</formula>
    </cfRule>
  </conditionalFormatting>
  <conditionalFormatting sqref="M20">
    <cfRule type="containsBlanks" dxfId="12" priority="5">
      <formula>LEN(TRIM(M20))=0</formula>
    </cfRule>
  </conditionalFormatting>
  <conditionalFormatting sqref="N24:Q24">
    <cfRule type="containsBlanks" dxfId="11" priority="8">
      <formula>LEN(TRIM(N24))=0</formula>
    </cfRule>
  </conditionalFormatting>
  <conditionalFormatting sqref="M56:Q57">
    <cfRule type="containsBlanks" dxfId="10" priority="2">
      <formula>LEN(TRIM(M56))=0</formula>
    </cfRule>
    <cfRule type="expression" dxfId="9" priority="3">
      <formula>$K$56=""</formula>
    </cfRule>
  </conditionalFormatting>
  <conditionalFormatting sqref="Y14:AD15">
    <cfRule type="containsBlanks" dxfId="8" priority="1">
      <formula>LEN(TRIM(Y14))=0</formula>
    </cfRule>
  </conditionalFormatting>
  <printOptions horizontalCentered="1"/>
  <pageMargins left="0.51181102362204722" right="0.51181102362204722" top="0.51181102362204722" bottom="0.35433070866141736" header="0.27559055118110237" footer="0.31496062992125984"/>
  <pageSetup paperSize="9" orientation="portrait" r:id="rId1"/>
  <headerFooter>
    <oddHeader>&amp;L６．CO₂排出削減量算定</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44"/>
  <sheetViews>
    <sheetView workbookViewId="0">
      <selection activeCell="U3" sqref="U3:W4"/>
    </sheetView>
  </sheetViews>
  <sheetFormatPr defaultRowHeight="13.5"/>
  <cols>
    <col min="1" max="1" width="2.25" customWidth="1"/>
    <col min="2" max="34" width="2.625" customWidth="1"/>
    <col min="257" max="257" width="2.25" customWidth="1"/>
    <col min="258" max="290" width="2.625" customWidth="1"/>
    <col min="513" max="513" width="2.25" customWidth="1"/>
    <col min="514" max="546" width="2.625" customWidth="1"/>
    <col min="769" max="769" width="2.25" customWidth="1"/>
    <col min="770" max="802" width="2.625" customWidth="1"/>
    <col min="1025" max="1025" width="2.25" customWidth="1"/>
    <col min="1026" max="1058" width="2.625" customWidth="1"/>
    <col min="1281" max="1281" width="2.25" customWidth="1"/>
    <col min="1282" max="1314" width="2.625" customWidth="1"/>
    <col min="1537" max="1537" width="2.25" customWidth="1"/>
    <col min="1538" max="1570" width="2.625" customWidth="1"/>
    <col min="1793" max="1793" width="2.25" customWidth="1"/>
    <col min="1794" max="1826" width="2.625" customWidth="1"/>
    <col min="2049" max="2049" width="2.25" customWidth="1"/>
    <col min="2050" max="2082" width="2.625" customWidth="1"/>
    <col min="2305" max="2305" width="2.25" customWidth="1"/>
    <col min="2306" max="2338" width="2.625" customWidth="1"/>
    <col min="2561" max="2561" width="2.25" customWidth="1"/>
    <col min="2562" max="2594" width="2.625" customWidth="1"/>
    <col min="2817" max="2817" width="2.25" customWidth="1"/>
    <col min="2818" max="2850" width="2.625" customWidth="1"/>
    <col min="3073" max="3073" width="2.25" customWidth="1"/>
    <col min="3074" max="3106" width="2.625" customWidth="1"/>
    <col min="3329" max="3329" width="2.25" customWidth="1"/>
    <col min="3330" max="3362" width="2.625" customWidth="1"/>
    <col min="3585" max="3585" width="2.25" customWidth="1"/>
    <col min="3586" max="3618" width="2.625" customWidth="1"/>
    <col min="3841" max="3841" width="2.25" customWidth="1"/>
    <col min="3842" max="3874" width="2.625" customWidth="1"/>
    <col min="4097" max="4097" width="2.25" customWidth="1"/>
    <col min="4098" max="4130" width="2.625" customWidth="1"/>
    <col min="4353" max="4353" width="2.25" customWidth="1"/>
    <col min="4354" max="4386" width="2.625" customWidth="1"/>
    <col min="4609" max="4609" width="2.25" customWidth="1"/>
    <col min="4610" max="4642" width="2.625" customWidth="1"/>
    <col min="4865" max="4865" width="2.25" customWidth="1"/>
    <col min="4866" max="4898" width="2.625" customWidth="1"/>
    <col min="5121" max="5121" width="2.25" customWidth="1"/>
    <col min="5122" max="5154" width="2.625" customWidth="1"/>
    <col min="5377" max="5377" width="2.25" customWidth="1"/>
    <col min="5378" max="5410" width="2.625" customWidth="1"/>
    <col min="5633" max="5633" width="2.25" customWidth="1"/>
    <col min="5634" max="5666" width="2.625" customWidth="1"/>
    <col min="5889" max="5889" width="2.25" customWidth="1"/>
    <col min="5890" max="5922" width="2.625" customWidth="1"/>
    <col min="6145" max="6145" width="2.25" customWidth="1"/>
    <col min="6146" max="6178" width="2.625" customWidth="1"/>
    <col min="6401" max="6401" width="2.25" customWidth="1"/>
    <col min="6402" max="6434" width="2.625" customWidth="1"/>
    <col min="6657" max="6657" width="2.25" customWidth="1"/>
    <col min="6658" max="6690" width="2.625" customWidth="1"/>
    <col min="6913" max="6913" width="2.25" customWidth="1"/>
    <col min="6914" max="6946" width="2.625" customWidth="1"/>
    <col min="7169" max="7169" width="2.25" customWidth="1"/>
    <col min="7170" max="7202" width="2.625" customWidth="1"/>
    <col min="7425" max="7425" width="2.25" customWidth="1"/>
    <col min="7426" max="7458" width="2.625" customWidth="1"/>
    <col min="7681" max="7681" width="2.25" customWidth="1"/>
    <col min="7682" max="7714" width="2.625" customWidth="1"/>
    <col min="7937" max="7937" width="2.25" customWidth="1"/>
    <col min="7938" max="7970" width="2.625" customWidth="1"/>
    <col min="8193" max="8193" width="2.25" customWidth="1"/>
    <col min="8194" max="8226" width="2.625" customWidth="1"/>
    <col min="8449" max="8449" width="2.25" customWidth="1"/>
    <col min="8450" max="8482" width="2.625" customWidth="1"/>
    <col min="8705" max="8705" width="2.25" customWidth="1"/>
    <col min="8706" max="8738" width="2.625" customWidth="1"/>
    <col min="8961" max="8961" width="2.25" customWidth="1"/>
    <col min="8962" max="8994" width="2.625" customWidth="1"/>
    <col min="9217" max="9217" width="2.25" customWidth="1"/>
    <col min="9218" max="9250" width="2.625" customWidth="1"/>
    <col min="9473" max="9473" width="2.25" customWidth="1"/>
    <col min="9474" max="9506" width="2.625" customWidth="1"/>
    <col min="9729" max="9729" width="2.25" customWidth="1"/>
    <col min="9730" max="9762" width="2.625" customWidth="1"/>
    <col min="9985" max="9985" width="2.25" customWidth="1"/>
    <col min="9986" max="10018" width="2.625" customWidth="1"/>
    <col min="10241" max="10241" width="2.25" customWidth="1"/>
    <col min="10242" max="10274" width="2.625" customWidth="1"/>
    <col min="10497" max="10497" width="2.25" customWidth="1"/>
    <col min="10498" max="10530" width="2.625" customWidth="1"/>
    <col min="10753" max="10753" width="2.25" customWidth="1"/>
    <col min="10754" max="10786" width="2.625" customWidth="1"/>
    <col min="11009" max="11009" width="2.25" customWidth="1"/>
    <col min="11010" max="11042" width="2.625" customWidth="1"/>
    <col min="11265" max="11265" width="2.25" customWidth="1"/>
    <col min="11266" max="11298" width="2.625" customWidth="1"/>
    <col min="11521" max="11521" width="2.25" customWidth="1"/>
    <col min="11522" max="11554" width="2.625" customWidth="1"/>
    <col min="11777" max="11777" width="2.25" customWidth="1"/>
    <col min="11778" max="11810" width="2.625" customWidth="1"/>
    <col min="12033" max="12033" width="2.25" customWidth="1"/>
    <col min="12034" max="12066" width="2.625" customWidth="1"/>
    <col min="12289" max="12289" width="2.25" customWidth="1"/>
    <col min="12290" max="12322" width="2.625" customWidth="1"/>
    <col min="12545" max="12545" width="2.25" customWidth="1"/>
    <col min="12546" max="12578" width="2.625" customWidth="1"/>
    <col min="12801" max="12801" width="2.25" customWidth="1"/>
    <col min="12802" max="12834" width="2.625" customWidth="1"/>
    <col min="13057" max="13057" width="2.25" customWidth="1"/>
    <col min="13058" max="13090" width="2.625" customWidth="1"/>
    <col min="13313" max="13313" width="2.25" customWidth="1"/>
    <col min="13314" max="13346" width="2.625" customWidth="1"/>
    <col min="13569" max="13569" width="2.25" customWidth="1"/>
    <col min="13570" max="13602" width="2.625" customWidth="1"/>
    <col min="13825" max="13825" width="2.25" customWidth="1"/>
    <col min="13826" max="13858" width="2.625" customWidth="1"/>
    <col min="14081" max="14081" width="2.25" customWidth="1"/>
    <col min="14082" max="14114" width="2.625" customWidth="1"/>
    <col min="14337" max="14337" width="2.25" customWidth="1"/>
    <col min="14338" max="14370" width="2.625" customWidth="1"/>
    <col min="14593" max="14593" width="2.25" customWidth="1"/>
    <col min="14594" max="14626" width="2.625" customWidth="1"/>
    <col min="14849" max="14849" width="2.25" customWidth="1"/>
    <col min="14850" max="14882" width="2.625" customWidth="1"/>
    <col min="15105" max="15105" width="2.25" customWidth="1"/>
    <col min="15106" max="15138" width="2.625" customWidth="1"/>
    <col min="15361" max="15361" width="2.25" customWidth="1"/>
    <col min="15362" max="15394" width="2.625" customWidth="1"/>
    <col min="15617" max="15617" width="2.25" customWidth="1"/>
    <col min="15618" max="15650" width="2.625" customWidth="1"/>
    <col min="15873" max="15873" width="2.25" customWidth="1"/>
    <col min="15874" max="15906" width="2.625" customWidth="1"/>
    <col min="16129" max="16129" width="2.25" customWidth="1"/>
    <col min="16130" max="16162" width="2.625" customWidth="1"/>
  </cols>
  <sheetData>
    <row r="2" spans="1:34" ht="13.5" customHeight="1">
      <c r="A2" t="s">
        <v>545</v>
      </c>
      <c r="B2" s="364"/>
      <c r="C2" s="364"/>
      <c r="D2" s="364"/>
      <c r="E2" s="364"/>
      <c r="F2" s="364"/>
      <c r="G2" s="364"/>
      <c r="H2" s="364"/>
      <c r="I2" s="364"/>
      <c r="J2" s="364"/>
      <c r="K2" s="364"/>
      <c r="L2" s="367"/>
      <c r="M2" s="367"/>
      <c r="N2" s="367"/>
      <c r="O2" s="367"/>
      <c r="P2" s="367"/>
      <c r="Q2" s="367"/>
      <c r="R2" s="367"/>
      <c r="S2" s="367"/>
      <c r="T2" s="367"/>
      <c r="U2" s="367"/>
      <c r="V2" s="367"/>
      <c r="W2" s="367"/>
      <c r="X2" s="367"/>
      <c r="Y2" s="367"/>
      <c r="Z2" s="367"/>
      <c r="AA2" s="367"/>
      <c r="AB2" s="367"/>
      <c r="AC2" s="367"/>
      <c r="AD2" s="367"/>
      <c r="AE2" s="367"/>
      <c r="AF2" s="367"/>
      <c r="AG2" s="367"/>
      <c r="AH2" s="367"/>
    </row>
    <row r="3" spans="1:34" ht="20.100000000000001" customHeight="1">
      <c r="A3" s="466" t="s">
        <v>546</v>
      </c>
      <c r="B3" s="466"/>
      <c r="C3" s="466"/>
      <c r="D3" s="466"/>
      <c r="E3" s="468" t="s">
        <v>547</v>
      </c>
      <c r="F3" s="468"/>
      <c r="G3" s="468"/>
      <c r="H3" s="470" t="s">
        <v>548</v>
      </c>
      <c r="I3" s="470"/>
      <c r="J3" s="470"/>
      <c r="K3" s="470"/>
      <c r="L3" s="470"/>
      <c r="M3" s="470"/>
      <c r="N3" s="470"/>
      <c r="O3" s="470"/>
      <c r="P3" s="470"/>
      <c r="Q3" s="470"/>
      <c r="R3" s="470"/>
      <c r="S3" s="470"/>
      <c r="T3" s="470"/>
      <c r="U3" s="468" t="s">
        <v>547</v>
      </c>
      <c r="V3" s="468"/>
      <c r="W3" s="468"/>
      <c r="X3" s="470" t="s">
        <v>549</v>
      </c>
      <c r="Y3" s="470"/>
      <c r="Z3" s="470"/>
      <c r="AA3" s="470"/>
      <c r="AB3" s="470"/>
      <c r="AC3" s="470"/>
      <c r="AD3" s="470"/>
      <c r="AE3" s="470"/>
      <c r="AF3" s="470"/>
      <c r="AG3" s="470"/>
      <c r="AH3" s="470"/>
    </row>
    <row r="4" spans="1:34" ht="20.100000000000001" customHeight="1">
      <c r="A4" s="467"/>
      <c r="B4" s="467"/>
      <c r="C4" s="467"/>
      <c r="D4" s="467"/>
      <c r="E4" s="469"/>
      <c r="F4" s="469"/>
      <c r="G4" s="469"/>
      <c r="H4" s="471"/>
      <c r="I4" s="471"/>
      <c r="J4" s="471"/>
      <c r="K4" s="471"/>
      <c r="L4" s="471"/>
      <c r="M4" s="471"/>
      <c r="N4" s="471"/>
      <c r="O4" s="471"/>
      <c r="P4" s="471"/>
      <c r="Q4" s="471"/>
      <c r="R4" s="471"/>
      <c r="S4" s="471"/>
      <c r="T4" s="471"/>
      <c r="U4" s="469"/>
      <c r="V4" s="469"/>
      <c r="W4" s="469"/>
      <c r="X4" s="471"/>
      <c r="Y4" s="471"/>
      <c r="Z4" s="471"/>
      <c r="AA4" s="471"/>
      <c r="AB4" s="471"/>
      <c r="AC4" s="471"/>
      <c r="AD4" s="471"/>
      <c r="AE4" s="471"/>
      <c r="AF4" s="471"/>
      <c r="AG4" s="471"/>
      <c r="AH4" s="471"/>
    </row>
    <row r="5" spans="1:34" ht="13.5" customHeight="1">
      <c r="A5" s="364"/>
      <c r="B5" s="368" t="s">
        <v>550</v>
      </c>
      <c r="C5" s="364"/>
      <c r="D5" s="364"/>
      <c r="E5" s="364"/>
      <c r="F5" s="364"/>
      <c r="G5" s="364"/>
      <c r="H5" s="364"/>
      <c r="I5" s="364"/>
      <c r="J5" s="364"/>
      <c r="K5" s="364"/>
      <c r="L5" s="367"/>
      <c r="M5" s="367"/>
      <c r="N5" s="367"/>
      <c r="O5" s="367"/>
      <c r="P5" s="367"/>
      <c r="Q5" s="367"/>
      <c r="R5" s="367"/>
      <c r="S5" s="367"/>
      <c r="T5" s="367"/>
      <c r="U5" s="367"/>
      <c r="V5" s="367"/>
      <c r="W5" s="367"/>
      <c r="X5" s="367"/>
      <c r="Y5" s="367"/>
      <c r="Z5" s="367"/>
      <c r="AA5" s="367"/>
      <c r="AB5" s="367"/>
      <c r="AC5" s="367"/>
      <c r="AD5" s="367"/>
      <c r="AE5" s="367"/>
      <c r="AF5" s="367"/>
      <c r="AG5" s="367"/>
      <c r="AH5" s="367"/>
    </row>
    <row r="6" spans="1:34" ht="21" customHeight="1">
      <c r="A6" s="364"/>
      <c r="B6" s="364"/>
      <c r="C6" s="364"/>
      <c r="D6" s="364"/>
      <c r="E6" s="364"/>
      <c r="F6" s="364"/>
      <c r="G6" s="364"/>
      <c r="H6" s="364"/>
      <c r="I6" s="364"/>
      <c r="J6" s="364"/>
      <c r="K6" s="364"/>
      <c r="L6" s="367"/>
      <c r="M6" s="367"/>
      <c r="N6" s="367"/>
      <c r="O6" s="367"/>
      <c r="P6" s="367"/>
      <c r="Q6" s="367"/>
      <c r="R6" s="367"/>
      <c r="S6" s="367"/>
      <c r="T6" s="367"/>
      <c r="U6" s="367"/>
      <c r="V6" s="367"/>
      <c r="W6" s="367"/>
      <c r="X6" s="367"/>
      <c r="Y6" s="367"/>
      <c r="Z6" s="367"/>
      <c r="AA6" s="367"/>
      <c r="AB6" s="367"/>
      <c r="AC6" s="367"/>
      <c r="AD6" s="367"/>
      <c r="AE6" s="367"/>
      <c r="AF6" s="367"/>
      <c r="AG6" s="367"/>
      <c r="AH6" s="367"/>
    </row>
    <row r="7" spans="1:34">
      <c r="A7" t="s">
        <v>551</v>
      </c>
    </row>
    <row r="8" spans="1:34">
      <c r="A8" s="383" t="s">
        <v>552</v>
      </c>
      <c r="B8" s="383"/>
      <c r="C8" s="383"/>
      <c r="D8" s="383"/>
      <c r="E8" s="465"/>
      <c r="F8" s="465"/>
      <c r="G8" s="465"/>
      <c r="H8" s="465"/>
      <c r="I8" s="465"/>
      <c r="J8" s="465"/>
      <c r="K8" s="465"/>
      <c r="L8" s="465"/>
      <c r="M8" s="465"/>
      <c r="N8" s="465"/>
      <c r="O8" s="465"/>
      <c r="P8" s="465"/>
      <c r="Q8" s="465"/>
      <c r="R8" s="465"/>
      <c r="S8" s="465"/>
      <c r="T8" s="465"/>
      <c r="U8" s="465"/>
      <c r="V8" s="465"/>
      <c r="W8" s="465"/>
      <c r="X8" s="465"/>
      <c r="Y8" s="465"/>
      <c r="Z8" s="465"/>
      <c r="AA8" s="465"/>
      <c r="AB8" s="465"/>
      <c r="AC8" s="465"/>
      <c r="AD8" s="465"/>
      <c r="AE8" s="465"/>
      <c r="AF8" s="465"/>
      <c r="AG8" s="465"/>
      <c r="AH8" s="465"/>
    </row>
    <row r="9" spans="1:34">
      <c r="A9" s="383"/>
      <c r="B9" s="383"/>
      <c r="C9" s="383"/>
      <c r="D9" s="383"/>
      <c r="E9" s="465"/>
      <c r="F9" s="465"/>
      <c r="G9" s="465"/>
      <c r="H9" s="465"/>
      <c r="I9" s="465"/>
      <c r="J9" s="465"/>
      <c r="K9" s="465"/>
      <c r="L9" s="465"/>
      <c r="M9" s="465"/>
      <c r="N9" s="465"/>
      <c r="O9" s="465"/>
      <c r="P9" s="465"/>
      <c r="Q9" s="465"/>
      <c r="R9" s="465"/>
      <c r="S9" s="465"/>
      <c r="T9" s="465"/>
      <c r="U9" s="465"/>
      <c r="V9" s="465"/>
      <c r="W9" s="465"/>
      <c r="X9" s="465"/>
      <c r="Y9" s="465"/>
      <c r="Z9" s="465"/>
      <c r="AA9" s="465"/>
      <c r="AB9" s="465"/>
      <c r="AC9" s="465"/>
      <c r="AD9" s="465"/>
      <c r="AE9" s="465"/>
      <c r="AF9" s="465"/>
      <c r="AG9" s="465"/>
      <c r="AH9" s="465"/>
    </row>
    <row r="10" spans="1:34" ht="13.5" customHeight="1">
      <c r="A10" s="445" t="s">
        <v>553</v>
      </c>
      <c r="B10" s="446"/>
      <c r="C10" s="446"/>
      <c r="D10" s="447"/>
      <c r="E10" s="451" t="s">
        <v>554</v>
      </c>
      <c r="F10" s="452"/>
      <c r="G10" s="452"/>
      <c r="H10" s="452"/>
      <c r="I10" s="452"/>
      <c r="J10" s="452"/>
      <c r="K10" s="452"/>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3"/>
    </row>
    <row r="11" spans="1:34">
      <c r="A11" s="445"/>
      <c r="B11" s="446"/>
      <c r="C11" s="446"/>
      <c r="D11" s="447"/>
      <c r="E11" s="454"/>
      <c r="F11" s="455"/>
      <c r="G11" s="455"/>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6"/>
    </row>
    <row r="12" spans="1:34">
      <c r="A12" s="445"/>
      <c r="B12" s="446"/>
      <c r="C12" s="446"/>
      <c r="D12" s="447"/>
      <c r="E12" s="454"/>
      <c r="F12" s="455"/>
      <c r="G12" s="455"/>
      <c r="H12" s="455"/>
      <c r="I12" s="455"/>
      <c r="J12" s="455"/>
      <c r="K12" s="455"/>
      <c r="L12" s="455"/>
      <c r="M12" s="455"/>
      <c r="N12" s="455"/>
      <c r="O12" s="455"/>
      <c r="P12" s="455"/>
      <c r="Q12" s="455"/>
      <c r="R12" s="455"/>
      <c r="S12" s="455"/>
      <c r="T12" s="455"/>
      <c r="U12" s="455"/>
      <c r="V12" s="455"/>
      <c r="W12" s="455"/>
      <c r="X12" s="455"/>
      <c r="Y12" s="455"/>
      <c r="Z12" s="455"/>
      <c r="AA12" s="455"/>
      <c r="AB12" s="455"/>
      <c r="AC12" s="455"/>
      <c r="AD12" s="455"/>
      <c r="AE12" s="455"/>
      <c r="AF12" s="455"/>
      <c r="AG12" s="455"/>
      <c r="AH12" s="456"/>
    </row>
    <row r="13" spans="1:34">
      <c r="A13" s="445"/>
      <c r="B13" s="446"/>
      <c r="C13" s="446"/>
      <c r="D13" s="447"/>
      <c r="E13" s="454"/>
      <c r="F13" s="455"/>
      <c r="G13" s="455"/>
      <c r="H13" s="455"/>
      <c r="I13" s="455"/>
      <c r="J13" s="455"/>
      <c r="K13" s="455"/>
      <c r="L13" s="455"/>
      <c r="M13" s="455"/>
      <c r="N13" s="455"/>
      <c r="O13" s="455"/>
      <c r="P13" s="455"/>
      <c r="Q13" s="455"/>
      <c r="R13" s="455"/>
      <c r="S13" s="455"/>
      <c r="T13" s="455"/>
      <c r="U13" s="455"/>
      <c r="V13" s="455"/>
      <c r="W13" s="455"/>
      <c r="X13" s="455"/>
      <c r="Y13" s="455"/>
      <c r="Z13" s="455"/>
      <c r="AA13" s="455"/>
      <c r="AB13" s="455"/>
      <c r="AC13" s="455"/>
      <c r="AD13" s="455"/>
      <c r="AE13" s="455"/>
      <c r="AF13" s="455"/>
      <c r="AG13" s="455"/>
      <c r="AH13" s="456"/>
    </row>
    <row r="14" spans="1:34">
      <c r="A14" s="445"/>
      <c r="B14" s="446"/>
      <c r="C14" s="446"/>
      <c r="D14" s="447"/>
      <c r="E14" s="454"/>
      <c r="F14" s="455"/>
      <c r="G14" s="455"/>
      <c r="H14" s="455"/>
      <c r="I14" s="455"/>
      <c r="J14" s="455"/>
      <c r="K14" s="455"/>
      <c r="L14" s="455"/>
      <c r="M14" s="455"/>
      <c r="N14" s="455"/>
      <c r="O14" s="455"/>
      <c r="P14" s="455"/>
      <c r="Q14" s="455"/>
      <c r="R14" s="455"/>
      <c r="S14" s="455"/>
      <c r="T14" s="455"/>
      <c r="U14" s="455"/>
      <c r="V14" s="455"/>
      <c r="W14" s="455"/>
      <c r="X14" s="455"/>
      <c r="Y14" s="455"/>
      <c r="Z14" s="455"/>
      <c r="AA14" s="455"/>
      <c r="AB14" s="455"/>
      <c r="AC14" s="455"/>
      <c r="AD14" s="455"/>
      <c r="AE14" s="455"/>
      <c r="AF14" s="455"/>
      <c r="AG14" s="455"/>
      <c r="AH14" s="456"/>
    </row>
    <row r="15" spans="1:34">
      <c r="A15" s="445"/>
      <c r="B15" s="446"/>
      <c r="C15" s="446"/>
      <c r="D15" s="447"/>
      <c r="E15" s="454"/>
      <c r="F15" s="455"/>
      <c r="G15" s="455"/>
      <c r="H15" s="455"/>
      <c r="I15" s="455"/>
      <c r="J15" s="455"/>
      <c r="K15" s="455"/>
      <c r="L15" s="455"/>
      <c r="M15" s="455"/>
      <c r="N15" s="455"/>
      <c r="O15" s="455"/>
      <c r="P15" s="455"/>
      <c r="Q15" s="455"/>
      <c r="R15" s="455"/>
      <c r="S15" s="455"/>
      <c r="T15" s="455"/>
      <c r="U15" s="455"/>
      <c r="V15" s="455"/>
      <c r="W15" s="455"/>
      <c r="X15" s="455"/>
      <c r="Y15" s="455"/>
      <c r="Z15" s="455"/>
      <c r="AA15" s="455"/>
      <c r="AB15" s="455"/>
      <c r="AC15" s="455"/>
      <c r="AD15" s="455"/>
      <c r="AE15" s="455"/>
      <c r="AF15" s="455"/>
      <c r="AG15" s="455"/>
      <c r="AH15" s="456"/>
    </row>
    <row r="16" spans="1:34">
      <c r="A16" s="445"/>
      <c r="B16" s="446"/>
      <c r="C16" s="446"/>
      <c r="D16" s="447"/>
      <c r="E16" s="454"/>
      <c r="F16" s="455"/>
      <c r="G16" s="455"/>
      <c r="H16" s="455"/>
      <c r="I16" s="455"/>
      <c r="J16" s="455"/>
      <c r="K16" s="455"/>
      <c r="L16" s="455"/>
      <c r="M16" s="455"/>
      <c r="N16" s="455"/>
      <c r="O16" s="455"/>
      <c r="P16" s="455"/>
      <c r="Q16" s="455"/>
      <c r="R16" s="455"/>
      <c r="S16" s="455"/>
      <c r="T16" s="455"/>
      <c r="U16" s="455"/>
      <c r="V16" s="455"/>
      <c r="W16" s="455"/>
      <c r="X16" s="455"/>
      <c r="Y16" s="455"/>
      <c r="Z16" s="455"/>
      <c r="AA16" s="455"/>
      <c r="AB16" s="455"/>
      <c r="AC16" s="455"/>
      <c r="AD16" s="455"/>
      <c r="AE16" s="455"/>
      <c r="AF16" s="455"/>
      <c r="AG16" s="455"/>
      <c r="AH16" s="456"/>
    </row>
    <row r="17" spans="1:34">
      <c r="A17" s="445"/>
      <c r="B17" s="446"/>
      <c r="C17" s="446"/>
      <c r="D17" s="447"/>
      <c r="E17" s="454"/>
      <c r="F17" s="455"/>
      <c r="G17" s="455"/>
      <c r="H17" s="455"/>
      <c r="I17" s="455"/>
      <c r="J17" s="455"/>
      <c r="K17" s="455"/>
      <c r="L17" s="455"/>
      <c r="M17" s="455"/>
      <c r="N17" s="455"/>
      <c r="O17" s="455"/>
      <c r="P17" s="455"/>
      <c r="Q17" s="455"/>
      <c r="R17" s="455"/>
      <c r="S17" s="455"/>
      <c r="T17" s="455"/>
      <c r="U17" s="455"/>
      <c r="V17" s="455"/>
      <c r="W17" s="455"/>
      <c r="X17" s="455"/>
      <c r="Y17" s="455"/>
      <c r="Z17" s="455"/>
      <c r="AA17" s="455"/>
      <c r="AB17" s="455"/>
      <c r="AC17" s="455"/>
      <c r="AD17" s="455"/>
      <c r="AE17" s="455"/>
      <c r="AF17" s="455"/>
      <c r="AG17" s="455"/>
      <c r="AH17" s="456"/>
    </row>
    <row r="18" spans="1:34">
      <c r="A18" s="445"/>
      <c r="B18" s="446"/>
      <c r="C18" s="446"/>
      <c r="D18" s="447"/>
      <c r="E18" s="454"/>
      <c r="F18" s="455"/>
      <c r="G18" s="455"/>
      <c r="H18" s="455"/>
      <c r="I18" s="455"/>
      <c r="J18" s="455"/>
      <c r="K18" s="455"/>
      <c r="L18" s="455"/>
      <c r="M18" s="455"/>
      <c r="N18" s="455"/>
      <c r="O18" s="455"/>
      <c r="P18" s="455"/>
      <c r="Q18" s="455"/>
      <c r="R18" s="455"/>
      <c r="S18" s="455"/>
      <c r="T18" s="455"/>
      <c r="U18" s="455"/>
      <c r="V18" s="455"/>
      <c r="W18" s="455"/>
      <c r="X18" s="455"/>
      <c r="Y18" s="455"/>
      <c r="Z18" s="455"/>
      <c r="AA18" s="455"/>
      <c r="AB18" s="455"/>
      <c r="AC18" s="455"/>
      <c r="AD18" s="455"/>
      <c r="AE18" s="455"/>
      <c r="AF18" s="455"/>
      <c r="AG18" s="455"/>
      <c r="AH18" s="456"/>
    </row>
    <row r="19" spans="1:34">
      <c r="A19" s="445"/>
      <c r="B19" s="446"/>
      <c r="C19" s="446"/>
      <c r="D19" s="447"/>
      <c r="E19" s="454"/>
      <c r="F19" s="455"/>
      <c r="G19" s="455"/>
      <c r="H19" s="455"/>
      <c r="I19" s="455"/>
      <c r="J19" s="455"/>
      <c r="K19" s="455"/>
      <c r="L19" s="455"/>
      <c r="M19" s="455"/>
      <c r="N19" s="455"/>
      <c r="O19" s="455"/>
      <c r="P19" s="455"/>
      <c r="Q19" s="455"/>
      <c r="R19" s="455"/>
      <c r="S19" s="455"/>
      <c r="T19" s="455"/>
      <c r="U19" s="455"/>
      <c r="V19" s="455"/>
      <c r="W19" s="455"/>
      <c r="X19" s="455"/>
      <c r="Y19" s="455"/>
      <c r="Z19" s="455"/>
      <c r="AA19" s="455"/>
      <c r="AB19" s="455"/>
      <c r="AC19" s="455"/>
      <c r="AD19" s="455"/>
      <c r="AE19" s="455"/>
      <c r="AF19" s="455"/>
      <c r="AG19" s="455"/>
      <c r="AH19" s="456"/>
    </row>
    <row r="20" spans="1:34" ht="13.5" customHeight="1">
      <c r="A20" s="445"/>
      <c r="B20" s="446"/>
      <c r="C20" s="446"/>
      <c r="D20" s="447"/>
      <c r="E20" s="457"/>
      <c r="F20" s="458"/>
      <c r="G20" s="458"/>
      <c r="H20" s="458"/>
      <c r="I20" s="458"/>
      <c r="J20" s="458"/>
      <c r="K20" s="458"/>
      <c r="L20" s="458"/>
      <c r="M20" s="458"/>
      <c r="N20" s="458"/>
      <c r="O20" s="458"/>
      <c r="P20" s="458"/>
      <c r="Q20" s="458"/>
      <c r="R20" s="458"/>
      <c r="S20" s="458"/>
      <c r="T20" s="458"/>
      <c r="U20" s="458"/>
      <c r="V20" s="458"/>
      <c r="W20" s="458"/>
      <c r="X20" s="458"/>
      <c r="Y20" s="458"/>
      <c r="Z20" s="458"/>
      <c r="AA20" s="458"/>
      <c r="AB20" s="458"/>
      <c r="AC20" s="458"/>
      <c r="AD20" s="458"/>
      <c r="AE20" s="458"/>
      <c r="AF20" s="458"/>
      <c r="AG20" s="458"/>
      <c r="AH20" s="459"/>
    </row>
    <row r="21" spans="1:34" ht="20.25" customHeight="1">
      <c r="A21" s="445"/>
      <c r="B21" s="446"/>
      <c r="C21" s="446"/>
      <c r="D21" s="447"/>
      <c r="E21" s="383" t="s">
        <v>555</v>
      </c>
      <c r="F21" s="383"/>
      <c r="G21" s="383"/>
      <c r="H21" s="383"/>
      <c r="I21" s="383"/>
      <c r="J21" s="383"/>
      <c r="K21" s="383"/>
      <c r="L21" s="383"/>
      <c r="M21" s="383"/>
      <c r="N21" s="383"/>
      <c r="O21" s="383"/>
      <c r="P21" s="383"/>
      <c r="Q21" s="383"/>
      <c r="R21" s="383"/>
      <c r="S21" s="383"/>
      <c r="T21" s="383" t="s">
        <v>556</v>
      </c>
      <c r="U21" s="383"/>
      <c r="V21" s="383"/>
      <c r="W21" s="383"/>
      <c r="X21" s="383"/>
      <c r="Y21" s="383"/>
      <c r="Z21" s="383"/>
      <c r="AA21" s="383"/>
      <c r="AB21" s="383"/>
      <c r="AC21" s="383"/>
      <c r="AD21" s="383"/>
      <c r="AE21" s="383"/>
      <c r="AF21" s="383"/>
      <c r="AG21" s="383"/>
      <c r="AH21" s="383"/>
    </row>
    <row r="22" spans="1:34">
      <c r="A22" s="445"/>
      <c r="B22" s="446"/>
      <c r="C22" s="446"/>
      <c r="D22" s="447"/>
      <c r="E22" s="460"/>
      <c r="F22" s="461"/>
      <c r="G22" s="461"/>
      <c r="H22" s="461"/>
      <c r="I22" s="461"/>
      <c r="J22" s="461"/>
      <c r="K22" s="461"/>
      <c r="L22" s="461"/>
      <c r="M22" s="461"/>
      <c r="N22" s="461"/>
      <c r="O22" s="461"/>
      <c r="P22" s="461"/>
      <c r="Q22" s="461"/>
      <c r="R22" s="461"/>
      <c r="S22" s="462"/>
      <c r="T22" s="460"/>
      <c r="U22" s="461"/>
      <c r="V22" s="461"/>
      <c r="W22" s="461"/>
      <c r="X22" s="461"/>
      <c r="Y22" s="461"/>
      <c r="Z22" s="461"/>
      <c r="AA22" s="461"/>
      <c r="AB22" s="461"/>
      <c r="AC22" s="461"/>
      <c r="AD22" s="461"/>
      <c r="AE22" s="461"/>
      <c r="AF22" s="461"/>
      <c r="AG22" s="461"/>
      <c r="AH22" s="462"/>
    </row>
    <row r="23" spans="1:34">
      <c r="A23" s="445"/>
      <c r="B23" s="446"/>
      <c r="C23" s="446"/>
      <c r="D23" s="447"/>
      <c r="E23" s="454"/>
      <c r="F23" s="455"/>
      <c r="G23" s="455"/>
      <c r="H23" s="455"/>
      <c r="I23" s="455"/>
      <c r="J23" s="455"/>
      <c r="K23" s="455"/>
      <c r="L23" s="455"/>
      <c r="M23" s="455"/>
      <c r="N23" s="455"/>
      <c r="O23" s="455"/>
      <c r="P23" s="455"/>
      <c r="Q23" s="455"/>
      <c r="R23" s="455"/>
      <c r="S23" s="456"/>
      <c r="T23" s="454"/>
      <c r="U23" s="455"/>
      <c r="V23" s="455"/>
      <c r="W23" s="455"/>
      <c r="X23" s="455"/>
      <c r="Y23" s="455"/>
      <c r="Z23" s="455"/>
      <c r="AA23" s="455"/>
      <c r="AB23" s="455"/>
      <c r="AC23" s="455"/>
      <c r="AD23" s="455"/>
      <c r="AE23" s="455"/>
      <c r="AF23" s="455"/>
      <c r="AG23" s="455"/>
      <c r="AH23" s="456"/>
    </row>
    <row r="24" spans="1:34">
      <c r="A24" s="445"/>
      <c r="B24" s="446"/>
      <c r="C24" s="446"/>
      <c r="D24" s="447"/>
      <c r="E24" s="454"/>
      <c r="F24" s="455"/>
      <c r="G24" s="455"/>
      <c r="H24" s="455"/>
      <c r="I24" s="455"/>
      <c r="J24" s="455"/>
      <c r="K24" s="455"/>
      <c r="L24" s="455"/>
      <c r="M24" s="455"/>
      <c r="N24" s="455"/>
      <c r="O24" s="455"/>
      <c r="P24" s="455"/>
      <c r="Q24" s="455"/>
      <c r="R24" s="455"/>
      <c r="S24" s="456"/>
      <c r="T24" s="454"/>
      <c r="U24" s="455"/>
      <c r="V24" s="455"/>
      <c r="W24" s="455"/>
      <c r="X24" s="455"/>
      <c r="Y24" s="455"/>
      <c r="Z24" s="455"/>
      <c r="AA24" s="455"/>
      <c r="AB24" s="455"/>
      <c r="AC24" s="455"/>
      <c r="AD24" s="455"/>
      <c r="AE24" s="455"/>
      <c r="AF24" s="455"/>
      <c r="AG24" s="455"/>
      <c r="AH24" s="456"/>
    </row>
    <row r="25" spans="1:34">
      <c r="A25" s="445"/>
      <c r="B25" s="446"/>
      <c r="C25" s="446"/>
      <c r="D25" s="447"/>
      <c r="E25" s="454"/>
      <c r="F25" s="455"/>
      <c r="G25" s="455"/>
      <c r="H25" s="455"/>
      <c r="I25" s="455"/>
      <c r="J25" s="455"/>
      <c r="K25" s="455"/>
      <c r="L25" s="455"/>
      <c r="M25" s="455"/>
      <c r="N25" s="455"/>
      <c r="O25" s="455"/>
      <c r="P25" s="455"/>
      <c r="Q25" s="455"/>
      <c r="R25" s="455"/>
      <c r="S25" s="456"/>
      <c r="T25" s="454"/>
      <c r="U25" s="455"/>
      <c r="V25" s="455"/>
      <c r="W25" s="455"/>
      <c r="X25" s="455"/>
      <c r="Y25" s="455"/>
      <c r="Z25" s="455"/>
      <c r="AA25" s="455"/>
      <c r="AB25" s="455"/>
      <c r="AC25" s="455"/>
      <c r="AD25" s="455"/>
      <c r="AE25" s="455"/>
      <c r="AF25" s="455"/>
      <c r="AG25" s="455"/>
      <c r="AH25" s="456"/>
    </row>
    <row r="26" spans="1:34">
      <c r="A26" s="445"/>
      <c r="B26" s="446"/>
      <c r="C26" s="446"/>
      <c r="D26" s="447"/>
      <c r="E26" s="454"/>
      <c r="F26" s="455"/>
      <c r="G26" s="455"/>
      <c r="H26" s="455"/>
      <c r="I26" s="455"/>
      <c r="J26" s="455"/>
      <c r="K26" s="455"/>
      <c r="L26" s="455"/>
      <c r="M26" s="455"/>
      <c r="N26" s="455"/>
      <c r="O26" s="455"/>
      <c r="P26" s="455"/>
      <c r="Q26" s="455"/>
      <c r="R26" s="455"/>
      <c r="S26" s="456"/>
      <c r="T26" s="454"/>
      <c r="U26" s="455"/>
      <c r="V26" s="455"/>
      <c r="W26" s="455"/>
      <c r="X26" s="455"/>
      <c r="Y26" s="455"/>
      <c r="Z26" s="455"/>
      <c r="AA26" s="455"/>
      <c r="AB26" s="455"/>
      <c r="AC26" s="455"/>
      <c r="AD26" s="455"/>
      <c r="AE26" s="455"/>
      <c r="AF26" s="455"/>
      <c r="AG26" s="455"/>
      <c r="AH26" s="456"/>
    </row>
    <row r="27" spans="1:34">
      <c r="A27" s="445"/>
      <c r="B27" s="446"/>
      <c r="C27" s="446"/>
      <c r="D27" s="447"/>
      <c r="E27" s="454"/>
      <c r="F27" s="455"/>
      <c r="G27" s="455"/>
      <c r="H27" s="455"/>
      <c r="I27" s="455"/>
      <c r="J27" s="455"/>
      <c r="K27" s="455"/>
      <c r="L27" s="455"/>
      <c r="M27" s="455"/>
      <c r="N27" s="455"/>
      <c r="O27" s="455"/>
      <c r="P27" s="455"/>
      <c r="Q27" s="455"/>
      <c r="R27" s="455"/>
      <c r="S27" s="456"/>
      <c r="T27" s="454"/>
      <c r="U27" s="455"/>
      <c r="V27" s="455"/>
      <c r="W27" s="455"/>
      <c r="X27" s="455"/>
      <c r="Y27" s="455"/>
      <c r="Z27" s="455"/>
      <c r="AA27" s="455"/>
      <c r="AB27" s="455"/>
      <c r="AC27" s="455"/>
      <c r="AD27" s="455"/>
      <c r="AE27" s="455"/>
      <c r="AF27" s="455"/>
      <c r="AG27" s="455"/>
      <c r="AH27" s="456"/>
    </row>
    <row r="28" spans="1:34">
      <c r="A28" s="445"/>
      <c r="B28" s="446"/>
      <c r="C28" s="446"/>
      <c r="D28" s="447"/>
      <c r="E28" s="454"/>
      <c r="F28" s="455"/>
      <c r="G28" s="455"/>
      <c r="H28" s="455"/>
      <c r="I28" s="455"/>
      <c r="J28" s="455"/>
      <c r="K28" s="455"/>
      <c r="L28" s="455"/>
      <c r="M28" s="455"/>
      <c r="N28" s="455"/>
      <c r="O28" s="455"/>
      <c r="P28" s="455"/>
      <c r="Q28" s="455"/>
      <c r="R28" s="455"/>
      <c r="S28" s="456"/>
      <c r="T28" s="454"/>
      <c r="U28" s="455"/>
      <c r="V28" s="455"/>
      <c r="W28" s="455"/>
      <c r="X28" s="455"/>
      <c r="Y28" s="455"/>
      <c r="Z28" s="455"/>
      <c r="AA28" s="455"/>
      <c r="AB28" s="455"/>
      <c r="AC28" s="455"/>
      <c r="AD28" s="455"/>
      <c r="AE28" s="455"/>
      <c r="AF28" s="455"/>
      <c r="AG28" s="455"/>
      <c r="AH28" s="456"/>
    </row>
    <row r="29" spans="1:34">
      <c r="A29" s="445"/>
      <c r="B29" s="446"/>
      <c r="C29" s="446"/>
      <c r="D29" s="447"/>
      <c r="E29" s="454"/>
      <c r="F29" s="455"/>
      <c r="G29" s="455"/>
      <c r="H29" s="455"/>
      <c r="I29" s="455"/>
      <c r="J29" s="455"/>
      <c r="K29" s="455"/>
      <c r="L29" s="455"/>
      <c r="M29" s="455"/>
      <c r="N29" s="455"/>
      <c r="O29" s="455"/>
      <c r="P29" s="455"/>
      <c r="Q29" s="455"/>
      <c r="R29" s="455"/>
      <c r="S29" s="456"/>
      <c r="T29" s="454"/>
      <c r="U29" s="455"/>
      <c r="V29" s="455"/>
      <c r="W29" s="455"/>
      <c r="X29" s="455"/>
      <c r="Y29" s="455"/>
      <c r="Z29" s="455"/>
      <c r="AA29" s="455"/>
      <c r="AB29" s="455"/>
      <c r="AC29" s="455"/>
      <c r="AD29" s="455"/>
      <c r="AE29" s="455"/>
      <c r="AF29" s="455"/>
      <c r="AG29" s="455"/>
      <c r="AH29" s="456"/>
    </row>
    <row r="30" spans="1:34">
      <c r="A30" s="445"/>
      <c r="B30" s="446"/>
      <c r="C30" s="446"/>
      <c r="D30" s="447"/>
      <c r="E30" s="454"/>
      <c r="F30" s="455"/>
      <c r="G30" s="455"/>
      <c r="H30" s="455"/>
      <c r="I30" s="455"/>
      <c r="J30" s="455"/>
      <c r="K30" s="455"/>
      <c r="L30" s="455"/>
      <c r="M30" s="455"/>
      <c r="N30" s="455"/>
      <c r="O30" s="455"/>
      <c r="P30" s="455"/>
      <c r="Q30" s="455"/>
      <c r="R30" s="455"/>
      <c r="S30" s="456"/>
      <c r="T30" s="454"/>
      <c r="U30" s="455"/>
      <c r="V30" s="455"/>
      <c r="W30" s="455"/>
      <c r="X30" s="455"/>
      <c r="Y30" s="455"/>
      <c r="Z30" s="455"/>
      <c r="AA30" s="455"/>
      <c r="AB30" s="455"/>
      <c r="AC30" s="455"/>
      <c r="AD30" s="455"/>
      <c r="AE30" s="455"/>
      <c r="AF30" s="455"/>
      <c r="AG30" s="455"/>
      <c r="AH30" s="456"/>
    </row>
    <row r="31" spans="1:34">
      <c r="A31" s="445"/>
      <c r="B31" s="446"/>
      <c r="C31" s="446"/>
      <c r="D31" s="447"/>
      <c r="E31" s="454"/>
      <c r="F31" s="455"/>
      <c r="G31" s="455"/>
      <c r="H31" s="455"/>
      <c r="I31" s="455"/>
      <c r="J31" s="455"/>
      <c r="K31" s="455"/>
      <c r="L31" s="455"/>
      <c r="M31" s="455"/>
      <c r="N31" s="455"/>
      <c r="O31" s="455"/>
      <c r="P31" s="455"/>
      <c r="Q31" s="455"/>
      <c r="R31" s="455"/>
      <c r="S31" s="456"/>
      <c r="T31" s="454"/>
      <c r="U31" s="455"/>
      <c r="V31" s="455"/>
      <c r="W31" s="455"/>
      <c r="X31" s="455"/>
      <c r="Y31" s="455"/>
      <c r="Z31" s="455"/>
      <c r="AA31" s="455"/>
      <c r="AB31" s="455"/>
      <c r="AC31" s="455"/>
      <c r="AD31" s="455"/>
      <c r="AE31" s="455"/>
      <c r="AF31" s="455"/>
      <c r="AG31" s="455"/>
      <c r="AH31" s="456"/>
    </row>
    <row r="32" spans="1:34">
      <c r="A32" s="445"/>
      <c r="B32" s="446"/>
      <c r="C32" s="446"/>
      <c r="D32" s="447"/>
      <c r="E32" s="454"/>
      <c r="F32" s="455"/>
      <c r="G32" s="455"/>
      <c r="H32" s="455"/>
      <c r="I32" s="455"/>
      <c r="J32" s="455"/>
      <c r="K32" s="455"/>
      <c r="L32" s="455"/>
      <c r="M32" s="455"/>
      <c r="N32" s="455"/>
      <c r="O32" s="455"/>
      <c r="P32" s="455"/>
      <c r="Q32" s="455"/>
      <c r="R32" s="455"/>
      <c r="S32" s="456"/>
      <c r="T32" s="454"/>
      <c r="U32" s="455"/>
      <c r="V32" s="455"/>
      <c r="W32" s="455"/>
      <c r="X32" s="455"/>
      <c r="Y32" s="455"/>
      <c r="Z32" s="455"/>
      <c r="AA32" s="455"/>
      <c r="AB32" s="455"/>
      <c r="AC32" s="455"/>
      <c r="AD32" s="455"/>
      <c r="AE32" s="455"/>
      <c r="AF32" s="455"/>
      <c r="AG32" s="455"/>
      <c r="AH32" s="456"/>
    </row>
    <row r="33" spans="1:34">
      <c r="A33" s="445"/>
      <c r="B33" s="446"/>
      <c r="C33" s="446"/>
      <c r="D33" s="447"/>
      <c r="E33" s="454"/>
      <c r="F33" s="455"/>
      <c r="G33" s="455"/>
      <c r="H33" s="455"/>
      <c r="I33" s="455"/>
      <c r="J33" s="455"/>
      <c r="K33" s="455"/>
      <c r="L33" s="455"/>
      <c r="M33" s="455"/>
      <c r="N33" s="455"/>
      <c r="O33" s="455"/>
      <c r="P33" s="455"/>
      <c r="Q33" s="455"/>
      <c r="R33" s="455"/>
      <c r="S33" s="456"/>
      <c r="T33" s="454"/>
      <c r="U33" s="455"/>
      <c r="V33" s="455"/>
      <c r="W33" s="455"/>
      <c r="X33" s="455"/>
      <c r="Y33" s="455"/>
      <c r="Z33" s="455"/>
      <c r="AA33" s="455"/>
      <c r="AB33" s="455"/>
      <c r="AC33" s="455"/>
      <c r="AD33" s="455"/>
      <c r="AE33" s="455"/>
      <c r="AF33" s="455"/>
      <c r="AG33" s="455"/>
      <c r="AH33" s="456"/>
    </row>
    <row r="34" spans="1:34">
      <c r="A34" s="445"/>
      <c r="B34" s="446"/>
      <c r="C34" s="446"/>
      <c r="D34" s="447"/>
      <c r="E34" s="454"/>
      <c r="F34" s="455"/>
      <c r="G34" s="455"/>
      <c r="H34" s="455"/>
      <c r="I34" s="455"/>
      <c r="J34" s="455"/>
      <c r="K34" s="455"/>
      <c r="L34" s="455"/>
      <c r="M34" s="455"/>
      <c r="N34" s="455"/>
      <c r="O34" s="455"/>
      <c r="P34" s="455"/>
      <c r="Q34" s="455"/>
      <c r="R34" s="455"/>
      <c r="S34" s="456"/>
      <c r="T34" s="454"/>
      <c r="U34" s="455"/>
      <c r="V34" s="455"/>
      <c r="W34" s="455"/>
      <c r="X34" s="455"/>
      <c r="Y34" s="455"/>
      <c r="Z34" s="455"/>
      <c r="AA34" s="455"/>
      <c r="AB34" s="455"/>
      <c r="AC34" s="455"/>
      <c r="AD34" s="455"/>
      <c r="AE34" s="455"/>
      <c r="AF34" s="455"/>
      <c r="AG34" s="455"/>
      <c r="AH34" s="456"/>
    </row>
    <row r="35" spans="1:34">
      <c r="A35" s="445"/>
      <c r="B35" s="446"/>
      <c r="C35" s="446"/>
      <c r="D35" s="447"/>
      <c r="E35" s="454"/>
      <c r="F35" s="455"/>
      <c r="G35" s="455"/>
      <c r="H35" s="455"/>
      <c r="I35" s="455"/>
      <c r="J35" s="455"/>
      <c r="K35" s="455"/>
      <c r="L35" s="455"/>
      <c r="M35" s="455"/>
      <c r="N35" s="455"/>
      <c r="O35" s="455"/>
      <c r="P35" s="455"/>
      <c r="Q35" s="455"/>
      <c r="R35" s="455"/>
      <c r="S35" s="456"/>
      <c r="T35" s="454"/>
      <c r="U35" s="455"/>
      <c r="V35" s="455"/>
      <c r="W35" s="455"/>
      <c r="X35" s="455"/>
      <c r="Y35" s="455"/>
      <c r="Z35" s="455"/>
      <c r="AA35" s="455"/>
      <c r="AB35" s="455"/>
      <c r="AC35" s="455"/>
      <c r="AD35" s="455"/>
      <c r="AE35" s="455"/>
      <c r="AF35" s="455"/>
      <c r="AG35" s="455"/>
      <c r="AH35" s="456"/>
    </row>
    <row r="36" spans="1:34">
      <c r="A36" s="445"/>
      <c r="B36" s="446"/>
      <c r="C36" s="446"/>
      <c r="D36" s="447"/>
      <c r="E36" s="457"/>
      <c r="F36" s="458"/>
      <c r="G36" s="458"/>
      <c r="H36" s="458"/>
      <c r="I36" s="458"/>
      <c r="J36" s="458"/>
      <c r="K36" s="458"/>
      <c r="L36" s="458"/>
      <c r="M36" s="458"/>
      <c r="N36" s="458"/>
      <c r="O36" s="458"/>
      <c r="P36" s="458"/>
      <c r="Q36" s="458"/>
      <c r="R36" s="458"/>
      <c r="S36" s="459"/>
      <c r="T36" s="457"/>
      <c r="U36" s="458"/>
      <c r="V36" s="458"/>
      <c r="W36" s="458"/>
      <c r="X36" s="458"/>
      <c r="Y36" s="458"/>
      <c r="Z36" s="458"/>
      <c r="AA36" s="458"/>
      <c r="AB36" s="458"/>
      <c r="AC36" s="458"/>
      <c r="AD36" s="458"/>
      <c r="AE36" s="458"/>
      <c r="AF36" s="458"/>
      <c r="AG36" s="458"/>
      <c r="AH36" s="459"/>
    </row>
    <row r="37" spans="1:34" ht="21" customHeight="1">
      <c r="A37" s="445"/>
      <c r="B37" s="446"/>
      <c r="C37" s="446"/>
      <c r="D37" s="447"/>
      <c r="E37" s="383" t="s">
        <v>14</v>
      </c>
      <c r="F37" s="383"/>
      <c r="G37" s="383"/>
      <c r="H37" s="383"/>
      <c r="I37" s="383"/>
      <c r="J37" s="383"/>
      <c r="K37" s="383"/>
      <c r="L37" s="383"/>
      <c r="M37" s="383"/>
      <c r="N37" s="383"/>
      <c r="O37" s="383" t="s">
        <v>15</v>
      </c>
      <c r="P37" s="383"/>
      <c r="Q37" s="383"/>
      <c r="R37" s="383"/>
      <c r="S37" s="383"/>
      <c r="T37" s="383"/>
      <c r="U37" s="383"/>
      <c r="V37" s="383"/>
      <c r="W37" s="383"/>
      <c r="X37" s="383"/>
      <c r="Y37" s="383" t="s">
        <v>115</v>
      </c>
      <c r="Z37" s="383"/>
      <c r="AA37" s="383"/>
      <c r="AB37" s="383"/>
      <c r="AC37" s="383"/>
      <c r="AD37" s="383"/>
      <c r="AE37" s="383"/>
      <c r="AF37" s="383"/>
      <c r="AG37" s="383"/>
      <c r="AH37" s="383"/>
    </row>
    <row r="38" spans="1:34" ht="27.75" customHeight="1">
      <c r="A38" s="448"/>
      <c r="B38" s="449"/>
      <c r="C38" s="449"/>
      <c r="D38" s="450"/>
      <c r="E38" s="463"/>
      <c r="F38" s="463"/>
      <c r="G38" s="463"/>
      <c r="H38" s="463"/>
      <c r="I38" s="463"/>
      <c r="J38" s="464"/>
      <c r="K38" s="444" t="s">
        <v>114</v>
      </c>
      <c r="L38" s="383"/>
      <c r="M38" s="383"/>
      <c r="N38" s="383"/>
      <c r="O38" s="463"/>
      <c r="P38" s="463"/>
      <c r="Q38" s="463"/>
      <c r="R38" s="463"/>
      <c r="S38" s="463"/>
      <c r="T38" s="464"/>
      <c r="U38" s="444" t="s">
        <v>114</v>
      </c>
      <c r="V38" s="383"/>
      <c r="W38" s="383"/>
      <c r="X38" s="383"/>
      <c r="Y38" s="463"/>
      <c r="Z38" s="463"/>
      <c r="AA38" s="463"/>
      <c r="AB38" s="463"/>
      <c r="AC38" s="463"/>
      <c r="AD38" s="464"/>
      <c r="AE38" s="444" t="s">
        <v>114</v>
      </c>
      <c r="AF38" s="383"/>
      <c r="AG38" s="383"/>
      <c r="AH38" s="383"/>
    </row>
    <row r="39" spans="1:34" ht="21" customHeight="1"/>
    <row r="40" spans="1:34">
      <c r="A40" t="s">
        <v>557</v>
      </c>
    </row>
    <row r="41" spans="1:34" ht="30" customHeight="1">
      <c r="A41" s="439" t="s">
        <v>558</v>
      </c>
      <c r="B41" s="440"/>
      <c r="C41" s="440"/>
      <c r="D41" s="440"/>
      <c r="E41" s="440"/>
      <c r="F41" s="440"/>
      <c r="G41" s="440"/>
      <c r="H41" s="440"/>
      <c r="I41" s="441"/>
      <c r="J41" s="442"/>
      <c r="K41" s="442"/>
      <c r="L41" s="442"/>
      <c r="M41" s="440" t="s">
        <v>559</v>
      </c>
      <c r="N41" s="440"/>
      <c r="O41" s="440"/>
      <c r="P41" s="440"/>
      <c r="Q41" s="441"/>
      <c r="R41" s="443" t="s">
        <v>560</v>
      </c>
      <c r="S41" s="430"/>
      <c r="T41" s="430"/>
      <c r="U41" s="430"/>
      <c r="V41" s="370" t="s">
        <v>11</v>
      </c>
      <c r="W41" s="430"/>
      <c r="X41" s="430"/>
      <c r="Y41" s="370" t="s">
        <v>12</v>
      </c>
      <c r="Z41" s="370" t="s">
        <v>561</v>
      </c>
      <c r="AA41" s="430" t="s">
        <v>560</v>
      </c>
      <c r="AB41" s="430"/>
      <c r="AC41" s="430"/>
      <c r="AD41" s="430"/>
      <c r="AE41" s="370" t="s">
        <v>11</v>
      </c>
      <c r="AF41" s="430"/>
      <c r="AG41" s="430"/>
      <c r="AH41" s="371" t="s">
        <v>12</v>
      </c>
    </row>
    <row r="42" spans="1:34" ht="15" customHeight="1">
      <c r="A42" s="431" t="s">
        <v>562</v>
      </c>
      <c r="B42" s="431"/>
      <c r="C42" s="431"/>
      <c r="D42" s="431"/>
      <c r="E42" s="431"/>
      <c r="F42" s="431"/>
      <c r="G42" s="431"/>
      <c r="H42" s="431"/>
      <c r="I42" s="431"/>
      <c r="J42" s="433"/>
      <c r="K42" s="433"/>
      <c r="L42" s="433"/>
      <c r="M42" s="433"/>
      <c r="N42" s="434"/>
      <c r="O42" s="437" t="s">
        <v>563</v>
      </c>
      <c r="P42" s="433"/>
      <c r="Q42" s="433"/>
      <c r="R42" s="433"/>
      <c r="S42" s="433"/>
      <c r="T42" s="433"/>
      <c r="U42" s="372"/>
      <c r="V42" s="373"/>
      <c r="W42" s="373"/>
      <c r="X42" s="373"/>
      <c r="Y42" s="373"/>
      <c r="Z42" s="373"/>
      <c r="AA42" s="373"/>
      <c r="AB42" s="374"/>
      <c r="AC42" s="374"/>
      <c r="AD42" s="374"/>
      <c r="AE42" s="374"/>
      <c r="AF42" s="374"/>
      <c r="AG42" s="374"/>
      <c r="AH42" s="374"/>
    </row>
    <row r="43" spans="1:34" ht="15" customHeight="1">
      <c r="A43" s="432"/>
      <c r="B43" s="432"/>
      <c r="C43" s="432"/>
      <c r="D43" s="432"/>
      <c r="E43" s="432"/>
      <c r="F43" s="432"/>
      <c r="G43" s="432"/>
      <c r="H43" s="432"/>
      <c r="I43" s="432"/>
      <c r="J43" s="435"/>
      <c r="K43" s="435"/>
      <c r="L43" s="435"/>
      <c r="M43" s="435"/>
      <c r="N43" s="436"/>
      <c r="O43" s="438"/>
      <c r="P43" s="435"/>
      <c r="Q43" s="435"/>
      <c r="R43" s="435"/>
      <c r="S43" s="435"/>
      <c r="T43" s="435"/>
      <c r="U43" s="375"/>
      <c r="V43" s="376"/>
      <c r="W43" s="376"/>
      <c r="X43" s="376"/>
      <c r="Y43" s="376"/>
      <c r="Z43" s="376"/>
      <c r="AA43" s="376"/>
      <c r="AB43" s="377"/>
      <c r="AC43" s="377"/>
      <c r="AD43" s="377"/>
      <c r="AE43" s="377"/>
      <c r="AF43" s="377"/>
      <c r="AG43" s="377"/>
      <c r="AH43" s="377"/>
    </row>
    <row r="44" spans="1:34">
      <c r="A44" s="378"/>
      <c r="B44" s="378"/>
      <c r="C44" s="379"/>
      <c r="D44" s="379"/>
      <c r="E44" s="379"/>
      <c r="F44" s="379"/>
      <c r="G44" s="379"/>
      <c r="H44" s="379"/>
      <c r="I44" s="379"/>
      <c r="J44" s="379"/>
      <c r="K44" s="379"/>
      <c r="L44" s="379"/>
      <c r="M44" s="379"/>
      <c r="N44" s="379"/>
      <c r="O44" s="379"/>
      <c r="P44" s="379"/>
      <c r="Q44" s="379"/>
      <c r="R44" s="379"/>
      <c r="S44" s="379"/>
      <c r="T44" s="379"/>
      <c r="U44" s="379"/>
      <c r="V44" s="379"/>
      <c r="W44" s="379"/>
      <c r="X44" s="379"/>
      <c r="Y44" s="379"/>
      <c r="Z44" s="379"/>
      <c r="AA44" s="379"/>
      <c r="AB44" s="379"/>
      <c r="AC44" s="379"/>
      <c r="AD44" s="379"/>
      <c r="AE44" s="379"/>
      <c r="AF44" s="379"/>
      <c r="AG44" s="379"/>
      <c r="AH44" s="379"/>
    </row>
  </sheetData>
  <mergeCells count="35">
    <mergeCell ref="A8:D9"/>
    <mergeCell ref="E8:AH9"/>
    <mergeCell ref="A3:D4"/>
    <mergeCell ref="E3:G4"/>
    <mergeCell ref="H3:T4"/>
    <mergeCell ref="U3:W4"/>
    <mergeCell ref="X3:AH4"/>
    <mergeCell ref="AE38:AH38"/>
    <mergeCell ref="A10:D38"/>
    <mergeCell ref="E10:AH10"/>
    <mergeCell ref="E11:AH20"/>
    <mergeCell ref="E21:S21"/>
    <mergeCell ref="T21:AH21"/>
    <mergeCell ref="E22:S36"/>
    <mergeCell ref="T22:AH36"/>
    <mergeCell ref="E37:N37"/>
    <mergeCell ref="O37:X37"/>
    <mergeCell ref="Y37:AH37"/>
    <mergeCell ref="E38:J38"/>
    <mergeCell ref="K38:N38"/>
    <mergeCell ref="O38:T38"/>
    <mergeCell ref="U38:X38"/>
    <mergeCell ref="Y38:AD38"/>
    <mergeCell ref="AA41:AB41"/>
    <mergeCell ref="AC41:AD41"/>
    <mergeCell ref="AF41:AG41"/>
    <mergeCell ref="A42:I43"/>
    <mergeCell ref="J42:N43"/>
    <mergeCell ref="O42:T43"/>
    <mergeCell ref="A41:I41"/>
    <mergeCell ref="J41:L41"/>
    <mergeCell ref="M41:Q41"/>
    <mergeCell ref="R41:S41"/>
    <mergeCell ref="T41:U41"/>
    <mergeCell ref="W41:X41"/>
  </mergeCells>
  <phoneticPr fontId="28"/>
  <dataValidations count="1">
    <dataValidation type="list" allowBlank="1" showInputMessage="1" showErrorMessage="1" sqref="E3:G4 JA3:JC4 SW3:SY4 ACS3:ACU4 AMO3:AMQ4 AWK3:AWM4 BGG3:BGI4 BQC3:BQE4 BZY3:CAA4 CJU3:CJW4 CTQ3:CTS4 DDM3:DDO4 DNI3:DNK4 DXE3:DXG4 EHA3:EHC4 EQW3:EQY4 FAS3:FAU4 FKO3:FKQ4 FUK3:FUM4 GEG3:GEI4 GOC3:GOE4 GXY3:GYA4 HHU3:HHW4 HRQ3:HRS4 IBM3:IBO4 ILI3:ILK4 IVE3:IVG4 JFA3:JFC4 JOW3:JOY4 JYS3:JYU4 KIO3:KIQ4 KSK3:KSM4 LCG3:LCI4 LMC3:LME4 LVY3:LWA4 MFU3:MFW4 MPQ3:MPS4 MZM3:MZO4 NJI3:NJK4 NTE3:NTG4 ODA3:ODC4 OMW3:OMY4 OWS3:OWU4 PGO3:PGQ4 PQK3:PQM4 QAG3:QAI4 QKC3:QKE4 QTY3:QUA4 RDU3:RDW4 RNQ3:RNS4 RXM3:RXO4 SHI3:SHK4 SRE3:SRG4 TBA3:TBC4 TKW3:TKY4 TUS3:TUU4 UEO3:UEQ4 UOK3:UOM4 UYG3:UYI4 VIC3:VIE4 VRY3:VSA4 WBU3:WBW4 WLQ3:WLS4 WVM3:WVO4 E65539:G65540 JA65539:JC65540 SW65539:SY65540 ACS65539:ACU65540 AMO65539:AMQ65540 AWK65539:AWM65540 BGG65539:BGI65540 BQC65539:BQE65540 BZY65539:CAA65540 CJU65539:CJW65540 CTQ65539:CTS65540 DDM65539:DDO65540 DNI65539:DNK65540 DXE65539:DXG65540 EHA65539:EHC65540 EQW65539:EQY65540 FAS65539:FAU65540 FKO65539:FKQ65540 FUK65539:FUM65540 GEG65539:GEI65540 GOC65539:GOE65540 GXY65539:GYA65540 HHU65539:HHW65540 HRQ65539:HRS65540 IBM65539:IBO65540 ILI65539:ILK65540 IVE65539:IVG65540 JFA65539:JFC65540 JOW65539:JOY65540 JYS65539:JYU65540 KIO65539:KIQ65540 KSK65539:KSM65540 LCG65539:LCI65540 LMC65539:LME65540 LVY65539:LWA65540 MFU65539:MFW65540 MPQ65539:MPS65540 MZM65539:MZO65540 NJI65539:NJK65540 NTE65539:NTG65540 ODA65539:ODC65540 OMW65539:OMY65540 OWS65539:OWU65540 PGO65539:PGQ65540 PQK65539:PQM65540 QAG65539:QAI65540 QKC65539:QKE65540 QTY65539:QUA65540 RDU65539:RDW65540 RNQ65539:RNS65540 RXM65539:RXO65540 SHI65539:SHK65540 SRE65539:SRG65540 TBA65539:TBC65540 TKW65539:TKY65540 TUS65539:TUU65540 UEO65539:UEQ65540 UOK65539:UOM65540 UYG65539:UYI65540 VIC65539:VIE65540 VRY65539:VSA65540 WBU65539:WBW65540 WLQ65539:WLS65540 WVM65539:WVO65540 E131075:G131076 JA131075:JC131076 SW131075:SY131076 ACS131075:ACU131076 AMO131075:AMQ131076 AWK131075:AWM131076 BGG131075:BGI131076 BQC131075:BQE131076 BZY131075:CAA131076 CJU131075:CJW131076 CTQ131075:CTS131076 DDM131075:DDO131076 DNI131075:DNK131076 DXE131075:DXG131076 EHA131075:EHC131076 EQW131075:EQY131076 FAS131075:FAU131076 FKO131075:FKQ131076 FUK131075:FUM131076 GEG131075:GEI131076 GOC131075:GOE131076 GXY131075:GYA131076 HHU131075:HHW131076 HRQ131075:HRS131076 IBM131075:IBO131076 ILI131075:ILK131076 IVE131075:IVG131076 JFA131075:JFC131076 JOW131075:JOY131076 JYS131075:JYU131076 KIO131075:KIQ131076 KSK131075:KSM131076 LCG131075:LCI131076 LMC131075:LME131076 LVY131075:LWA131076 MFU131075:MFW131076 MPQ131075:MPS131076 MZM131075:MZO131076 NJI131075:NJK131076 NTE131075:NTG131076 ODA131075:ODC131076 OMW131075:OMY131076 OWS131075:OWU131076 PGO131075:PGQ131076 PQK131075:PQM131076 QAG131075:QAI131076 QKC131075:QKE131076 QTY131075:QUA131076 RDU131075:RDW131076 RNQ131075:RNS131076 RXM131075:RXO131076 SHI131075:SHK131076 SRE131075:SRG131076 TBA131075:TBC131076 TKW131075:TKY131076 TUS131075:TUU131076 UEO131075:UEQ131076 UOK131075:UOM131076 UYG131075:UYI131076 VIC131075:VIE131076 VRY131075:VSA131076 WBU131075:WBW131076 WLQ131075:WLS131076 WVM131075:WVO131076 E196611:G196612 JA196611:JC196612 SW196611:SY196612 ACS196611:ACU196612 AMO196611:AMQ196612 AWK196611:AWM196612 BGG196611:BGI196612 BQC196611:BQE196612 BZY196611:CAA196612 CJU196611:CJW196612 CTQ196611:CTS196612 DDM196611:DDO196612 DNI196611:DNK196612 DXE196611:DXG196612 EHA196611:EHC196612 EQW196611:EQY196612 FAS196611:FAU196612 FKO196611:FKQ196612 FUK196611:FUM196612 GEG196611:GEI196612 GOC196611:GOE196612 GXY196611:GYA196612 HHU196611:HHW196612 HRQ196611:HRS196612 IBM196611:IBO196612 ILI196611:ILK196612 IVE196611:IVG196612 JFA196611:JFC196612 JOW196611:JOY196612 JYS196611:JYU196612 KIO196611:KIQ196612 KSK196611:KSM196612 LCG196611:LCI196612 LMC196611:LME196612 LVY196611:LWA196612 MFU196611:MFW196612 MPQ196611:MPS196612 MZM196611:MZO196612 NJI196611:NJK196612 NTE196611:NTG196612 ODA196611:ODC196612 OMW196611:OMY196612 OWS196611:OWU196612 PGO196611:PGQ196612 PQK196611:PQM196612 QAG196611:QAI196612 QKC196611:QKE196612 QTY196611:QUA196612 RDU196611:RDW196612 RNQ196611:RNS196612 RXM196611:RXO196612 SHI196611:SHK196612 SRE196611:SRG196612 TBA196611:TBC196612 TKW196611:TKY196612 TUS196611:TUU196612 UEO196611:UEQ196612 UOK196611:UOM196612 UYG196611:UYI196612 VIC196611:VIE196612 VRY196611:VSA196612 WBU196611:WBW196612 WLQ196611:WLS196612 WVM196611:WVO196612 E262147:G262148 JA262147:JC262148 SW262147:SY262148 ACS262147:ACU262148 AMO262147:AMQ262148 AWK262147:AWM262148 BGG262147:BGI262148 BQC262147:BQE262148 BZY262147:CAA262148 CJU262147:CJW262148 CTQ262147:CTS262148 DDM262147:DDO262148 DNI262147:DNK262148 DXE262147:DXG262148 EHA262147:EHC262148 EQW262147:EQY262148 FAS262147:FAU262148 FKO262147:FKQ262148 FUK262147:FUM262148 GEG262147:GEI262148 GOC262147:GOE262148 GXY262147:GYA262148 HHU262147:HHW262148 HRQ262147:HRS262148 IBM262147:IBO262148 ILI262147:ILK262148 IVE262147:IVG262148 JFA262147:JFC262148 JOW262147:JOY262148 JYS262147:JYU262148 KIO262147:KIQ262148 KSK262147:KSM262148 LCG262147:LCI262148 LMC262147:LME262148 LVY262147:LWA262148 MFU262147:MFW262148 MPQ262147:MPS262148 MZM262147:MZO262148 NJI262147:NJK262148 NTE262147:NTG262148 ODA262147:ODC262148 OMW262147:OMY262148 OWS262147:OWU262148 PGO262147:PGQ262148 PQK262147:PQM262148 QAG262147:QAI262148 QKC262147:QKE262148 QTY262147:QUA262148 RDU262147:RDW262148 RNQ262147:RNS262148 RXM262147:RXO262148 SHI262147:SHK262148 SRE262147:SRG262148 TBA262147:TBC262148 TKW262147:TKY262148 TUS262147:TUU262148 UEO262147:UEQ262148 UOK262147:UOM262148 UYG262147:UYI262148 VIC262147:VIE262148 VRY262147:VSA262148 WBU262147:WBW262148 WLQ262147:WLS262148 WVM262147:WVO262148 E327683:G327684 JA327683:JC327684 SW327683:SY327684 ACS327683:ACU327684 AMO327683:AMQ327684 AWK327683:AWM327684 BGG327683:BGI327684 BQC327683:BQE327684 BZY327683:CAA327684 CJU327683:CJW327684 CTQ327683:CTS327684 DDM327683:DDO327684 DNI327683:DNK327684 DXE327683:DXG327684 EHA327683:EHC327684 EQW327683:EQY327684 FAS327683:FAU327684 FKO327683:FKQ327684 FUK327683:FUM327684 GEG327683:GEI327684 GOC327683:GOE327684 GXY327683:GYA327684 HHU327683:HHW327684 HRQ327683:HRS327684 IBM327683:IBO327684 ILI327683:ILK327684 IVE327683:IVG327684 JFA327683:JFC327684 JOW327683:JOY327684 JYS327683:JYU327684 KIO327683:KIQ327684 KSK327683:KSM327684 LCG327683:LCI327684 LMC327683:LME327684 LVY327683:LWA327684 MFU327683:MFW327684 MPQ327683:MPS327684 MZM327683:MZO327684 NJI327683:NJK327684 NTE327683:NTG327684 ODA327683:ODC327684 OMW327683:OMY327684 OWS327683:OWU327684 PGO327683:PGQ327684 PQK327683:PQM327684 QAG327683:QAI327684 QKC327683:QKE327684 QTY327683:QUA327684 RDU327683:RDW327684 RNQ327683:RNS327684 RXM327683:RXO327684 SHI327683:SHK327684 SRE327683:SRG327684 TBA327683:TBC327684 TKW327683:TKY327684 TUS327683:TUU327684 UEO327683:UEQ327684 UOK327683:UOM327684 UYG327683:UYI327684 VIC327683:VIE327684 VRY327683:VSA327684 WBU327683:WBW327684 WLQ327683:WLS327684 WVM327683:WVO327684 E393219:G393220 JA393219:JC393220 SW393219:SY393220 ACS393219:ACU393220 AMO393219:AMQ393220 AWK393219:AWM393220 BGG393219:BGI393220 BQC393219:BQE393220 BZY393219:CAA393220 CJU393219:CJW393220 CTQ393219:CTS393220 DDM393219:DDO393220 DNI393219:DNK393220 DXE393219:DXG393220 EHA393219:EHC393220 EQW393219:EQY393220 FAS393219:FAU393220 FKO393219:FKQ393220 FUK393219:FUM393220 GEG393219:GEI393220 GOC393219:GOE393220 GXY393219:GYA393220 HHU393219:HHW393220 HRQ393219:HRS393220 IBM393219:IBO393220 ILI393219:ILK393220 IVE393219:IVG393220 JFA393219:JFC393220 JOW393219:JOY393220 JYS393219:JYU393220 KIO393219:KIQ393220 KSK393219:KSM393220 LCG393219:LCI393220 LMC393219:LME393220 LVY393219:LWA393220 MFU393219:MFW393220 MPQ393219:MPS393220 MZM393219:MZO393220 NJI393219:NJK393220 NTE393219:NTG393220 ODA393219:ODC393220 OMW393219:OMY393220 OWS393219:OWU393220 PGO393219:PGQ393220 PQK393219:PQM393220 QAG393219:QAI393220 QKC393219:QKE393220 QTY393219:QUA393220 RDU393219:RDW393220 RNQ393219:RNS393220 RXM393219:RXO393220 SHI393219:SHK393220 SRE393219:SRG393220 TBA393219:TBC393220 TKW393219:TKY393220 TUS393219:TUU393220 UEO393219:UEQ393220 UOK393219:UOM393220 UYG393219:UYI393220 VIC393219:VIE393220 VRY393219:VSA393220 WBU393219:WBW393220 WLQ393219:WLS393220 WVM393219:WVO393220 E458755:G458756 JA458755:JC458756 SW458755:SY458756 ACS458755:ACU458756 AMO458755:AMQ458756 AWK458755:AWM458756 BGG458755:BGI458756 BQC458755:BQE458756 BZY458755:CAA458756 CJU458755:CJW458756 CTQ458755:CTS458756 DDM458755:DDO458756 DNI458755:DNK458756 DXE458755:DXG458756 EHA458755:EHC458756 EQW458755:EQY458756 FAS458755:FAU458756 FKO458755:FKQ458756 FUK458755:FUM458756 GEG458755:GEI458756 GOC458755:GOE458756 GXY458755:GYA458756 HHU458755:HHW458756 HRQ458755:HRS458756 IBM458755:IBO458756 ILI458755:ILK458756 IVE458755:IVG458756 JFA458755:JFC458756 JOW458755:JOY458756 JYS458755:JYU458756 KIO458755:KIQ458756 KSK458755:KSM458756 LCG458755:LCI458756 LMC458755:LME458756 LVY458755:LWA458756 MFU458755:MFW458756 MPQ458755:MPS458756 MZM458755:MZO458756 NJI458755:NJK458756 NTE458755:NTG458756 ODA458755:ODC458756 OMW458755:OMY458756 OWS458755:OWU458756 PGO458755:PGQ458756 PQK458755:PQM458756 QAG458755:QAI458756 QKC458755:QKE458756 QTY458755:QUA458756 RDU458755:RDW458756 RNQ458755:RNS458756 RXM458755:RXO458756 SHI458755:SHK458756 SRE458755:SRG458756 TBA458755:TBC458756 TKW458755:TKY458756 TUS458755:TUU458756 UEO458755:UEQ458756 UOK458755:UOM458756 UYG458755:UYI458756 VIC458755:VIE458756 VRY458755:VSA458756 WBU458755:WBW458756 WLQ458755:WLS458756 WVM458755:WVO458756 E524291:G524292 JA524291:JC524292 SW524291:SY524292 ACS524291:ACU524292 AMO524291:AMQ524292 AWK524291:AWM524292 BGG524291:BGI524292 BQC524291:BQE524292 BZY524291:CAA524292 CJU524291:CJW524292 CTQ524291:CTS524292 DDM524291:DDO524292 DNI524291:DNK524292 DXE524291:DXG524292 EHA524291:EHC524292 EQW524291:EQY524292 FAS524291:FAU524292 FKO524291:FKQ524292 FUK524291:FUM524292 GEG524291:GEI524292 GOC524291:GOE524292 GXY524291:GYA524292 HHU524291:HHW524292 HRQ524291:HRS524292 IBM524291:IBO524292 ILI524291:ILK524292 IVE524291:IVG524292 JFA524291:JFC524292 JOW524291:JOY524292 JYS524291:JYU524292 KIO524291:KIQ524292 KSK524291:KSM524292 LCG524291:LCI524292 LMC524291:LME524292 LVY524291:LWA524292 MFU524291:MFW524292 MPQ524291:MPS524292 MZM524291:MZO524292 NJI524291:NJK524292 NTE524291:NTG524292 ODA524291:ODC524292 OMW524291:OMY524292 OWS524291:OWU524292 PGO524291:PGQ524292 PQK524291:PQM524292 QAG524291:QAI524292 QKC524291:QKE524292 QTY524291:QUA524292 RDU524291:RDW524292 RNQ524291:RNS524292 RXM524291:RXO524292 SHI524291:SHK524292 SRE524291:SRG524292 TBA524291:TBC524292 TKW524291:TKY524292 TUS524291:TUU524292 UEO524291:UEQ524292 UOK524291:UOM524292 UYG524291:UYI524292 VIC524291:VIE524292 VRY524291:VSA524292 WBU524291:WBW524292 WLQ524291:WLS524292 WVM524291:WVO524292 E589827:G589828 JA589827:JC589828 SW589827:SY589828 ACS589827:ACU589828 AMO589827:AMQ589828 AWK589827:AWM589828 BGG589827:BGI589828 BQC589827:BQE589828 BZY589827:CAA589828 CJU589827:CJW589828 CTQ589827:CTS589828 DDM589827:DDO589828 DNI589827:DNK589828 DXE589827:DXG589828 EHA589827:EHC589828 EQW589827:EQY589828 FAS589827:FAU589828 FKO589827:FKQ589828 FUK589827:FUM589828 GEG589827:GEI589828 GOC589827:GOE589828 GXY589827:GYA589828 HHU589827:HHW589828 HRQ589827:HRS589828 IBM589827:IBO589828 ILI589827:ILK589828 IVE589827:IVG589828 JFA589827:JFC589828 JOW589827:JOY589828 JYS589827:JYU589828 KIO589827:KIQ589828 KSK589827:KSM589828 LCG589827:LCI589828 LMC589827:LME589828 LVY589827:LWA589828 MFU589827:MFW589828 MPQ589827:MPS589828 MZM589827:MZO589828 NJI589827:NJK589828 NTE589827:NTG589828 ODA589827:ODC589828 OMW589827:OMY589828 OWS589827:OWU589828 PGO589827:PGQ589828 PQK589827:PQM589828 QAG589827:QAI589828 QKC589827:QKE589828 QTY589827:QUA589828 RDU589827:RDW589828 RNQ589827:RNS589828 RXM589827:RXO589828 SHI589827:SHK589828 SRE589827:SRG589828 TBA589827:TBC589828 TKW589827:TKY589828 TUS589827:TUU589828 UEO589827:UEQ589828 UOK589827:UOM589828 UYG589827:UYI589828 VIC589827:VIE589828 VRY589827:VSA589828 WBU589827:WBW589828 WLQ589827:WLS589828 WVM589827:WVO589828 E655363:G655364 JA655363:JC655364 SW655363:SY655364 ACS655363:ACU655364 AMO655363:AMQ655364 AWK655363:AWM655364 BGG655363:BGI655364 BQC655363:BQE655364 BZY655363:CAA655364 CJU655363:CJW655364 CTQ655363:CTS655364 DDM655363:DDO655364 DNI655363:DNK655364 DXE655363:DXG655364 EHA655363:EHC655364 EQW655363:EQY655364 FAS655363:FAU655364 FKO655363:FKQ655364 FUK655363:FUM655364 GEG655363:GEI655364 GOC655363:GOE655364 GXY655363:GYA655364 HHU655363:HHW655364 HRQ655363:HRS655364 IBM655363:IBO655364 ILI655363:ILK655364 IVE655363:IVG655364 JFA655363:JFC655364 JOW655363:JOY655364 JYS655363:JYU655364 KIO655363:KIQ655364 KSK655363:KSM655364 LCG655363:LCI655364 LMC655363:LME655364 LVY655363:LWA655364 MFU655363:MFW655364 MPQ655363:MPS655364 MZM655363:MZO655364 NJI655363:NJK655364 NTE655363:NTG655364 ODA655363:ODC655364 OMW655363:OMY655364 OWS655363:OWU655364 PGO655363:PGQ655364 PQK655363:PQM655364 QAG655363:QAI655364 QKC655363:QKE655364 QTY655363:QUA655364 RDU655363:RDW655364 RNQ655363:RNS655364 RXM655363:RXO655364 SHI655363:SHK655364 SRE655363:SRG655364 TBA655363:TBC655364 TKW655363:TKY655364 TUS655363:TUU655364 UEO655363:UEQ655364 UOK655363:UOM655364 UYG655363:UYI655364 VIC655363:VIE655364 VRY655363:VSA655364 WBU655363:WBW655364 WLQ655363:WLS655364 WVM655363:WVO655364 E720899:G720900 JA720899:JC720900 SW720899:SY720900 ACS720899:ACU720900 AMO720899:AMQ720900 AWK720899:AWM720900 BGG720899:BGI720900 BQC720899:BQE720900 BZY720899:CAA720900 CJU720899:CJW720900 CTQ720899:CTS720900 DDM720899:DDO720900 DNI720899:DNK720900 DXE720899:DXG720900 EHA720899:EHC720900 EQW720899:EQY720900 FAS720899:FAU720900 FKO720899:FKQ720900 FUK720899:FUM720900 GEG720899:GEI720900 GOC720899:GOE720900 GXY720899:GYA720900 HHU720899:HHW720900 HRQ720899:HRS720900 IBM720899:IBO720900 ILI720899:ILK720900 IVE720899:IVG720900 JFA720899:JFC720900 JOW720899:JOY720900 JYS720899:JYU720900 KIO720899:KIQ720900 KSK720899:KSM720900 LCG720899:LCI720900 LMC720899:LME720900 LVY720899:LWA720900 MFU720899:MFW720900 MPQ720899:MPS720900 MZM720899:MZO720900 NJI720899:NJK720900 NTE720899:NTG720900 ODA720899:ODC720900 OMW720899:OMY720900 OWS720899:OWU720900 PGO720899:PGQ720900 PQK720899:PQM720900 QAG720899:QAI720900 QKC720899:QKE720900 QTY720899:QUA720900 RDU720899:RDW720900 RNQ720899:RNS720900 RXM720899:RXO720900 SHI720899:SHK720900 SRE720899:SRG720900 TBA720899:TBC720900 TKW720899:TKY720900 TUS720899:TUU720900 UEO720899:UEQ720900 UOK720899:UOM720900 UYG720899:UYI720900 VIC720899:VIE720900 VRY720899:VSA720900 WBU720899:WBW720900 WLQ720899:WLS720900 WVM720899:WVO720900 E786435:G786436 JA786435:JC786436 SW786435:SY786436 ACS786435:ACU786436 AMO786435:AMQ786436 AWK786435:AWM786436 BGG786435:BGI786436 BQC786435:BQE786436 BZY786435:CAA786436 CJU786435:CJW786436 CTQ786435:CTS786436 DDM786435:DDO786436 DNI786435:DNK786436 DXE786435:DXG786436 EHA786435:EHC786436 EQW786435:EQY786436 FAS786435:FAU786436 FKO786435:FKQ786436 FUK786435:FUM786436 GEG786435:GEI786436 GOC786435:GOE786436 GXY786435:GYA786436 HHU786435:HHW786436 HRQ786435:HRS786436 IBM786435:IBO786436 ILI786435:ILK786436 IVE786435:IVG786436 JFA786435:JFC786436 JOW786435:JOY786436 JYS786435:JYU786436 KIO786435:KIQ786436 KSK786435:KSM786436 LCG786435:LCI786436 LMC786435:LME786436 LVY786435:LWA786436 MFU786435:MFW786436 MPQ786435:MPS786436 MZM786435:MZO786436 NJI786435:NJK786436 NTE786435:NTG786436 ODA786435:ODC786436 OMW786435:OMY786436 OWS786435:OWU786436 PGO786435:PGQ786436 PQK786435:PQM786436 QAG786435:QAI786436 QKC786435:QKE786436 QTY786435:QUA786436 RDU786435:RDW786436 RNQ786435:RNS786436 RXM786435:RXO786436 SHI786435:SHK786436 SRE786435:SRG786436 TBA786435:TBC786436 TKW786435:TKY786436 TUS786435:TUU786436 UEO786435:UEQ786436 UOK786435:UOM786436 UYG786435:UYI786436 VIC786435:VIE786436 VRY786435:VSA786436 WBU786435:WBW786436 WLQ786435:WLS786436 WVM786435:WVO786436 E851971:G851972 JA851971:JC851972 SW851971:SY851972 ACS851971:ACU851972 AMO851971:AMQ851972 AWK851971:AWM851972 BGG851971:BGI851972 BQC851971:BQE851972 BZY851971:CAA851972 CJU851971:CJW851972 CTQ851971:CTS851972 DDM851971:DDO851972 DNI851971:DNK851972 DXE851971:DXG851972 EHA851971:EHC851972 EQW851971:EQY851972 FAS851971:FAU851972 FKO851971:FKQ851972 FUK851971:FUM851972 GEG851971:GEI851972 GOC851971:GOE851972 GXY851971:GYA851972 HHU851971:HHW851972 HRQ851971:HRS851972 IBM851971:IBO851972 ILI851971:ILK851972 IVE851971:IVG851972 JFA851971:JFC851972 JOW851971:JOY851972 JYS851971:JYU851972 KIO851971:KIQ851972 KSK851971:KSM851972 LCG851971:LCI851972 LMC851971:LME851972 LVY851971:LWA851972 MFU851971:MFW851972 MPQ851971:MPS851972 MZM851971:MZO851972 NJI851971:NJK851972 NTE851971:NTG851972 ODA851971:ODC851972 OMW851971:OMY851972 OWS851971:OWU851972 PGO851971:PGQ851972 PQK851971:PQM851972 QAG851971:QAI851972 QKC851971:QKE851972 QTY851971:QUA851972 RDU851971:RDW851972 RNQ851971:RNS851972 RXM851971:RXO851972 SHI851971:SHK851972 SRE851971:SRG851972 TBA851971:TBC851972 TKW851971:TKY851972 TUS851971:TUU851972 UEO851971:UEQ851972 UOK851971:UOM851972 UYG851971:UYI851972 VIC851971:VIE851972 VRY851971:VSA851972 WBU851971:WBW851972 WLQ851971:WLS851972 WVM851971:WVO851972 E917507:G917508 JA917507:JC917508 SW917507:SY917508 ACS917507:ACU917508 AMO917507:AMQ917508 AWK917507:AWM917508 BGG917507:BGI917508 BQC917507:BQE917508 BZY917507:CAA917508 CJU917507:CJW917508 CTQ917507:CTS917508 DDM917507:DDO917508 DNI917507:DNK917508 DXE917507:DXG917508 EHA917507:EHC917508 EQW917507:EQY917508 FAS917507:FAU917508 FKO917507:FKQ917508 FUK917507:FUM917508 GEG917507:GEI917508 GOC917507:GOE917508 GXY917507:GYA917508 HHU917507:HHW917508 HRQ917507:HRS917508 IBM917507:IBO917508 ILI917507:ILK917508 IVE917507:IVG917508 JFA917507:JFC917508 JOW917507:JOY917508 JYS917507:JYU917508 KIO917507:KIQ917508 KSK917507:KSM917508 LCG917507:LCI917508 LMC917507:LME917508 LVY917507:LWA917508 MFU917507:MFW917508 MPQ917507:MPS917508 MZM917507:MZO917508 NJI917507:NJK917508 NTE917507:NTG917508 ODA917507:ODC917508 OMW917507:OMY917508 OWS917507:OWU917508 PGO917507:PGQ917508 PQK917507:PQM917508 QAG917507:QAI917508 QKC917507:QKE917508 QTY917507:QUA917508 RDU917507:RDW917508 RNQ917507:RNS917508 RXM917507:RXO917508 SHI917507:SHK917508 SRE917507:SRG917508 TBA917507:TBC917508 TKW917507:TKY917508 TUS917507:TUU917508 UEO917507:UEQ917508 UOK917507:UOM917508 UYG917507:UYI917508 VIC917507:VIE917508 VRY917507:VSA917508 WBU917507:WBW917508 WLQ917507:WLS917508 WVM917507:WVO917508 E983043:G983044 JA983043:JC983044 SW983043:SY983044 ACS983043:ACU983044 AMO983043:AMQ983044 AWK983043:AWM983044 BGG983043:BGI983044 BQC983043:BQE983044 BZY983043:CAA983044 CJU983043:CJW983044 CTQ983043:CTS983044 DDM983043:DDO983044 DNI983043:DNK983044 DXE983043:DXG983044 EHA983043:EHC983044 EQW983043:EQY983044 FAS983043:FAU983044 FKO983043:FKQ983044 FUK983043:FUM983044 GEG983043:GEI983044 GOC983043:GOE983044 GXY983043:GYA983044 HHU983043:HHW983044 HRQ983043:HRS983044 IBM983043:IBO983044 ILI983043:ILK983044 IVE983043:IVG983044 JFA983043:JFC983044 JOW983043:JOY983044 JYS983043:JYU983044 KIO983043:KIQ983044 KSK983043:KSM983044 LCG983043:LCI983044 LMC983043:LME983044 LVY983043:LWA983044 MFU983043:MFW983044 MPQ983043:MPS983044 MZM983043:MZO983044 NJI983043:NJK983044 NTE983043:NTG983044 ODA983043:ODC983044 OMW983043:OMY983044 OWS983043:OWU983044 PGO983043:PGQ983044 PQK983043:PQM983044 QAG983043:QAI983044 QKC983043:QKE983044 QTY983043:QUA983044 RDU983043:RDW983044 RNQ983043:RNS983044 RXM983043:RXO983044 SHI983043:SHK983044 SRE983043:SRG983044 TBA983043:TBC983044 TKW983043:TKY983044 TUS983043:TUU983044 UEO983043:UEQ983044 UOK983043:UOM983044 UYG983043:UYI983044 VIC983043:VIE983044 VRY983043:VSA983044 WBU983043:WBW983044 WLQ983043:WLS983044 WVM983043:WVO983044 U3:W4 JQ3:JS4 TM3:TO4 ADI3:ADK4 ANE3:ANG4 AXA3:AXC4 BGW3:BGY4 BQS3:BQU4 CAO3:CAQ4 CKK3:CKM4 CUG3:CUI4 DEC3:DEE4 DNY3:DOA4 DXU3:DXW4 EHQ3:EHS4 ERM3:ERO4 FBI3:FBK4 FLE3:FLG4 FVA3:FVC4 GEW3:GEY4 GOS3:GOU4 GYO3:GYQ4 HIK3:HIM4 HSG3:HSI4 ICC3:ICE4 ILY3:IMA4 IVU3:IVW4 JFQ3:JFS4 JPM3:JPO4 JZI3:JZK4 KJE3:KJG4 KTA3:KTC4 LCW3:LCY4 LMS3:LMU4 LWO3:LWQ4 MGK3:MGM4 MQG3:MQI4 NAC3:NAE4 NJY3:NKA4 NTU3:NTW4 ODQ3:ODS4 ONM3:ONO4 OXI3:OXK4 PHE3:PHG4 PRA3:PRC4 QAW3:QAY4 QKS3:QKU4 QUO3:QUQ4 REK3:REM4 ROG3:ROI4 RYC3:RYE4 SHY3:SIA4 SRU3:SRW4 TBQ3:TBS4 TLM3:TLO4 TVI3:TVK4 UFE3:UFG4 UPA3:UPC4 UYW3:UYY4 VIS3:VIU4 VSO3:VSQ4 WCK3:WCM4 WMG3:WMI4 WWC3:WWE4 U65539:W65540 JQ65539:JS65540 TM65539:TO65540 ADI65539:ADK65540 ANE65539:ANG65540 AXA65539:AXC65540 BGW65539:BGY65540 BQS65539:BQU65540 CAO65539:CAQ65540 CKK65539:CKM65540 CUG65539:CUI65540 DEC65539:DEE65540 DNY65539:DOA65540 DXU65539:DXW65540 EHQ65539:EHS65540 ERM65539:ERO65540 FBI65539:FBK65540 FLE65539:FLG65540 FVA65539:FVC65540 GEW65539:GEY65540 GOS65539:GOU65540 GYO65539:GYQ65540 HIK65539:HIM65540 HSG65539:HSI65540 ICC65539:ICE65540 ILY65539:IMA65540 IVU65539:IVW65540 JFQ65539:JFS65540 JPM65539:JPO65540 JZI65539:JZK65540 KJE65539:KJG65540 KTA65539:KTC65540 LCW65539:LCY65540 LMS65539:LMU65540 LWO65539:LWQ65540 MGK65539:MGM65540 MQG65539:MQI65540 NAC65539:NAE65540 NJY65539:NKA65540 NTU65539:NTW65540 ODQ65539:ODS65540 ONM65539:ONO65540 OXI65539:OXK65540 PHE65539:PHG65540 PRA65539:PRC65540 QAW65539:QAY65540 QKS65539:QKU65540 QUO65539:QUQ65540 REK65539:REM65540 ROG65539:ROI65540 RYC65539:RYE65540 SHY65539:SIA65540 SRU65539:SRW65540 TBQ65539:TBS65540 TLM65539:TLO65540 TVI65539:TVK65540 UFE65539:UFG65540 UPA65539:UPC65540 UYW65539:UYY65540 VIS65539:VIU65540 VSO65539:VSQ65540 WCK65539:WCM65540 WMG65539:WMI65540 WWC65539:WWE65540 U131075:W131076 JQ131075:JS131076 TM131075:TO131076 ADI131075:ADK131076 ANE131075:ANG131076 AXA131075:AXC131076 BGW131075:BGY131076 BQS131075:BQU131076 CAO131075:CAQ131076 CKK131075:CKM131076 CUG131075:CUI131076 DEC131075:DEE131076 DNY131075:DOA131076 DXU131075:DXW131076 EHQ131075:EHS131076 ERM131075:ERO131076 FBI131075:FBK131076 FLE131075:FLG131076 FVA131075:FVC131076 GEW131075:GEY131076 GOS131075:GOU131076 GYO131075:GYQ131076 HIK131075:HIM131076 HSG131075:HSI131076 ICC131075:ICE131076 ILY131075:IMA131076 IVU131075:IVW131076 JFQ131075:JFS131076 JPM131075:JPO131076 JZI131075:JZK131076 KJE131075:KJG131076 KTA131075:KTC131076 LCW131075:LCY131076 LMS131075:LMU131076 LWO131075:LWQ131076 MGK131075:MGM131076 MQG131075:MQI131076 NAC131075:NAE131076 NJY131075:NKA131076 NTU131075:NTW131076 ODQ131075:ODS131076 ONM131075:ONO131076 OXI131075:OXK131076 PHE131075:PHG131076 PRA131075:PRC131076 QAW131075:QAY131076 QKS131075:QKU131076 QUO131075:QUQ131076 REK131075:REM131076 ROG131075:ROI131076 RYC131075:RYE131076 SHY131075:SIA131076 SRU131075:SRW131076 TBQ131075:TBS131076 TLM131075:TLO131076 TVI131075:TVK131076 UFE131075:UFG131076 UPA131075:UPC131076 UYW131075:UYY131076 VIS131075:VIU131076 VSO131075:VSQ131076 WCK131075:WCM131076 WMG131075:WMI131076 WWC131075:WWE131076 U196611:W196612 JQ196611:JS196612 TM196611:TO196612 ADI196611:ADK196612 ANE196611:ANG196612 AXA196611:AXC196612 BGW196611:BGY196612 BQS196611:BQU196612 CAO196611:CAQ196612 CKK196611:CKM196612 CUG196611:CUI196612 DEC196611:DEE196612 DNY196611:DOA196612 DXU196611:DXW196612 EHQ196611:EHS196612 ERM196611:ERO196612 FBI196611:FBK196612 FLE196611:FLG196612 FVA196611:FVC196612 GEW196611:GEY196612 GOS196611:GOU196612 GYO196611:GYQ196612 HIK196611:HIM196612 HSG196611:HSI196612 ICC196611:ICE196612 ILY196611:IMA196612 IVU196611:IVW196612 JFQ196611:JFS196612 JPM196611:JPO196612 JZI196611:JZK196612 KJE196611:KJG196612 KTA196611:KTC196612 LCW196611:LCY196612 LMS196611:LMU196612 LWO196611:LWQ196612 MGK196611:MGM196612 MQG196611:MQI196612 NAC196611:NAE196612 NJY196611:NKA196612 NTU196611:NTW196612 ODQ196611:ODS196612 ONM196611:ONO196612 OXI196611:OXK196612 PHE196611:PHG196612 PRA196611:PRC196612 QAW196611:QAY196612 QKS196611:QKU196612 QUO196611:QUQ196612 REK196611:REM196612 ROG196611:ROI196612 RYC196611:RYE196612 SHY196611:SIA196612 SRU196611:SRW196612 TBQ196611:TBS196612 TLM196611:TLO196612 TVI196611:TVK196612 UFE196611:UFG196612 UPA196611:UPC196612 UYW196611:UYY196612 VIS196611:VIU196612 VSO196611:VSQ196612 WCK196611:WCM196612 WMG196611:WMI196612 WWC196611:WWE196612 U262147:W262148 JQ262147:JS262148 TM262147:TO262148 ADI262147:ADK262148 ANE262147:ANG262148 AXA262147:AXC262148 BGW262147:BGY262148 BQS262147:BQU262148 CAO262147:CAQ262148 CKK262147:CKM262148 CUG262147:CUI262148 DEC262147:DEE262148 DNY262147:DOA262148 DXU262147:DXW262148 EHQ262147:EHS262148 ERM262147:ERO262148 FBI262147:FBK262148 FLE262147:FLG262148 FVA262147:FVC262148 GEW262147:GEY262148 GOS262147:GOU262148 GYO262147:GYQ262148 HIK262147:HIM262148 HSG262147:HSI262148 ICC262147:ICE262148 ILY262147:IMA262148 IVU262147:IVW262148 JFQ262147:JFS262148 JPM262147:JPO262148 JZI262147:JZK262148 KJE262147:KJG262148 KTA262147:KTC262148 LCW262147:LCY262148 LMS262147:LMU262148 LWO262147:LWQ262148 MGK262147:MGM262148 MQG262147:MQI262148 NAC262147:NAE262148 NJY262147:NKA262148 NTU262147:NTW262148 ODQ262147:ODS262148 ONM262147:ONO262148 OXI262147:OXK262148 PHE262147:PHG262148 PRA262147:PRC262148 QAW262147:QAY262148 QKS262147:QKU262148 QUO262147:QUQ262148 REK262147:REM262148 ROG262147:ROI262148 RYC262147:RYE262148 SHY262147:SIA262148 SRU262147:SRW262148 TBQ262147:TBS262148 TLM262147:TLO262148 TVI262147:TVK262148 UFE262147:UFG262148 UPA262147:UPC262148 UYW262147:UYY262148 VIS262147:VIU262148 VSO262147:VSQ262148 WCK262147:WCM262148 WMG262147:WMI262148 WWC262147:WWE262148 U327683:W327684 JQ327683:JS327684 TM327683:TO327684 ADI327683:ADK327684 ANE327683:ANG327684 AXA327683:AXC327684 BGW327683:BGY327684 BQS327683:BQU327684 CAO327683:CAQ327684 CKK327683:CKM327684 CUG327683:CUI327684 DEC327683:DEE327684 DNY327683:DOA327684 DXU327683:DXW327684 EHQ327683:EHS327684 ERM327683:ERO327684 FBI327683:FBK327684 FLE327683:FLG327684 FVA327683:FVC327684 GEW327683:GEY327684 GOS327683:GOU327684 GYO327683:GYQ327684 HIK327683:HIM327684 HSG327683:HSI327684 ICC327683:ICE327684 ILY327683:IMA327684 IVU327683:IVW327684 JFQ327683:JFS327684 JPM327683:JPO327684 JZI327683:JZK327684 KJE327683:KJG327684 KTA327683:KTC327684 LCW327683:LCY327684 LMS327683:LMU327684 LWO327683:LWQ327684 MGK327683:MGM327684 MQG327683:MQI327684 NAC327683:NAE327684 NJY327683:NKA327684 NTU327683:NTW327684 ODQ327683:ODS327684 ONM327683:ONO327684 OXI327683:OXK327684 PHE327683:PHG327684 PRA327683:PRC327684 QAW327683:QAY327684 QKS327683:QKU327684 QUO327683:QUQ327684 REK327683:REM327684 ROG327683:ROI327684 RYC327683:RYE327684 SHY327683:SIA327684 SRU327683:SRW327684 TBQ327683:TBS327684 TLM327683:TLO327684 TVI327683:TVK327684 UFE327683:UFG327684 UPA327683:UPC327684 UYW327683:UYY327684 VIS327683:VIU327684 VSO327683:VSQ327684 WCK327683:WCM327684 WMG327683:WMI327684 WWC327683:WWE327684 U393219:W393220 JQ393219:JS393220 TM393219:TO393220 ADI393219:ADK393220 ANE393219:ANG393220 AXA393219:AXC393220 BGW393219:BGY393220 BQS393219:BQU393220 CAO393219:CAQ393220 CKK393219:CKM393220 CUG393219:CUI393220 DEC393219:DEE393220 DNY393219:DOA393220 DXU393219:DXW393220 EHQ393219:EHS393220 ERM393219:ERO393220 FBI393219:FBK393220 FLE393219:FLG393220 FVA393219:FVC393220 GEW393219:GEY393220 GOS393219:GOU393220 GYO393219:GYQ393220 HIK393219:HIM393220 HSG393219:HSI393220 ICC393219:ICE393220 ILY393219:IMA393220 IVU393219:IVW393220 JFQ393219:JFS393220 JPM393219:JPO393220 JZI393219:JZK393220 KJE393219:KJG393220 KTA393219:KTC393220 LCW393219:LCY393220 LMS393219:LMU393220 LWO393219:LWQ393220 MGK393219:MGM393220 MQG393219:MQI393220 NAC393219:NAE393220 NJY393219:NKA393220 NTU393219:NTW393220 ODQ393219:ODS393220 ONM393219:ONO393220 OXI393219:OXK393220 PHE393219:PHG393220 PRA393219:PRC393220 QAW393219:QAY393220 QKS393219:QKU393220 QUO393219:QUQ393220 REK393219:REM393220 ROG393219:ROI393220 RYC393219:RYE393220 SHY393219:SIA393220 SRU393219:SRW393220 TBQ393219:TBS393220 TLM393219:TLO393220 TVI393219:TVK393220 UFE393219:UFG393220 UPA393219:UPC393220 UYW393219:UYY393220 VIS393219:VIU393220 VSO393219:VSQ393220 WCK393219:WCM393220 WMG393219:WMI393220 WWC393219:WWE393220 U458755:W458756 JQ458755:JS458756 TM458755:TO458756 ADI458755:ADK458756 ANE458755:ANG458756 AXA458755:AXC458756 BGW458755:BGY458756 BQS458755:BQU458756 CAO458755:CAQ458756 CKK458755:CKM458756 CUG458755:CUI458756 DEC458755:DEE458756 DNY458755:DOA458756 DXU458755:DXW458756 EHQ458755:EHS458756 ERM458755:ERO458756 FBI458755:FBK458756 FLE458755:FLG458756 FVA458755:FVC458756 GEW458755:GEY458756 GOS458755:GOU458756 GYO458755:GYQ458756 HIK458755:HIM458756 HSG458755:HSI458756 ICC458755:ICE458756 ILY458755:IMA458756 IVU458755:IVW458756 JFQ458755:JFS458756 JPM458755:JPO458756 JZI458755:JZK458756 KJE458755:KJG458756 KTA458755:KTC458756 LCW458755:LCY458756 LMS458755:LMU458756 LWO458755:LWQ458756 MGK458755:MGM458756 MQG458755:MQI458756 NAC458755:NAE458756 NJY458755:NKA458756 NTU458755:NTW458756 ODQ458755:ODS458756 ONM458755:ONO458756 OXI458755:OXK458756 PHE458755:PHG458756 PRA458755:PRC458756 QAW458755:QAY458756 QKS458755:QKU458756 QUO458755:QUQ458756 REK458755:REM458756 ROG458755:ROI458756 RYC458755:RYE458756 SHY458755:SIA458756 SRU458755:SRW458756 TBQ458755:TBS458756 TLM458755:TLO458756 TVI458755:TVK458756 UFE458755:UFG458756 UPA458755:UPC458756 UYW458755:UYY458756 VIS458755:VIU458756 VSO458755:VSQ458756 WCK458755:WCM458756 WMG458755:WMI458756 WWC458755:WWE458756 U524291:W524292 JQ524291:JS524292 TM524291:TO524292 ADI524291:ADK524292 ANE524291:ANG524292 AXA524291:AXC524292 BGW524291:BGY524292 BQS524291:BQU524292 CAO524291:CAQ524292 CKK524291:CKM524292 CUG524291:CUI524292 DEC524291:DEE524292 DNY524291:DOA524292 DXU524291:DXW524292 EHQ524291:EHS524292 ERM524291:ERO524292 FBI524291:FBK524292 FLE524291:FLG524292 FVA524291:FVC524292 GEW524291:GEY524292 GOS524291:GOU524292 GYO524291:GYQ524292 HIK524291:HIM524292 HSG524291:HSI524292 ICC524291:ICE524292 ILY524291:IMA524292 IVU524291:IVW524292 JFQ524291:JFS524292 JPM524291:JPO524292 JZI524291:JZK524292 KJE524291:KJG524292 KTA524291:KTC524292 LCW524291:LCY524292 LMS524291:LMU524292 LWO524291:LWQ524292 MGK524291:MGM524292 MQG524291:MQI524292 NAC524291:NAE524292 NJY524291:NKA524292 NTU524291:NTW524292 ODQ524291:ODS524292 ONM524291:ONO524292 OXI524291:OXK524292 PHE524291:PHG524292 PRA524291:PRC524292 QAW524291:QAY524292 QKS524291:QKU524292 QUO524291:QUQ524292 REK524291:REM524292 ROG524291:ROI524292 RYC524291:RYE524292 SHY524291:SIA524292 SRU524291:SRW524292 TBQ524291:TBS524292 TLM524291:TLO524292 TVI524291:TVK524292 UFE524291:UFG524292 UPA524291:UPC524292 UYW524291:UYY524292 VIS524291:VIU524292 VSO524291:VSQ524292 WCK524291:WCM524292 WMG524291:WMI524292 WWC524291:WWE524292 U589827:W589828 JQ589827:JS589828 TM589827:TO589828 ADI589827:ADK589828 ANE589827:ANG589828 AXA589827:AXC589828 BGW589827:BGY589828 BQS589827:BQU589828 CAO589827:CAQ589828 CKK589827:CKM589828 CUG589827:CUI589828 DEC589827:DEE589828 DNY589827:DOA589828 DXU589827:DXW589828 EHQ589827:EHS589828 ERM589827:ERO589828 FBI589827:FBK589828 FLE589827:FLG589828 FVA589827:FVC589828 GEW589827:GEY589828 GOS589827:GOU589828 GYO589827:GYQ589828 HIK589827:HIM589828 HSG589827:HSI589828 ICC589827:ICE589828 ILY589827:IMA589828 IVU589827:IVW589828 JFQ589827:JFS589828 JPM589827:JPO589828 JZI589827:JZK589828 KJE589827:KJG589828 KTA589827:KTC589828 LCW589827:LCY589828 LMS589827:LMU589828 LWO589827:LWQ589828 MGK589827:MGM589828 MQG589827:MQI589828 NAC589827:NAE589828 NJY589827:NKA589828 NTU589827:NTW589828 ODQ589827:ODS589828 ONM589827:ONO589828 OXI589827:OXK589828 PHE589827:PHG589828 PRA589827:PRC589828 QAW589827:QAY589828 QKS589827:QKU589828 QUO589827:QUQ589828 REK589827:REM589828 ROG589827:ROI589828 RYC589827:RYE589828 SHY589827:SIA589828 SRU589827:SRW589828 TBQ589827:TBS589828 TLM589827:TLO589828 TVI589827:TVK589828 UFE589827:UFG589828 UPA589827:UPC589828 UYW589827:UYY589828 VIS589827:VIU589828 VSO589827:VSQ589828 WCK589827:WCM589828 WMG589827:WMI589828 WWC589827:WWE589828 U655363:W655364 JQ655363:JS655364 TM655363:TO655364 ADI655363:ADK655364 ANE655363:ANG655364 AXA655363:AXC655364 BGW655363:BGY655364 BQS655363:BQU655364 CAO655363:CAQ655364 CKK655363:CKM655364 CUG655363:CUI655364 DEC655363:DEE655364 DNY655363:DOA655364 DXU655363:DXW655364 EHQ655363:EHS655364 ERM655363:ERO655364 FBI655363:FBK655364 FLE655363:FLG655364 FVA655363:FVC655364 GEW655363:GEY655364 GOS655363:GOU655364 GYO655363:GYQ655364 HIK655363:HIM655364 HSG655363:HSI655364 ICC655363:ICE655364 ILY655363:IMA655364 IVU655363:IVW655364 JFQ655363:JFS655364 JPM655363:JPO655364 JZI655363:JZK655364 KJE655363:KJG655364 KTA655363:KTC655364 LCW655363:LCY655364 LMS655363:LMU655364 LWO655363:LWQ655364 MGK655363:MGM655364 MQG655363:MQI655364 NAC655363:NAE655364 NJY655363:NKA655364 NTU655363:NTW655364 ODQ655363:ODS655364 ONM655363:ONO655364 OXI655363:OXK655364 PHE655363:PHG655364 PRA655363:PRC655364 QAW655363:QAY655364 QKS655363:QKU655364 QUO655363:QUQ655364 REK655363:REM655364 ROG655363:ROI655364 RYC655363:RYE655364 SHY655363:SIA655364 SRU655363:SRW655364 TBQ655363:TBS655364 TLM655363:TLO655364 TVI655363:TVK655364 UFE655363:UFG655364 UPA655363:UPC655364 UYW655363:UYY655364 VIS655363:VIU655364 VSO655363:VSQ655364 WCK655363:WCM655364 WMG655363:WMI655364 WWC655363:WWE655364 U720899:W720900 JQ720899:JS720900 TM720899:TO720900 ADI720899:ADK720900 ANE720899:ANG720900 AXA720899:AXC720900 BGW720899:BGY720900 BQS720899:BQU720900 CAO720899:CAQ720900 CKK720899:CKM720900 CUG720899:CUI720900 DEC720899:DEE720900 DNY720899:DOA720900 DXU720899:DXW720900 EHQ720899:EHS720900 ERM720899:ERO720900 FBI720899:FBK720900 FLE720899:FLG720900 FVA720899:FVC720900 GEW720899:GEY720900 GOS720899:GOU720900 GYO720899:GYQ720900 HIK720899:HIM720900 HSG720899:HSI720900 ICC720899:ICE720900 ILY720899:IMA720900 IVU720899:IVW720900 JFQ720899:JFS720900 JPM720899:JPO720900 JZI720899:JZK720900 KJE720899:KJG720900 KTA720899:KTC720900 LCW720899:LCY720900 LMS720899:LMU720900 LWO720899:LWQ720900 MGK720899:MGM720900 MQG720899:MQI720900 NAC720899:NAE720900 NJY720899:NKA720900 NTU720899:NTW720900 ODQ720899:ODS720900 ONM720899:ONO720900 OXI720899:OXK720900 PHE720899:PHG720900 PRA720899:PRC720900 QAW720899:QAY720900 QKS720899:QKU720900 QUO720899:QUQ720900 REK720899:REM720900 ROG720899:ROI720900 RYC720899:RYE720900 SHY720899:SIA720900 SRU720899:SRW720900 TBQ720899:TBS720900 TLM720899:TLO720900 TVI720899:TVK720900 UFE720899:UFG720900 UPA720899:UPC720900 UYW720899:UYY720900 VIS720899:VIU720900 VSO720899:VSQ720900 WCK720899:WCM720900 WMG720899:WMI720900 WWC720899:WWE720900 U786435:W786436 JQ786435:JS786436 TM786435:TO786436 ADI786435:ADK786436 ANE786435:ANG786436 AXA786435:AXC786436 BGW786435:BGY786436 BQS786435:BQU786436 CAO786435:CAQ786436 CKK786435:CKM786436 CUG786435:CUI786436 DEC786435:DEE786436 DNY786435:DOA786436 DXU786435:DXW786436 EHQ786435:EHS786436 ERM786435:ERO786436 FBI786435:FBK786436 FLE786435:FLG786436 FVA786435:FVC786436 GEW786435:GEY786436 GOS786435:GOU786436 GYO786435:GYQ786436 HIK786435:HIM786436 HSG786435:HSI786436 ICC786435:ICE786436 ILY786435:IMA786436 IVU786435:IVW786436 JFQ786435:JFS786436 JPM786435:JPO786436 JZI786435:JZK786436 KJE786435:KJG786436 KTA786435:KTC786436 LCW786435:LCY786436 LMS786435:LMU786436 LWO786435:LWQ786436 MGK786435:MGM786436 MQG786435:MQI786436 NAC786435:NAE786436 NJY786435:NKA786436 NTU786435:NTW786436 ODQ786435:ODS786436 ONM786435:ONO786436 OXI786435:OXK786436 PHE786435:PHG786436 PRA786435:PRC786436 QAW786435:QAY786436 QKS786435:QKU786436 QUO786435:QUQ786436 REK786435:REM786436 ROG786435:ROI786436 RYC786435:RYE786436 SHY786435:SIA786436 SRU786435:SRW786436 TBQ786435:TBS786436 TLM786435:TLO786436 TVI786435:TVK786436 UFE786435:UFG786436 UPA786435:UPC786436 UYW786435:UYY786436 VIS786435:VIU786436 VSO786435:VSQ786436 WCK786435:WCM786436 WMG786435:WMI786436 WWC786435:WWE786436 U851971:W851972 JQ851971:JS851972 TM851971:TO851972 ADI851971:ADK851972 ANE851971:ANG851972 AXA851971:AXC851972 BGW851971:BGY851972 BQS851971:BQU851972 CAO851971:CAQ851972 CKK851971:CKM851972 CUG851971:CUI851972 DEC851971:DEE851972 DNY851971:DOA851972 DXU851971:DXW851972 EHQ851971:EHS851972 ERM851971:ERO851972 FBI851971:FBK851972 FLE851971:FLG851972 FVA851971:FVC851972 GEW851971:GEY851972 GOS851971:GOU851972 GYO851971:GYQ851972 HIK851971:HIM851972 HSG851971:HSI851972 ICC851971:ICE851972 ILY851971:IMA851972 IVU851971:IVW851972 JFQ851971:JFS851972 JPM851971:JPO851972 JZI851971:JZK851972 KJE851971:KJG851972 KTA851971:KTC851972 LCW851971:LCY851972 LMS851971:LMU851972 LWO851971:LWQ851972 MGK851971:MGM851972 MQG851971:MQI851972 NAC851971:NAE851972 NJY851971:NKA851972 NTU851971:NTW851972 ODQ851971:ODS851972 ONM851971:ONO851972 OXI851971:OXK851972 PHE851971:PHG851972 PRA851971:PRC851972 QAW851971:QAY851972 QKS851971:QKU851972 QUO851971:QUQ851972 REK851971:REM851972 ROG851971:ROI851972 RYC851971:RYE851972 SHY851971:SIA851972 SRU851971:SRW851972 TBQ851971:TBS851972 TLM851971:TLO851972 TVI851971:TVK851972 UFE851971:UFG851972 UPA851971:UPC851972 UYW851971:UYY851972 VIS851971:VIU851972 VSO851971:VSQ851972 WCK851971:WCM851972 WMG851971:WMI851972 WWC851971:WWE851972 U917507:W917508 JQ917507:JS917508 TM917507:TO917508 ADI917507:ADK917508 ANE917507:ANG917508 AXA917507:AXC917508 BGW917507:BGY917508 BQS917507:BQU917508 CAO917507:CAQ917508 CKK917507:CKM917508 CUG917507:CUI917508 DEC917507:DEE917508 DNY917507:DOA917508 DXU917507:DXW917508 EHQ917507:EHS917508 ERM917507:ERO917508 FBI917507:FBK917508 FLE917507:FLG917508 FVA917507:FVC917508 GEW917507:GEY917508 GOS917507:GOU917508 GYO917507:GYQ917508 HIK917507:HIM917508 HSG917507:HSI917508 ICC917507:ICE917508 ILY917507:IMA917508 IVU917507:IVW917508 JFQ917507:JFS917508 JPM917507:JPO917508 JZI917507:JZK917508 KJE917507:KJG917508 KTA917507:KTC917508 LCW917507:LCY917508 LMS917507:LMU917508 LWO917507:LWQ917508 MGK917507:MGM917508 MQG917507:MQI917508 NAC917507:NAE917508 NJY917507:NKA917508 NTU917507:NTW917508 ODQ917507:ODS917508 ONM917507:ONO917508 OXI917507:OXK917508 PHE917507:PHG917508 PRA917507:PRC917508 QAW917507:QAY917508 QKS917507:QKU917508 QUO917507:QUQ917508 REK917507:REM917508 ROG917507:ROI917508 RYC917507:RYE917508 SHY917507:SIA917508 SRU917507:SRW917508 TBQ917507:TBS917508 TLM917507:TLO917508 TVI917507:TVK917508 UFE917507:UFG917508 UPA917507:UPC917508 UYW917507:UYY917508 VIS917507:VIU917508 VSO917507:VSQ917508 WCK917507:WCM917508 WMG917507:WMI917508 WWC917507:WWE917508 U983043:W983044 JQ983043:JS983044 TM983043:TO983044 ADI983043:ADK983044 ANE983043:ANG983044 AXA983043:AXC983044 BGW983043:BGY983044 BQS983043:BQU983044 CAO983043:CAQ983044 CKK983043:CKM983044 CUG983043:CUI983044 DEC983043:DEE983044 DNY983043:DOA983044 DXU983043:DXW983044 EHQ983043:EHS983044 ERM983043:ERO983044 FBI983043:FBK983044 FLE983043:FLG983044 FVA983043:FVC983044 GEW983043:GEY983044 GOS983043:GOU983044 GYO983043:GYQ983044 HIK983043:HIM983044 HSG983043:HSI983044 ICC983043:ICE983044 ILY983043:IMA983044 IVU983043:IVW983044 JFQ983043:JFS983044 JPM983043:JPO983044 JZI983043:JZK983044 KJE983043:KJG983044 KTA983043:KTC983044 LCW983043:LCY983044 LMS983043:LMU983044 LWO983043:LWQ983044 MGK983043:MGM983044 MQG983043:MQI983044 NAC983043:NAE983044 NJY983043:NKA983044 NTU983043:NTW983044 ODQ983043:ODS983044 ONM983043:ONO983044 OXI983043:OXK983044 PHE983043:PHG983044 PRA983043:PRC983044 QAW983043:QAY983044 QKS983043:QKU983044 QUO983043:QUQ983044 REK983043:REM983044 ROG983043:ROI983044 RYC983043:RYE983044 SHY983043:SIA983044 SRU983043:SRW983044 TBQ983043:TBS983044 TLM983043:TLO983044 TVI983043:TVK983044 UFE983043:UFG983044 UPA983043:UPC983044 UYW983043:UYY983044 VIS983043:VIU983044 VSO983043:VSQ983044 WCK983043:WCM983044 WMG983043:WMI983044 WWC983043:WWE983044">
      <formula1>"〇, 　 ,"</formula1>
    </dataValidation>
  </dataValidations>
  <pageMargins left="0.7" right="0.7" top="0.75" bottom="0.75" header="0.3" footer="0.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theme="7" tint="0.39997558519241921"/>
    <pageSetUpPr fitToPage="1"/>
  </sheetPr>
  <dimension ref="A1:AL61"/>
  <sheetViews>
    <sheetView view="pageBreakPreview" zoomScaleNormal="100" zoomScaleSheetLayoutView="100" workbookViewId="0">
      <selection activeCell="AI1" sqref="AI1"/>
    </sheetView>
  </sheetViews>
  <sheetFormatPr defaultRowHeight="13.5"/>
  <cols>
    <col min="1" max="1" width="2.375" style="99" customWidth="1"/>
    <col min="2" max="37" width="2.625" style="99" customWidth="1"/>
    <col min="38" max="16384" width="9" style="99"/>
  </cols>
  <sheetData>
    <row r="1" spans="1:34">
      <c r="A1" s="1310" t="s">
        <v>380</v>
      </c>
      <c r="B1" s="1311"/>
      <c r="C1" s="1311"/>
      <c r="D1" s="1311"/>
      <c r="E1" s="1311"/>
      <c r="F1" s="1311"/>
      <c r="G1" s="1311"/>
      <c r="H1" s="1311"/>
      <c r="I1" s="1311"/>
      <c r="J1" s="1311"/>
      <c r="K1" s="1312"/>
      <c r="AA1" s="1316" t="s">
        <v>148</v>
      </c>
      <c r="AB1" s="1317"/>
      <c r="AC1" s="1014" t="str">
        <f ca="1">RIGHT(CELL("filename",AC1),LEN(CELL("filename",AC1))-FIND("]",CELL("filename",AC1)))</f>
        <v>排出量算定(コンプレッサー）</v>
      </c>
      <c r="AD1" s="1163"/>
      <c r="AE1" s="1163"/>
      <c r="AF1" s="1163"/>
      <c r="AG1" s="1163"/>
      <c r="AH1" s="1015"/>
    </row>
    <row r="2" spans="1:34">
      <c r="A2" s="1313"/>
      <c r="B2" s="1314"/>
      <c r="C2" s="1314"/>
      <c r="D2" s="1314"/>
      <c r="E2" s="1314"/>
      <c r="F2" s="1314"/>
      <c r="G2" s="1314"/>
      <c r="H2" s="1314"/>
      <c r="I2" s="1314"/>
      <c r="J2" s="1314"/>
      <c r="K2" s="1315"/>
      <c r="L2" s="99" t="s">
        <v>513</v>
      </c>
      <c r="AA2" s="1318"/>
      <c r="AB2" s="1319"/>
      <c r="AC2" s="1016"/>
      <c r="AD2" s="1279"/>
      <c r="AE2" s="1279"/>
      <c r="AF2" s="1279"/>
      <c r="AG2" s="1279"/>
      <c r="AH2" s="1017"/>
    </row>
    <row r="3" spans="1:34">
      <c r="A3" s="395" t="s">
        <v>14</v>
      </c>
      <c r="B3" s="396"/>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7"/>
    </row>
    <row r="4" spans="1:34">
      <c r="A4" s="5"/>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6"/>
    </row>
    <row r="5" spans="1:34">
      <c r="A5" s="7"/>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8"/>
    </row>
    <row r="6" spans="1:34">
      <c r="A6" s="7"/>
      <c r="B6" s="249"/>
      <c r="C6" s="249"/>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49"/>
      <c r="AD6" s="249"/>
      <c r="AE6" s="249"/>
      <c r="AF6" s="249"/>
      <c r="AG6" s="249"/>
      <c r="AH6" s="8"/>
    </row>
    <row r="7" spans="1:34">
      <c r="A7" s="7"/>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8"/>
    </row>
    <row r="8" spans="1:34">
      <c r="A8" s="7"/>
      <c r="B8" s="249"/>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8"/>
    </row>
    <row r="9" spans="1:34">
      <c r="A9" s="7"/>
      <c r="B9" s="249"/>
      <c r="C9" s="249"/>
      <c r="D9" s="249"/>
      <c r="E9" s="249"/>
      <c r="F9" s="249"/>
      <c r="G9" s="249"/>
      <c r="H9" s="249"/>
      <c r="I9" s="249"/>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8"/>
    </row>
    <row r="10" spans="1:34">
      <c r="A10" s="7"/>
      <c r="B10" s="249"/>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8"/>
    </row>
    <row r="11" spans="1:34">
      <c r="A11" s="7"/>
      <c r="B11" s="249"/>
      <c r="C11" s="249"/>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49"/>
      <c r="AB11" s="249"/>
      <c r="AC11" s="249"/>
      <c r="AD11" s="249"/>
      <c r="AE11" s="249"/>
      <c r="AF11" s="249"/>
      <c r="AG11" s="249"/>
      <c r="AH11" s="8"/>
    </row>
    <row r="12" spans="1:34">
      <c r="A12" s="7"/>
      <c r="B12" s="249"/>
      <c r="C12" s="249"/>
      <c r="D12" s="249"/>
      <c r="E12" s="249"/>
      <c r="F12" s="249"/>
      <c r="G12" s="249"/>
      <c r="H12" s="249"/>
      <c r="I12" s="249"/>
      <c r="J12" s="249"/>
      <c r="K12" s="249"/>
      <c r="L12" s="249"/>
      <c r="M12" s="249"/>
      <c r="N12" s="249"/>
      <c r="O12" s="249"/>
      <c r="P12" s="249"/>
      <c r="Q12" s="249"/>
      <c r="R12" s="249"/>
      <c r="S12" s="249"/>
      <c r="T12" s="249"/>
      <c r="U12" s="249"/>
      <c r="V12" s="249"/>
      <c r="W12" s="249"/>
      <c r="X12" s="249"/>
      <c r="Y12" s="249"/>
      <c r="Z12" s="249"/>
      <c r="AA12" s="249"/>
      <c r="AB12" s="249"/>
      <c r="AC12" s="249"/>
      <c r="AD12" s="249"/>
      <c r="AE12" s="249"/>
      <c r="AF12" s="249"/>
      <c r="AG12" s="249"/>
      <c r="AH12" s="8"/>
    </row>
    <row r="13" spans="1:34">
      <c r="A13" s="7"/>
      <c r="B13" s="249"/>
      <c r="C13" s="249"/>
      <c r="D13" s="249"/>
      <c r="E13" s="249"/>
      <c r="F13" s="249"/>
      <c r="G13" s="249"/>
      <c r="H13" s="249"/>
      <c r="I13" s="249"/>
      <c r="J13" s="249"/>
      <c r="K13" s="249"/>
      <c r="L13" s="249"/>
      <c r="M13" s="249"/>
      <c r="N13" s="249"/>
      <c r="O13" s="249"/>
      <c r="P13" s="249"/>
      <c r="Q13" s="249"/>
      <c r="R13" s="249"/>
      <c r="S13" s="249"/>
      <c r="T13" s="249"/>
      <c r="U13" s="249"/>
      <c r="V13" s="249"/>
      <c r="W13" s="249"/>
      <c r="X13" s="249"/>
      <c r="Y13" s="249"/>
      <c r="Z13" s="249"/>
      <c r="AA13" s="249"/>
      <c r="AB13" s="249"/>
      <c r="AC13" s="249"/>
      <c r="AD13" s="249"/>
      <c r="AE13" s="249"/>
      <c r="AF13" s="249"/>
      <c r="AG13" s="249"/>
      <c r="AH13" s="8"/>
    </row>
    <row r="14" spans="1:34">
      <c r="A14" s="7"/>
      <c r="B14" s="249"/>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8"/>
    </row>
    <row r="15" spans="1:34">
      <c r="A15" s="7"/>
      <c r="B15" s="249"/>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8"/>
    </row>
    <row r="16" spans="1:34">
      <c r="A16" s="7"/>
      <c r="B16" s="249"/>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8"/>
    </row>
    <row r="17" spans="1:34">
      <c r="A17" s="7"/>
      <c r="B17" s="249"/>
      <c r="C17" s="249"/>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8"/>
    </row>
    <row r="18" spans="1:34">
      <c r="A18" s="7"/>
      <c r="B18" s="249"/>
      <c r="C18" s="249"/>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8"/>
    </row>
    <row r="19" spans="1:34">
      <c r="A19" s="7"/>
      <c r="B19" s="249"/>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8"/>
    </row>
    <row r="20" spans="1:34">
      <c r="A20" s="7"/>
      <c r="B20" s="249"/>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8"/>
    </row>
    <row r="21" spans="1:34">
      <c r="A21" s="7"/>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8"/>
    </row>
    <row r="22" spans="1:34">
      <c r="A22" s="7"/>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8"/>
    </row>
    <row r="23" spans="1:34">
      <c r="A23" s="9"/>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
    </row>
    <row r="24" spans="1:34">
      <c r="A24" s="165"/>
      <c r="B24" s="165"/>
      <c r="C24" s="165"/>
      <c r="D24" s="165"/>
      <c r="E24" s="165"/>
      <c r="F24" s="165"/>
      <c r="G24" s="165"/>
      <c r="H24" s="165"/>
      <c r="I24" s="165"/>
      <c r="J24" s="165"/>
      <c r="K24" s="165"/>
      <c r="L24" s="165"/>
      <c r="M24" s="165"/>
      <c r="N24" s="165"/>
      <c r="O24" s="165"/>
      <c r="P24" s="165"/>
      <c r="Q24" s="1326" t="s">
        <v>22</v>
      </c>
      <c r="R24" s="1326"/>
      <c r="S24" s="1326"/>
      <c r="T24" s="1326"/>
      <c r="U24" s="1326"/>
      <c r="V24" s="1326"/>
      <c r="W24" s="1326"/>
      <c r="X24" s="1326"/>
      <c r="Y24" s="1328"/>
      <c r="Z24" s="1329"/>
      <c r="AA24" s="1329"/>
      <c r="AB24" s="1329"/>
      <c r="AC24" s="1329"/>
      <c r="AD24" s="1329"/>
      <c r="AE24" s="1330" t="s">
        <v>18</v>
      </c>
      <c r="AF24" s="1330"/>
      <c r="AG24" s="1330"/>
      <c r="AH24" s="1331"/>
    </row>
    <row r="25" spans="1:34">
      <c r="A25" s="165"/>
      <c r="B25" s="165"/>
      <c r="C25" s="165"/>
      <c r="D25" s="165"/>
      <c r="E25" s="165"/>
      <c r="F25" s="165"/>
      <c r="G25" s="165"/>
      <c r="H25" s="165"/>
      <c r="I25" s="165"/>
      <c r="J25" s="165"/>
      <c r="K25" s="165"/>
      <c r="L25" s="165"/>
      <c r="M25" s="165"/>
      <c r="N25" s="165"/>
      <c r="O25" s="165"/>
      <c r="P25" s="165"/>
      <c r="Q25" s="1327"/>
      <c r="R25" s="1327"/>
      <c r="S25" s="1327"/>
      <c r="T25" s="1327"/>
      <c r="U25" s="1327"/>
      <c r="V25" s="1327"/>
      <c r="W25" s="1327"/>
      <c r="X25" s="1327"/>
      <c r="Y25" s="1160"/>
      <c r="Z25" s="1161"/>
      <c r="AA25" s="1161"/>
      <c r="AB25" s="1161"/>
      <c r="AC25" s="1161"/>
      <c r="AD25" s="1161"/>
      <c r="AE25" s="1332"/>
      <c r="AF25" s="1332"/>
      <c r="AG25" s="1332"/>
      <c r="AH25" s="1333"/>
    </row>
    <row r="26" spans="1:34">
      <c r="A26" s="165"/>
      <c r="B26" s="165"/>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row>
    <row r="27" spans="1:34">
      <c r="A27" s="395" t="s">
        <v>15</v>
      </c>
      <c r="B27" s="396"/>
      <c r="C27" s="396"/>
      <c r="D27" s="396"/>
      <c r="E27" s="396"/>
      <c r="F27" s="396"/>
      <c r="G27" s="396"/>
      <c r="H27" s="396"/>
      <c r="I27" s="396"/>
      <c r="J27" s="396"/>
      <c r="K27" s="396"/>
      <c r="L27" s="396"/>
      <c r="M27" s="396"/>
      <c r="N27" s="396"/>
      <c r="O27" s="396"/>
      <c r="P27" s="396"/>
      <c r="Q27" s="396"/>
      <c r="R27" s="396"/>
      <c r="S27" s="396"/>
      <c r="T27" s="396"/>
      <c r="U27" s="396"/>
      <c r="V27" s="396"/>
      <c r="W27" s="396"/>
      <c r="X27" s="396"/>
      <c r="Y27" s="396"/>
      <c r="Z27" s="396"/>
      <c r="AA27" s="396"/>
      <c r="AB27" s="396"/>
      <c r="AC27" s="396"/>
      <c r="AD27" s="396"/>
      <c r="AE27" s="396"/>
      <c r="AF27" s="396"/>
      <c r="AG27" s="396"/>
      <c r="AH27" s="397"/>
    </row>
    <row r="28" spans="1:34">
      <c r="A28" s="243"/>
      <c r="B28" s="244"/>
      <c r="C28" s="244"/>
      <c r="D28" s="244"/>
      <c r="E28" s="244"/>
      <c r="F28" s="244"/>
      <c r="G28" s="244"/>
      <c r="H28" s="244"/>
      <c r="I28" s="244"/>
      <c r="J28" s="244"/>
      <c r="K28" s="244"/>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5"/>
    </row>
    <row r="29" spans="1:34">
      <c r="A29" s="11"/>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3"/>
    </row>
    <row r="30" spans="1:34">
      <c r="A30" s="11"/>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3"/>
    </row>
    <row r="31" spans="1:34">
      <c r="A31" s="11"/>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3"/>
    </row>
    <row r="32" spans="1:34">
      <c r="A32" s="11"/>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3"/>
    </row>
    <row r="33" spans="1:34">
      <c r="A33" s="11"/>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3"/>
    </row>
    <row r="34" spans="1:34">
      <c r="A34" s="11"/>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3"/>
    </row>
    <row r="35" spans="1:34">
      <c r="A35" s="11"/>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3"/>
    </row>
    <row r="36" spans="1:34">
      <c r="A36" s="11"/>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3"/>
    </row>
    <row r="37" spans="1:34">
      <c r="A37" s="11"/>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3"/>
    </row>
    <row r="38" spans="1:34">
      <c r="A38" s="11"/>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3"/>
    </row>
    <row r="39" spans="1:34">
      <c r="A39" s="11"/>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3"/>
    </row>
    <row r="40" spans="1:34">
      <c r="A40" s="11"/>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3"/>
    </row>
    <row r="41" spans="1:34">
      <c r="A41" s="11"/>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3"/>
    </row>
    <row r="42" spans="1:34">
      <c r="A42" s="11"/>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3"/>
    </row>
    <row r="43" spans="1:34">
      <c r="A43" s="11"/>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3"/>
    </row>
    <row r="44" spans="1:34">
      <c r="A44" s="11"/>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3"/>
    </row>
    <row r="45" spans="1:34">
      <c r="A45" s="11"/>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3"/>
    </row>
    <row r="46" spans="1:34">
      <c r="A46" s="11"/>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3"/>
    </row>
    <row r="47" spans="1:34">
      <c r="A47" s="246"/>
      <c r="B47" s="247"/>
      <c r="C47" s="247"/>
      <c r="D47" s="247"/>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8"/>
    </row>
    <row r="48" spans="1:34">
      <c r="A48" s="165"/>
      <c r="B48" s="165"/>
      <c r="C48" s="165"/>
      <c r="D48" s="165"/>
      <c r="E48" s="165"/>
      <c r="F48" s="165"/>
      <c r="G48" s="165"/>
      <c r="H48" s="165"/>
      <c r="I48" s="165"/>
      <c r="J48" s="165"/>
      <c r="K48" s="165"/>
      <c r="L48" s="165"/>
      <c r="M48" s="165"/>
      <c r="N48" s="165"/>
      <c r="O48" s="165"/>
      <c r="P48" s="165"/>
      <c r="Q48" s="1326" t="s">
        <v>23</v>
      </c>
      <c r="R48" s="1326"/>
      <c r="S48" s="1326"/>
      <c r="T48" s="1326"/>
      <c r="U48" s="1326"/>
      <c r="V48" s="1326"/>
      <c r="W48" s="1326"/>
      <c r="X48" s="1326"/>
      <c r="Y48" s="1328"/>
      <c r="Z48" s="1329"/>
      <c r="AA48" s="1329"/>
      <c r="AB48" s="1329"/>
      <c r="AC48" s="1329"/>
      <c r="AD48" s="1329"/>
      <c r="AE48" s="1330" t="s">
        <v>18</v>
      </c>
      <c r="AF48" s="1330"/>
      <c r="AG48" s="1330"/>
      <c r="AH48" s="1331"/>
    </row>
    <row r="49" spans="1:38">
      <c r="A49" s="165"/>
      <c r="B49" s="165"/>
      <c r="C49" s="165"/>
      <c r="D49" s="165"/>
      <c r="E49" s="165"/>
      <c r="F49" s="165"/>
      <c r="G49" s="165"/>
      <c r="H49" s="165"/>
      <c r="I49" s="165"/>
      <c r="J49" s="165"/>
      <c r="K49" s="165"/>
      <c r="L49" s="165"/>
      <c r="M49" s="165"/>
      <c r="N49" s="165"/>
      <c r="O49" s="165"/>
      <c r="P49" s="165"/>
      <c r="Q49" s="1327"/>
      <c r="R49" s="1327"/>
      <c r="S49" s="1327"/>
      <c r="T49" s="1327"/>
      <c r="U49" s="1327"/>
      <c r="V49" s="1327"/>
      <c r="W49" s="1327"/>
      <c r="X49" s="1327"/>
      <c r="Y49" s="1160"/>
      <c r="Z49" s="1161"/>
      <c r="AA49" s="1161"/>
      <c r="AB49" s="1161"/>
      <c r="AC49" s="1161"/>
      <c r="AD49" s="1161"/>
      <c r="AE49" s="1332"/>
      <c r="AF49" s="1332"/>
      <c r="AG49" s="1332"/>
      <c r="AH49" s="1333"/>
    </row>
    <row r="50" spans="1:38" ht="14.25" thickBot="1">
      <c r="A50" s="165"/>
      <c r="B50" s="16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L50" s="23"/>
    </row>
    <row r="51" spans="1:38" ht="14.25" thickTop="1">
      <c r="A51" s="991" t="s">
        <v>22</v>
      </c>
      <c r="B51" s="992"/>
      <c r="C51" s="992"/>
      <c r="D51" s="992"/>
      <c r="E51" s="992"/>
      <c r="F51" s="992"/>
      <c r="G51" s="992"/>
      <c r="H51" s="992"/>
      <c r="I51" s="992"/>
      <c r="J51" s="993"/>
      <c r="M51" s="991" t="s">
        <v>23</v>
      </c>
      <c r="N51" s="992"/>
      <c r="O51" s="992"/>
      <c r="P51" s="992"/>
      <c r="Q51" s="992"/>
      <c r="R51" s="992"/>
      <c r="S51" s="992"/>
      <c r="T51" s="992"/>
      <c r="U51" s="992"/>
      <c r="V51" s="993"/>
      <c r="Y51" s="1323" t="s">
        <v>20</v>
      </c>
      <c r="Z51" s="1324"/>
      <c r="AA51" s="1324"/>
      <c r="AB51" s="1324"/>
      <c r="AC51" s="1324"/>
      <c r="AD51" s="1324"/>
      <c r="AE51" s="1324"/>
      <c r="AF51" s="1324"/>
      <c r="AG51" s="1324"/>
      <c r="AH51" s="1325"/>
    </row>
    <row r="52" spans="1:38">
      <c r="A52" s="1153">
        <f>Y24</f>
        <v>0</v>
      </c>
      <c r="B52" s="1121"/>
      <c r="C52" s="1121"/>
      <c r="D52" s="1121"/>
      <c r="E52" s="1121"/>
      <c r="F52" s="1121"/>
      <c r="G52" s="1334" t="s">
        <v>18</v>
      </c>
      <c r="H52" s="1334"/>
      <c r="I52" s="1334"/>
      <c r="J52" s="1335"/>
      <c r="K52" s="1341" t="s">
        <v>24</v>
      </c>
      <c r="L52" s="1342"/>
      <c r="M52" s="1153">
        <f>Y48</f>
        <v>0</v>
      </c>
      <c r="N52" s="1121"/>
      <c r="O52" s="1121"/>
      <c r="P52" s="1121"/>
      <c r="Q52" s="1121"/>
      <c r="R52" s="1121"/>
      <c r="S52" s="1334" t="s">
        <v>18</v>
      </c>
      <c r="T52" s="1334"/>
      <c r="U52" s="1334"/>
      <c r="V52" s="1335"/>
      <c r="W52" s="1341" t="s">
        <v>21</v>
      </c>
      <c r="X52" s="710"/>
      <c r="Y52" s="1101">
        <f>A52-M52</f>
        <v>0</v>
      </c>
      <c r="Z52" s="1102"/>
      <c r="AA52" s="1102"/>
      <c r="AB52" s="1102"/>
      <c r="AC52" s="1102"/>
      <c r="AD52" s="1102"/>
      <c r="AE52" s="1334" t="s">
        <v>18</v>
      </c>
      <c r="AF52" s="1334"/>
      <c r="AG52" s="1334"/>
      <c r="AH52" s="1343"/>
    </row>
    <row r="53" spans="1:38" ht="14.25" thickBot="1">
      <c r="A53" s="1154"/>
      <c r="B53" s="1155"/>
      <c r="C53" s="1155"/>
      <c r="D53" s="1155"/>
      <c r="E53" s="1155"/>
      <c r="F53" s="1155"/>
      <c r="G53" s="1332"/>
      <c r="H53" s="1332"/>
      <c r="I53" s="1332"/>
      <c r="J53" s="1333"/>
      <c r="K53" s="1341"/>
      <c r="L53" s="1342"/>
      <c r="M53" s="1154"/>
      <c r="N53" s="1155"/>
      <c r="O53" s="1155"/>
      <c r="P53" s="1155"/>
      <c r="Q53" s="1155"/>
      <c r="R53" s="1155"/>
      <c r="S53" s="1332"/>
      <c r="T53" s="1332"/>
      <c r="U53" s="1332"/>
      <c r="V53" s="1333"/>
      <c r="W53" s="1341"/>
      <c r="X53" s="710"/>
      <c r="Y53" s="1103"/>
      <c r="Z53" s="1104"/>
      <c r="AA53" s="1104"/>
      <c r="AB53" s="1104"/>
      <c r="AC53" s="1104"/>
      <c r="AD53" s="1104"/>
      <c r="AE53" s="1344"/>
      <c r="AF53" s="1344"/>
      <c r="AG53" s="1344"/>
      <c r="AH53" s="1345"/>
    </row>
    <row r="54" spans="1:38" ht="15" thickTop="1" thickBot="1"/>
    <row r="55" spans="1:38" ht="13.5" customHeight="1" thickTop="1">
      <c r="K55" s="1320" t="s">
        <v>445</v>
      </c>
      <c r="L55" s="1321"/>
      <c r="M55" s="1321"/>
      <c r="N55" s="1321"/>
      <c r="O55" s="1321"/>
      <c r="P55" s="1321"/>
      <c r="Q55" s="1322"/>
      <c r="W55" s="1323" t="s">
        <v>477</v>
      </c>
      <c r="X55" s="1324"/>
      <c r="Y55" s="1324"/>
      <c r="Z55" s="1324"/>
      <c r="AA55" s="1324"/>
      <c r="AB55" s="1324"/>
      <c r="AC55" s="1324"/>
      <c r="AD55" s="1324"/>
      <c r="AE55" s="1324"/>
      <c r="AF55" s="1325"/>
    </row>
    <row r="56" spans="1:38" ht="13.5" customHeight="1">
      <c r="K56" s="1301"/>
      <c r="L56" s="1302"/>
      <c r="M56" s="1302"/>
      <c r="N56" s="1302"/>
      <c r="O56" s="1302"/>
      <c r="P56" s="1334" t="s">
        <v>58</v>
      </c>
      <c r="Q56" s="1335"/>
      <c r="W56" s="1101">
        <f>K56*Y52</f>
        <v>0</v>
      </c>
      <c r="X56" s="1102"/>
      <c r="Y56" s="1102"/>
      <c r="Z56" s="1102"/>
      <c r="AA56" s="1102"/>
      <c r="AB56" s="1102"/>
      <c r="AC56" s="1336" t="s">
        <v>440</v>
      </c>
      <c r="AD56" s="1337"/>
      <c r="AE56" s="1337"/>
      <c r="AF56" s="1338"/>
    </row>
    <row r="57" spans="1:38" ht="14.25" customHeight="1" thickBot="1">
      <c r="K57" s="1303"/>
      <c r="L57" s="1304"/>
      <c r="M57" s="1304"/>
      <c r="N57" s="1304"/>
      <c r="O57" s="1304"/>
      <c r="P57" s="1332"/>
      <c r="Q57" s="1333"/>
      <c r="W57" s="1103"/>
      <c r="X57" s="1104"/>
      <c r="Y57" s="1104"/>
      <c r="Z57" s="1104"/>
      <c r="AA57" s="1104"/>
      <c r="AB57" s="1104"/>
      <c r="AC57" s="1339"/>
      <c r="AD57" s="1339"/>
      <c r="AE57" s="1339"/>
      <c r="AF57" s="1340"/>
    </row>
    <row r="58" spans="1:38" ht="14.25" thickTop="1">
      <c r="B58" s="166" t="s">
        <v>25</v>
      </c>
      <c r="C58" s="166" t="s">
        <v>26</v>
      </c>
    </row>
    <row r="59" spans="1:38">
      <c r="B59" s="166" t="s">
        <v>25</v>
      </c>
      <c r="C59" s="166" t="s">
        <v>34</v>
      </c>
    </row>
    <row r="60" spans="1:38">
      <c r="B60" s="166" t="s">
        <v>25</v>
      </c>
      <c r="C60" s="166" t="s">
        <v>35</v>
      </c>
    </row>
    <row r="61" spans="1:38">
      <c r="B61" s="99" t="s">
        <v>25</v>
      </c>
      <c r="C61" s="99" t="s">
        <v>452</v>
      </c>
    </row>
  </sheetData>
  <sheetProtection password="D73A" sheet="1" formatCells="0"/>
  <mergeCells count="28">
    <mergeCell ref="K56:O57"/>
    <mergeCell ref="P56:Q57"/>
    <mergeCell ref="W56:AB57"/>
    <mergeCell ref="AC56:AF57"/>
    <mergeCell ref="A51:J51"/>
    <mergeCell ref="M51:V51"/>
    <mergeCell ref="Y51:AH51"/>
    <mergeCell ref="A52:F53"/>
    <mergeCell ref="G52:J53"/>
    <mergeCell ref="K52:L53"/>
    <mergeCell ref="M52:R53"/>
    <mergeCell ref="S52:V53"/>
    <mergeCell ref="W52:X53"/>
    <mergeCell ref="Y52:AD53"/>
    <mergeCell ref="AE52:AH53"/>
    <mergeCell ref="A1:K2"/>
    <mergeCell ref="AC1:AH2"/>
    <mergeCell ref="AA1:AB2"/>
    <mergeCell ref="K55:Q55"/>
    <mergeCell ref="W55:AF55"/>
    <mergeCell ref="Q48:X49"/>
    <mergeCell ref="Y48:AD49"/>
    <mergeCell ref="AE48:AH49"/>
    <mergeCell ref="A3:AH3"/>
    <mergeCell ref="Q24:X25"/>
    <mergeCell ref="Y24:AD25"/>
    <mergeCell ref="AE24:AH25"/>
    <mergeCell ref="A27:AH27"/>
  </mergeCells>
  <phoneticPr fontId="28"/>
  <conditionalFormatting sqref="K56:O57">
    <cfRule type="containsBlanks" dxfId="7" priority="1">
      <formula>LEN(TRIM(K56))=0</formula>
    </cfRule>
    <cfRule type="expression" dxfId="6" priority="4">
      <formula>$K$56=""</formula>
    </cfRule>
  </conditionalFormatting>
  <conditionalFormatting sqref="Y24:AD25">
    <cfRule type="containsBlanks" dxfId="5" priority="3">
      <formula>LEN(TRIM(Y24))=0</formula>
    </cfRule>
  </conditionalFormatting>
  <conditionalFormatting sqref="Y48:AD49">
    <cfRule type="containsBlanks" dxfId="4" priority="2">
      <formula>LEN(TRIM(Y48))=0</formula>
    </cfRule>
  </conditionalFormatting>
  <printOptions horizontalCentered="1"/>
  <pageMargins left="0.51181102362204722" right="0.51181102362204722" top="0.51181102362204722" bottom="0.35433070866141736" header="0.27559055118110237" footer="0.31496062992125984"/>
  <pageSetup paperSize="9" orientation="portrait" r:id="rId1"/>
  <headerFooter>
    <oddHeader>&amp;L６．CO₂排出削減量算定</oddHeader>
  </headerFooter>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H61"/>
  <sheetViews>
    <sheetView view="pageBreakPreview" zoomScaleNormal="100" zoomScaleSheetLayoutView="100" workbookViewId="0">
      <selection activeCell="AI1" sqref="AI1"/>
    </sheetView>
  </sheetViews>
  <sheetFormatPr defaultRowHeight="13.5"/>
  <cols>
    <col min="1" max="1" width="2.375" style="24" customWidth="1"/>
    <col min="2" max="37" width="2.625" style="24" customWidth="1"/>
    <col min="38" max="16384" width="9" style="24"/>
  </cols>
  <sheetData>
    <row r="1" spans="1:34">
      <c r="A1" s="970" t="s">
        <v>381</v>
      </c>
      <c r="B1" s="971"/>
      <c r="C1" s="971"/>
      <c r="D1" s="971"/>
      <c r="E1" s="971"/>
      <c r="F1" s="971"/>
      <c r="G1" s="971"/>
      <c r="H1" s="971"/>
      <c r="I1" s="971"/>
      <c r="J1" s="971"/>
      <c r="K1" s="972"/>
      <c r="AA1" s="966" t="s">
        <v>148</v>
      </c>
      <c r="AB1" s="967"/>
      <c r="AC1" s="1014" t="str">
        <f ca="1">RIGHT(CELL("filename",AC1),LEN(CELL("filename",AC1))-FIND("]",CELL("filename",AC1)))</f>
        <v>排出量算定(任意)</v>
      </c>
      <c r="AD1" s="1163"/>
      <c r="AE1" s="1163"/>
      <c r="AF1" s="1163"/>
      <c r="AG1" s="1163"/>
      <c r="AH1" s="1015"/>
    </row>
    <row r="2" spans="1:34">
      <c r="A2" s="973"/>
      <c r="B2" s="974"/>
      <c r="C2" s="974"/>
      <c r="D2" s="974"/>
      <c r="E2" s="974"/>
      <c r="F2" s="974"/>
      <c r="G2" s="974"/>
      <c r="H2" s="974"/>
      <c r="I2" s="974"/>
      <c r="J2" s="974"/>
      <c r="K2" s="975"/>
      <c r="L2" s="24" t="s">
        <v>514</v>
      </c>
      <c r="AA2" s="968"/>
      <c r="AB2" s="969"/>
      <c r="AC2" s="1016"/>
      <c r="AD2" s="1279"/>
      <c r="AE2" s="1279"/>
      <c r="AF2" s="1279"/>
      <c r="AG2" s="1279"/>
      <c r="AH2" s="1017"/>
    </row>
    <row r="3" spans="1:34">
      <c r="A3" s="959" t="s">
        <v>14</v>
      </c>
      <c r="B3" s="1013"/>
      <c r="C3" s="1013"/>
      <c r="D3" s="1013"/>
      <c r="E3" s="1013"/>
      <c r="F3" s="1013"/>
      <c r="G3" s="1013"/>
      <c r="H3" s="1013"/>
      <c r="I3" s="1013"/>
      <c r="J3" s="1013"/>
      <c r="K3" s="1013"/>
      <c r="L3" s="1013"/>
      <c r="M3" s="1013"/>
      <c r="N3" s="1013"/>
      <c r="O3" s="1013"/>
      <c r="P3" s="1013"/>
      <c r="Q3" s="1013"/>
      <c r="R3" s="1013"/>
      <c r="S3" s="1013"/>
      <c r="T3" s="1013"/>
      <c r="U3" s="1013"/>
      <c r="V3" s="1013"/>
      <c r="W3" s="1013"/>
      <c r="X3" s="1013"/>
      <c r="Y3" s="1013"/>
      <c r="Z3" s="1013"/>
      <c r="AA3" s="1013"/>
      <c r="AB3" s="1013"/>
      <c r="AC3" s="1013"/>
      <c r="AD3" s="1013"/>
      <c r="AE3" s="1013"/>
      <c r="AF3" s="1013"/>
      <c r="AG3" s="1013"/>
      <c r="AH3" s="544"/>
    </row>
    <row r="4" spans="1:34">
      <c r="A4" s="5"/>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6"/>
    </row>
    <row r="5" spans="1:34">
      <c r="A5" s="7"/>
      <c r="B5" s="319"/>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8"/>
    </row>
    <row r="6" spans="1:34">
      <c r="A6" s="7"/>
      <c r="B6" s="319"/>
      <c r="C6" s="319"/>
      <c r="D6" s="319"/>
      <c r="E6" s="319"/>
      <c r="F6" s="319"/>
      <c r="G6" s="319"/>
      <c r="H6" s="319"/>
      <c r="I6" s="319"/>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8"/>
    </row>
    <row r="7" spans="1:34">
      <c r="A7" s="7"/>
      <c r="B7" s="319"/>
      <c r="C7" s="319"/>
      <c r="D7" s="319"/>
      <c r="E7" s="319"/>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8"/>
    </row>
    <row r="8" spans="1:34">
      <c r="A8" s="7"/>
      <c r="B8" s="319"/>
      <c r="C8" s="319"/>
      <c r="D8" s="319"/>
      <c r="E8" s="319"/>
      <c r="F8" s="319"/>
      <c r="G8" s="319"/>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8"/>
    </row>
    <row r="9" spans="1:34">
      <c r="A9" s="7"/>
      <c r="B9" s="319"/>
      <c r="C9" s="319"/>
      <c r="D9" s="319"/>
      <c r="E9" s="319"/>
      <c r="F9" s="319"/>
      <c r="G9" s="319"/>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8"/>
    </row>
    <row r="10" spans="1:34">
      <c r="A10" s="7"/>
      <c r="B10" s="319"/>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8"/>
    </row>
    <row r="11" spans="1:34">
      <c r="A11" s="7"/>
      <c r="B11" s="319"/>
      <c r="C11" s="319"/>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8"/>
    </row>
    <row r="12" spans="1:34">
      <c r="A12" s="7"/>
      <c r="B12" s="319"/>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19"/>
      <c r="AF12" s="319"/>
      <c r="AG12" s="319"/>
      <c r="AH12" s="8"/>
    </row>
    <row r="13" spans="1:34">
      <c r="A13" s="7"/>
      <c r="B13" s="319"/>
      <c r="C13" s="319"/>
      <c r="D13" s="319"/>
      <c r="E13" s="319"/>
      <c r="F13" s="319"/>
      <c r="G13" s="319"/>
      <c r="H13" s="319"/>
      <c r="I13" s="319"/>
      <c r="J13" s="319"/>
      <c r="K13" s="319"/>
      <c r="L13" s="319"/>
      <c r="M13" s="319"/>
      <c r="N13" s="319"/>
      <c r="O13" s="319"/>
      <c r="P13" s="319"/>
      <c r="Q13" s="319"/>
      <c r="R13" s="319"/>
      <c r="S13" s="319"/>
      <c r="T13" s="319"/>
      <c r="U13" s="319"/>
      <c r="V13" s="319"/>
      <c r="W13" s="319"/>
      <c r="X13" s="319"/>
      <c r="Y13" s="319"/>
      <c r="Z13" s="319"/>
      <c r="AA13" s="319"/>
      <c r="AB13" s="319"/>
      <c r="AC13" s="319"/>
      <c r="AD13" s="319"/>
      <c r="AE13" s="319"/>
      <c r="AF13" s="319"/>
      <c r="AG13" s="319"/>
      <c r="AH13" s="8"/>
    </row>
    <row r="14" spans="1:34">
      <c r="A14" s="7"/>
      <c r="B14" s="319"/>
      <c r="C14" s="319"/>
      <c r="D14" s="319"/>
      <c r="E14" s="319"/>
      <c r="F14" s="319"/>
      <c r="G14" s="319"/>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8"/>
    </row>
    <row r="15" spans="1:34">
      <c r="A15" s="7"/>
      <c r="B15" s="319"/>
      <c r="C15" s="319"/>
      <c r="D15" s="319"/>
      <c r="E15" s="319"/>
      <c r="F15" s="319"/>
      <c r="G15" s="319"/>
      <c r="H15" s="319"/>
      <c r="I15" s="319"/>
      <c r="J15" s="319"/>
      <c r="K15" s="319"/>
      <c r="L15" s="319"/>
      <c r="M15" s="319"/>
      <c r="N15" s="319"/>
      <c r="O15" s="319"/>
      <c r="P15" s="319"/>
      <c r="Q15" s="319"/>
      <c r="R15" s="319"/>
      <c r="S15" s="319"/>
      <c r="T15" s="319"/>
      <c r="U15" s="319"/>
      <c r="V15" s="319"/>
      <c r="W15" s="319"/>
      <c r="X15" s="319"/>
      <c r="Y15" s="319"/>
      <c r="Z15" s="319"/>
      <c r="AA15" s="319"/>
      <c r="AB15" s="319"/>
      <c r="AC15" s="319"/>
      <c r="AD15" s="319"/>
      <c r="AE15" s="319"/>
      <c r="AF15" s="319"/>
      <c r="AG15" s="319"/>
      <c r="AH15" s="8"/>
    </row>
    <row r="16" spans="1:34">
      <c r="A16" s="7"/>
      <c r="B16" s="319"/>
      <c r="C16" s="319"/>
      <c r="D16" s="319"/>
      <c r="E16" s="319"/>
      <c r="F16" s="319"/>
      <c r="G16" s="319"/>
      <c r="H16" s="319"/>
      <c r="I16" s="319"/>
      <c r="J16" s="319"/>
      <c r="K16" s="319"/>
      <c r="L16" s="319"/>
      <c r="M16" s="319"/>
      <c r="N16" s="319"/>
      <c r="O16" s="319"/>
      <c r="P16" s="319"/>
      <c r="Q16" s="319"/>
      <c r="R16" s="319"/>
      <c r="S16" s="319"/>
      <c r="T16" s="319"/>
      <c r="U16" s="319"/>
      <c r="V16" s="319"/>
      <c r="W16" s="319"/>
      <c r="X16" s="319"/>
      <c r="Y16" s="319"/>
      <c r="Z16" s="319"/>
      <c r="AA16" s="319"/>
      <c r="AB16" s="319"/>
      <c r="AC16" s="319"/>
      <c r="AD16" s="319"/>
      <c r="AE16" s="319"/>
      <c r="AF16" s="319"/>
      <c r="AG16" s="319"/>
      <c r="AH16" s="8"/>
    </row>
    <row r="17" spans="1:34">
      <c r="A17" s="7"/>
      <c r="B17" s="319"/>
      <c r="C17" s="319"/>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8"/>
    </row>
    <row r="18" spans="1:34">
      <c r="A18" s="7"/>
      <c r="B18" s="319"/>
      <c r="C18" s="319"/>
      <c r="D18" s="319"/>
      <c r="E18" s="319"/>
      <c r="F18" s="319"/>
      <c r="G18" s="319"/>
      <c r="H18" s="319"/>
      <c r="I18" s="319"/>
      <c r="J18" s="319"/>
      <c r="K18" s="319"/>
      <c r="L18" s="319"/>
      <c r="M18" s="319"/>
      <c r="N18" s="319"/>
      <c r="O18" s="319"/>
      <c r="P18" s="319"/>
      <c r="Q18" s="319"/>
      <c r="R18" s="319"/>
      <c r="S18" s="319"/>
      <c r="T18" s="319"/>
      <c r="U18" s="319"/>
      <c r="V18" s="319"/>
      <c r="W18" s="319"/>
      <c r="X18" s="319"/>
      <c r="Y18" s="319"/>
      <c r="Z18" s="319"/>
      <c r="AA18" s="319"/>
      <c r="AB18" s="319"/>
      <c r="AC18" s="319"/>
      <c r="AD18" s="319"/>
      <c r="AE18" s="319"/>
      <c r="AF18" s="319"/>
      <c r="AG18" s="319"/>
      <c r="AH18" s="8"/>
    </row>
    <row r="19" spans="1:34">
      <c r="A19" s="7"/>
      <c r="B19" s="319"/>
      <c r="C19" s="319"/>
      <c r="D19" s="319"/>
      <c r="E19" s="319"/>
      <c r="F19" s="319"/>
      <c r="G19" s="319"/>
      <c r="H19" s="319"/>
      <c r="I19" s="319"/>
      <c r="J19" s="319"/>
      <c r="K19" s="319"/>
      <c r="L19" s="319"/>
      <c r="M19" s="319"/>
      <c r="N19" s="319"/>
      <c r="O19" s="319"/>
      <c r="P19" s="319"/>
      <c r="Q19" s="319"/>
      <c r="R19" s="319"/>
      <c r="S19" s="319"/>
      <c r="T19" s="319"/>
      <c r="U19" s="319"/>
      <c r="V19" s="319"/>
      <c r="W19" s="319"/>
      <c r="X19" s="319"/>
      <c r="Y19" s="319"/>
      <c r="Z19" s="319"/>
      <c r="AA19" s="319"/>
      <c r="AB19" s="319"/>
      <c r="AC19" s="319"/>
      <c r="AD19" s="319"/>
      <c r="AE19" s="319"/>
      <c r="AF19" s="319"/>
      <c r="AG19" s="319"/>
      <c r="AH19" s="8"/>
    </row>
    <row r="20" spans="1:34">
      <c r="A20" s="7"/>
      <c r="B20" s="319"/>
      <c r="C20" s="319"/>
      <c r="D20" s="319"/>
      <c r="E20" s="319"/>
      <c r="F20" s="319"/>
      <c r="G20" s="319"/>
      <c r="H20" s="319"/>
      <c r="I20" s="319"/>
      <c r="J20" s="319"/>
      <c r="K20" s="319"/>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8"/>
    </row>
    <row r="21" spans="1:34">
      <c r="A21" s="7"/>
      <c r="B21" s="319"/>
      <c r="C21" s="319"/>
      <c r="D21" s="319"/>
      <c r="E21" s="319"/>
      <c r="F21" s="319"/>
      <c r="G21" s="319"/>
      <c r="H21" s="319"/>
      <c r="I21" s="319"/>
      <c r="J21" s="319"/>
      <c r="K21" s="319"/>
      <c r="L21" s="319"/>
      <c r="M21" s="319"/>
      <c r="N21" s="319"/>
      <c r="O21" s="319"/>
      <c r="P21" s="319"/>
      <c r="Q21" s="319"/>
      <c r="R21" s="319"/>
      <c r="S21" s="319"/>
      <c r="T21" s="319"/>
      <c r="U21" s="319"/>
      <c r="V21" s="319"/>
      <c r="W21" s="319"/>
      <c r="X21" s="319"/>
      <c r="Y21" s="319"/>
      <c r="Z21" s="319"/>
      <c r="AA21" s="319"/>
      <c r="AB21" s="319"/>
      <c r="AC21" s="319"/>
      <c r="AD21" s="319"/>
      <c r="AE21" s="319"/>
      <c r="AF21" s="319"/>
      <c r="AG21" s="319"/>
      <c r="AH21" s="8"/>
    </row>
    <row r="22" spans="1:34">
      <c r="A22" s="7"/>
      <c r="B22" s="319"/>
      <c r="C22" s="319"/>
      <c r="D22" s="319"/>
      <c r="E22" s="319"/>
      <c r="F22" s="319"/>
      <c r="G22" s="319"/>
      <c r="H22" s="319"/>
      <c r="I22" s="319"/>
      <c r="J22" s="319"/>
      <c r="K22" s="319"/>
      <c r="L22" s="319"/>
      <c r="M22" s="319"/>
      <c r="N22" s="319"/>
      <c r="O22" s="319"/>
      <c r="P22" s="319"/>
      <c r="Q22" s="319"/>
      <c r="R22" s="319"/>
      <c r="S22" s="319"/>
      <c r="T22" s="319"/>
      <c r="U22" s="319"/>
      <c r="V22" s="319"/>
      <c r="W22" s="319"/>
      <c r="X22" s="319"/>
      <c r="Y22" s="319"/>
      <c r="Z22" s="319"/>
      <c r="AA22" s="319"/>
      <c r="AB22" s="319"/>
      <c r="AC22" s="319"/>
      <c r="AD22" s="319"/>
      <c r="AE22" s="319"/>
      <c r="AF22" s="319"/>
      <c r="AG22" s="319"/>
      <c r="AH22" s="8"/>
    </row>
    <row r="23" spans="1:34">
      <c r="A23" s="9"/>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
    </row>
    <row r="24" spans="1:34">
      <c r="A24" s="46"/>
      <c r="B24" s="46"/>
      <c r="C24" s="46"/>
      <c r="D24" s="46"/>
      <c r="E24" s="46"/>
      <c r="F24" s="46"/>
      <c r="G24" s="46"/>
      <c r="H24" s="46"/>
      <c r="I24" s="46"/>
      <c r="J24" s="46"/>
      <c r="K24" s="46"/>
      <c r="L24" s="46"/>
      <c r="M24" s="46"/>
      <c r="N24" s="46"/>
      <c r="O24" s="46"/>
      <c r="P24" s="46"/>
      <c r="Q24" s="1290" t="s">
        <v>22</v>
      </c>
      <c r="R24" s="1290"/>
      <c r="S24" s="1290"/>
      <c r="T24" s="1290"/>
      <c r="U24" s="1290"/>
      <c r="V24" s="1290"/>
      <c r="W24" s="1290"/>
      <c r="X24" s="1290"/>
      <c r="Y24" s="1328"/>
      <c r="Z24" s="1329"/>
      <c r="AA24" s="1329"/>
      <c r="AB24" s="1329"/>
      <c r="AC24" s="1329"/>
      <c r="AD24" s="1329"/>
      <c r="AE24" s="567" t="s">
        <v>18</v>
      </c>
      <c r="AF24" s="567"/>
      <c r="AG24" s="567"/>
      <c r="AH24" s="572"/>
    </row>
    <row r="25" spans="1:34">
      <c r="A25" s="46"/>
      <c r="B25" s="46"/>
      <c r="C25" s="46"/>
      <c r="D25" s="46"/>
      <c r="E25" s="46"/>
      <c r="F25" s="46"/>
      <c r="G25" s="46"/>
      <c r="H25" s="46"/>
      <c r="I25" s="46"/>
      <c r="J25" s="46"/>
      <c r="K25" s="46"/>
      <c r="L25" s="46"/>
      <c r="M25" s="46"/>
      <c r="N25" s="46"/>
      <c r="O25" s="46"/>
      <c r="P25" s="46"/>
      <c r="Q25" s="1157"/>
      <c r="R25" s="1157"/>
      <c r="S25" s="1157"/>
      <c r="T25" s="1157"/>
      <c r="U25" s="1157"/>
      <c r="V25" s="1157"/>
      <c r="W25" s="1157"/>
      <c r="X25" s="1157"/>
      <c r="Y25" s="1160"/>
      <c r="Z25" s="1161"/>
      <c r="AA25" s="1161"/>
      <c r="AB25" s="1161"/>
      <c r="AC25" s="1161"/>
      <c r="AD25" s="1161"/>
      <c r="AE25" s="713"/>
      <c r="AF25" s="713"/>
      <c r="AG25" s="713"/>
      <c r="AH25" s="718"/>
    </row>
    <row r="26" spans="1:34">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row>
    <row r="27" spans="1:34">
      <c r="A27" s="959" t="s">
        <v>15</v>
      </c>
      <c r="B27" s="1013"/>
      <c r="C27" s="1013"/>
      <c r="D27" s="1013"/>
      <c r="E27" s="1013"/>
      <c r="F27" s="1013"/>
      <c r="G27" s="1013"/>
      <c r="H27" s="1013"/>
      <c r="I27" s="1013"/>
      <c r="J27" s="1013"/>
      <c r="K27" s="1013"/>
      <c r="L27" s="1013"/>
      <c r="M27" s="1013"/>
      <c r="N27" s="1013"/>
      <c r="O27" s="1013"/>
      <c r="P27" s="1013"/>
      <c r="Q27" s="1013"/>
      <c r="R27" s="1013"/>
      <c r="S27" s="1013"/>
      <c r="T27" s="1013"/>
      <c r="U27" s="1013"/>
      <c r="V27" s="1013"/>
      <c r="W27" s="1013"/>
      <c r="X27" s="1013"/>
      <c r="Y27" s="1013"/>
      <c r="Z27" s="1013"/>
      <c r="AA27" s="1013"/>
      <c r="AB27" s="1013"/>
      <c r="AC27" s="1013"/>
      <c r="AD27" s="1013"/>
      <c r="AE27" s="1013"/>
      <c r="AF27" s="1013"/>
      <c r="AG27" s="1013"/>
      <c r="AH27" s="544"/>
    </row>
    <row r="28" spans="1:34">
      <c r="A28" s="291"/>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3"/>
    </row>
    <row r="29" spans="1:34">
      <c r="A29" s="11"/>
      <c r="B29" s="320"/>
      <c r="C29" s="320"/>
      <c r="D29" s="320"/>
      <c r="E29" s="320"/>
      <c r="F29" s="320"/>
      <c r="G29" s="320"/>
      <c r="H29" s="320"/>
      <c r="I29" s="320"/>
      <c r="J29" s="320"/>
      <c r="K29" s="320"/>
      <c r="L29" s="320"/>
      <c r="M29" s="320"/>
      <c r="N29" s="320"/>
      <c r="O29" s="320"/>
      <c r="P29" s="320"/>
      <c r="Q29" s="320"/>
      <c r="R29" s="320"/>
      <c r="S29" s="320"/>
      <c r="T29" s="320"/>
      <c r="U29" s="320"/>
      <c r="V29" s="320"/>
      <c r="W29" s="320"/>
      <c r="X29" s="320"/>
      <c r="Y29" s="320"/>
      <c r="Z29" s="320"/>
      <c r="AA29" s="320"/>
      <c r="AB29" s="320"/>
      <c r="AC29" s="320"/>
      <c r="AD29" s="320"/>
      <c r="AE29" s="320"/>
      <c r="AF29" s="320"/>
      <c r="AG29" s="320"/>
      <c r="AH29" s="13"/>
    </row>
    <row r="30" spans="1:34">
      <c r="A30" s="11"/>
      <c r="B30" s="320"/>
      <c r="C30" s="320"/>
      <c r="D30" s="320"/>
      <c r="E30" s="320"/>
      <c r="F30" s="320"/>
      <c r="G30" s="320"/>
      <c r="H30" s="320"/>
      <c r="I30" s="320"/>
      <c r="J30" s="320"/>
      <c r="K30" s="320"/>
      <c r="L30" s="320"/>
      <c r="M30" s="320"/>
      <c r="N30" s="320"/>
      <c r="O30" s="320"/>
      <c r="P30" s="320"/>
      <c r="Q30" s="320"/>
      <c r="R30" s="320"/>
      <c r="S30" s="320"/>
      <c r="T30" s="320"/>
      <c r="U30" s="320"/>
      <c r="V30" s="320"/>
      <c r="W30" s="320"/>
      <c r="X30" s="320"/>
      <c r="Y30" s="320"/>
      <c r="Z30" s="320"/>
      <c r="AA30" s="320"/>
      <c r="AB30" s="320"/>
      <c r="AC30" s="320"/>
      <c r="AD30" s="320"/>
      <c r="AE30" s="320"/>
      <c r="AF30" s="320"/>
      <c r="AG30" s="320"/>
      <c r="AH30" s="13"/>
    </row>
    <row r="31" spans="1:34">
      <c r="A31" s="11"/>
      <c r="B31" s="320"/>
      <c r="C31" s="320"/>
      <c r="D31" s="320"/>
      <c r="E31" s="320"/>
      <c r="F31" s="320"/>
      <c r="G31" s="320"/>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0"/>
      <c r="AG31" s="320"/>
      <c r="AH31" s="13"/>
    </row>
    <row r="32" spans="1:34">
      <c r="A32" s="11"/>
      <c r="B32" s="320"/>
      <c r="C32" s="320"/>
      <c r="D32" s="320"/>
      <c r="E32" s="320"/>
      <c r="F32" s="320"/>
      <c r="G32" s="320"/>
      <c r="H32" s="320"/>
      <c r="I32" s="320"/>
      <c r="J32" s="320"/>
      <c r="K32" s="320"/>
      <c r="L32" s="320"/>
      <c r="M32" s="320"/>
      <c r="N32" s="320"/>
      <c r="O32" s="320"/>
      <c r="P32" s="320"/>
      <c r="Q32" s="320"/>
      <c r="R32" s="320"/>
      <c r="S32" s="320"/>
      <c r="T32" s="320"/>
      <c r="U32" s="320"/>
      <c r="V32" s="320"/>
      <c r="W32" s="320"/>
      <c r="X32" s="320"/>
      <c r="Y32" s="320"/>
      <c r="Z32" s="320"/>
      <c r="AA32" s="320"/>
      <c r="AB32" s="320"/>
      <c r="AC32" s="320"/>
      <c r="AD32" s="320"/>
      <c r="AE32" s="320"/>
      <c r="AF32" s="320"/>
      <c r="AG32" s="320"/>
      <c r="AH32" s="13"/>
    </row>
    <row r="33" spans="1:34">
      <c r="A33" s="11"/>
      <c r="B33" s="320"/>
      <c r="C33" s="320"/>
      <c r="D33" s="320"/>
      <c r="E33" s="320"/>
      <c r="F33" s="320"/>
      <c r="G33" s="320"/>
      <c r="H33" s="320"/>
      <c r="I33" s="320"/>
      <c r="J33" s="320"/>
      <c r="K33" s="320"/>
      <c r="L33" s="320"/>
      <c r="M33" s="320"/>
      <c r="N33" s="320"/>
      <c r="O33" s="320"/>
      <c r="P33" s="320"/>
      <c r="Q33" s="320"/>
      <c r="R33" s="320"/>
      <c r="S33" s="320"/>
      <c r="T33" s="320"/>
      <c r="U33" s="320"/>
      <c r="V33" s="320"/>
      <c r="W33" s="320"/>
      <c r="X33" s="320"/>
      <c r="Y33" s="320"/>
      <c r="Z33" s="320"/>
      <c r="AA33" s="320"/>
      <c r="AB33" s="320"/>
      <c r="AC33" s="320"/>
      <c r="AD33" s="320"/>
      <c r="AE33" s="320"/>
      <c r="AF33" s="320"/>
      <c r="AG33" s="320"/>
      <c r="AH33" s="13"/>
    </row>
    <row r="34" spans="1:34">
      <c r="A34" s="11"/>
      <c r="B34" s="320"/>
      <c r="C34" s="320"/>
      <c r="D34" s="320"/>
      <c r="E34" s="320"/>
      <c r="F34" s="320"/>
      <c r="G34" s="320"/>
      <c r="H34" s="320"/>
      <c r="I34" s="320"/>
      <c r="J34" s="320"/>
      <c r="K34" s="320"/>
      <c r="L34" s="320"/>
      <c r="M34" s="320"/>
      <c r="N34" s="320"/>
      <c r="O34" s="320"/>
      <c r="P34" s="320"/>
      <c r="Q34" s="320"/>
      <c r="R34" s="320"/>
      <c r="S34" s="320"/>
      <c r="T34" s="320"/>
      <c r="U34" s="320"/>
      <c r="V34" s="320"/>
      <c r="W34" s="320"/>
      <c r="X34" s="320"/>
      <c r="Y34" s="320"/>
      <c r="Z34" s="320"/>
      <c r="AA34" s="320"/>
      <c r="AB34" s="320"/>
      <c r="AC34" s="320"/>
      <c r="AD34" s="320"/>
      <c r="AE34" s="320"/>
      <c r="AF34" s="320"/>
      <c r="AG34" s="320"/>
      <c r="AH34" s="13"/>
    </row>
    <row r="35" spans="1:34">
      <c r="A35" s="11"/>
      <c r="B35" s="320"/>
      <c r="C35" s="320"/>
      <c r="D35" s="320"/>
      <c r="E35" s="320"/>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13"/>
    </row>
    <row r="36" spans="1:34">
      <c r="A36" s="11"/>
      <c r="B36" s="320"/>
      <c r="C36" s="320"/>
      <c r="D36" s="320"/>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13"/>
    </row>
    <row r="37" spans="1:34">
      <c r="A37" s="11"/>
      <c r="B37" s="320"/>
      <c r="C37" s="320"/>
      <c r="D37" s="320"/>
      <c r="E37" s="320"/>
      <c r="F37" s="320"/>
      <c r="G37" s="320"/>
      <c r="H37" s="320"/>
      <c r="I37" s="320"/>
      <c r="J37" s="320"/>
      <c r="K37" s="320"/>
      <c r="L37" s="320"/>
      <c r="M37" s="320"/>
      <c r="N37" s="320"/>
      <c r="O37" s="320"/>
      <c r="P37" s="320"/>
      <c r="Q37" s="320"/>
      <c r="R37" s="320"/>
      <c r="S37" s="320"/>
      <c r="T37" s="320"/>
      <c r="U37" s="320"/>
      <c r="V37" s="320"/>
      <c r="W37" s="320"/>
      <c r="X37" s="320"/>
      <c r="Y37" s="320"/>
      <c r="Z37" s="320"/>
      <c r="AA37" s="320"/>
      <c r="AB37" s="320"/>
      <c r="AC37" s="320"/>
      <c r="AD37" s="320"/>
      <c r="AE37" s="320"/>
      <c r="AF37" s="320"/>
      <c r="AG37" s="320"/>
      <c r="AH37" s="13"/>
    </row>
    <row r="38" spans="1:34">
      <c r="A38" s="11"/>
      <c r="B38" s="320"/>
      <c r="C38" s="320"/>
      <c r="D38" s="320"/>
      <c r="E38" s="320"/>
      <c r="F38" s="320"/>
      <c r="G38" s="320"/>
      <c r="H38" s="320"/>
      <c r="I38" s="320"/>
      <c r="J38" s="320"/>
      <c r="K38" s="320"/>
      <c r="L38" s="320"/>
      <c r="M38" s="320"/>
      <c r="N38" s="320"/>
      <c r="O38" s="320"/>
      <c r="P38" s="320"/>
      <c r="Q38" s="320"/>
      <c r="R38" s="320"/>
      <c r="S38" s="320"/>
      <c r="T38" s="320"/>
      <c r="U38" s="320"/>
      <c r="V38" s="320"/>
      <c r="W38" s="320"/>
      <c r="X38" s="320"/>
      <c r="Y38" s="320"/>
      <c r="Z38" s="320"/>
      <c r="AA38" s="320"/>
      <c r="AB38" s="320"/>
      <c r="AC38" s="320"/>
      <c r="AD38" s="320"/>
      <c r="AE38" s="320"/>
      <c r="AF38" s="320"/>
      <c r="AG38" s="320"/>
      <c r="AH38" s="13"/>
    </row>
    <row r="39" spans="1:34">
      <c r="A39" s="11"/>
      <c r="B39" s="320"/>
      <c r="C39" s="320"/>
      <c r="D39" s="320"/>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13"/>
    </row>
    <row r="40" spans="1:34">
      <c r="A40" s="11"/>
      <c r="B40" s="320"/>
      <c r="C40" s="320"/>
      <c r="D40" s="320"/>
      <c r="E40" s="320"/>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13"/>
    </row>
    <row r="41" spans="1:34">
      <c r="A41" s="11"/>
      <c r="B41" s="320"/>
      <c r="C41" s="320"/>
      <c r="D41" s="320"/>
      <c r="E41" s="320"/>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0"/>
      <c r="AD41" s="320"/>
      <c r="AE41" s="320"/>
      <c r="AF41" s="320"/>
      <c r="AG41" s="320"/>
      <c r="AH41" s="13"/>
    </row>
    <row r="42" spans="1:34">
      <c r="A42" s="11"/>
      <c r="B42" s="320"/>
      <c r="C42" s="320"/>
      <c r="D42" s="320"/>
      <c r="E42" s="320"/>
      <c r="F42" s="320"/>
      <c r="G42" s="320"/>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13"/>
    </row>
    <row r="43" spans="1:34">
      <c r="A43" s="11"/>
      <c r="B43" s="320"/>
      <c r="C43" s="320"/>
      <c r="D43" s="320"/>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0"/>
      <c r="AD43" s="320"/>
      <c r="AE43" s="320"/>
      <c r="AF43" s="320"/>
      <c r="AG43" s="320"/>
      <c r="AH43" s="13"/>
    </row>
    <row r="44" spans="1:34">
      <c r="A44" s="11"/>
      <c r="B44" s="320"/>
      <c r="C44" s="320"/>
      <c r="D44" s="320"/>
      <c r="E44" s="320"/>
      <c r="F44" s="320"/>
      <c r="G44" s="320"/>
      <c r="H44" s="320"/>
      <c r="I44" s="320"/>
      <c r="J44" s="320"/>
      <c r="K44" s="320"/>
      <c r="L44" s="320"/>
      <c r="M44" s="320"/>
      <c r="N44" s="320"/>
      <c r="O44" s="320"/>
      <c r="P44" s="320"/>
      <c r="Q44" s="320"/>
      <c r="R44" s="320"/>
      <c r="S44" s="320"/>
      <c r="T44" s="320"/>
      <c r="U44" s="320"/>
      <c r="V44" s="320"/>
      <c r="W44" s="320"/>
      <c r="X44" s="320"/>
      <c r="Y44" s="320"/>
      <c r="Z44" s="320"/>
      <c r="AA44" s="320"/>
      <c r="AB44" s="320"/>
      <c r="AC44" s="320"/>
      <c r="AD44" s="320"/>
      <c r="AE44" s="320"/>
      <c r="AF44" s="320"/>
      <c r="AG44" s="320"/>
      <c r="AH44" s="13"/>
    </row>
    <row r="45" spans="1:34">
      <c r="A45" s="11"/>
      <c r="B45" s="320"/>
      <c r="C45" s="320"/>
      <c r="D45" s="320"/>
      <c r="E45" s="320"/>
      <c r="F45" s="320"/>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13"/>
    </row>
    <row r="46" spans="1:34">
      <c r="A46" s="11"/>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13"/>
    </row>
    <row r="47" spans="1:34">
      <c r="A47" s="294"/>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6"/>
    </row>
    <row r="48" spans="1:34">
      <c r="A48" s="46"/>
      <c r="B48" s="46"/>
      <c r="C48" s="46"/>
      <c r="D48" s="46"/>
      <c r="E48" s="46"/>
      <c r="F48" s="46"/>
      <c r="G48" s="46"/>
      <c r="H48" s="46"/>
      <c r="I48" s="46"/>
      <c r="J48" s="46"/>
      <c r="K48" s="46"/>
      <c r="L48" s="46"/>
      <c r="M48" s="46"/>
      <c r="N48" s="46"/>
      <c r="O48" s="46"/>
      <c r="P48" s="46"/>
      <c r="Q48" s="1290" t="s">
        <v>23</v>
      </c>
      <c r="R48" s="1290"/>
      <c r="S48" s="1290"/>
      <c r="T48" s="1290"/>
      <c r="U48" s="1290"/>
      <c r="V48" s="1290"/>
      <c r="W48" s="1290"/>
      <c r="X48" s="1290"/>
      <c r="Y48" s="1328"/>
      <c r="Z48" s="1329"/>
      <c r="AA48" s="1329"/>
      <c r="AB48" s="1329"/>
      <c r="AC48" s="1329"/>
      <c r="AD48" s="1329"/>
      <c r="AE48" s="567" t="s">
        <v>18</v>
      </c>
      <c r="AF48" s="567"/>
      <c r="AG48" s="567"/>
      <c r="AH48" s="572"/>
    </row>
    <row r="49" spans="1:34">
      <c r="A49" s="46"/>
      <c r="B49" s="46"/>
      <c r="C49" s="46"/>
      <c r="D49" s="46"/>
      <c r="E49" s="46"/>
      <c r="F49" s="46"/>
      <c r="G49" s="46"/>
      <c r="H49" s="46"/>
      <c r="I49" s="46"/>
      <c r="J49" s="46"/>
      <c r="K49" s="46"/>
      <c r="L49" s="46"/>
      <c r="M49" s="46"/>
      <c r="N49" s="46"/>
      <c r="O49" s="46"/>
      <c r="P49" s="46"/>
      <c r="Q49" s="1157"/>
      <c r="R49" s="1157"/>
      <c r="S49" s="1157"/>
      <c r="T49" s="1157"/>
      <c r="U49" s="1157"/>
      <c r="V49" s="1157"/>
      <c r="W49" s="1157"/>
      <c r="X49" s="1157"/>
      <c r="Y49" s="1160"/>
      <c r="Z49" s="1161"/>
      <c r="AA49" s="1161"/>
      <c r="AB49" s="1161"/>
      <c r="AC49" s="1161"/>
      <c r="AD49" s="1161"/>
      <c r="AE49" s="713"/>
      <c r="AF49" s="713"/>
      <c r="AG49" s="713"/>
      <c r="AH49" s="718"/>
    </row>
    <row r="50" spans="1:34" ht="14.25" thickBot="1">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row>
    <row r="51" spans="1:34" ht="14.25" thickTop="1">
      <c r="A51" s="553" t="s">
        <v>22</v>
      </c>
      <c r="B51" s="554"/>
      <c r="C51" s="554"/>
      <c r="D51" s="554"/>
      <c r="E51" s="554"/>
      <c r="F51" s="554"/>
      <c r="G51" s="554"/>
      <c r="H51" s="554"/>
      <c r="I51" s="554"/>
      <c r="J51" s="546"/>
      <c r="M51" s="553" t="s">
        <v>23</v>
      </c>
      <c r="N51" s="554"/>
      <c r="O51" s="554"/>
      <c r="P51" s="554"/>
      <c r="Q51" s="554"/>
      <c r="R51" s="554"/>
      <c r="S51" s="554"/>
      <c r="T51" s="554"/>
      <c r="U51" s="554"/>
      <c r="V51" s="546"/>
      <c r="Y51" s="1086" t="s">
        <v>20</v>
      </c>
      <c r="Z51" s="1087"/>
      <c r="AA51" s="1087"/>
      <c r="AB51" s="1087"/>
      <c r="AC51" s="1087"/>
      <c r="AD51" s="1087"/>
      <c r="AE51" s="1087"/>
      <c r="AF51" s="1087"/>
      <c r="AG51" s="1087"/>
      <c r="AH51" s="1088"/>
    </row>
    <row r="52" spans="1:34">
      <c r="A52" s="1153">
        <f>Y24</f>
        <v>0</v>
      </c>
      <c r="B52" s="1121"/>
      <c r="C52" s="1121"/>
      <c r="D52" s="1121"/>
      <c r="E52" s="1121"/>
      <c r="F52" s="1121"/>
      <c r="G52" s="712" t="s">
        <v>18</v>
      </c>
      <c r="H52" s="712"/>
      <c r="I52" s="712"/>
      <c r="J52" s="717"/>
      <c r="K52" s="724" t="s">
        <v>24</v>
      </c>
      <c r="L52" s="572"/>
      <c r="M52" s="1153">
        <f>Y48</f>
        <v>0</v>
      </c>
      <c r="N52" s="1121"/>
      <c r="O52" s="1121"/>
      <c r="P52" s="1121"/>
      <c r="Q52" s="1121"/>
      <c r="R52" s="1121"/>
      <c r="S52" s="712" t="s">
        <v>18</v>
      </c>
      <c r="T52" s="712"/>
      <c r="U52" s="712"/>
      <c r="V52" s="717"/>
      <c r="W52" s="724" t="s">
        <v>21</v>
      </c>
      <c r="X52" s="567"/>
      <c r="Y52" s="1101">
        <f>A52-M52</f>
        <v>0</v>
      </c>
      <c r="Z52" s="1102"/>
      <c r="AA52" s="1102"/>
      <c r="AB52" s="1102"/>
      <c r="AC52" s="1102"/>
      <c r="AD52" s="1102"/>
      <c r="AE52" s="712" t="s">
        <v>18</v>
      </c>
      <c r="AF52" s="712"/>
      <c r="AG52" s="712"/>
      <c r="AH52" s="1105"/>
    </row>
    <row r="53" spans="1:34" ht="14.25" thickBot="1">
      <c r="A53" s="1154"/>
      <c r="B53" s="1155"/>
      <c r="C53" s="1155"/>
      <c r="D53" s="1155"/>
      <c r="E53" s="1155"/>
      <c r="F53" s="1155"/>
      <c r="G53" s="713"/>
      <c r="H53" s="713"/>
      <c r="I53" s="713"/>
      <c r="J53" s="718"/>
      <c r="K53" s="724"/>
      <c r="L53" s="572"/>
      <c r="M53" s="1154"/>
      <c r="N53" s="1155"/>
      <c r="O53" s="1155"/>
      <c r="P53" s="1155"/>
      <c r="Q53" s="1155"/>
      <c r="R53" s="1155"/>
      <c r="S53" s="713"/>
      <c r="T53" s="713"/>
      <c r="U53" s="713"/>
      <c r="V53" s="718"/>
      <c r="W53" s="724"/>
      <c r="X53" s="567"/>
      <c r="Y53" s="1103"/>
      <c r="Z53" s="1104"/>
      <c r="AA53" s="1104"/>
      <c r="AB53" s="1104"/>
      <c r="AC53" s="1104"/>
      <c r="AD53" s="1104"/>
      <c r="AE53" s="1106"/>
      <c r="AF53" s="1106"/>
      <c r="AG53" s="1106"/>
      <c r="AH53" s="1107"/>
    </row>
    <row r="54" spans="1:34" ht="15" thickTop="1" thickBot="1"/>
    <row r="55" spans="1:34" ht="13.5" customHeight="1" thickTop="1">
      <c r="K55" s="1146" t="s">
        <v>445</v>
      </c>
      <c r="L55" s="1147"/>
      <c r="M55" s="1147"/>
      <c r="N55" s="1147"/>
      <c r="O55" s="1147"/>
      <c r="P55" s="1147"/>
      <c r="Q55" s="1148"/>
      <c r="W55" s="1086" t="s">
        <v>477</v>
      </c>
      <c r="X55" s="1087"/>
      <c r="Y55" s="1087"/>
      <c r="Z55" s="1087"/>
      <c r="AA55" s="1087"/>
      <c r="AB55" s="1087"/>
      <c r="AC55" s="1087"/>
      <c r="AD55" s="1087"/>
      <c r="AE55" s="1087"/>
      <c r="AF55" s="1088"/>
    </row>
    <row r="56" spans="1:34" ht="13.5" customHeight="1">
      <c r="K56" s="1301"/>
      <c r="L56" s="1302"/>
      <c r="M56" s="1302"/>
      <c r="N56" s="1302"/>
      <c r="O56" s="1302"/>
      <c r="P56" s="723" t="s">
        <v>58</v>
      </c>
      <c r="Q56" s="717"/>
      <c r="W56" s="1101">
        <f>K56*Y52</f>
        <v>0</v>
      </c>
      <c r="X56" s="1102"/>
      <c r="Y56" s="1102"/>
      <c r="Z56" s="1102"/>
      <c r="AA56" s="1102"/>
      <c r="AB56" s="1102"/>
      <c r="AC56" s="1111" t="s">
        <v>440</v>
      </c>
      <c r="AD56" s="704"/>
      <c r="AE56" s="704"/>
      <c r="AF56" s="1112"/>
    </row>
    <row r="57" spans="1:34" ht="14.25" customHeight="1" thickBot="1">
      <c r="K57" s="1303"/>
      <c r="L57" s="1304"/>
      <c r="M57" s="1304"/>
      <c r="N57" s="1304"/>
      <c r="O57" s="1304"/>
      <c r="P57" s="725"/>
      <c r="Q57" s="718"/>
      <c r="W57" s="1103"/>
      <c r="X57" s="1104"/>
      <c r="Y57" s="1104"/>
      <c r="Z57" s="1104"/>
      <c r="AA57" s="1104"/>
      <c r="AB57" s="1104"/>
      <c r="AC57" s="1113"/>
      <c r="AD57" s="1113"/>
      <c r="AE57" s="1113"/>
      <c r="AF57" s="1114"/>
    </row>
    <row r="58" spans="1:34" ht="14.25" thickTop="1">
      <c r="B58" s="44" t="s">
        <v>25</v>
      </c>
      <c r="C58" s="44" t="s">
        <v>26</v>
      </c>
    </row>
    <row r="59" spans="1:34">
      <c r="B59" s="44" t="s">
        <v>25</v>
      </c>
      <c r="C59" s="44" t="s">
        <v>34</v>
      </c>
    </row>
    <row r="60" spans="1:34">
      <c r="B60" s="44" t="s">
        <v>25</v>
      </c>
      <c r="C60" s="44" t="s">
        <v>35</v>
      </c>
    </row>
    <row r="61" spans="1:34">
      <c r="B61" s="24" t="s">
        <v>25</v>
      </c>
      <c r="C61" s="24" t="s">
        <v>452</v>
      </c>
    </row>
  </sheetData>
  <sheetProtection password="D73A" sheet="1" formatCells="0"/>
  <mergeCells count="28">
    <mergeCell ref="K55:Q55"/>
    <mergeCell ref="W55:AF55"/>
    <mergeCell ref="K56:O57"/>
    <mergeCell ref="P56:Q57"/>
    <mergeCell ref="W56:AB57"/>
    <mergeCell ref="AC56:AF57"/>
    <mergeCell ref="A51:J51"/>
    <mergeCell ref="M51:V51"/>
    <mergeCell ref="Y51:AH51"/>
    <mergeCell ref="A52:F53"/>
    <mergeCell ref="G52:J53"/>
    <mergeCell ref="K52:L53"/>
    <mergeCell ref="M52:R53"/>
    <mergeCell ref="S52:V53"/>
    <mergeCell ref="W52:X53"/>
    <mergeCell ref="Y52:AD53"/>
    <mergeCell ref="AE52:AH53"/>
    <mergeCell ref="A1:K2"/>
    <mergeCell ref="AC1:AH2"/>
    <mergeCell ref="AA1:AB2"/>
    <mergeCell ref="Q48:X49"/>
    <mergeCell ref="Y48:AD49"/>
    <mergeCell ref="AE48:AH49"/>
    <mergeCell ref="A3:AH3"/>
    <mergeCell ref="Q24:X25"/>
    <mergeCell ref="Y24:AD25"/>
    <mergeCell ref="AE24:AH25"/>
    <mergeCell ref="A27:AH27"/>
  </mergeCells>
  <phoneticPr fontId="28"/>
  <conditionalFormatting sqref="K56:O57">
    <cfRule type="containsBlanks" dxfId="3" priority="3">
      <formula>LEN(TRIM(K56))=0</formula>
    </cfRule>
    <cfRule type="expression" dxfId="2" priority="4">
      <formula>$K$56=""</formula>
    </cfRule>
  </conditionalFormatting>
  <conditionalFormatting sqref="Y48:AD49">
    <cfRule type="containsBlanks" dxfId="1" priority="2">
      <formula>LEN(TRIM(Y48))=0</formula>
    </cfRule>
  </conditionalFormatting>
  <conditionalFormatting sqref="Y24:AD25">
    <cfRule type="containsBlanks" dxfId="0" priority="1">
      <formula>LEN(TRIM(Y24))=0</formula>
    </cfRule>
  </conditionalFormatting>
  <printOptions horizontalCentered="1"/>
  <pageMargins left="0.51181102362204722" right="0.51181102362204722" top="0.51181102362204722" bottom="0.35433070866141736" header="0.27559055118110237" footer="0.31496062992125984"/>
  <pageSetup paperSize="9" orientation="portrait" r:id="rId1"/>
  <headerFooter>
    <oddHeader>&amp;L６．CO₂排出削減量算定</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8"/>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sheetPr>
  <dimension ref="A2:AI92"/>
  <sheetViews>
    <sheetView showZeros="0" view="pageBreakPreview" zoomScaleNormal="100" zoomScaleSheetLayoutView="100" workbookViewId="0">
      <selection activeCell="AI1" sqref="AI1"/>
    </sheetView>
  </sheetViews>
  <sheetFormatPr defaultRowHeight="13.5"/>
  <cols>
    <col min="1" max="10" width="2.625" style="24" customWidth="1"/>
    <col min="11" max="11" width="4.75" style="24" customWidth="1"/>
    <col min="12" max="15" width="2.625" style="24" customWidth="1"/>
    <col min="16" max="16" width="6" style="24" customWidth="1"/>
    <col min="17" max="22" width="2.625" style="24" customWidth="1"/>
    <col min="23" max="23" width="2.875" style="24" customWidth="1"/>
    <col min="24" max="27" width="2.625" style="24" customWidth="1"/>
    <col min="28" max="28" width="4.625" style="24" customWidth="1"/>
    <col min="29" max="33" width="2.625" style="24" customWidth="1"/>
    <col min="34" max="34" width="8" style="24" customWidth="1"/>
    <col min="35" max="59" width="2.625" style="24" customWidth="1"/>
    <col min="60" max="16384" width="9" style="24"/>
  </cols>
  <sheetData>
    <row r="2" spans="1:35" ht="14.25" thickBot="1">
      <c r="A2" s="24" t="s">
        <v>438</v>
      </c>
      <c r="AH2" s="164" t="s">
        <v>399</v>
      </c>
    </row>
    <row r="3" spans="1:35" ht="20.100000000000001" customHeight="1">
      <c r="A3" s="601" t="s">
        <v>29</v>
      </c>
      <c r="B3" s="602"/>
      <c r="C3" s="602"/>
      <c r="D3" s="602"/>
      <c r="E3" s="602"/>
      <c r="F3" s="602"/>
      <c r="G3" s="602"/>
      <c r="H3" s="602"/>
      <c r="I3" s="602"/>
      <c r="J3" s="602"/>
      <c r="K3" s="603"/>
      <c r="L3" s="573" t="s">
        <v>400</v>
      </c>
      <c r="M3" s="574"/>
      <c r="N3" s="574"/>
      <c r="O3" s="574"/>
      <c r="P3" s="574"/>
      <c r="Q3" s="574"/>
      <c r="R3" s="574"/>
      <c r="S3" s="574"/>
      <c r="T3" s="574"/>
      <c r="U3" s="574"/>
      <c r="V3" s="574"/>
      <c r="W3" s="574"/>
      <c r="X3" s="573" t="s">
        <v>401</v>
      </c>
      <c r="Y3" s="574"/>
      <c r="Z3" s="574"/>
      <c r="AA3" s="574"/>
      <c r="AB3" s="575"/>
      <c r="AC3" s="574" t="s">
        <v>75</v>
      </c>
      <c r="AD3" s="574"/>
      <c r="AE3" s="574"/>
      <c r="AF3" s="574"/>
      <c r="AG3" s="574"/>
      <c r="AH3" s="579"/>
    </row>
    <row r="4" spans="1:35" ht="20.100000000000001" customHeight="1" thickBot="1">
      <c r="A4" s="604"/>
      <c r="B4" s="605"/>
      <c r="C4" s="605"/>
      <c r="D4" s="605"/>
      <c r="E4" s="605"/>
      <c r="F4" s="605"/>
      <c r="G4" s="605"/>
      <c r="H4" s="605"/>
      <c r="I4" s="605"/>
      <c r="J4" s="605"/>
      <c r="K4" s="606"/>
      <c r="L4" s="581" t="s">
        <v>402</v>
      </c>
      <c r="M4" s="581"/>
      <c r="N4" s="581"/>
      <c r="O4" s="581"/>
      <c r="P4" s="581"/>
      <c r="Q4" s="581" t="s">
        <v>403</v>
      </c>
      <c r="R4" s="581"/>
      <c r="S4" s="581" t="s">
        <v>110</v>
      </c>
      <c r="T4" s="581"/>
      <c r="U4" s="581"/>
      <c r="V4" s="581"/>
      <c r="W4" s="582"/>
      <c r="X4" s="576"/>
      <c r="Y4" s="577"/>
      <c r="Z4" s="577"/>
      <c r="AA4" s="577"/>
      <c r="AB4" s="578"/>
      <c r="AC4" s="577"/>
      <c r="AD4" s="577"/>
      <c r="AE4" s="577"/>
      <c r="AF4" s="577"/>
      <c r="AG4" s="577"/>
      <c r="AH4" s="580"/>
    </row>
    <row r="5" spans="1:35" ht="20.100000000000001" customHeight="1">
      <c r="A5" s="611" t="s">
        <v>28</v>
      </c>
      <c r="B5" s="608"/>
      <c r="C5" s="609"/>
      <c r="D5" s="609"/>
      <c r="E5" s="609"/>
      <c r="F5" s="609"/>
      <c r="G5" s="609"/>
      <c r="H5" s="609"/>
      <c r="I5" s="609"/>
      <c r="J5" s="609"/>
      <c r="K5" s="609"/>
      <c r="L5" s="607"/>
      <c r="M5" s="607"/>
      <c r="N5" s="607"/>
      <c r="O5" s="607"/>
      <c r="P5" s="607"/>
      <c r="Q5" s="607"/>
      <c r="R5" s="607"/>
      <c r="S5" s="586">
        <f t="shared" ref="S5:S11" si="0">ROUND(L5*Q5,0)</f>
        <v>0</v>
      </c>
      <c r="T5" s="586"/>
      <c r="U5" s="586"/>
      <c r="V5" s="586"/>
      <c r="W5" s="586"/>
      <c r="X5" s="585"/>
      <c r="Y5" s="585"/>
      <c r="Z5" s="585"/>
      <c r="AA5" s="585"/>
      <c r="AB5" s="585"/>
      <c r="AC5" s="586">
        <f t="shared" ref="AC5:AC11" si="1">S5+X5</f>
        <v>0</v>
      </c>
      <c r="AD5" s="586"/>
      <c r="AE5" s="586"/>
      <c r="AF5" s="586"/>
      <c r="AG5" s="586"/>
      <c r="AH5" s="587"/>
    </row>
    <row r="6" spans="1:35" ht="20.100000000000001" customHeight="1">
      <c r="A6" s="612"/>
      <c r="B6" s="535"/>
      <c r="C6" s="536"/>
      <c r="D6" s="536"/>
      <c r="E6" s="536"/>
      <c r="F6" s="536"/>
      <c r="G6" s="536"/>
      <c r="H6" s="536"/>
      <c r="I6" s="536"/>
      <c r="J6" s="536"/>
      <c r="K6" s="536"/>
      <c r="L6" s="528"/>
      <c r="M6" s="529"/>
      <c r="N6" s="529"/>
      <c r="O6" s="529"/>
      <c r="P6" s="530"/>
      <c r="Q6" s="531"/>
      <c r="R6" s="531"/>
      <c r="S6" s="532">
        <f t="shared" si="0"/>
        <v>0</v>
      </c>
      <c r="T6" s="532"/>
      <c r="U6" s="532"/>
      <c r="V6" s="532"/>
      <c r="W6" s="532"/>
      <c r="X6" s="533"/>
      <c r="Y6" s="533"/>
      <c r="Z6" s="533"/>
      <c r="AA6" s="533"/>
      <c r="AB6" s="533"/>
      <c r="AC6" s="532">
        <f t="shared" si="1"/>
        <v>0</v>
      </c>
      <c r="AD6" s="532"/>
      <c r="AE6" s="532"/>
      <c r="AF6" s="532"/>
      <c r="AG6" s="532"/>
      <c r="AH6" s="534"/>
    </row>
    <row r="7" spans="1:35" ht="20.100000000000001" customHeight="1">
      <c r="A7" s="612"/>
      <c r="B7" s="535"/>
      <c r="C7" s="536"/>
      <c r="D7" s="536"/>
      <c r="E7" s="536"/>
      <c r="F7" s="536"/>
      <c r="G7" s="536"/>
      <c r="H7" s="536"/>
      <c r="I7" s="536"/>
      <c r="J7" s="536"/>
      <c r="K7" s="536"/>
      <c r="L7" s="528"/>
      <c r="M7" s="529"/>
      <c r="N7" s="529"/>
      <c r="O7" s="529"/>
      <c r="P7" s="530"/>
      <c r="Q7" s="531"/>
      <c r="R7" s="531"/>
      <c r="S7" s="532">
        <f t="shared" si="0"/>
        <v>0</v>
      </c>
      <c r="T7" s="532"/>
      <c r="U7" s="532"/>
      <c r="V7" s="532"/>
      <c r="W7" s="532"/>
      <c r="X7" s="533"/>
      <c r="Y7" s="533"/>
      <c r="Z7" s="533"/>
      <c r="AA7" s="533"/>
      <c r="AB7" s="533"/>
      <c r="AC7" s="532">
        <f t="shared" si="1"/>
        <v>0</v>
      </c>
      <c r="AD7" s="532"/>
      <c r="AE7" s="532"/>
      <c r="AF7" s="532"/>
      <c r="AG7" s="532"/>
      <c r="AH7" s="534"/>
    </row>
    <row r="8" spans="1:35" ht="20.100000000000001" customHeight="1">
      <c r="A8" s="612"/>
      <c r="B8" s="535"/>
      <c r="C8" s="536"/>
      <c r="D8" s="536"/>
      <c r="E8" s="536"/>
      <c r="F8" s="536"/>
      <c r="G8" s="536"/>
      <c r="H8" s="536"/>
      <c r="I8" s="536"/>
      <c r="J8" s="536"/>
      <c r="K8" s="536"/>
      <c r="L8" s="528"/>
      <c r="M8" s="529"/>
      <c r="N8" s="529"/>
      <c r="O8" s="529"/>
      <c r="P8" s="530"/>
      <c r="Q8" s="531"/>
      <c r="R8" s="531"/>
      <c r="S8" s="532">
        <f t="shared" si="0"/>
        <v>0</v>
      </c>
      <c r="T8" s="532"/>
      <c r="U8" s="532"/>
      <c r="V8" s="532"/>
      <c r="W8" s="532"/>
      <c r="X8" s="533"/>
      <c r="Y8" s="533"/>
      <c r="Z8" s="533"/>
      <c r="AA8" s="533"/>
      <c r="AB8" s="533"/>
      <c r="AC8" s="532">
        <f t="shared" si="1"/>
        <v>0</v>
      </c>
      <c r="AD8" s="532"/>
      <c r="AE8" s="532"/>
      <c r="AF8" s="532"/>
      <c r="AG8" s="532"/>
      <c r="AH8" s="534"/>
    </row>
    <row r="9" spans="1:35" ht="20.100000000000001" customHeight="1">
      <c r="A9" s="612"/>
      <c r="B9" s="535"/>
      <c r="C9" s="536"/>
      <c r="D9" s="536"/>
      <c r="E9" s="536"/>
      <c r="F9" s="536"/>
      <c r="G9" s="536"/>
      <c r="H9" s="536"/>
      <c r="I9" s="536"/>
      <c r="J9" s="536"/>
      <c r="K9" s="536"/>
      <c r="L9" s="528"/>
      <c r="M9" s="529"/>
      <c r="N9" s="529"/>
      <c r="O9" s="529"/>
      <c r="P9" s="530"/>
      <c r="Q9" s="531"/>
      <c r="R9" s="531"/>
      <c r="S9" s="532">
        <f t="shared" si="0"/>
        <v>0</v>
      </c>
      <c r="T9" s="532"/>
      <c r="U9" s="532"/>
      <c r="V9" s="532"/>
      <c r="W9" s="532"/>
      <c r="X9" s="533"/>
      <c r="Y9" s="533"/>
      <c r="Z9" s="533"/>
      <c r="AA9" s="533"/>
      <c r="AB9" s="533"/>
      <c r="AC9" s="532">
        <f t="shared" si="1"/>
        <v>0</v>
      </c>
      <c r="AD9" s="532"/>
      <c r="AE9" s="532"/>
      <c r="AF9" s="532"/>
      <c r="AG9" s="532"/>
      <c r="AH9" s="534"/>
    </row>
    <row r="10" spans="1:35" ht="20.100000000000001" customHeight="1">
      <c r="A10" s="612"/>
      <c r="B10" s="535"/>
      <c r="C10" s="536"/>
      <c r="D10" s="536"/>
      <c r="E10" s="536"/>
      <c r="F10" s="536"/>
      <c r="G10" s="536"/>
      <c r="H10" s="536"/>
      <c r="I10" s="536"/>
      <c r="J10" s="536"/>
      <c r="K10" s="536"/>
      <c r="L10" s="528"/>
      <c r="M10" s="529"/>
      <c r="N10" s="529"/>
      <c r="O10" s="529"/>
      <c r="P10" s="530"/>
      <c r="Q10" s="531"/>
      <c r="R10" s="531"/>
      <c r="S10" s="532">
        <f t="shared" si="0"/>
        <v>0</v>
      </c>
      <c r="T10" s="532"/>
      <c r="U10" s="532"/>
      <c r="V10" s="532"/>
      <c r="W10" s="532"/>
      <c r="X10" s="533"/>
      <c r="Y10" s="533"/>
      <c r="Z10" s="533"/>
      <c r="AA10" s="533"/>
      <c r="AB10" s="533"/>
      <c r="AC10" s="532">
        <f t="shared" si="1"/>
        <v>0</v>
      </c>
      <c r="AD10" s="532"/>
      <c r="AE10" s="532"/>
      <c r="AF10" s="532"/>
      <c r="AG10" s="532"/>
      <c r="AH10" s="534"/>
    </row>
    <row r="11" spans="1:35" ht="20.100000000000001" customHeight="1">
      <c r="A11" s="612"/>
      <c r="B11" s="535"/>
      <c r="C11" s="536"/>
      <c r="D11" s="536"/>
      <c r="E11" s="536"/>
      <c r="F11" s="536"/>
      <c r="G11" s="536"/>
      <c r="H11" s="536"/>
      <c r="I11" s="536"/>
      <c r="J11" s="536"/>
      <c r="K11" s="536"/>
      <c r="L11" s="528"/>
      <c r="M11" s="529"/>
      <c r="N11" s="529"/>
      <c r="O11" s="529"/>
      <c r="P11" s="530"/>
      <c r="Q11" s="531"/>
      <c r="R11" s="531"/>
      <c r="S11" s="532">
        <f t="shared" si="0"/>
        <v>0</v>
      </c>
      <c r="T11" s="532"/>
      <c r="U11" s="532"/>
      <c r="V11" s="532"/>
      <c r="W11" s="532"/>
      <c r="X11" s="533"/>
      <c r="Y11" s="533"/>
      <c r="Z11" s="533"/>
      <c r="AA11" s="533"/>
      <c r="AB11" s="533"/>
      <c r="AC11" s="532">
        <f t="shared" si="1"/>
        <v>0</v>
      </c>
      <c r="AD11" s="532"/>
      <c r="AE11" s="532"/>
      <c r="AF11" s="532"/>
      <c r="AG11" s="532"/>
      <c r="AH11" s="534"/>
    </row>
    <row r="12" spans="1:35" ht="20.100000000000001" customHeight="1" thickBot="1">
      <c r="A12" s="612"/>
      <c r="B12" s="618" t="s">
        <v>436</v>
      </c>
      <c r="C12" s="618"/>
      <c r="D12" s="618"/>
      <c r="E12" s="618"/>
      <c r="F12" s="618"/>
      <c r="G12" s="618"/>
      <c r="H12" s="618"/>
      <c r="I12" s="618"/>
      <c r="J12" s="618"/>
      <c r="K12" s="618"/>
      <c r="L12" s="610"/>
      <c r="M12" s="610"/>
      <c r="N12" s="610"/>
      <c r="O12" s="610"/>
      <c r="P12" s="610"/>
      <c r="Q12" s="610"/>
      <c r="R12" s="610"/>
      <c r="S12" s="596">
        <f>SUM(S5:S11)</f>
        <v>0</v>
      </c>
      <c r="T12" s="596"/>
      <c r="U12" s="596"/>
      <c r="V12" s="596"/>
      <c r="W12" s="596"/>
      <c r="X12" s="596">
        <f>SUM(X5:X11)</f>
        <v>0</v>
      </c>
      <c r="Y12" s="596"/>
      <c r="Z12" s="596"/>
      <c r="AA12" s="596"/>
      <c r="AB12" s="596"/>
      <c r="AC12" s="596">
        <f>SUM(AC5:AH11)</f>
        <v>0</v>
      </c>
      <c r="AD12" s="596"/>
      <c r="AE12" s="596"/>
      <c r="AF12" s="596"/>
      <c r="AG12" s="596"/>
      <c r="AH12" s="597"/>
      <c r="AI12" s="24" t="s">
        <v>482</v>
      </c>
    </row>
    <row r="13" spans="1:35" ht="20.100000000000001" customHeight="1">
      <c r="A13" s="612"/>
      <c r="B13" s="537"/>
      <c r="C13" s="538"/>
      <c r="D13" s="538"/>
      <c r="E13" s="538"/>
      <c r="F13" s="538"/>
      <c r="G13" s="538"/>
      <c r="H13" s="538"/>
      <c r="I13" s="538"/>
      <c r="J13" s="538"/>
      <c r="K13" s="538"/>
      <c r="L13" s="539"/>
      <c r="M13" s="539"/>
      <c r="N13" s="539"/>
      <c r="O13" s="539"/>
      <c r="P13" s="539"/>
      <c r="Q13" s="539"/>
      <c r="R13" s="539"/>
      <c r="S13" s="591">
        <f>ROUND(L13*Q13,0)</f>
        <v>0</v>
      </c>
      <c r="T13" s="591"/>
      <c r="U13" s="591"/>
      <c r="V13" s="591"/>
      <c r="W13" s="591"/>
      <c r="X13" s="584"/>
      <c r="Y13" s="584"/>
      <c r="Z13" s="584"/>
      <c r="AA13" s="584"/>
      <c r="AB13" s="584"/>
      <c r="AC13" s="586">
        <f>S13+X13</f>
        <v>0</v>
      </c>
      <c r="AD13" s="586"/>
      <c r="AE13" s="586"/>
      <c r="AF13" s="586"/>
      <c r="AG13" s="586"/>
      <c r="AH13" s="587"/>
    </row>
    <row r="14" spans="1:35" ht="20.100000000000001" customHeight="1">
      <c r="A14" s="612"/>
      <c r="B14" s="537"/>
      <c r="C14" s="538"/>
      <c r="D14" s="538"/>
      <c r="E14" s="538"/>
      <c r="F14" s="538"/>
      <c r="G14" s="538"/>
      <c r="H14" s="538"/>
      <c r="I14" s="538"/>
      <c r="J14" s="538"/>
      <c r="K14" s="538"/>
      <c r="L14" s="539"/>
      <c r="M14" s="539"/>
      <c r="N14" s="539"/>
      <c r="O14" s="539"/>
      <c r="P14" s="539"/>
      <c r="Q14" s="539"/>
      <c r="R14" s="539"/>
      <c r="S14" s="532">
        <f>ROUND(L14*Q14,0)</f>
        <v>0</v>
      </c>
      <c r="T14" s="532"/>
      <c r="U14" s="532"/>
      <c r="V14" s="532"/>
      <c r="W14" s="532"/>
      <c r="X14" s="584"/>
      <c r="Y14" s="584"/>
      <c r="Z14" s="584"/>
      <c r="AA14" s="584"/>
      <c r="AB14" s="584"/>
      <c r="AC14" s="532">
        <f t="shared" ref="AC14:AC16" si="2">S14+X14</f>
        <v>0</v>
      </c>
      <c r="AD14" s="532"/>
      <c r="AE14" s="532"/>
      <c r="AF14" s="532"/>
      <c r="AG14" s="532"/>
      <c r="AH14" s="534"/>
    </row>
    <row r="15" spans="1:35" ht="20.100000000000001" customHeight="1">
      <c r="A15" s="612"/>
      <c r="B15" s="537"/>
      <c r="C15" s="538"/>
      <c r="D15" s="538"/>
      <c r="E15" s="538"/>
      <c r="F15" s="538"/>
      <c r="G15" s="538"/>
      <c r="H15" s="538"/>
      <c r="I15" s="538"/>
      <c r="J15" s="538"/>
      <c r="K15" s="538"/>
      <c r="L15" s="539"/>
      <c r="M15" s="539"/>
      <c r="N15" s="539"/>
      <c r="O15" s="539"/>
      <c r="P15" s="539"/>
      <c r="Q15" s="528"/>
      <c r="R15" s="530"/>
      <c r="S15" s="532">
        <f>ROUND(L15*Q15,0)</f>
        <v>0</v>
      </c>
      <c r="T15" s="532"/>
      <c r="U15" s="532"/>
      <c r="V15" s="532"/>
      <c r="W15" s="532"/>
      <c r="X15" s="584"/>
      <c r="Y15" s="584"/>
      <c r="Z15" s="584"/>
      <c r="AA15" s="584"/>
      <c r="AB15" s="584"/>
      <c r="AC15" s="532">
        <f t="shared" si="2"/>
        <v>0</v>
      </c>
      <c r="AD15" s="532"/>
      <c r="AE15" s="532"/>
      <c r="AF15" s="532"/>
      <c r="AG15" s="532"/>
      <c r="AH15" s="534"/>
    </row>
    <row r="16" spans="1:35" ht="20.100000000000001" customHeight="1">
      <c r="A16" s="612"/>
      <c r="B16" s="537"/>
      <c r="C16" s="538"/>
      <c r="D16" s="538"/>
      <c r="E16" s="538"/>
      <c r="F16" s="538"/>
      <c r="G16" s="538"/>
      <c r="H16" s="538"/>
      <c r="I16" s="538"/>
      <c r="J16" s="538"/>
      <c r="K16" s="538"/>
      <c r="L16" s="539"/>
      <c r="M16" s="539"/>
      <c r="N16" s="539"/>
      <c r="O16" s="539"/>
      <c r="P16" s="539"/>
      <c r="Q16" s="528"/>
      <c r="R16" s="530"/>
      <c r="S16" s="591">
        <f t="shared" ref="S16" si="3">ROUND(L16*Q16,0)</f>
        <v>0</v>
      </c>
      <c r="T16" s="591"/>
      <c r="U16" s="591"/>
      <c r="V16" s="591"/>
      <c r="W16" s="591"/>
      <c r="X16" s="584"/>
      <c r="Y16" s="584"/>
      <c r="Z16" s="584"/>
      <c r="AA16" s="584"/>
      <c r="AB16" s="584"/>
      <c r="AC16" s="532">
        <f t="shared" si="2"/>
        <v>0</v>
      </c>
      <c r="AD16" s="532"/>
      <c r="AE16" s="532"/>
      <c r="AF16" s="532"/>
      <c r="AG16" s="532"/>
      <c r="AH16" s="534"/>
    </row>
    <row r="17" spans="1:35" ht="20.100000000000001" customHeight="1">
      <c r="A17" s="612"/>
      <c r="B17" s="535"/>
      <c r="C17" s="536"/>
      <c r="D17" s="536"/>
      <c r="E17" s="536"/>
      <c r="F17" s="536"/>
      <c r="G17" s="536"/>
      <c r="H17" s="536"/>
      <c r="I17" s="536"/>
      <c r="J17" s="536"/>
      <c r="K17" s="583"/>
      <c r="L17" s="539"/>
      <c r="M17" s="539"/>
      <c r="N17" s="539"/>
      <c r="O17" s="539"/>
      <c r="P17" s="539"/>
      <c r="Q17" s="528"/>
      <c r="R17" s="530"/>
      <c r="S17" s="532">
        <f>ROUND(L17*Q17,0)</f>
        <v>0</v>
      </c>
      <c r="T17" s="532"/>
      <c r="U17" s="532"/>
      <c r="V17" s="532"/>
      <c r="W17" s="532"/>
      <c r="X17" s="584"/>
      <c r="Y17" s="584"/>
      <c r="Z17" s="584"/>
      <c r="AA17" s="584"/>
      <c r="AB17" s="584"/>
      <c r="AC17" s="532">
        <f>S17+X17</f>
        <v>0</v>
      </c>
      <c r="AD17" s="532"/>
      <c r="AE17" s="532"/>
      <c r="AF17" s="532"/>
      <c r="AG17" s="532"/>
      <c r="AH17" s="534"/>
    </row>
    <row r="18" spans="1:35" ht="20.100000000000001" customHeight="1">
      <c r="A18" s="612"/>
      <c r="B18" s="535"/>
      <c r="C18" s="536"/>
      <c r="D18" s="536"/>
      <c r="E18" s="536"/>
      <c r="F18" s="536"/>
      <c r="G18" s="536"/>
      <c r="H18" s="536"/>
      <c r="I18" s="536"/>
      <c r="J18" s="536"/>
      <c r="K18" s="583"/>
      <c r="L18" s="539"/>
      <c r="M18" s="539"/>
      <c r="N18" s="539"/>
      <c r="O18" s="539"/>
      <c r="P18" s="539"/>
      <c r="Q18" s="528"/>
      <c r="R18" s="530"/>
      <c r="S18" s="532">
        <f>ROUND(L18*Q18,0)</f>
        <v>0</v>
      </c>
      <c r="T18" s="532"/>
      <c r="U18" s="532"/>
      <c r="V18" s="532"/>
      <c r="W18" s="532"/>
      <c r="X18" s="584"/>
      <c r="Y18" s="584"/>
      <c r="Z18" s="584"/>
      <c r="AA18" s="584"/>
      <c r="AB18" s="584"/>
      <c r="AC18" s="532">
        <f>S18+X18</f>
        <v>0</v>
      </c>
      <c r="AD18" s="532"/>
      <c r="AE18" s="532"/>
      <c r="AF18" s="532"/>
      <c r="AG18" s="532"/>
      <c r="AH18" s="534"/>
    </row>
    <row r="19" spans="1:35" ht="20.100000000000001" customHeight="1">
      <c r="A19" s="612"/>
      <c r="B19" s="535"/>
      <c r="C19" s="536"/>
      <c r="D19" s="536"/>
      <c r="E19" s="536"/>
      <c r="F19" s="536"/>
      <c r="G19" s="536"/>
      <c r="H19" s="536"/>
      <c r="I19" s="536"/>
      <c r="J19" s="536"/>
      <c r="K19" s="583"/>
      <c r="L19" s="539"/>
      <c r="M19" s="539"/>
      <c r="N19" s="539"/>
      <c r="O19" s="539"/>
      <c r="P19" s="539"/>
      <c r="Q19" s="528"/>
      <c r="R19" s="530"/>
      <c r="S19" s="532">
        <f>ROUND(L19*Q19,0)</f>
        <v>0</v>
      </c>
      <c r="T19" s="532"/>
      <c r="U19" s="532"/>
      <c r="V19" s="532"/>
      <c r="W19" s="532"/>
      <c r="X19" s="584"/>
      <c r="Y19" s="584"/>
      <c r="Z19" s="584"/>
      <c r="AA19" s="584"/>
      <c r="AB19" s="584"/>
      <c r="AC19" s="598">
        <f>S19+X19</f>
        <v>0</v>
      </c>
      <c r="AD19" s="599"/>
      <c r="AE19" s="599"/>
      <c r="AF19" s="599"/>
      <c r="AG19" s="599"/>
      <c r="AH19" s="600"/>
    </row>
    <row r="20" spans="1:35" ht="20.100000000000001" customHeight="1" thickBot="1">
      <c r="A20" s="612"/>
      <c r="B20" s="619" t="s">
        <v>437</v>
      </c>
      <c r="C20" s="620"/>
      <c r="D20" s="620"/>
      <c r="E20" s="620"/>
      <c r="F20" s="620"/>
      <c r="G20" s="620"/>
      <c r="H20" s="620"/>
      <c r="I20" s="620"/>
      <c r="J20" s="620"/>
      <c r="K20" s="620"/>
      <c r="L20" s="615"/>
      <c r="M20" s="616"/>
      <c r="N20" s="616"/>
      <c r="O20" s="616"/>
      <c r="P20" s="617"/>
      <c r="Q20" s="615"/>
      <c r="R20" s="617"/>
      <c r="S20" s="592">
        <f>SUM(S13:S19)</f>
        <v>0</v>
      </c>
      <c r="T20" s="592"/>
      <c r="U20" s="592"/>
      <c r="V20" s="592"/>
      <c r="W20" s="592"/>
      <c r="X20" s="592">
        <f>SUM(X13:X19)</f>
        <v>0</v>
      </c>
      <c r="Y20" s="592"/>
      <c r="Z20" s="592"/>
      <c r="AA20" s="592"/>
      <c r="AB20" s="592"/>
      <c r="AC20" s="592">
        <f>SUM(AC13:AH19)</f>
        <v>0</v>
      </c>
      <c r="AD20" s="592"/>
      <c r="AE20" s="592"/>
      <c r="AF20" s="592"/>
      <c r="AG20" s="592"/>
      <c r="AH20" s="629"/>
      <c r="AI20" s="24" t="s">
        <v>483</v>
      </c>
    </row>
    <row r="21" spans="1:35" ht="20.100000000000001" customHeight="1" thickTop="1" thickBot="1">
      <c r="A21" s="613"/>
      <c r="B21" s="614" t="s">
        <v>110</v>
      </c>
      <c r="C21" s="614"/>
      <c r="D21" s="614"/>
      <c r="E21" s="614"/>
      <c r="F21" s="614"/>
      <c r="G21" s="614"/>
      <c r="H21" s="614"/>
      <c r="I21" s="614"/>
      <c r="J21" s="614"/>
      <c r="K21" s="614"/>
      <c r="L21" s="593"/>
      <c r="M21" s="593"/>
      <c r="N21" s="593"/>
      <c r="O21" s="593"/>
      <c r="P21" s="593"/>
      <c r="Q21" s="593"/>
      <c r="R21" s="593"/>
      <c r="S21" s="594">
        <f>S12+S20</f>
        <v>0</v>
      </c>
      <c r="T21" s="594"/>
      <c r="U21" s="594"/>
      <c r="V21" s="594"/>
      <c r="W21" s="594"/>
      <c r="X21" s="594">
        <f>X12+X20</f>
        <v>0</v>
      </c>
      <c r="Y21" s="594"/>
      <c r="Z21" s="594"/>
      <c r="AA21" s="594"/>
      <c r="AB21" s="594"/>
      <c r="AC21" s="594">
        <f>AC12+AC20</f>
        <v>0</v>
      </c>
      <c r="AD21" s="594"/>
      <c r="AE21" s="594"/>
      <c r="AF21" s="594"/>
      <c r="AG21" s="594"/>
      <c r="AH21" s="595"/>
      <c r="AI21" s="24" t="s">
        <v>484</v>
      </c>
    </row>
    <row r="22" spans="1:35" ht="20.100000000000001" customHeight="1">
      <c r="A22" s="611" t="s">
        <v>17</v>
      </c>
      <c r="B22" s="627" t="s">
        <v>404</v>
      </c>
      <c r="C22" s="628"/>
      <c r="D22" s="628"/>
      <c r="E22" s="628"/>
      <c r="F22" s="628"/>
      <c r="G22" s="628"/>
      <c r="H22" s="628"/>
      <c r="I22" s="628"/>
      <c r="J22" s="628"/>
      <c r="K22" s="628"/>
      <c r="L22" s="539"/>
      <c r="M22" s="539"/>
      <c r="N22" s="539"/>
      <c r="O22" s="539"/>
      <c r="P22" s="539"/>
      <c r="Q22" s="539"/>
      <c r="R22" s="539"/>
      <c r="S22" s="590">
        <f>ROUND(L22*Q22,0)</f>
        <v>0</v>
      </c>
      <c r="T22" s="590"/>
      <c r="U22" s="590"/>
      <c r="V22" s="590"/>
      <c r="W22" s="590"/>
      <c r="X22" s="585"/>
      <c r="Y22" s="585"/>
      <c r="Z22" s="585"/>
      <c r="AA22" s="585"/>
      <c r="AB22" s="585"/>
      <c r="AC22" s="586">
        <f t="shared" ref="AC22:AC25" si="4">S22+X22</f>
        <v>0</v>
      </c>
      <c r="AD22" s="586"/>
      <c r="AE22" s="586"/>
      <c r="AF22" s="586"/>
      <c r="AG22" s="586"/>
      <c r="AH22" s="587"/>
    </row>
    <row r="23" spans="1:35" ht="20.100000000000001" customHeight="1">
      <c r="A23" s="612"/>
      <c r="B23" s="588" t="s">
        <v>405</v>
      </c>
      <c r="C23" s="589"/>
      <c r="D23" s="589"/>
      <c r="E23" s="589"/>
      <c r="F23" s="589"/>
      <c r="G23" s="589"/>
      <c r="H23" s="589"/>
      <c r="I23" s="589"/>
      <c r="J23" s="589"/>
      <c r="K23" s="589"/>
      <c r="L23" s="539"/>
      <c r="M23" s="539"/>
      <c r="N23" s="539"/>
      <c r="O23" s="539"/>
      <c r="P23" s="539"/>
      <c r="Q23" s="539"/>
      <c r="R23" s="539"/>
      <c r="S23" s="591">
        <f t="shared" ref="S23:S26" si="5">ROUND(L23*Q23,0)</f>
        <v>0</v>
      </c>
      <c r="T23" s="591"/>
      <c r="U23" s="591"/>
      <c r="V23" s="591"/>
      <c r="W23" s="591"/>
      <c r="X23" s="533"/>
      <c r="Y23" s="533"/>
      <c r="Z23" s="533"/>
      <c r="AA23" s="533"/>
      <c r="AB23" s="533"/>
      <c r="AC23" s="532">
        <f t="shared" si="4"/>
        <v>0</v>
      </c>
      <c r="AD23" s="532"/>
      <c r="AE23" s="532"/>
      <c r="AF23" s="532"/>
      <c r="AG23" s="532"/>
      <c r="AH23" s="534"/>
    </row>
    <row r="24" spans="1:35" ht="20.100000000000001" customHeight="1">
      <c r="A24" s="612"/>
      <c r="B24" s="588" t="s">
        <v>406</v>
      </c>
      <c r="C24" s="589"/>
      <c r="D24" s="589"/>
      <c r="E24" s="589"/>
      <c r="F24" s="589"/>
      <c r="G24" s="589"/>
      <c r="H24" s="589"/>
      <c r="I24" s="589"/>
      <c r="J24" s="589"/>
      <c r="K24" s="589"/>
      <c r="L24" s="539"/>
      <c r="M24" s="539"/>
      <c r="N24" s="539"/>
      <c r="O24" s="539"/>
      <c r="P24" s="539"/>
      <c r="Q24" s="528"/>
      <c r="R24" s="530"/>
      <c r="S24" s="532">
        <f t="shared" si="5"/>
        <v>0</v>
      </c>
      <c r="T24" s="532"/>
      <c r="U24" s="532"/>
      <c r="V24" s="532"/>
      <c r="W24" s="532"/>
      <c r="X24" s="533"/>
      <c r="Y24" s="533"/>
      <c r="Z24" s="533"/>
      <c r="AA24" s="533"/>
      <c r="AB24" s="533"/>
      <c r="AC24" s="532">
        <f t="shared" si="4"/>
        <v>0</v>
      </c>
      <c r="AD24" s="532"/>
      <c r="AE24" s="532"/>
      <c r="AF24" s="532"/>
      <c r="AG24" s="532"/>
      <c r="AH24" s="534"/>
    </row>
    <row r="25" spans="1:35" ht="20.100000000000001" customHeight="1">
      <c r="A25" s="612"/>
      <c r="B25" s="631" t="s">
        <v>407</v>
      </c>
      <c r="C25" s="632"/>
      <c r="D25" s="632"/>
      <c r="E25" s="632"/>
      <c r="F25" s="632"/>
      <c r="G25" s="632"/>
      <c r="H25" s="632"/>
      <c r="I25" s="632"/>
      <c r="J25" s="632"/>
      <c r="K25" s="632"/>
      <c r="L25" s="539"/>
      <c r="M25" s="539"/>
      <c r="N25" s="539"/>
      <c r="O25" s="539"/>
      <c r="P25" s="539"/>
      <c r="Q25" s="528"/>
      <c r="R25" s="530"/>
      <c r="S25" s="532">
        <f t="shared" si="5"/>
        <v>0</v>
      </c>
      <c r="T25" s="532"/>
      <c r="U25" s="532"/>
      <c r="V25" s="532"/>
      <c r="W25" s="532"/>
      <c r="X25" s="533"/>
      <c r="Y25" s="533"/>
      <c r="Z25" s="533"/>
      <c r="AA25" s="533"/>
      <c r="AB25" s="533"/>
      <c r="AC25" s="532">
        <f t="shared" si="4"/>
        <v>0</v>
      </c>
      <c r="AD25" s="532"/>
      <c r="AE25" s="532"/>
      <c r="AF25" s="532"/>
      <c r="AG25" s="532"/>
      <c r="AH25" s="534"/>
    </row>
    <row r="26" spans="1:35" ht="20.100000000000001" customHeight="1" thickBot="1">
      <c r="A26" s="612"/>
      <c r="B26" s="633" t="s">
        <v>191</v>
      </c>
      <c r="C26" s="634"/>
      <c r="D26" s="634"/>
      <c r="E26" s="634"/>
      <c r="F26" s="634"/>
      <c r="G26" s="634"/>
      <c r="H26" s="634"/>
      <c r="I26" s="634"/>
      <c r="J26" s="634"/>
      <c r="K26" s="634"/>
      <c r="L26" s="647"/>
      <c r="M26" s="647"/>
      <c r="N26" s="647"/>
      <c r="O26" s="647"/>
      <c r="P26" s="647"/>
      <c r="Q26" s="639"/>
      <c r="R26" s="640"/>
      <c r="S26" s="621">
        <f t="shared" si="5"/>
        <v>0</v>
      </c>
      <c r="T26" s="621"/>
      <c r="U26" s="621"/>
      <c r="V26" s="621"/>
      <c r="W26" s="621"/>
      <c r="X26" s="622"/>
      <c r="Y26" s="622"/>
      <c r="Z26" s="622"/>
      <c r="AA26" s="622"/>
      <c r="AB26" s="622"/>
      <c r="AC26" s="623">
        <f>S26+X26</f>
        <v>0</v>
      </c>
      <c r="AD26" s="623"/>
      <c r="AE26" s="623"/>
      <c r="AF26" s="623"/>
      <c r="AG26" s="623"/>
      <c r="AH26" s="624"/>
    </row>
    <row r="27" spans="1:35" ht="20.100000000000001" customHeight="1" thickTop="1" thickBot="1">
      <c r="A27" s="613"/>
      <c r="B27" s="614" t="s">
        <v>110</v>
      </c>
      <c r="C27" s="614"/>
      <c r="D27" s="614"/>
      <c r="E27" s="614"/>
      <c r="F27" s="614"/>
      <c r="G27" s="614"/>
      <c r="H27" s="614"/>
      <c r="I27" s="614"/>
      <c r="J27" s="614"/>
      <c r="K27" s="614"/>
      <c r="L27" s="645"/>
      <c r="M27" s="645"/>
      <c r="N27" s="645"/>
      <c r="O27" s="645"/>
      <c r="P27" s="645"/>
      <c r="Q27" s="646"/>
      <c r="R27" s="646"/>
      <c r="S27" s="594">
        <f>SUM(S22:W26)</f>
        <v>0</v>
      </c>
      <c r="T27" s="594"/>
      <c r="U27" s="594"/>
      <c r="V27" s="594"/>
      <c r="W27" s="594"/>
      <c r="X27" s="594">
        <f>SUM(X22:AB26)</f>
        <v>0</v>
      </c>
      <c r="Y27" s="594"/>
      <c r="Z27" s="594"/>
      <c r="AA27" s="594"/>
      <c r="AB27" s="594"/>
      <c r="AC27" s="594">
        <f>SUM(AC22:AH26)</f>
        <v>0</v>
      </c>
      <c r="AD27" s="594"/>
      <c r="AE27" s="594"/>
      <c r="AF27" s="594"/>
      <c r="AG27" s="594"/>
      <c r="AH27" s="595"/>
    </row>
    <row r="28" spans="1:35" ht="20.100000000000001" customHeight="1">
      <c r="A28" s="650" t="s">
        <v>31</v>
      </c>
      <c r="B28" s="651"/>
      <c r="C28" s="651"/>
      <c r="D28" s="651"/>
      <c r="E28" s="651"/>
      <c r="F28" s="651"/>
      <c r="G28" s="651"/>
      <c r="H28" s="651"/>
      <c r="I28" s="651"/>
      <c r="J28" s="651"/>
      <c r="K28" s="651"/>
      <c r="L28" s="635" t="s">
        <v>408</v>
      </c>
      <c r="M28" s="636"/>
      <c r="N28" s="636"/>
      <c r="O28" s="636"/>
      <c r="P28" s="636"/>
      <c r="Q28" s="636"/>
      <c r="R28" s="636"/>
      <c r="S28" s="636"/>
      <c r="T28" s="636"/>
      <c r="U28" s="636"/>
      <c r="V28" s="636"/>
      <c r="W28" s="636"/>
      <c r="X28" s="636"/>
      <c r="Y28" s="636"/>
      <c r="Z28" s="636"/>
      <c r="AA28" s="636"/>
      <c r="AB28" s="637"/>
      <c r="AC28" s="590">
        <f>AC21+AC27</f>
        <v>0</v>
      </c>
      <c r="AD28" s="590"/>
      <c r="AE28" s="590"/>
      <c r="AF28" s="590"/>
      <c r="AG28" s="590"/>
      <c r="AH28" s="638"/>
    </row>
    <row r="29" spans="1:35" ht="20.100000000000001" customHeight="1" thickBot="1">
      <c r="A29" s="630" t="s">
        <v>30</v>
      </c>
      <c r="B29" s="589"/>
      <c r="C29" s="589"/>
      <c r="D29" s="589"/>
      <c r="E29" s="589"/>
      <c r="F29" s="589"/>
      <c r="G29" s="589"/>
      <c r="H29" s="589"/>
      <c r="I29" s="589"/>
      <c r="J29" s="589"/>
      <c r="K29" s="589"/>
      <c r="L29" s="642"/>
      <c r="M29" s="643"/>
      <c r="N29" s="643"/>
      <c r="O29" s="643"/>
      <c r="P29" s="643"/>
      <c r="Q29" s="643"/>
      <c r="R29" s="643"/>
      <c r="S29" s="643"/>
      <c r="T29" s="643"/>
      <c r="U29" s="643"/>
      <c r="V29" s="643"/>
      <c r="W29" s="643"/>
      <c r="X29" s="643"/>
      <c r="Y29" s="643"/>
      <c r="Z29" s="643"/>
      <c r="AA29" s="643"/>
      <c r="AB29" s="644"/>
      <c r="AC29" s="625">
        <f>ROUNDDOWN(AC28*0.1,0)</f>
        <v>0</v>
      </c>
      <c r="AD29" s="625"/>
      <c r="AE29" s="625"/>
      <c r="AF29" s="625"/>
      <c r="AG29" s="625"/>
      <c r="AH29" s="626"/>
    </row>
    <row r="30" spans="1:35" ht="20.100000000000001" customHeight="1" thickBot="1">
      <c r="A30" s="648" t="s">
        <v>16</v>
      </c>
      <c r="B30" s="649"/>
      <c r="C30" s="649"/>
      <c r="D30" s="649"/>
      <c r="E30" s="649"/>
      <c r="F30" s="649"/>
      <c r="G30" s="649"/>
      <c r="H30" s="649"/>
      <c r="I30" s="649"/>
      <c r="J30" s="649"/>
      <c r="K30" s="649"/>
      <c r="L30" s="654" t="s">
        <v>409</v>
      </c>
      <c r="M30" s="655"/>
      <c r="N30" s="655"/>
      <c r="O30" s="655"/>
      <c r="P30" s="655"/>
      <c r="Q30" s="655"/>
      <c r="R30" s="655"/>
      <c r="S30" s="655"/>
      <c r="T30" s="655"/>
      <c r="U30" s="655"/>
      <c r="V30" s="655"/>
      <c r="W30" s="655"/>
      <c r="X30" s="655"/>
      <c r="Y30" s="655"/>
      <c r="Z30" s="655"/>
      <c r="AA30" s="655"/>
      <c r="AB30" s="656"/>
      <c r="AC30" s="652">
        <f>AC28+AC29</f>
        <v>0</v>
      </c>
      <c r="AD30" s="652"/>
      <c r="AE30" s="652"/>
      <c r="AF30" s="652"/>
      <c r="AG30" s="652"/>
      <c r="AH30" s="653"/>
    </row>
    <row r="31" spans="1:35">
      <c r="A31" s="526" t="s">
        <v>410</v>
      </c>
      <c r="B31" s="526"/>
      <c r="C31" s="657" t="s">
        <v>439</v>
      </c>
      <c r="D31" s="657"/>
      <c r="E31" s="657"/>
      <c r="F31" s="657"/>
      <c r="G31" s="657"/>
      <c r="H31" s="657"/>
      <c r="I31" s="657"/>
      <c r="J31" s="657"/>
      <c r="K31" s="657"/>
      <c r="L31" s="657"/>
      <c r="M31" s="657"/>
      <c r="N31" s="657"/>
      <c r="O31" s="657"/>
      <c r="P31" s="657"/>
      <c r="Q31" s="657"/>
      <c r="R31" s="657"/>
      <c r="S31" s="657"/>
      <c r="T31" s="657"/>
      <c r="U31" s="657"/>
      <c r="V31" s="657"/>
      <c r="W31" s="657"/>
      <c r="X31" s="657"/>
      <c r="Y31" s="657"/>
      <c r="Z31" s="657"/>
      <c r="AA31" s="657"/>
      <c r="AB31" s="657"/>
      <c r="AC31" s="657"/>
      <c r="AD31" s="657"/>
      <c r="AE31" s="657"/>
      <c r="AF31" s="657"/>
      <c r="AG31" s="657"/>
      <c r="AH31" s="657"/>
    </row>
    <row r="32" spans="1:35">
      <c r="C32" s="657" t="s">
        <v>411</v>
      </c>
      <c r="D32" s="657"/>
      <c r="E32" s="657"/>
      <c r="F32" s="657"/>
      <c r="G32" s="657"/>
      <c r="H32" s="657"/>
      <c r="I32" s="657"/>
      <c r="J32" s="657"/>
      <c r="K32" s="657"/>
      <c r="L32" s="657"/>
      <c r="M32" s="657"/>
      <c r="N32" s="657"/>
      <c r="O32" s="657"/>
      <c r="P32" s="657"/>
      <c r="Q32" s="657"/>
      <c r="R32" s="657"/>
      <c r="S32" s="657"/>
      <c r="T32" s="657"/>
      <c r="U32" s="657"/>
      <c r="V32" s="657"/>
      <c r="W32" s="657"/>
      <c r="X32" s="657"/>
      <c r="Y32" s="657"/>
      <c r="Z32" s="657"/>
      <c r="AA32" s="657"/>
      <c r="AB32" s="657"/>
      <c r="AC32" s="657"/>
      <c r="AD32" s="657"/>
      <c r="AE32" s="657"/>
      <c r="AF32" s="657"/>
      <c r="AG32" s="657"/>
      <c r="AH32" s="657"/>
    </row>
    <row r="33" spans="1:34">
      <c r="C33" s="641" t="s">
        <v>522</v>
      </c>
      <c r="D33" s="641"/>
      <c r="E33" s="641"/>
      <c r="F33" s="641"/>
      <c r="G33" s="641"/>
      <c r="H33" s="641"/>
      <c r="I33" s="641"/>
      <c r="J33" s="641"/>
      <c r="K33" s="641"/>
      <c r="L33" s="641"/>
      <c r="M33" s="641"/>
      <c r="N33" s="641"/>
      <c r="O33" s="641"/>
      <c r="P33" s="641"/>
      <c r="Q33" s="641"/>
      <c r="R33" s="641"/>
      <c r="S33" s="641"/>
      <c r="T33" s="641"/>
      <c r="U33" s="641"/>
      <c r="V33" s="641"/>
      <c r="W33" s="641"/>
      <c r="X33" s="641"/>
      <c r="Y33" s="641"/>
      <c r="Z33" s="641"/>
      <c r="AA33" s="641"/>
      <c r="AB33" s="641"/>
      <c r="AC33" s="641"/>
      <c r="AD33" s="641"/>
      <c r="AE33" s="641"/>
      <c r="AF33" s="641"/>
      <c r="AG33" s="641"/>
      <c r="AH33" s="641"/>
    </row>
    <row r="34" spans="1:34" ht="24.75" customHeight="1">
      <c r="D34" s="44"/>
    </row>
    <row r="35" spans="1:34">
      <c r="A35" s="24" t="s">
        <v>32</v>
      </c>
      <c r="D35" s="44"/>
      <c r="AH35" s="164" t="s">
        <v>399</v>
      </c>
    </row>
    <row r="36" spans="1:34">
      <c r="A36" s="24" t="s">
        <v>485</v>
      </c>
      <c r="D36" s="44"/>
      <c r="P36" s="24" t="s">
        <v>412</v>
      </c>
      <c r="Z36" s="24" t="s">
        <v>413</v>
      </c>
      <c r="AC36" s="164"/>
      <c r="AH36" s="164"/>
    </row>
    <row r="37" spans="1:34" ht="13.5" customHeight="1">
      <c r="B37" s="561" t="s">
        <v>414</v>
      </c>
      <c r="C37" s="561"/>
      <c r="D37" s="561"/>
      <c r="E37" s="561"/>
      <c r="F37" s="561"/>
      <c r="G37" s="561"/>
      <c r="H37" s="561"/>
      <c r="I37" s="323"/>
      <c r="K37" s="553" t="s">
        <v>415</v>
      </c>
      <c r="L37" s="554"/>
      <c r="M37" s="546"/>
      <c r="P37" s="547" t="s">
        <v>416</v>
      </c>
      <c r="Q37" s="547"/>
      <c r="R37" s="547"/>
      <c r="S37" s="547"/>
      <c r="T37" s="547"/>
      <c r="U37" s="547"/>
      <c r="V37" s="553"/>
      <c r="W37" s="563" t="s">
        <v>417</v>
      </c>
      <c r="X37" s="564"/>
      <c r="Y37" s="564"/>
      <c r="Z37" s="547" t="s">
        <v>418</v>
      </c>
      <c r="AA37" s="547"/>
      <c r="AB37" s="547"/>
      <c r="AC37" s="547"/>
      <c r="AD37" s="547"/>
      <c r="AE37" s="547"/>
      <c r="AF37" s="547"/>
    </row>
    <row r="38" spans="1:34" ht="13.5" customHeight="1">
      <c r="B38" s="541">
        <f>AC12</f>
        <v>0</v>
      </c>
      <c r="C38" s="541"/>
      <c r="D38" s="541"/>
      <c r="E38" s="541"/>
      <c r="F38" s="541"/>
      <c r="G38" s="541"/>
      <c r="H38" s="541"/>
      <c r="I38" s="568" t="s">
        <v>419</v>
      </c>
      <c r="J38" s="568"/>
      <c r="K38" s="569">
        <f>1/3</f>
        <v>0.33333333333333331</v>
      </c>
      <c r="L38" s="570"/>
      <c r="M38" s="571"/>
      <c r="N38" s="567" t="s">
        <v>21</v>
      </c>
      <c r="O38" s="572"/>
      <c r="P38" s="541">
        <f>ROUNDDOWN(B38*K38,-4)</f>
        <v>0</v>
      </c>
      <c r="Q38" s="541"/>
      <c r="R38" s="541"/>
      <c r="S38" s="541"/>
      <c r="T38" s="541"/>
      <c r="U38" s="541"/>
      <c r="V38" s="545"/>
      <c r="W38" s="565"/>
      <c r="X38" s="564"/>
      <c r="Y38" s="564"/>
      <c r="Z38" s="541">
        <v>5000000</v>
      </c>
      <c r="AA38" s="541"/>
      <c r="AB38" s="541"/>
      <c r="AC38" s="541"/>
      <c r="AD38" s="541"/>
      <c r="AE38" s="541"/>
      <c r="AF38" s="541"/>
    </row>
    <row r="39" spans="1:34" ht="13.5" customHeight="1">
      <c r="B39" s="541"/>
      <c r="C39" s="541"/>
      <c r="D39" s="541"/>
      <c r="E39" s="541"/>
      <c r="F39" s="541"/>
      <c r="G39" s="541"/>
      <c r="H39" s="541"/>
      <c r="I39" s="568"/>
      <c r="J39" s="568"/>
      <c r="K39" s="569"/>
      <c r="L39" s="570"/>
      <c r="M39" s="571"/>
      <c r="N39" s="567"/>
      <c r="O39" s="572"/>
      <c r="P39" s="541"/>
      <c r="Q39" s="541"/>
      <c r="R39" s="541"/>
      <c r="S39" s="541"/>
      <c r="T39" s="541"/>
      <c r="U39" s="541"/>
      <c r="V39" s="545"/>
      <c r="W39" s="565"/>
      <c r="X39" s="564"/>
      <c r="Y39" s="564"/>
      <c r="Z39" s="541"/>
      <c r="AA39" s="541"/>
      <c r="AB39" s="541"/>
      <c r="AC39" s="541"/>
      <c r="AD39" s="541"/>
      <c r="AE39" s="541"/>
      <c r="AF39" s="541"/>
    </row>
    <row r="40" spans="1:34" ht="13.5" customHeight="1">
      <c r="B40" s="324"/>
      <c r="C40" s="324"/>
      <c r="D40" s="324"/>
      <c r="E40" s="324"/>
      <c r="F40" s="324"/>
      <c r="G40" s="324"/>
      <c r="H40" s="324"/>
      <c r="I40" s="303"/>
      <c r="J40" s="303"/>
      <c r="K40" s="325"/>
      <c r="L40" s="325"/>
      <c r="M40" s="325"/>
      <c r="N40" s="305"/>
      <c r="O40" s="305"/>
      <c r="P40" s="326" t="s">
        <v>420</v>
      </c>
      <c r="Q40" s="324"/>
      <c r="R40" s="324"/>
      <c r="S40" s="324"/>
      <c r="T40" s="324"/>
      <c r="U40" s="324"/>
      <c r="V40" s="324"/>
      <c r="W40" s="327"/>
      <c r="X40" s="327"/>
      <c r="Y40" s="327"/>
      <c r="Z40" s="324"/>
      <c r="AA40" s="324"/>
      <c r="AB40" s="324"/>
      <c r="AC40" s="324"/>
      <c r="AD40" s="324"/>
      <c r="AE40" s="324"/>
      <c r="AF40" s="324"/>
    </row>
    <row r="41" spans="1:34" ht="5.0999999999999996" customHeight="1">
      <c r="B41" s="324"/>
      <c r="C41" s="324"/>
      <c r="D41" s="324"/>
      <c r="E41" s="324"/>
      <c r="F41" s="324"/>
      <c r="G41" s="324"/>
      <c r="H41" s="324"/>
      <c r="I41" s="303"/>
      <c r="J41" s="303"/>
      <c r="K41" s="325"/>
      <c r="L41" s="325"/>
      <c r="M41" s="325"/>
      <c r="N41" s="305"/>
      <c r="O41" s="305"/>
      <c r="P41" s="326"/>
      <c r="Q41" s="324"/>
      <c r="R41" s="324"/>
      <c r="S41" s="324"/>
      <c r="T41" s="324"/>
      <c r="U41" s="324"/>
      <c r="V41" s="324"/>
      <c r="W41" s="327"/>
      <c r="X41" s="327"/>
      <c r="Y41" s="327"/>
      <c r="Z41" s="324"/>
      <c r="AA41" s="324"/>
      <c r="AB41" s="324"/>
      <c r="AC41" s="324"/>
      <c r="AD41" s="324"/>
      <c r="AE41" s="324"/>
      <c r="AF41" s="324"/>
    </row>
    <row r="42" spans="1:34">
      <c r="A42" s="24" t="s">
        <v>486</v>
      </c>
      <c r="D42" s="44"/>
      <c r="P42" s="24" t="s">
        <v>421</v>
      </c>
      <c r="Z42" s="24" t="s">
        <v>422</v>
      </c>
      <c r="AC42" s="164"/>
    </row>
    <row r="43" spans="1:34" ht="13.5" customHeight="1">
      <c r="B43" s="561" t="s">
        <v>414</v>
      </c>
      <c r="C43" s="561"/>
      <c r="D43" s="561"/>
      <c r="E43" s="561"/>
      <c r="F43" s="561"/>
      <c r="G43" s="561"/>
      <c r="H43" s="561"/>
      <c r="I43" s="323"/>
      <c r="K43" s="553" t="s">
        <v>415</v>
      </c>
      <c r="L43" s="554"/>
      <c r="M43" s="546"/>
      <c r="P43" s="547" t="s">
        <v>416</v>
      </c>
      <c r="Q43" s="547"/>
      <c r="R43" s="547"/>
      <c r="S43" s="547"/>
      <c r="T43" s="547"/>
      <c r="U43" s="547"/>
      <c r="V43" s="553"/>
      <c r="W43" s="563" t="s">
        <v>417</v>
      </c>
      <c r="X43" s="564"/>
      <c r="Y43" s="564"/>
      <c r="Z43" s="547" t="s">
        <v>418</v>
      </c>
      <c r="AA43" s="547"/>
      <c r="AB43" s="547"/>
      <c r="AC43" s="547"/>
      <c r="AD43" s="547"/>
      <c r="AE43" s="547"/>
      <c r="AF43" s="547"/>
    </row>
    <row r="44" spans="1:34" ht="13.5" customHeight="1">
      <c r="B44" s="541">
        <f>AC20</f>
        <v>0</v>
      </c>
      <c r="C44" s="541"/>
      <c r="D44" s="541"/>
      <c r="E44" s="541"/>
      <c r="F44" s="541"/>
      <c r="G44" s="541"/>
      <c r="H44" s="541"/>
      <c r="I44" s="568" t="s">
        <v>419</v>
      </c>
      <c r="J44" s="568"/>
      <c r="K44" s="569">
        <v>0.25</v>
      </c>
      <c r="L44" s="570"/>
      <c r="M44" s="571"/>
      <c r="N44" s="567" t="s">
        <v>21</v>
      </c>
      <c r="O44" s="572"/>
      <c r="P44" s="541">
        <f>ROUNDDOWN(B44*K44,-4)</f>
        <v>0</v>
      </c>
      <c r="Q44" s="541"/>
      <c r="R44" s="541"/>
      <c r="S44" s="541"/>
      <c r="T44" s="541"/>
      <c r="U44" s="541"/>
      <c r="V44" s="545"/>
      <c r="W44" s="565"/>
      <c r="X44" s="564"/>
      <c r="Y44" s="564"/>
      <c r="Z44" s="541">
        <v>3750000</v>
      </c>
      <c r="AA44" s="541"/>
      <c r="AB44" s="541"/>
      <c r="AC44" s="541"/>
      <c r="AD44" s="541"/>
      <c r="AE44" s="541"/>
      <c r="AF44" s="541"/>
    </row>
    <row r="45" spans="1:34" ht="13.5" customHeight="1">
      <c r="B45" s="541"/>
      <c r="C45" s="541"/>
      <c r="D45" s="541"/>
      <c r="E45" s="541"/>
      <c r="F45" s="541"/>
      <c r="G45" s="541"/>
      <c r="H45" s="541"/>
      <c r="I45" s="568"/>
      <c r="J45" s="568"/>
      <c r="K45" s="569"/>
      <c r="L45" s="570"/>
      <c r="M45" s="571"/>
      <c r="N45" s="567"/>
      <c r="O45" s="572"/>
      <c r="P45" s="541"/>
      <c r="Q45" s="541"/>
      <c r="R45" s="541"/>
      <c r="S45" s="541"/>
      <c r="T45" s="541"/>
      <c r="U45" s="541"/>
      <c r="V45" s="545"/>
      <c r="W45" s="565"/>
      <c r="X45" s="564"/>
      <c r="Y45" s="564"/>
      <c r="Z45" s="541"/>
      <c r="AA45" s="541"/>
      <c r="AB45" s="541"/>
      <c r="AC45" s="541"/>
      <c r="AD45" s="541"/>
      <c r="AE45" s="541"/>
      <c r="AF45" s="541"/>
    </row>
    <row r="46" spans="1:34" ht="13.5" customHeight="1">
      <c r="A46" s="324"/>
      <c r="B46" s="324"/>
      <c r="C46" s="324"/>
      <c r="D46" s="324"/>
      <c r="E46" s="324"/>
      <c r="F46" s="324"/>
      <c r="G46" s="324"/>
      <c r="H46" s="324"/>
      <c r="I46" s="303"/>
      <c r="J46" s="303"/>
      <c r="K46" s="325"/>
      <c r="L46" s="325"/>
      <c r="M46" s="325"/>
      <c r="N46" s="303"/>
      <c r="O46" s="303"/>
      <c r="P46" s="326" t="s">
        <v>420</v>
      </c>
      <c r="Q46" s="324"/>
      <c r="R46" s="324"/>
      <c r="S46" s="324"/>
      <c r="T46" s="324"/>
    </row>
    <row r="47" spans="1:34" ht="5.0999999999999996" customHeight="1">
      <c r="A47" s="324"/>
      <c r="B47" s="324"/>
      <c r="C47" s="324"/>
      <c r="D47" s="324"/>
      <c r="E47" s="324"/>
      <c r="F47" s="324"/>
      <c r="G47" s="324"/>
      <c r="H47" s="324"/>
      <c r="I47" s="303"/>
      <c r="J47" s="303"/>
      <c r="K47" s="325"/>
      <c r="L47" s="325"/>
      <c r="M47" s="325"/>
      <c r="N47" s="303"/>
      <c r="O47" s="303"/>
      <c r="P47" s="326"/>
      <c r="Q47" s="324"/>
      <c r="R47" s="324"/>
      <c r="S47" s="324"/>
      <c r="T47" s="324"/>
    </row>
    <row r="48" spans="1:34" ht="13.5" customHeight="1">
      <c r="A48" s="24" t="s">
        <v>487</v>
      </c>
      <c r="D48" s="44"/>
      <c r="R48" s="24" t="s">
        <v>423</v>
      </c>
      <c r="AB48" s="24" t="s">
        <v>424</v>
      </c>
      <c r="AE48" s="164"/>
    </row>
    <row r="49" spans="1:34" ht="13.5" customHeight="1">
      <c r="B49" s="561" t="s">
        <v>489</v>
      </c>
      <c r="C49" s="561"/>
      <c r="D49" s="561"/>
      <c r="E49" s="561"/>
      <c r="F49" s="561"/>
      <c r="G49" s="562"/>
      <c r="H49" s="328"/>
      <c r="I49" s="323"/>
      <c r="J49" s="561" t="s">
        <v>488</v>
      </c>
      <c r="K49" s="561"/>
      <c r="L49" s="561"/>
      <c r="M49" s="561"/>
      <c r="N49" s="561"/>
      <c r="O49" s="562"/>
      <c r="P49" s="328"/>
      <c r="Q49" s="323"/>
      <c r="R49" s="547" t="s">
        <v>416</v>
      </c>
      <c r="S49" s="547"/>
      <c r="T49" s="547"/>
      <c r="U49" s="547"/>
      <c r="V49" s="547"/>
      <c r="W49" s="547"/>
      <c r="X49" s="553"/>
      <c r="Y49" s="563" t="s">
        <v>417</v>
      </c>
      <c r="Z49" s="564"/>
      <c r="AA49" s="564"/>
      <c r="AB49" s="547" t="s">
        <v>418</v>
      </c>
      <c r="AC49" s="547"/>
      <c r="AD49" s="547"/>
      <c r="AE49" s="547"/>
      <c r="AF49" s="547"/>
      <c r="AG49" s="547"/>
      <c r="AH49" s="547"/>
    </row>
    <row r="50" spans="1:34" ht="13.5" customHeight="1">
      <c r="B50" s="541">
        <f>MIN(P38,Z38)</f>
        <v>0</v>
      </c>
      <c r="C50" s="541"/>
      <c r="D50" s="541"/>
      <c r="E50" s="541"/>
      <c r="F50" s="541"/>
      <c r="G50" s="541"/>
      <c r="H50" s="566" t="s">
        <v>425</v>
      </c>
      <c r="I50" s="566"/>
      <c r="J50" s="541">
        <f>MIN(Z44,P44)</f>
        <v>0</v>
      </c>
      <c r="K50" s="541"/>
      <c r="L50" s="541"/>
      <c r="M50" s="541"/>
      <c r="N50" s="541"/>
      <c r="O50" s="541"/>
      <c r="P50" s="567" t="s">
        <v>21</v>
      </c>
      <c r="Q50" s="567"/>
      <c r="R50" s="541">
        <f>B50+J50</f>
        <v>0</v>
      </c>
      <c r="S50" s="541"/>
      <c r="T50" s="541"/>
      <c r="U50" s="541"/>
      <c r="V50" s="541"/>
      <c r="W50" s="541"/>
      <c r="X50" s="545"/>
      <c r="Y50" s="565"/>
      <c r="Z50" s="564"/>
      <c r="AA50" s="564"/>
      <c r="AB50" s="541">
        <v>5000000</v>
      </c>
      <c r="AC50" s="541"/>
      <c r="AD50" s="541"/>
      <c r="AE50" s="541"/>
      <c r="AF50" s="541"/>
      <c r="AG50" s="541"/>
      <c r="AH50" s="541"/>
    </row>
    <row r="51" spans="1:34" ht="13.5" customHeight="1">
      <c r="B51" s="541"/>
      <c r="C51" s="541"/>
      <c r="D51" s="541"/>
      <c r="E51" s="541"/>
      <c r="F51" s="541"/>
      <c r="G51" s="541"/>
      <c r="H51" s="566"/>
      <c r="I51" s="566"/>
      <c r="J51" s="541"/>
      <c r="K51" s="541"/>
      <c r="L51" s="541"/>
      <c r="M51" s="541"/>
      <c r="N51" s="541"/>
      <c r="O51" s="541"/>
      <c r="P51" s="567"/>
      <c r="Q51" s="567"/>
      <c r="R51" s="541"/>
      <c r="S51" s="541"/>
      <c r="T51" s="541"/>
      <c r="U51" s="541"/>
      <c r="V51" s="541"/>
      <c r="W51" s="541"/>
      <c r="X51" s="545"/>
      <c r="Y51" s="565"/>
      <c r="Z51" s="564"/>
      <c r="AA51" s="564"/>
      <c r="AB51" s="541"/>
      <c r="AC51" s="541"/>
      <c r="AD51" s="541"/>
      <c r="AE51" s="541"/>
      <c r="AF51" s="541"/>
      <c r="AG51" s="541"/>
      <c r="AH51" s="541"/>
    </row>
    <row r="52" spans="1:34" ht="13.5" customHeight="1">
      <c r="C52" s="329"/>
      <c r="D52" s="329"/>
      <c r="E52" s="329"/>
      <c r="F52" s="329"/>
      <c r="G52" s="329"/>
      <c r="H52" s="330"/>
      <c r="I52" s="329"/>
      <c r="J52" s="329"/>
      <c r="K52" s="329"/>
      <c r="L52" s="329"/>
      <c r="M52" s="329"/>
      <c r="N52" s="329"/>
      <c r="O52" s="329"/>
      <c r="P52" s="329"/>
      <c r="Q52" s="329"/>
      <c r="R52" s="326" t="s">
        <v>420</v>
      </c>
      <c r="S52" s="324"/>
      <c r="T52" s="324"/>
      <c r="U52" s="324"/>
      <c r="V52" s="324"/>
      <c r="W52" s="324"/>
      <c r="X52" s="324"/>
      <c r="Y52" s="324"/>
      <c r="Z52" s="331"/>
      <c r="AA52" s="332"/>
      <c r="AB52" s="332"/>
    </row>
    <row r="53" spans="1:34" ht="5.0999999999999996" customHeight="1">
      <c r="C53" s="329"/>
      <c r="D53" s="329"/>
      <c r="E53" s="329"/>
      <c r="F53" s="329"/>
      <c r="G53" s="329"/>
      <c r="H53" s="330"/>
      <c r="I53" s="329"/>
      <c r="J53" s="329"/>
      <c r="K53" s="329"/>
      <c r="L53" s="329"/>
      <c r="M53" s="329"/>
      <c r="N53" s="329"/>
      <c r="O53" s="329"/>
      <c r="P53" s="329"/>
      <c r="Q53" s="329"/>
      <c r="R53" s="326"/>
      <c r="S53" s="324"/>
      <c r="T53" s="324"/>
      <c r="U53" s="324"/>
      <c r="V53" s="324"/>
      <c r="W53" s="324"/>
      <c r="X53" s="324"/>
      <c r="Y53" s="324"/>
      <c r="Z53" s="331"/>
      <c r="AA53" s="332"/>
      <c r="AB53" s="332"/>
    </row>
    <row r="54" spans="1:34" ht="13.5" customHeight="1">
      <c r="A54" s="24" t="s">
        <v>426</v>
      </c>
      <c r="C54" s="329"/>
      <c r="D54" s="329"/>
      <c r="E54" s="329"/>
      <c r="F54" s="329"/>
      <c r="G54" s="329"/>
      <c r="H54" s="329"/>
      <c r="I54" s="329"/>
      <c r="J54" s="329"/>
      <c r="K54" s="329"/>
      <c r="L54" s="329"/>
      <c r="M54" s="329"/>
      <c r="N54" s="329"/>
      <c r="O54" s="329"/>
      <c r="P54" s="329"/>
      <c r="Q54" s="329"/>
      <c r="R54" s="329"/>
      <c r="S54" s="329"/>
      <c r="T54" s="329"/>
      <c r="U54" s="329"/>
      <c r="V54" s="329"/>
      <c r="W54" s="329"/>
      <c r="X54" s="333"/>
      <c r="Y54" s="46"/>
      <c r="Z54" s="46"/>
      <c r="AA54" s="46"/>
      <c r="AB54" s="46"/>
      <c r="AC54" s="46"/>
      <c r="AD54" s="46"/>
      <c r="AE54" s="46"/>
      <c r="AF54" s="46"/>
      <c r="AG54" s="46"/>
      <c r="AH54" s="46"/>
    </row>
    <row r="55" spans="1:34">
      <c r="A55" s="43" t="s">
        <v>490</v>
      </c>
      <c r="C55" s="329"/>
      <c r="D55" s="329"/>
      <c r="E55" s="329"/>
      <c r="F55" s="329"/>
      <c r="G55" s="329"/>
      <c r="H55" s="329"/>
      <c r="I55" s="329"/>
      <c r="J55" s="329"/>
      <c r="K55" s="329"/>
      <c r="L55" s="329"/>
      <c r="M55" s="329"/>
      <c r="N55" s="329"/>
      <c r="O55" s="329"/>
      <c r="P55" s="329"/>
      <c r="Q55" s="329"/>
      <c r="R55" s="329"/>
      <c r="S55" s="329"/>
      <c r="T55" s="329"/>
      <c r="V55" s="553" t="s">
        <v>427</v>
      </c>
      <c r="W55" s="554"/>
      <c r="X55" s="554"/>
      <c r="Y55" s="554"/>
      <c r="Z55" s="554"/>
      <c r="AA55" s="554"/>
      <c r="AB55" s="554"/>
      <c r="AC55" s="546"/>
      <c r="AD55" s="46"/>
      <c r="AE55" s="46"/>
      <c r="AF55" s="46"/>
      <c r="AG55" s="46"/>
      <c r="AH55" s="46"/>
    </row>
    <row r="56" spans="1:34" ht="13.5" customHeight="1">
      <c r="V56" s="555">
        <f>MIN(R50,AB50)</f>
        <v>0</v>
      </c>
      <c r="W56" s="556"/>
      <c r="X56" s="556"/>
      <c r="Y56" s="556"/>
      <c r="Z56" s="556"/>
      <c r="AA56" s="556"/>
      <c r="AB56" s="556"/>
      <c r="AC56" s="557"/>
    </row>
    <row r="57" spans="1:34">
      <c r="V57" s="558"/>
      <c r="W57" s="559"/>
      <c r="X57" s="559"/>
      <c r="Y57" s="559"/>
      <c r="Z57" s="559"/>
      <c r="AA57" s="559"/>
      <c r="AB57" s="559"/>
      <c r="AC57" s="560"/>
    </row>
    <row r="58" spans="1:34">
      <c r="D58" s="44"/>
    </row>
    <row r="59" spans="1:34">
      <c r="D59" s="44"/>
    </row>
    <row r="60" spans="1:34">
      <c r="A60" s="24" t="s">
        <v>520</v>
      </c>
    </row>
    <row r="61" spans="1:34" ht="15" customHeight="1">
      <c r="A61" s="540" t="s">
        <v>19</v>
      </c>
      <c r="B61" s="524"/>
      <c r="C61" s="524"/>
      <c r="D61" s="524"/>
      <c r="E61" s="524" t="s">
        <v>14</v>
      </c>
      <c r="F61" s="524"/>
      <c r="G61" s="524"/>
      <c r="H61" s="524"/>
      <c r="I61" s="524"/>
      <c r="J61" s="524"/>
      <c r="K61" s="524"/>
      <c r="L61" s="524"/>
      <c r="M61" s="524"/>
      <c r="N61" s="524"/>
      <c r="O61" s="524" t="s">
        <v>15</v>
      </c>
      <c r="P61" s="524"/>
      <c r="Q61" s="524"/>
      <c r="R61" s="524"/>
      <c r="S61" s="524"/>
      <c r="T61" s="524"/>
      <c r="U61" s="524"/>
      <c r="V61" s="524"/>
      <c r="W61" s="524"/>
      <c r="X61" s="524"/>
      <c r="Y61" s="524" t="s">
        <v>115</v>
      </c>
      <c r="Z61" s="524"/>
      <c r="AA61" s="524"/>
      <c r="AB61" s="524"/>
      <c r="AC61" s="524"/>
      <c r="AD61" s="524"/>
      <c r="AE61" s="524"/>
      <c r="AF61" s="524"/>
      <c r="AG61" s="524"/>
      <c r="AH61" s="524"/>
    </row>
    <row r="62" spans="1:34" ht="24.95" customHeight="1">
      <c r="A62" s="524"/>
      <c r="B62" s="524"/>
      <c r="C62" s="524"/>
      <c r="D62" s="524"/>
      <c r="E62" s="664">
        <f>G77</f>
        <v>0</v>
      </c>
      <c r="F62" s="664"/>
      <c r="G62" s="664"/>
      <c r="H62" s="664"/>
      <c r="I62" s="664"/>
      <c r="J62" s="665"/>
      <c r="K62" s="544" t="s">
        <v>114</v>
      </c>
      <c r="L62" s="524"/>
      <c r="M62" s="524"/>
      <c r="N62" s="524"/>
      <c r="O62" s="664">
        <f>L77</f>
        <v>0</v>
      </c>
      <c r="P62" s="664"/>
      <c r="Q62" s="664"/>
      <c r="R62" s="664"/>
      <c r="S62" s="664"/>
      <c r="T62" s="665"/>
      <c r="U62" s="544" t="s">
        <v>114</v>
      </c>
      <c r="V62" s="524"/>
      <c r="W62" s="524"/>
      <c r="X62" s="524"/>
      <c r="Y62" s="665">
        <f>E62-O62</f>
        <v>0</v>
      </c>
      <c r="Z62" s="666"/>
      <c r="AA62" s="666"/>
      <c r="AB62" s="666"/>
      <c r="AC62" s="666"/>
      <c r="AD62" s="666"/>
      <c r="AE62" s="544" t="s">
        <v>114</v>
      </c>
      <c r="AF62" s="524"/>
      <c r="AG62" s="524"/>
      <c r="AH62" s="524"/>
    </row>
    <row r="63" spans="1:34" ht="9.9499999999999993" customHeight="1">
      <c r="A63" s="302"/>
      <c r="B63" s="302"/>
      <c r="C63" s="302"/>
      <c r="D63" s="302"/>
      <c r="E63" s="334"/>
      <c r="F63" s="334"/>
      <c r="G63" s="334"/>
      <c r="H63" s="334"/>
      <c r="I63" s="334"/>
      <c r="J63" s="334"/>
      <c r="K63" s="302"/>
      <c r="L63" s="302"/>
      <c r="M63" s="302"/>
      <c r="N63" s="302"/>
      <c r="O63" s="334"/>
      <c r="P63" s="334"/>
      <c r="Q63" s="334"/>
      <c r="R63" s="334"/>
      <c r="S63" s="334"/>
      <c r="T63" s="334"/>
      <c r="U63" s="302"/>
      <c r="V63" s="302"/>
      <c r="W63" s="302"/>
      <c r="X63" s="302"/>
      <c r="Y63" s="334"/>
      <c r="Z63" s="334"/>
      <c r="AA63" s="334"/>
      <c r="AB63" s="334"/>
      <c r="AC63" s="334"/>
      <c r="AD63" s="334"/>
      <c r="AE63" s="302"/>
      <c r="AF63" s="302"/>
      <c r="AG63" s="302"/>
      <c r="AH63" s="302"/>
    </row>
    <row r="64" spans="1:34" ht="24.95" customHeight="1">
      <c r="A64" s="481" t="s">
        <v>460</v>
      </c>
      <c r="B64" s="481"/>
      <c r="C64" s="481"/>
      <c r="D64" s="481"/>
      <c r="E64" s="481"/>
      <c r="F64" s="481"/>
      <c r="G64" s="481"/>
      <c r="H64" s="481"/>
      <c r="I64" s="492" t="s">
        <v>481</v>
      </c>
      <c r="J64" s="492"/>
      <c r="K64" s="492"/>
      <c r="L64" s="492"/>
      <c r="M64" s="492"/>
      <c r="N64" s="492"/>
      <c r="O64" s="492"/>
      <c r="P64" s="492"/>
      <c r="Q64" s="492"/>
      <c r="R64" s="492"/>
      <c r="S64" s="492"/>
      <c r="T64" s="492"/>
      <c r="U64" s="492"/>
      <c r="V64" s="492"/>
      <c r="W64" s="492"/>
      <c r="X64" s="492"/>
      <c r="Y64" s="492"/>
      <c r="Z64" s="492"/>
      <c r="AA64" s="492"/>
      <c r="AB64" s="492"/>
      <c r="AC64" s="492"/>
      <c r="AD64" s="492"/>
      <c r="AE64" s="492"/>
      <c r="AF64" s="492"/>
      <c r="AG64" s="492"/>
      <c r="AH64" s="25"/>
    </row>
    <row r="65" spans="1:34" ht="14.25">
      <c r="A65" s="302"/>
      <c r="B65" s="658" t="s">
        <v>461</v>
      </c>
      <c r="C65" s="659"/>
      <c r="D65" s="659"/>
      <c r="E65" s="659"/>
      <c r="F65" s="660"/>
      <c r="G65" s="667" t="s">
        <v>465</v>
      </c>
      <c r="H65" s="668"/>
      <c r="I65" s="668"/>
      <c r="J65" s="668"/>
      <c r="K65" s="668"/>
      <c r="L65" s="668"/>
      <c r="M65" s="668"/>
      <c r="N65" s="668"/>
      <c r="O65" s="668"/>
      <c r="P65" s="668"/>
      <c r="Q65" s="668"/>
      <c r="R65" s="668"/>
      <c r="S65" s="668"/>
      <c r="T65" s="668"/>
      <c r="U65" s="668"/>
      <c r="V65" s="668"/>
      <c r="W65" s="668"/>
      <c r="X65" s="668"/>
      <c r="Y65" s="668"/>
      <c r="Z65" s="669"/>
      <c r="AA65" s="678" t="s">
        <v>494</v>
      </c>
      <c r="AB65" s="679"/>
      <c r="AC65" s="679"/>
      <c r="AD65" s="680"/>
      <c r="AE65" s="302"/>
      <c r="AF65" s="302"/>
      <c r="AG65" s="302"/>
      <c r="AH65" s="302"/>
    </row>
    <row r="66" spans="1:34" ht="14.25" thickBot="1">
      <c r="A66" s="302"/>
      <c r="B66" s="661"/>
      <c r="C66" s="662"/>
      <c r="D66" s="662"/>
      <c r="E66" s="662"/>
      <c r="F66" s="663"/>
      <c r="G66" s="670" t="s">
        <v>462</v>
      </c>
      <c r="H66" s="671"/>
      <c r="I66" s="671"/>
      <c r="J66" s="671"/>
      <c r="K66" s="671"/>
      <c r="L66" s="672" t="s">
        <v>463</v>
      </c>
      <c r="M66" s="672"/>
      <c r="N66" s="672"/>
      <c r="O66" s="672"/>
      <c r="P66" s="673"/>
      <c r="Q66" s="674" t="s">
        <v>464</v>
      </c>
      <c r="R66" s="675"/>
      <c r="S66" s="675"/>
      <c r="T66" s="675"/>
      <c r="U66" s="675"/>
      <c r="V66" s="676" t="s">
        <v>479</v>
      </c>
      <c r="W66" s="676"/>
      <c r="X66" s="676"/>
      <c r="Y66" s="676"/>
      <c r="Z66" s="677"/>
      <c r="AA66" s="681"/>
      <c r="AB66" s="682"/>
      <c r="AC66" s="682"/>
      <c r="AD66" s="683"/>
      <c r="AE66" s="302"/>
      <c r="AF66" s="302"/>
      <c r="AG66" s="302"/>
      <c r="AH66" s="302"/>
    </row>
    <row r="67" spans="1:34" ht="24.95" customHeight="1">
      <c r="A67" s="302"/>
      <c r="B67" s="523" t="str">
        <f>資産登録!C16</f>
        <v>照明設備</v>
      </c>
      <c r="C67" s="523"/>
      <c r="D67" s="523"/>
      <c r="E67" s="523"/>
      <c r="F67" s="523"/>
      <c r="G67" s="525">
        <f>'照明算定(導入前1)'!K59+'照明算定(導入前2)'!K59+'照明算定(導入前3)'!K59</f>
        <v>0</v>
      </c>
      <c r="H67" s="505"/>
      <c r="I67" s="505"/>
      <c r="J67" s="505"/>
      <c r="K67" s="505"/>
      <c r="L67" s="502">
        <f>'照明算定(導入後1)'!$K$59+'照明算定(導入後2)'!$K$59+'照明算定(導入後3)'!K59</f>
        <v>0</v>
      </c>
      <c r="M67" s="502"/>
      <c r="N67" s="502"/>
      <c r="O67" s="502"/>
      <c r="P67" s="503"/>
      <c r="Q67" s="504">
        <f>IFERROR(G67-L67,"")</f>
        <v>0</v>
      </c>
      <c r="R67" s="505"/>
      <c r="S67" s="505"/>
      <c r="T67" s="505"/>
      <c r="U67" s="505"/>
      <c r="V67" s="502">
        <f>('照明算定(導入前1)'!AF59+'照明算定(導入前2)'!AF59+'照明算定(導入前3)'!AF59)-('照明算定(導入後1)'!$AH$59+'照明算定(導入後2)'!$AH$59+'照明算定(導入後3)'!AH59)</f>
        <v>0</v>
      </c>
      <c r="W67" s="502"/>
      <c r="X67" s="502"/>
      <c r="Y67" s="502"/>
      <c r="Z67" s="506"/>
      <c r="AA67" s="507">
        <f>資産登録!AC16</f>
        <v>0</v>
      </c>
      <c r="AB67" s="507"/>
      <c r="AC67" s="507"/>
      <c r="AD67" s="507"/>
      <c r="AE67" s="302"/>
      <c r="AF67" s="302"/>
      <c r="AG67" s="302"/>
      <c r="AH67" s="302"/>
    </row>
    <row r="68" spans="1:34" ht="24.95" customHeight="1">
      <c r="A68" s="302"/>
      <c r="B68" s="524" t="str">
        <f>資産登録!C19</f>
        <v>ボイラー</v>
      </c>
      <c r="C68" s="524"/>
      <c r="D68" s="524"/>
      <c r="E68" s="524"/>
      <c r="F68" s="524"/>
      <c r="G68" s="508">
        <f>ボイラ排出量算定!B54</f>
        <v>0</v>
      </c>
      <c r="H68" s="509"/>
      <c r="I68" s="509"/>
      <c r="J68" s="509"/>
      <c r="K68" s="510"/>
      <c r="L68" s="511">
        <f>ボイラ排出量算定!$N$54</f>
        <v>0</v>
      </c>
      <c r="M68" s="511"/>
      <c r="N68" s="511"/>
      <c r="O68" s="511"/>
      <c r="P68" s="512"/>
      <c r="Q68" s="510">
        <f>IFERROR(G68-L68,"")</f>
        <v>0</v>
      </c>
      <c r="R68" s="513"/>
      <c r="S68" s="513"/>
      <c r="T68" s="513"/>
      <c r="U68" s="513"/>
      <c r="V68" s="511">
        <f>ボイラ排出量算定!$Z$58</f>
        <v>0</v>
      </c>
      <c r="W68" s="511"/>
      <c r="X68" s="511"/>
      <c r="Y68" s="511"/>
      <c r="Z68" s="514"/>
      <c r="AA68" s="500">
        <f>資産登録!AC19</f>
        <v>0</v>
      </c>
      <c r="AB68" s="500"/>
      <c r="AC68" s="500"/>
      <c r="AD68" s="500"/>
      <c r="AE68" s="302"/>
      <c r="AF68" s="302"/>
      <c r="AG68" s="302"/>
      <c r="AH68" s="302"/>
    </row>
    <row r="69" spans="1:34" ht="24.95" customHeight="1">
      <c r="A69" s="302"/>
      <c r="B69" s="524" t="str">
        <f>資産登録!C22</f>
        <v>空調設備</v>
      </c>
      <c r="C69" s="524"/>
      <c r="D69" s="524"/>
      <c r="E69" s="524"/>
      <c r="F69" s="524"/>
      <c r="G69" s="515">
        <f>'空調算定(導入前）'!C64</f>
        <v>0</v>
      </c>
      <c r="H69" s="513"/>
      <c r="I69" s="513"/>
      <c r="J69" s="513"/>
      <c r="K69" s="513"/>
      <c r="L69" s="511">
        <f>'空調算定（導入後）'!$C$61</f>
        <v>0</v>
      </c>
      <c r="M69" s="511"/>
      <c r="N69" s="511"/>
      <c r="O69" s="511"/>
      <c r="P69" s="512"/>
      <c r="Q69" s="510">
        <f>IFERROR(G69-L69,"")</f>
        <v>0</v>
      </c>
      <c r="R69" s="513"/>
      <c r="S69" s="513"/>
      <c r="T69" s="513"/>
      <c r="U69" s="513"/>
      <c r="V69" s="511" t="str">
        <f>'空調算定(導入前）'!$AA$68</f>
        <v/>
      </c>
      <c r="W69" s="511"/>
      <c r="X69" s="511"/>
      <c r="Y69" s="511"/>
      <c r="Z69" s="514"/>
      <c r="AA69" s="500">
        <f>資産登録!$AC$22</f>
        <v>0</v>
      </c>
      <c r="AB69" s="500"/>
      <c r="AC69" s="500"/>
      <c r="AD69" s="500"/>
      <c r="AE69" s="302"/>
      <c r="AF69" s="302"/>
      <c r="AG69" s="302"/>
      <c r="AH69" s="302"/>
    </row>
    <row r="70" spans="1:34" ht="24.95" customHeight="1">
      <c r="A70" s="302"/>
      <c r="B70" s="524" t="str">
        <f>資産登録!C25</f>
        <v>太陽光発電設備</v>
      </c>
      <c r="C70" s="524"/>
      <c r="D70" s="524"/>
      <c r="E70" s="524"/>
      <c r="F70" s="524"/>
      <c r="G70" s="516" t="s">
        <v>518</v>
      </c>
      <c r="H70" s="517"/>
      <c r="I70" s="517"/>
      <c r="J70" s="517"/>
      <c r="K70" s="517"/>
      <c r="L70" s="518">
        <f>'排出量算定（太陽光）'!$Y$51</f>
        <v>0</v>
      </c>
      <c r="M70" s="518"/>
      <c r="N70" s="518"/>
      <c r="O70" s="518"/>
      <c r="P70" s="519"/>
      <c r="Q70" s="520">
        <f>L70</f>
        <v>0</v>
      </c>
      <c r="R70" s="521"/>
      <c r="S70" s="521"/>
      <c r="T70" s="521"/>
      <c r="U70" s="521"/>
      <c r="V70" s="518">
        <f>'排出量算定（太陽光）'!$Y$56</f>
        <v>0</v>
      </c>
      <c r="W70" s="518"/>
      <c r="X70" s="518"/>
      <c r="Y70" s="518"/>
      <c r="Z70" s="522"/>
      <c r="AA70" s="500">
        <f>資産登録!$AC$25</f>
        <v>0</v>
      </c>
      <c r="AB70" s="500"/>
      <c r="AC70" s="500"/>
      <c r="AD70" s="500"/>
      <c r="AE70" s="302"/>
      <c r="AF70" s="302"/>
      <c r="AG70" s="302"/>
      <c r="AH70" s="302"/>
    </row>
    <row r="71" spans="1:34" ht="24.95" customHeight="1">
      <c r="A71" s="302"/>
      <c r="B71" s="524" t="str">
        <f>資産登録!C28</f>
        <v>コンプレッサー</v>
      </c>
      <c r="C71" s="524"/>
      <c r="D71" s="524"/>
      <c r="E71" s="524"/>
      <c r="F71" s="524"/>
      <c r="G71" s="516">
        <f>'排出量算定(コンプレッサー）'!A52</f>
        <v>0</v>
      </c>
      <c r="H71" s="517"/>
      <c r="I71" s="517"/>
      <c r="J71" s="517"/>
      <c r="K71" s="517"/>
      <c r="L71" s="518">
        <f>'排出量算定(コンプレッサー）'!M52</f>
        <v>0</v>
      </c>
      <c r="M71" s="518"/>
      <c r="N71" s="518"/>
      <c r="O71" s="518"/>
      <c r="P71" s="519"/>
      <c r="Q71" s="520">
        <f>IFERROR(G71-L71,"")</f>
        <v>0</v>
      </c>
      <c r="R71" s="521"/>
      <c r="S71" s="521"/>
      <c r="T71" s="521"/>
      <c r="U71" s="521"/>
      <c r="V71" s="518">
        <f>'排出量算定(コンプレッサー）'!W56</f>
        <v>0</v>
      </c>
      <c r="W71" s="518"/>
      <c r="X71" s="518"/>
      <c r="Y71" s="518"/>
      <c r="Z71" s="522"/>
      <c r="AA71" s="500">
        <f>資産登録!AC28</f>
        <v>0</v>
      </c>
      <c r="AB71" s="500"/>
      <c r="AC71" s="500"/>
      <c r="AD71" s="500"/>
      <c r="AE71" s="302"/>
      <c r="AF71" s="302"/>
      <c r="AG71" s="302"/>
      <c r="AH71" s="302"/>
    </row>
    <row r="72" spans="1:34" ht="24.95" customHeight="1">
      <c r="A72" s="302"/>
      <c r="B72" s="422" t="str">
        <f>IF(資産登録!C31="","",資産登録!C31)</f>
        <v/>
      </c>
      <c r="C72" s="422"/>
      <c r="D72" s="422"/>
      <c r="E72" s="422"/>
      <c r="F72" s="422"/>
      <c r="G72" s="493"/>
      <c r="H72" s="494"/>
      <c r="I72" s="494"/>
      <c r="J72" s="494"/>
      <c r="K72" s="494"/>
      <c r="L72" s="495"/>
      <c r="M72" s="495"/>
      <c r="N72" s="495"/>
      <c r="O72" s="495"/>
      <c r="P72" s="496"/>
      <c r="Q72" s="497"/>
      <c r="R72" s="498"/>
      <c r="S72" s="498"/>
      <c r="T72" s="498"/>
      <c r="U72" s="498"/>
      <c r="V72" s="495"/>
      <c r="W72" s="495"/>
      <c r="X72" s="495"/>
      <c r="Y72" s="495"/>
      <c r="Z72" s="499"/>
      <c r="AA72" s="500">
        <f>資産登録!AC31</f>
        <v>0</v>
      </c>
      <c r="AB72" s="500"/>
      <c r="AC72" s="500"/>
      <c r="AD72" s="500"/>
      <c r="AE72" s="302"/>
      <c r="AF72" s="302"/>
      <c r="AG72" s="302"/>
      <c r="AH72" s="302"/>
    </row>
    <row r="73" spans="1:34" ht="24.95" customHeight="1">
      <c r="A73" s="302"/>
      <c r="B73" s="422" t="str">
        <f>IF(資産登録!C34="","",資産登録!C34)</f>
        <v/>
      </c>
      <c r="C73" s="422"/>
      <c r="D73" s="422"/>
      <c r="E73" s="422"/>
      <c r="F73" s="422"/>
      <c r="G73" s="493"/>
      <c r="H73" s="494"/>
      <c r="I73" s="494"/>
      <c r="J73" s="494"/>
      <c r="K73" s="494"/>
      <c r="L73" s="495"/>
      <c r="M73" s="495"/>
      <c r="N73" s="495"/>
      <c r="O73" s="495"/>
      <c r="P73" s="496"/>
      <c r="Q73" s="497"/>
      <c r="R73" s="498"/>
      <c r="S73" s="498"/>
      <c r="T73" s="498"/>
      <c r="U73" s="498"/>
      <c r="V73" s="495"/>
      <c r="W73" s="495"/>
      <c r="X73" s="495"/>
      <c r="Y73" s="495"/>
      <c r="Z73" s="499"/>
      <c r="AA73" s="500">
        <f>資産登録!AC34</f>
        <v>0</v>
      </c>
      <c r="AB73" s="500"/>
      <c r="AC73" s="500"/>
      <c r="AD73" s="500"/>
      <c r="AE73" s="302"/>
      <c r="AF73" s="302"/>
      <c r="AG73" s="302"/>
      <c r="AH73" s="302"/>
    </row>
    <row r="74" spans="1:34" ht="24.95" customHeight="1">
      <c r="A74" s="302"/>
      <c r="B74" s="422" t="str">
        <f>IF(資産登録!C37="","",資産登録!C37)</f>
        <v/>
      </c>
      <c r="C74" s="422"/>
      <c r="D74" s="422"/>
      <c r="E74" s="422"/>
      <c r="F74" s="422"/>
      <c r="G74" s="493"/>
      <c r="H74" s="494"/>
      <c r="I74" s="494"/>
      <c r="J74" s="494"/>
      <c r="K74" s="494"/>
      <c r="L74" s="495"/>
      <c r="M74" s="495"/>
      <c r="N74" s="495"/>
      <c r="O74" s="495"/>
      <c r="P74" s="496"/>
      <c r="Q74" s="497"/>
      <c r="R74" s="498"/>
      <c r="S74" s="498"/>
      <c r="T74" s="498"/>
      <c r="U74" s="498"/>
      <c r="V74" s="495"/>
      <c r="W74" s="495"/>
      <c r="X74" s="495"/>
      <c r="Y74" s="495"/>
      <c r="Z74" s="499"/>
      <c r="AA74" s="500">
        <f>資産登録!AC37</f>
        <v>0</v>
      </c>
      <c r="AB74" s="500"/>
      <c r="AC74" s="500"/>
      <c r="AD74" s="500"/>
      <c r="AE74" s="302"/>
      <c r="AF74" s="302"/>
      <c r="AG74" s="302"/>
      <c r="AH74" s="302"/>
    </row>
    <row r="75" spans="1:34" ht="24.95" customHeight="1">
      <c r="A75" s="302"/>
      <c r="B75" s="422" t="str">
        <f>IF(資産登録!C40="","",資産登録!C40)</f>
        <v/>
      </c>
      <c r="C75" s="422"/>
      <c r="D75" s="422"/>
      <c r="E75" s="422"/>
      <c r="F75" s="422"/>
      <c r="G75" s="493"/>
      <c r="H75" s="494"/>
      <c r="I75" s="494"/>
      <c r="J75" s="494"/>
      <c r="K75" s="494"/>
      <c r="L75" s="495"/>
      <c r="M75" s="495"/>
      <c r="N75" s="495"/>
      <c r="O75" s="495"/>
      <c r="P75" s="496"/>
      <c r="Q75" s="497"/>
      <c r="R75" s="498"/>
      <c r="S75" s="498"/>
      <c r="T75" s="498"/>
      <c r="U75" s="498"/>
      <c r="V75" s="495"/>
      <c r="W75" s="495"/>
      <c r="X75" s="495"/>
      <c r="Y75" s="495"/>
      <c r="Z75" s="499"/>
      <c r="AA75" s="500">
        <f>資産登録!AC40</f>
        <v>0</v>
      </c>
      <c r="AB75" s="500"/>
      <c r="AC75" s="500"/>
      <c r="AD75" s="500"/>
      <c r="AE75" s="302"/>
      <c r="AF75" s="302"/>
      <c r="AG75" s="302"/>
      <c r="AH75" s="302"/>
    </row>
    <row r="76" spans="1:34" ht="24.95" customHeight="1" thickBot="1">
      <c r="A76" s="302"/>
      <c r="B76" s="501" t="str">
        <f>IF(資産登録!C43="","",資産登録!C43)</f>
        <v/>
      </c>
      <c r="C76" s="501"/>
      <c r="D76" s="501"/>
      <c r="E76" s="501"/>
      <c r="F76" s="501"/>
      <c r="G76" s="472"/>
      <c r="H76" s="473"/>
      <c r="I76" s="473"/>
      <c r="J76" s="473"/>
      <c r="K76" s="473"/>
      <c r="L76" s="474"/>
      <c r="M76" s="474"/>
      <c r="N76" s="474"/>
      <c r="O76" s="474"/>
      <c r="P76" s="475"/>
      <c r="Q76" s="476"/>
      <c r="R76" s="477"/>
      <c r="S76" s="477"/>
      <c r="T76" s="477"/>
      <c r="U76" s="477"/>
      <c r="V76" s="478"/>
      <c r="W76" s="478"/>
      <c r="X76" s="478"/>
      <c r="Y76" s="478"/>
      <c r="Z76" s="479"/>
      <c r="AA76" s="480">
        <f>資産登録!AC43</f>
        <v>0</v>
      </c>
      <c r="AB76" s="480"/>
      <c r="AC76" s="480"/>
      <c r="AD76" s="480"/>
      <c r="AE76" s="302"/>
      <c r="AF76" s="302"/>
      <c r="AG76" s="302"/>
      <c r="AH76" s="302"/>
    </row>
    <row r="77" spans="1:34" ht="24.95" customHeight="1" thickTop="1" thickBot="1">
      <c r="A77" s="302"/>
      <c r="B77" s="482" t="s">
        <v>478</v>
      </c>
      <c r="C77" s="482"/>
      <c r="D77" s="482"/>
      <c r="E77" s="482"/>
      <c r="F77" s="482"/>
      <c r="G77" s="483">
        <f>SUM(G67:K76)</f>
        <v>0</v>
      </c>
      <c r="H77" s="483"/>
      <c r="I77" s="483"/>
      <c r="J77" s="483"/>
      <c r="K77" s="483"/>
      <c r="L77" s="484">
        <f>SUM(L67:P76)</f>
        <v>0</v>
      </c>
      <c r="M77" s="482"/>
      <c r="N77" s="482"/>
      <c r="O77" s="482"/>
      <c r="P77" s="485"/>
      <c r="Q77" s="486">
        <f>SUM(Q67:U76)</f>
        <v>0</v>
      </c>
      <c r="R77" s="487"/>
      <c r="S77" s="487"/>
      <c r="T77" s="487"/>
      <c r="U77" s="488"/>
      <c r="V77" s="489">
        <f>SUM(V67:Z76)</f>
        <v>0</v>
      </c>
      <c r="W77" s="490"/>
      <c r="X77" s="490"/>
      <c r="Y77" s="490"/>
      <c r="Z77" s="491"/>
      <c r="AA77" s="335"/>
      <c r="AB77" s="335"/>
      <c r="AC77" s="335"/>
      <c r="AD77" s="335"/>
      <c r="AE77" s="302"/>
      <c r="AF77" s="302"/>
      <c r="AG77" s="302"/>
      <c r="AH77" s="302"/>
    </row>
    <row r="78" spans="1:34" ht="17.25" customHeight="1">
      <c r="A78" s="302"/>
      <c r="B78" s="302"/>
      <c r="C78" s="302"/>
      <c r="D78" s="302"/>
      <c r="E78" s="334"/>
      <c r="F78" s="334"/>
      <c r="G78" s="334"/>
      <c r="H78" s="334"/>
      <c r="I78" s="334"/>
      <c r="J78" s="334"/>
      <c r="K78" s="302"/>
      <c r="L78" s="302"/>
      <c r="M78" s="302"/>
      <c r="N78" s="302"/>
      <c r="O78" s="334"/>
      <c r="P78" s="334"/>
      <c r="Q78" s="334"/>
      <c r="R78" s="334"/>
      <c r="S78" s="334"/>
      <c r="T78" s="334"/>
      <c r="U78" s="302"/>
      <c r="V78" s="302"/>
      <c r="W78" s="302"/>
      <c r="X78" s="302"/>
      <c r="Y78" s="334"/>
      <c r="Z78" s="334"/>
      <c r="AA78" s="334"/>
      <c r="AB78" s="334"/>
      <c r="AC78" s="334"/>
      <c r="AD78" s="334"/>
      <c r="AE78" s="302"/>
      <c r="AF78" s="302"/>
      <c r="AG78" s="302"/>
      <c r="AH78" s="302"/>
    </row>
    <row r="79" spans="1:34" ht="12.75" customHeight="1">
      <c r="A79" s="302"/>
      <c r="B79" s="302"/>
      <c r="C79" s="302"/>
      <c r="D79" s="302"/>
      <c r="E79" s="334"/>
      <c r="F79" s="334"/>
      <c r="G79" s="334"/>
      <c r="H79" s="334"/>
      <c r="I79" s="334"/>
      <c r="J79" s="334"/>
      <c r="K79" s="302"/>
      <c r="L79" s="302"/>
      <c r="M79" s="302"/>
      <c r="N79" s="302"/>
      <c r="O79" s="334"/>
      <c r="P79" s="334"/>
      <c r="Q79" s="334"/>
      <c r="R79" s="334"/>
      <c r="S79" s="334"/>
      <c r="T79" s="334"/>
      <c r="U79" s="302"/>
      <c r="V79" s="302"/>
      <c r="W79" s="302"/>
      <c r="X79" s="302"/>
      <c r="Y79" s="334"/>
      <c r="Z79" s="334"/>
      <c r="AA79" s="334"/>
      <c r="AB79" s="334"/>
      <c r="AC79" s="334"/>
      <c r="AD79" s="334"/>
      <c r="AE79" s="302"/>
      <c r="AF79" s="302"/>
      <c r="AG79" s="302"/>
      <c r="AH79" s="302"/>
    </row>
    <row r="80" spans="1:34" ht="15" customHeight="1">
      <c r="A80" s="24" t="s">
        <v>521</v>
      </c>
    </row>
    <row r="81" spans="1:34" ht="15" customHeight="1">
      <c r="A81" s="524" t="s">
        <v>428</v>
      </c>
      <c r="B81" s="524"/>
      <c r="C81" s="524"/>
      <c r="D81" s="524"/>
      <c r="E81" s="524"/>
      <c r="F81" s="524"/>
      <c r="G81" s="524"/>
      <c r="H81" s="524"/>
      <c r="I81" s="524" t="s">
        <v>429</v>
      </c>
      <c r="J81" s="524"/>
      <c r="K81" s="524"/>
      <c r="L81" s="524"/>
      <c r="M81" s="524"/>
      <c r="N81" s="524"/>
      <c r="O81" s="524"/>
      <c r="P81" s="524"/>
      <c r="Q81" s="524"/>
      <c r="R81" s="524"/>
      <c r="S81" s="524"/>
      <c r="T81" s="524"/>
      <c r="U81" s="548">
        <f>Y62</f>
        <v>0</v>
      </c>
      <c r="V81" s="548"/>
      <c r="W81" s="548"/>
      <c r="X81" s="548"/>
      <c r="Y81" s="548"/>
      <c r="Z81" s="548"/>
      <c r="AA81" s="549"/>
      <c r="AB81" s="544" t="s">
        <v>18</v>
      </c>
      <c r="AC81" s="524"/>
      <c r="AD81" s="524"/>
      <c r="AE81" s="524"/>
      <c r="AF81" s="524"/>
      <c r="AG81" s="524"/>
      <c r="AH81" s="524"/>
    </row>
    <row r="82" spans="1:34" ht="15" customHeight="1">
      <c r="A82" s="524"/>
      <c r="B82" s="524"/>
      <c r="C82" s="524"/>
      <c r="D82" s="524"/>
      <c r="E82" s="524"/>
      <c r="F82" s="524"/>
      <c r="G82" s="524"/>
      <c r="H82" s="524"/>
      <c r="I82" s="524"/>
      <c r="J82" s="524"/>
      <c r="K82" s="524"/>
      <c r="L82" s="524"/>
      <c r="M82" s="524"/>
      <c r="N82" s="524"/>
      <c r="O82" s="524"/>
      <c r="P82" s="524"/>
      <c r="Q82" s="524"/>
      <c r="R82" s="524"/>
      <c r="S82" s="524"/>
      <c r="T82" s="524"/>
      <c r="U82" s="548"/>
      <c r="V82" s="548"/>
      <c r="W82" s="548"/>
      <c r="X82" s="548"/>
      <c r="Y82" s="548"/>
      <c r="Z82" s="548"/>
      <c r="AA82" s="549"/>
      <c r="AB82" s="544"/>
      <c r="AC82" s="524"/>
      <c r="AD82" s="524"/>
      <c r="AE82" s="524"/>
      <c r="AF82" s="524"/>
      <c r="AG82" s="524"/>
      <c r="AH82" s="524"/>
    </row>
    <row r="83" spans="1:34" ht="15" customHeight="1">
      <c r="A83" s="524"/>
      <c r="B83" s="524"/>
      <c r="C83" s="524"/>
      <c r="D83" s="524"/>
      <c r="E83" s="524"/>
      <c r="F83" s="524"/>
      <c r="G83" s="524"/>
      <c r="H83" s="524"/>
      <c r="I83" s="550" t="s">
        <v>431</v>
      </c>
      <c r="J83" s="550"/>
      <c r="K83" s="550"/>
      <c r="L83" s="550"/>
      <c r="M83" s="550"/>
      <c r="N83" s="550"/>
      <c r="O83" s="550"/>
      <c r="P83" s="550"/>
      <c r="Q83" s="550"/>
      <c r="R83" s="550"/>
      <c r="S83" s="550"/>
      <c r="T83" s="550"/>
      <c r="U83" s="551">
        <f>V77</f>
        <v>0</v>
      </c>
      <c r="V83" s="551"/>
      <c r="W83" s="551"/>
      <c r="X83" s="551"/>
      <c r="Y83" s="551"/>
      <c r="Z83" s="551"/>
      <c r="AA83" s="552"/>
      <c r="AB83" s="544" t="s">
        <v>432</v>
      </c>
      <c r="AC83" s="524"/>
      <c r="AD83" s="524"/>
      <c r="AE83" s="524"/>
      <c r="AF83" s="524"/>
      <c r="AG83" s="524"/>
      <c r="AH83" s="524"/>
    </row>
    <row r="84" spans="1:34" ht="15" customHeight="1">
      <c r="A84" s="524"/>
      <c r="B84" s="524"/>
      <c r="C84" s="524"/>
      <c r="D84" s="524"/>
      <c r="E84" s="524"/>
      <c r="F84" s="524"/>
      <c r="G84" s="524"/>
      <c r="H84" s="524"/>
      <c r="I84" s="550"/>
      <c r="J84" s="550"/>
      <c r="K84" s="550"/>
      <c r="L84" s="550"/>
      <c r="M84" s="550"/>
      <c r="N84" s="550"/>
      <c r="O84" s="550"/>
      <c r="P84" s="550"/>
      <c r="Q84" s="550"/>
      <c r="R84" s="550"/>
      <c r="S84" s="550"/>
      <c r="T84" s="550"/>
      <c r="U84" s="551"/>
      <c r="V84" s="551"/>
      <c r="W84" s="551"/>
      <c r="X84" s="551"/>
      <c r="Y84" s="551"/>
      <c r="Z84" s="551"/>
      <c r="AA84" s="552"/>
      <c r="AB84" s="544"/>
      <c r="AC84" s="524"/>
      <c r="AD84" s="524"/>
      <c r="AE84" s="524"/>
      <c r="AF84" s="524"/>
      <c r="AG84" s="524"/>
      <c r="AH84" s="524"/>
    </row>
    <row r="85" spans="1:34" ht="15" customHeight="1">
      <c r="A85" s="540" t="s">
        <v>480</v>
      </c>
      <c r="B85" s="524"/>
      <c r="C85" s="524"/>
      <c r="D85" s="524"/>
      <c r="E85" s="524"/>
      <c r="F85" s="524"/>
      <c r="G85" s="524"/>
      <c r="H85" s="524"/>
      <c r="I85" s="524" t="s">
        <v>433</v>
      </c>
      <c r="J85" s="524"/>
      <c r="K85" s="524"/>
      <c r="L85" s="524"/>
      <c r="M85" s="524"/>
      <c r="N85" s="524"/>
      <c r="O85" s="524"/>
      <c r="P85" s="524"/>
      <c r="Q85" s="524"/>
      <c r="R85" s="524"/>
      <c r="S85" s="524"/>
      <c r="T85" s="524"/>
      <c r="U85" s="541">
        <f>V56</f>
        <v>0</v>
      </c>
      <c r="V85" s="542"/>
      <c r="W85" s="542"/>
      <c r="X85" s="542"/>
      <c r="Y85" s="542"/>
      <c r="Z85" s="542"/>
      <c r="AA85" s="542"/>
      <c r="AB85" s="542"/>
      <c r="AC85" s="542"/>
      <c r="AD85" s="542"/>
      <c r="AE85" s="542"/>
      <c r="AF85" s="542"/>
      <c r="AG85" s="543"/>
      <c r="AH85" s="544" t="s">
        <v>119</v>
      </c>
    </row>
    <row r="86" spans="1:34" ht="15" customHeight="1">
      <c r="A86" s="524"/>
      <c r="B86" s="524"/>
      <c r="C86" s="524"/>
      <c r="D86" s="524"/>
      <c r="E86" s="524"/>
      <c r="F86" s="524"/>
      <c r="G86" s="524"/>
      <c r="H86" s="524"/>
      <c r="I86" s="524"/>
      <c r="J86" s="524"/>
      <c r="K86" s="524"/>
      <c r="L86" s="524"/>
      <c r="M86" s="524"/>
      <c r="N86" s="524"/>
      <c r="O86" s="524"/>
      <c r="P86" s="524"/>
      <c r="Q86" s="524"/>
      <c r="R86" s="524"/>
      <c r="S86" s="524"/>
      <c r="T86" s="524"/>
      <c r="U86" s="542"/>
      <c r="V86" s="542"/>
      <c r="W86" s="542"/>
      <c r="X86" s="542"/>
      <c r="Y86" s="542"/>
      <c r="Z86" s="542"/>
      <c r="AA86" s="542"/>
      <c r="AB86" s="542"/>
      <c r="AC86" s="542"/>
      <c r="AD86" s="542"/>
      <c r="AE86" s="542"/>
      <c r="AF86" s="542"/>
      <c r="AG86" s="543"/>
      <c r="AH86" s="544"/>
    </row>
    <row r="87" spans="1:34" ht="15" customHeight="1">
      <c r="A87" s="524"/>
      <c r="B87" s="524"/>
      <c r="C87" s="524"/>
      <c r="D87" s="524"/>
      <c r="E87" s="524"/>
      <c r="F87" s="524"/>
      <c r="G87" s="524"/>
      <c r="H87" s="524"/>
      <c r="I87" s="524" t="s">
        <v>434</v>
      </c>
      <c r="J87" s="524"/>
      <c r="K87" s="524"/>
      <c r="L87" s="524"/>
      <c r="M87" s="524"/>
      <c r="N87" s="524"/>
      <c r="O87" s="524"/>
      <c r="P87" s="524"/>
      <c r="Q87" s="524"/>
      <c r="R87" s="524"/>
      <c r="S87" s="524"/>
      <c r="T87" s="524"/>
      <c r="U87" s="541" t="str">
        <f>IFERROR(ROUNDDOWN(U85/U83,0),"")</f>
        <v/>
      </c>
      <c r="V87" s="541"/>
      <c r="W87" s="541"/>
      <c r="X87" s="541"/>
      <c r="Y87" s="541"/>
      <c r="Z87" s="541"/>
      <c r="AA87" s="545"/>
      <c r="AB87" s="546" t="s">
        <v>435</v>
      </c>
      <c r="AC87" s="547"/>
      <c r="AD87" s="547"/>
      <c r="AE87" s="547"/>
      <c r="AF87" s="547"/>
      <c r="AG87" s="547"/>
      <c r="AH87" s="547"/>
    </row>
    <row r="88" spans="1:34" ht="15" customHeight="1">
      <c r="A88" s="524"/>
      <c r="B88" s="524"/>
      <c r="C88" s="524"/>
      <c r="D88" s="524"/>
      <c r="E88" s="524"/>
      <c r="F88" s="524"/>
      <c r="G88" s="524"/>
      <c r="H88" s="524"/>
      <c r="I88" s="524"/>
      <c r="J88" s="524"/>
      <c r="K88" s="524"/>
      <c r="L88" s="524"/>
      <c r="M88" s="524"/>
      <c r="N88" s="524"/>
      <c r="O88" s="524"/>
      <c r="P88" s="524"/>
      <c r="Q88" s="524"/>
      <c r="R88" s="524"/>
      <c r="S88" s="524"/>
      <c r="T88" s="524"/>
      <c r="U88" s="541"/>
      <c r="V88" s="541"/>
      <c r="W88" s="541"/>
      <c r="X88" s="541"/>
      <c r="Y88" s="541"/>
      <c r="Z88" s="541"/>
      <c r="AA88" s="545"/>
      <c r="AB88" s="546"/>
      <c r="AC88" s="547"/>
      <c r="AD88" s="547"/>
      <c r="AE88" s="547"/>
      <c r="AF88" s="547"/>
      <c r="AG88" s="547"/>
      <c r="AH88" s="547"/>
    </row>
    <row r="89" spans="1:34" ht="15" customHeight="1"/>
    <row r="90" spans="1:34" ht="15" customHeight="1">
      <c r="A90" s="526" t="s">
        <v>410</v>
      </c>
      <c r="B90" s="526"/>
      <c r="C90" s="527" t="s">
        <v>453</v>
      </c>
      <c r="D90" s="527"/>
      <c r="E90" s="527"/>
      <c r="F90" s="527"/>
      <c r="G90" s="527"/>
      <c r="H90" s="527"/>
      <c r="I90" s="527"/>
      <c r="J90" s="527"/>
      <c r="K90" s="527"/>
      <c r="L90" s="527"/>
      <c r="M90" s="527"/>
      <c r="N90" s="527"/>
      <c r="O90" s="527"/>
      <c r="P90" s="527"/>
      <c r="Q90" s="527"/>
      <c r="R90" s="527"/>
      <c r="S90" s="527"/>
      <c r="T90" s="527"/>
      <c r="U90" s="527"/>
      <c r="V90" s="527"/>
      <c r="W90" s="527"/>
      <c r="X90" s="527"/>
      <c r="Y90" s="527"/>
      <c r="Z90" s="527"/>
      <c r="AA90" s="527"/>
      <c r="AB90" s="527"/>
      <c r="AC90" s="527"/>
      <c r="AD90" s="527"/>
      <c r="AE90" s="527"/>
      <c r="AF90" s="527"/>
      <c r="AG90" s="527"/>
      <c r="AH90" s="527"/>
    </row>
    <row r="91" spans="1:34" ht="15" customHeight="1">
      <c r="C91" s="527"/>
      <c r="D91" s="527"/>
      <c r="E91" s="527"/>
      <c r="F91" s="527"/>
      <c r="G91" s="527"/>
      <c r="H91" s="527"/>
      <c r="I91" s="527"/>
      <c r="J91" s="527"/>
      <c r="K91" s="527"/>
      <c r="L91" s="527"/>
      <c r="M91" s="527"/>
      <c r="N91" s="527"/>
      <c r="O91" s="527"/>
      <c r="P91" s="527"/>
      <c r="Q91" s="527"/>
      <c r="R91" s="527"/>
      <c r="S91" s="527"/>
      <c r="T91" s="527"/>
      <c r="U91" s="527"/>
      <c r="V91" s="527"/>
      <c r="W91" s="527"/>
      <c r="X91" s="527"/>
      <c r="Y91" s="527"/>
      <c r="Z91" s="527"/>
      <c r="AA91" s="527"/>
      <c r="AB91" s="527"/>
      <c r="AC91" s="527"/>
      <c r="AD91" s="527"/>
      <c r="AE91" s="527"/>
      <c r="AF91" s="527"/>
      <c r="AG91" s="527"/>
      <c r="AH91" s="527"/>
    </row>
    <row r="92" spans="1:34" ht="24.95" customHeight="1">
      <c r="A92" s="302"/>
      <c r="B92" s="302"/>
      <c r="C92" s="302"/>
      <c r="D92" s="302"/>
      <c r="E92" s="334"/>
      <c r="F92" s="334"/>
      <c r="G92" s="334"/>
      <c r="H92" s="334"/>
      <c r="I92" s="334"/>
      <c r="J92" s="334"/>
      <c r="K92" s="302"/>
      <c r="L92" s="302"/>
      <c r="M92" s="302"/>
      <c r="N92" s="302"/>
      <c r="O92" s="334"/>
      <c r="P92" s="334"/>
      <c r="Q92" s="334"/>
      <c r="R92" s="334"/>
      <c r="S92" s="334"/>
      <c r="T92" s="334"/>
      <c r="U92" s="302"/>
      <c r="V92" s="302"/>
      <c r="W92" s="302"/>
      <c r="X92" s="302"/>
      <c r="Y92" s="334"/>
      <c r="Z92" s="334"/>
      <c r="AA92" s="334"/>
      <c r="AB92" s="334"/>
      <c r="AC92" s="334"/>
      <c r="AD92" s="334"/>
      <c r="AE92" s="302"/>
      <c r="AF92" s="302"/>
      <c r="AG92" s="302"/>
      <c r="AH92" s="302"/>
    </row>
  </sheetData>
  <sheetProtection password="D73A" sheet="1" formatCells="0"/>
  <mergeCells count="295">
    <mergeCell ref="B65:F66"/>
    <mergeCell ref="A61:D62"/>
    <mergeCell ref="E61:N61"/>
    <mergeCell ref="O61:X61"/>
    <mergeCell ref="Y61:AH61"/>
    <mergeCell ref="E62:J62"/>
    <mergeCell ref="K62:N62"/>
    <mergeCell ref="O62:T62"/>
    <mergeCell ref="U62:X62"/>
    <mergeCell ref="Y62:AD62"/>
    <mergeCell ref="AE62:AH62"/>
    <mergeCell ref="G65:Z65"/>
    <mergeCell ref="G66:K66"/>
    <mergeCell ref="L66:P66"/>
    <mergeCell ref="Q66:U66"/>
    <mergeCell ref="V66:Z66"/>
    <mergeCell ref="AA65:AD66"/>
    <mergeCell ref="C33:AH33"/>
    <mergeCell ref="L25:P25"/>
    <mergeCell ref="Q25:R25"/>
    <mergeCell ref="S25:W25"/>
    <mergeCell ref="X25:AB25"/>
    <mergeCell ref="L29:AB29"/>
    <mergeCell ref="L27:P27"/>
    <mergeCell ref="Q27:R27"/>
    <mergeCell ref="S27:W27"/>
    <mergeCell ref="X27:AB27"/>
    <mergeCell ref="L26:P26"/>
    <mergeCell ref="A30:K30"/>
    <mergeCell ref="A28:K28"/>
    <mergeCell ref="AC30:AH30"/>
    <mergeCell ref="L30:AB30"/>
    <mergeCell ref="C32:AH32"/>
    <mergeCell ref="C31:AH31"/>
    <mergeCell ref="A31:B31"/>
    <mergeCell ref="N38:O39"/>
    <mergeCell ref="A29:K29"/>
    <mergeCell ref="B27:K27"/>
    <mergeCell ref="B25:K25"/>
    <mergeCell ref="B26:K26"/>
    <mergeCell ref="A22:A27"/>
    <mergeCell ref="B24:K24"/>
    <mergeCell ref="X22:AB22"/>
    <mergeCell ref="AC22:AH22"/>
    <mergeCell ref="X23:AB23"/>
    <mergeCell ref="AC23:AH23"/>
    <mergeCell ref="L24:P24"/>
    <mergeCell ref="Q24:R24"/>
    <mergeCell ref="S24:W24"/>
    <mergeCell ref="X24:AB24"/>
    <mergeCell ref="AC24:AH24"/>
    <mergeCell ref="L28:AB28"/>
    <mergeCell ref="I38:J39"/>
    <mergeCell ref="K37:M37"/>
    <mergeCell ref="K38:M39"/>
    <mergeCell ref="AC27:AH27"/>
    <mergeCell ref="AC28:AH28"/>
    <mergeCell ref="AC25:AH25"/>
    <mergeCell ref="Q26:R26"/>
    <mergeCell ref="B20:K20"/>
    <mergeCell ref="Q12:R12"/>
    <mergeCell ref="S26:W26"/>
    <mergeCell ref="X26:AB26"/>
    <mergeCell ref="AC26:AH26"/>
    <mergeCell ref="AC29:AH29"/>
    <mergeCell ref="B22:K22"/>
    <mergeCell ref="S20:W20"/>
    <mergeCell ref="L22:P22"/>
    <mergeCell ref="Q22:R22"/>
    <mergeCell ref="AC20:AH20"/>
    <mergeCell ref="A3:K4"/>
    <mergeCell ref="Q5:R5"/>
    <mergeCell ref="S5:W5"/>
    <mergeCell ref="L3:W3"/>
    <mergeCell ref="L4:P4"/>
    <mergeCell ref="Q4:R4"/>
    <mergeCell ref="Q17:R17"/>
    <mergeCell ref="L18:P18"/>
    <mergeCell ref="Q18:R18"/>
    <mergeCell ref="S18:W18"/>
    <mergeCell ref="Q16:R16"/>
    <mergeCell ref="S15:W15"/>
    <mergeCell ref="S16:W16"/>
    <mergeCell ref="B5:K5"/>
    <mergeCell ref="L5:P5"/>
    <mergeCell ref="L12:P12"/>
    <mergeCell ref="S12:W12"/>
    <mergeCell ref="B9:K9"/>
    <mergeCell ref="L9:P9"/>
    <mergeCell ref="A5:A21"/>
    <mergeCell ref="B21:K21"/>
    <mergeCell ref="L20:P20"/>
    <mergeCell ref="Q20:R20"/>
    <mergeCell ref="B12:K12"/>
    <mergeCell ref="AC9:AH9"/>
    <mergeCell ref="X20:AB20"/>
    <mergeCell ref="L21:P21"/>
    <mergeCell ref="Q21:R21"/>
    <mergeCell ref="S21:W21"/>
    <mergeCell ref="X21:AB21"/>
    <mergeCell ref="AC21:AH21"/>
    <mergeCell ref="X12:AB12"/>
    <mergeCell ref="AC12:AH12"/>
    <mergeCell ref="L19:P19"/>
    <mergeCell ref="Q19:R19"/>
    <mergeCell ref="S19:W19"/>
    <mergeCell ref="X19:AB19"/>
    <mergeCell ref="AC19:AH19"/>
    <mergeCell ref="L13:P13"/>
    <mergeCell ref="Q13:R13"/>
    <mergeCell ref="S13:W13"/>
    <mergeCell ref="X13:AB13"/>
    <mergeCell ref="AC13:AH13"/>
    <mergeCell ref="L17:P17"/>
    <mergeCell ref="Q9:R9"/>
    <mergeCell ref="S9:W9"/>
    <mergeCell ref="AC10:AH10"/>
    <mergeCell ref="S11:W11"/>
    <mergeCell ref="X11:AB11"/>
    <mergeCell ref="AC11:AH11"/>
    <mergeCell ref="L15:P15"/>
    <mergeCell ref="L16:P16"/>
    <mergeCell ref="Q15:R15"/>
    <mergeCell ref="X5:AB5"/>
    <mergeCell ref="AC5:AH5"/>
    <mergeCell ref="X9:AB9"/>
    <mergeCell ref="B37:H37"/>
    <mergeCell ref="P37:V37"/>
    <mergeCell ref="W37:Y39"/>
    <mergeCell ref="Z37:AF37"/>
    <mergeCell ref="B38:H39"/>
    <mergeCell ref="P38:V39"/>
    <mergeCell ref="Z38:AF39"/>
    <mergeCell ref="AC18:AH18"/>
    <mergeCell ref="B23:K23"/>
    <mergeCell ref="B19:K19"/>
    <mergeCell ref="X18:AB18"/>
    <mergeCell ref="B18:K18"/>
    <mergeCell ref="S22:W22"/>
    <mergeCell ref="L23:P23"/>
    <mergeCell ref="Q23:R23"/>
    <mergeCell ref="S23:W23"/>
    <mergeCell ref="X3:AB4"/>
    <mergeCell ref="AC3:AH4"/>
    <mergeCell ref="S4:W4"/>
    <mergeCell ref="B10:K10"/>
    <mergeCell ref="B11:K11"/>
    <mergeCell ref="B13:K13"/>
    <mergeCell ref="B17:K17"/>
    <mergeCell ref="Q14:R14"/>
    <mergeCell ref="S14:W14"/>
    <mergeCell ref="X14:AB14"/>
    <mergeCell ref="AC14:AH14"/>
    <mergeCell ref="L10:P10"/>
    <mergeCell ref="Q10:R10"/>
    <mergeCell ref="L11:P11"/>
    <mergeCell ref="Q11:R11"/>
    <mergeCell ref="S10:W10"/>
    <mergeCell ref="X10:AB10"/>
    <mergeCell ref="X15:AB15"/>
    <mergeCell ref="X16:AB16"/>
    <mergeCell ref="S17:W17"/>
    <mergeCell ref="X17:AB17"/>
    <mergeCell ref="AC17:AH17"/>
    <mergeCell ref="AC15:AH15"/>
    <mergeCell ref="AC16:AH16"/>
    <mergeCell ref="B43:H43"/>
    <mergeCell ref="K43:M43"/>
    <mergeCell ref="P43:V43"/>
    <mergeCell ref="W43:Y45"/>
    <mergeCell ref="Z43:AF43"/>
    <mergeCell ref="B44:H45"/>
    <mergeCell ref="I44:J45"/>
    <mergeCell ref="K44:M45"/>
    <mergeCell ref="N44:O45"/>
    <mergeCell ref="P44:V45"/>
    <mergeCell ref="Z44:AF45"/>
    <mergeCell ref="V55:AC55"/>
    <mergeCell ref="V56:AC57"/>
    <mergeCell ref="B49:G49"/>
    <mergeCell ref="J49:O49"/>
    <mergeCell ref="R49:X49"/>
    <mergeCell ref="Y49:AA51"/>
    <mergeCell ref="AB49:AH49"/>
    <mergeCell ref="B50:G51"/>
    <mergeCell ref="H50:I51"/>
    <mergeCell ref="J50:O51"/>
    <mergeCell ref="P50:Q51"/>
    <mergeCell ref="R50:X51"/>
    <mergeCell ref="AB50:AH51"/>
    <mergeCell ref="A85:H88"/>
    <mergeCell ref="I85:T86"/>
    <mergeCell ref="U85:AG86"/>
    <mergeCell ref="AH85:AH86"/>
    <mergeCell ref="I87:T88"/>
    <mergeCell ref="U87:AA88"/>
    <mergeCell ref="AB87:AH88"/>
    <mergeCell ref="A81:H84"/>
    <mergeCell ref="I81:T82"/>
    <mergeCell ref="U81:AA82"/>
    <mergeCell ref="AB81:AH82"/>
    <mergeCell ref="I83:T84"/>
    <mergeCell ref="U83:AA84"/>
    <mergeCell ref="AB83:AH84"/>
    <mergeCell ref="A90:B90"/>
    <mergeCell ref="C90:AH91"/>
    <mergeCell ref="L6:P6"/>
    <mergeCell ref="L7:P7"/>
    <mergeCell ref="L8:P8"/>
    <mergeCell ref="Q6:R6"/>
    <mergeCell ref="Q7:R7"/>
    <mergeCell ref="Q8:R8"/>
    <mergeCell ref="S6:W6"/>
    <mergeCell ref="S7:W7"/>
    <mergeCell ref="S8:W8"/>
    <mergeCell ref="X6:AB6"/>
    <mergeCell ref="X7:AB7"/>
    <mergeCell ref="X8:AB8"/>
    <mergeCell ref="AC6:AH6"/>
    <mergeCell ref="AC7:AH7"/>
    <mergeCell ref="AC8:AH8"/>
    <mergeCell ref="B6:K6"/>
    <mergeCell ref="B7:K7"/>
    <mergeCell ref="B8:K8"/>
    <mergeCell ref="B14:K14"/>
    <mergeCell ref="B15:K15"/>
    <mergeCell ref="B16:K16"/>
    <mergeCell ref="L14:P14"/>
    <mergeCell ref="B67:F67"/>
    <mergeCell ref="B68:F68"/>
    <mergeCell ref="B69:F69"/>
    <mergeCell ref="B70:F70"/>
    <mergeCell ref="B71:F71"/>
    <mergeCell ref="B72:F72"/>
    <mergeCell ref="B73:F73"/>
    <mergeCell ref="B74:F74"/>
    <mergeCell ref="G71:K71"/>
    <mergeCell ref="G73:K73"/>
    <mergeCell ref="G67:K67"/>
    <mergeCell ref="L73:P73"/>
    <mergeCell ref="Q73:U73"/>
    <mergeCell ref="V73:Z73"/>
    <mergeCell ref="AA73:AD73"/>
    <mergeCell ref="G69:K69"/>
    <mergeCell ref="L69:P69"/>
    <mergeCell ref="Q69:U69"/>
    <mergeCell ref="V69:Z69"/>
    <mergeCell ref="AA69:AD69"/>
    <mergeCell ref="G70:K70"/>
    <mergeCell ref="L70:P70"/>
    <mergeCell ref="Q70:U70"/>
    <mergeCell ref="V70:Z70"/>
    <mergeCell ref="AA70:AD70"/>
    <mergeCell ref="L71:P71"/>
    <mergeCell ref="Q71:U71"/>
    <mergeCell ref="V71:Z71"/>
    <mergeCell ref="AA71:AD71"/>
    <mergeCell ref="G72:K72"/>
    <mergeCell ref="L72:P72"/>
    <mergeCell ref="Q72:U72"/>
    <mergeCell ref="V72:Z72"/>
    <mergeCell ref="AA72:AD72"/>
    <mergeCell ref="L67:P67"/>
    <mergeCell ref="Q67:U67"/>
    <mergeCell ref="V67:Z67"/>
    <mergeCell ref="AA67:AD67"/>
    <mergeCell ref="G68:K68"/>
    <mergeCell ref="L68:P68"/>
    <mergeCell ref="Q68:U68"/>
    <mergeCell ref="V68:Z68"/>
    <mergeCell ref="AA68:AD68"/>
    <mergeCell ref="G76:K76"/>
    <mergeCell ref="L76:P76"/>
    <mergeCell ref="Q76:U76"/>
    <mergeCell ref="V76:Z76"/>
    <mergeCell ref="AA76:AD76"/>
    <mergeCell ref="A64:H64"/>
    <mergeCell ref="B77:F77"/>
    <mergeCell ref="G77:K77"/>
    <mergeCell ref="L77:P77"/>
    <mergeCell ref="Q77:U77"/>
    <mergeCell ref="V77:Z77"/>
    <mergeCell ref="I64:AG64"/>
    <mergeCell ref="G74:K74"/>
    <mergeCell ref="L74:P74"/>
    <mergeCell ref="Q74:U74"/>
    <mergeCell ref="V74:Z74"/>
    <mergeCell ref="AA74:AD74"/>
    <mergeCell ref="G75:K75"/>
    <mergeCell ref="L75:P75"/>
    <mergeCell ref="Q75:U75"/>
    <mergeCell ref="V75:Z75"/>
    <mergeCell ref="AA75:AD75"/>
    <mergeCell ref="B75:F75"/>
    <mergeCell ref="B76:F76"/>
  </mergeCells>
  <phoneticPr fontId="3"/>
  <conditionalFormatting sqref="U45:AA45">
    <cfRule type="containsBlanks" dxfId="155" priority="7">
      <formula>LEN(TRIM(U45))=0</formula>
    </cfRule>
    <cfRule type="containsBlanks" dxfId="154" priority="8">
      <formula>LEN(TRIM(U45))=0</formula>
    </cfRule>
  </conditionalFormatting>
  <conditionalFormatting sqref="B12:K12 B20:K20 B5:R11 B13:R19">
    <cfRule type="containsBlanks" dxfId="153" priority="6">
      <formula>LEN(TRIM(B5))=0</formula>
    </cfRule>
  </conditionalFormatting>
  <conditionalFormatting sqref="X5:AB20">
    <cfRule type="containsBlanks" dxfId="152" priority="5">
      <formula>LEN(TRIM(X5))=0</formula>
    </cfRule>
  </conditionalFormatting>
  <conditionalFormatting sqref="S22:AB26">
    <cfRule type="containsBlanks" dxfId="151" priority="4">
      <formula>LEN(TRIM(S22))=0</formula>
    </cfRule>
  </conditionalFormatting>
  <conditionalFormatting sqref="G72:Z76">
    <cfRule type="containsBlanks" dxfId="150" priority="3">
      <formula>LEN(TRIM(G72))=0</formula>
    </cfRule>
  </conditionalFormatting>
  <conditionalFormatting sqref="L22:P26">
    <cfRule type="containsBlanks" dxfId="149" priority="2">
      <formula>LEN(TRIM(L22))=0</formula>
    </cfRule>
  </conditionalFormatting>
  <conditionalFormatting sqref="Q22:R26">
    <cfRule type="containsBlanks" dxfId="148" priority="1">
      <formula>LEN(TRIM(Q22))=0</formula>
    </cfRule>
  </conditionalFormatting>
  <pageMargins left="0.70866141732283472" right="0.70866141732283472" top="0.74803149606299213" bottom="0.46" header="0.31496062992125984" footer="0.31496062992125984"/>
  <pageSetup paperSize="9" scale="87" orientation="portrait" r:id="rId1"/>
  <rowBreaks count="1" manualBreakCount="1">
    <brk id="58" max="3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2:AH57"/>
  <sheetViews>
    <sheetView view="pageBreakPreview" zoomScaleNormal="100" zoomScaleSheetLayoutView="100" workbookViewId="0"/>
  </sheetViews>
  <sheetFormatPr defaultRowHeight="13.5"/>
  <cols>
    <col min="1" max="1" width="2.5" customWidth="1"/>
    <col min="2" max="37" width="2.625" customWidth="1"/>
  </cols>
  <sheetData>
    <row r="2" spans="1:34">
      <c r="A2" t="s">
        <v>33</v>
      </c>
    </row>
    <row r="3" spans="1:34">
      <c r="A3" s="684" t="s">
        <v>14</v>
      </c>
      <c r="B3" s="685"/>
      <c r="C3" s="685"/>
      <c r="D3" s="685"/>
      <c r="E3" s="685"/>
      <c r="F3" s="685"/>
      <c r="G3" s="685"/>
      <c r="H3" s="685"/>
      <c r="I3" s="685"/>
      <c r="J3" s="685"/>
      <c r="K3" s="685"/>
      <c r="L3" s="685"/>
      <c r="M3" s="685"/>
      <c r="N3" s="685"/>
      <c r="O3" s="685"/>
      <c r="P3" s="685"/>
      <c r="Q3" s="685"/>
      <c r="R3" s="685"/>
      <c r="S3" s="685"/>
      <c r="T3" s="685"/>
      <c r="U3" s="685"/>
      <c r="V3" s="685"/>
      <c r="W3" s="685"/>
      <c r="X3" s="685"/>
      <c r="Y3" s="685"/>
      <c r="Z3" s="685"/>
      <c r="AA3" s="685"/>
      <c r="AB3" s="685"/>
      <c r="AC3" s="685"/>
      <c r="AD3" s="685"/>
      <c r="AE3" s="685"/>
      <c r="AF3" s="685"/>
      <c r="AG3" s="685"/>
      <c r="AH3" s="444"/>
    </row>
    <row r="4" spans="1:34">
      <c r="A4" s="14"/>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6"/>
    </row>
    <row r="5" spans="1:34">
      <c r="A5" s="17"/>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9"/>
    </row>
    <row r="6" spans="1:34">
      <c r="A6" s="17"/>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9"/>
    </row>
    <row r="7" spans="1:34">
      <c r="A7" s="17"/>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9"/>
    </row>
    <row r="8" spans="1:34">
      <c r="A8" s="17"/>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9"/>
    </row>
    <row r="9" spans="1:34">
      <c r="A9" s="17"/>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9"/>
    </row>
    <row r="10" spans="1:34">
      <c r="A10" s="17"/>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9"/>
    </row>
    <row r="11" spans="1:34">
      <c r="A11" s="17"/>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9"/>
    </row>
    <row r="12" spans="1:34">
      <c r="A12" s="17"/>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9"/>
    </row>
    <row r="13" spans="1:34">
      <c r="A13" s="17"/>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9"/>
    </row>
    <row r="14" spans="1:34">
      <c r="A14" s="17"/>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9"/>
    </row>
    <row r="15" spans="1:34">
      <c r="A15" s="17"/>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9"/>
    </row>
    <row r="16" spans="1:34">
      <c r="A16" s="17"/>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9"/>
    </row>
    <row r="17" spans="1:34">
      <c r="A17" s="17"/>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9"/>
    </row>
    <row r="18" spans="1:34">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9"/>
    </row>
    <row r="19" spans="1:34">
      <c r="A19" s="17"/>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9"/>
    </row>
    <row r="20" spans="1:34">
      <c r="A20" s="17"/>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9"/>
    </row>
    <row r="21" spans="1:34">
      <c r="A21" s="17"/>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9"/>
    </row>
    <row r="22" spans="1:34">
      <c r="A22" s="17"/>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9"/>
    </row>
    <row r="23" spans="1:34">
      <c r="A23" s="17"/>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9"/>
    </row>
    <row r="24" spans="1:34">
      <c r="A24" s="17"/>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9"/>
    </row>
    <row r="25" spans="1:34">
      <c r="A25" s="17"/>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9"/>
    </row>
    <row r="26" spans="1:34">
      <c r="A26" s="17"/>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9"/>
    </row>
    <row r="27" spans="1:34">
      <c r="A27" s="17"/>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9"/>
    </row>
    <row r="28" spans="1:34">
      <c r="A28" s="20"/>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2"/>
    </row>
    <row r="30" spans="1:34">
      <c r="A30" s="684" t="s">
        <v>15</v>
      </c>
      <c r="B30" s="685"/>
      <c r="C30" s="685"/>
      <c r="D30" s="685"/>
      <c r="E30" s="685"/>
      <c r="F30" s="685"/>
      <c r="G30" s="685"/>
      <c r="H30" s="685"/>
      <c r="I30" s="685"/>
      <c r="J30" s="685"/>
      <c r="K30" s="685"/>
      <c r="L30" s="685"/>
      <c r="M30" s="685"/>
      <c r="N30" s="685"/>
      <c r="O30" s="685"/>
      <c r="P30" s="685"/>
      <c r="Q30" s="685"/>
      <c r="R30" s="685"/>
      <c r="S30" s="685"/>
      <c r="T30" s="685"/>
      <c r="U30" s="685"/>
      <c r="V30" s="685"/>
      <c r="W30" s="685"/>
      <c r="X30" s="685"/>
      <c r="Y30" s="685"/>
      <c r="Z30" s="685"/>
      <c r="AA30" s="685"/>
      <c r="AB30" s="685"/>
      <c r="AC30" s="685"/>
      <c r="AD30" s="685"/>
      <c r="AE30" s="685"/>
      <c r="AF30" s="685"/>
      <c r="AG30" s="685"/>
      <c r="AH30" s="444"/>
    </row>
    <row r="31" spans="1:34">
      <c r="A31" s="14"/>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6"/>
    </row>
    <row r="32" spans="1:34">
      <c r="A32" s="17"/>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9"/>
    </row>
    <row r="33" spans="1:34">
      <c r="A33" s="17"/>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9"/>
    </row>
    <row r="34" spans="1:34">
      <c r="A34" s="17"/>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9"/>
    </row>
    <row r="35" spans="1:34">
      <c r="A35" s="17"/>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9"/>
    </row>
    <row r="36" spans="1:34">
      <c r="A36" s="17"/>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9"/>
    </row>
    <row r="37" spans="1:34">
      <c r="A37" s="17"/>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9"/>
    </row>
    <row r="38" spans="1:34">
      <c r="A38" s="17"/>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9"/>
    </row>
    <row r="39" spans="1:34">
      <c r="A39" s="17"/>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9"/>
    </row>
    <row r="40" spans="1:34">
      <c r="A40" s="17"/>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9"/>
    </row>
    <row r="41" spans="1:34">
      <c r="A41" s="17"/>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9"/>
    </row>
    <row r="42" spans="1:34">
      <c r="A42" s="17"/>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9"/>
    </row>
    <row r="43" spans="1:34">
      <c r="A43" s="17"/>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9"/>
    </row>
    <row r="44" spans="1:34">
      <c r="A44" s="17"/>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9"/>
    </row>
    <row r="45" spans="1:34">
      <c r="A45" s="17"/>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9"/>
    </row>
    <row r="46" spans="1:34">
      <c r="A46" s="17"/>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9"/>
    </row>
    <row r="47" spans="1:34">
      <c r="A47" s="17"/>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9"/>
    </row>
    <row r="48" spans="1:34">
      <c r="A48" s="17"/>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9"/>
    </row>
    <row r="49" spans="1:34">
      <c r="A49" s="17"/>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9"/>
    </row>
    <row r="50" spans="1:34">
      <c r="A50" s="17"/>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9"/>
    </row>
    <row r="51" spans="1:34">
      <c r="A51" s="17"/>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9"/>
    </row>
    <row r="52" spans="1:34">
      <c r="A52" s="17"/>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9"/>
    </row>
    <row r="53" spans="1:34">
      <c r="A53" s="17"/>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9"/>
    </row>
    <row r="54" spans="1:34">
      <c r="A54" s="17"/>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9"/>
    </row>
    <row r="55" spans="1:34">
      <c r="A55" s="20"/>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2"/>
    </row>
    <row r="57" spans="1:34">
      <c r="B57" s="1" t="s">
        <v>25</v>
      </c>
      <c r="C57" s="1" t="s">
        <v>27</v>
      </c>
    </row>
  </sheetData>
  <sheetProtection selectLockedCells="1"/>
  <mergeCells count="2">
    <mergeCell ref="A3:AH3"/>
    <mergeCell ref="A30:AH30"/>
  </mergeCells>
  <phoneticPr fontId="1"/>
  <pageMargins left="0.7" right="0.7" top="0.75" bottom="0.75" header="0.3" footer="0.3"/>
  <pageSetup paperSize="9"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1:AH39"/>
  <sheetViews>
    <sheetView view="pageBreakPreview" zoomScaleNormal="100" zoomScaleSheetLayoutView="100" workbookViewId="0">
      <selection activeCell="AI1" sqref="AI1"/>
    </sheetView>
  </sheetViews>
  <sheetFormatPr defaultRowHeight="13.5"/>
  <cols>
    <col min="1" max="1" width="2.25" style="24" customWidth="1"/>
    <col min="2" max="59" width="2.625" style="24" customWidth="1"/>
    <col min="60" max="16384" width="9" style="24"/>
  </cols>
  <sheetData>
    <row r="1" spans="1:34">
      <c r="A1" s="24" t="s">
        <v>516</v>
      </c>
    </row>
    <row r="3" spans="1:34" ht="27" customHeight="1">
      <c r="B3" s="719" t="s">
        <v>515</v>
      </c>
      <c r="C3" s="719"/>
      <c r="D3" s="719"/>
      <c r="E3" s="719"/>
      <c r="F3" s="719"/>
      <c r="G3" s="719"/>
      <c r="H3" s="719"/>
      <c r="I3" s="719"/>
      <c r="J3" s="719"/>
      <c r="K3" s="719"/>
      <c r="L3" s="719"/>
      <c r="M3" s="719"/>
      <c r="N3" s="719"/>
      <c r="O3" s="719"/>
      <c r="P3" s="719"/>
      <c r="Q3" s="719"/>
      <c r="R3" s="719"/>
      <c r="S3" s="719"/>
      <c r="T3" s="719"/>
      <c r="U3" s="719"/>
      <c r="V3" s="719"/>
      <c r="W3" s="719"/>
      <c r="X3" s="719"/>
      <c r="Y3" s="719"/>
      <c r="Z3" s="719"/>
      <c r="AA3" s="719"/>
      <c r="AB3" s="719"/>
      <c r="AC3" s="719"/>
      <c r="AD3" s="719"/>
      <c r="AE3" s="719"/>
      <c r="AF3" s="719"/>
      <c r="AG3" s="719"/>
      <c r="AH3" s="719"/>
    </row>
    <row r="5" spans="1:34" ht="24.75" customHeight="1">
      <c r="B5" s="540" t="s">
        <v>446</v>
      </c>
      <c r="C5" s="540"/>
      <c r="D5" s="540"/>
      <c r="E5" s="540"/>
      <c r="F5" s="540"/>
      <c r="G5" s="540"/>
      <c r="H5" s="540"/>
      <c r="I5" s="540" t="s">
        <v>447</v>
      </c>
      <c r="J5" s="540"/>
      <c r="K5" s="540"/>
      <c r="L5" s="540"/>
      <c r="M5" s="540"/>
      <c r="N5" s="540"/>
    </row>
    <row r="6" spans="1:34" ht="13.5" customHeight="1">
      <c r="B6" s="540"/>
      <c r="C6" s="540"/>
      <c r="D6" s="540"/>
      <c r="E6" s="540"/>
      <c r="F6" s="540"/>
      <c r="G6" s="540"/>
      <c r="H6" s="540"/>
      <c r="I6" s="720">
        <f>換算シート!M17</f>
        <v>0</v>
      </c>
      <c r="J6" s="720"/>
      <c r="K6" s="720"/>
      <c r="L6" s="720"/>
      <c r="M6" s="720"/>
      <c r="N6" s="720"/>
      <c r="O6" s="686" t="str">
        <f>IF(I6&gt;=100,"直近３か年以内に受診していない場合は、省エネ診断の受診必須","")</f>
        <v/>
      </c>
      <c r="P6" s="687"/>
      <c r="Q6" s="687"/>
      <c r="R6" s="687"/>
      <c r="S6" s="687"/>
      <c r="T6" s="687"/>
      <c r="U6" s="687"/>
      <c r="V6" s="687"/>
      <c r="W6" s="687"/>
      <c r="X6" s="687"/>
      <c r="Y6" s="687"/>
      <c r="Z6" s="687"/>
      <c r="AA6" s="687"/>
      <c r="AB6" s="687"/>
      <c r="AC6" s="687"/>
      <c r="AD6" s="687"/>
      <c r="AE6" s="687"/>
      <c r="AF6" s="687"/>
      <c r="AG6" s="687"/>
      <c r="AH6" s="687"/>
    </row>
    <row r="7" spans="1:34" ht="13.5" customHeight="1">
      <c r="B7" s="540"/>
      <c r="C7" s="540"/>
      <c r="D7" s="540"/>
      <c r="E7" s="540"/>
      <c r="F7" s="540"/>
      <c r="G7" s="540"/>
      <c r="H7" s="540"/>
      <c r="I7" s="720"/>
      <c r="J7" s="720"/>
      <c r="K7" s="720"/>
      <c r="L7" s="720"/>
      <c r="M7" s="720"/>
      <c r="N7" s="720"/>
      <c r="O7" s="686"/>
      <c r="P7" s="687"/>
      <c r="Q7" s="687"/>
      <c r="R7" s="687"/>
      <c r="S7" s="687"/>
      <c r="T7" s="687"/>
      <c r="U7" s="687"/>
      <c r="V7" s="687"/>
      <c r="W7" s="687"/>
      <c r="X7" s="687"/>
      <c r="Y7" s="687"/>
      <c r="Z7" s="687"/>
      <c r="AA7" s="687"/>
      <c r="AB7" s="687"/>
      <c r="AC7" s="687"/>
      <c r="AD7" s="687"/>
      <c r="AE7" s="687"/>
      <c r="AF7" s="687"/>
      <c r="AG7" s="687"/>
      <c r="AH7" s="687"/>
    </row>
    <row r="9" spans="1:34">
      <c r="A9" s="24" t="s">
        <v>94</v>
      </c>
    </row>
    <row r="11" spans="1:34">
      <c r="B11" s="719" t="s">
        <v>122</v>
      </c>
      <c r="C11" s="721"/>
      <c r="D11" s="721"/>
      <c r="E11" s="721"/>
      <c r="F11" s="721"/>
      <c r="G11" s="721"/>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46"/>
      <c r="AH11" s="46"/>
    </row>
    <row r="12" spans="1:34">
      <c r="B12" s="721"/>
      <c r="C12" s="721"/>
      <c r="D12" s="721"/>
      <c r="E12" s="721"/>
      <c r="F12" s="721"/>
      <c r="G12" s="721"/>
      <c r="H12" s="721"/>
      <c r="I12" s="721"/>
      <c r="J12" s="721"/>
      <c r="K12" s="721"/>
      <c r="L12" s="721"/>
      <c r="M12" s="721"/>
      <c r="N12" s="721"/>
      <c r="O12" s="721"/>
      <c r="P12" s="721"/>
      <c r="Q12" s="721"/>
      <c r="R12" s="721"/>
      <c r="S12" s="721"/>
      <c r="T12" s="721"/>
      <c r="U12" s="721"/>
      <c r="V12" s="721"/>
      <c r="W12" s="721"/>
      <c r="X12" s="721"/>
      <c r="Y12" s="721"/>
      <c r="Z12" s="721"/>
      <c r="AA12" s="721"/>
      <c r="AB12" s="721"/>
      <c r="AC12" s="721"/>
      <c r="AD12" s="721"/>
      <c r="AE12" s="721"/>
      <c r="AF12" s="721"/>
    </row>
    <row r="14" spans="1:34">
      <c r="A14" s="24" t="s">
        <v>95</v>
      </c>
    </row>
    <row r="15" spans="1:34">
      <c r="A15" s="24" t="s">
        <v>46</v>
      </c>
    </row>
    <row r="16" spans="1:34" ht="13.5" customHeight="1">
      <c r="A16" s="688" t="s">
        <v>47</v>
      </c>
      <c r="B16" s="689"/>
      <c r="C16" s="689"/>
      <c r="D16" s="689"/>
      <c r="E16" s="690"/>
      <c r="F16" s="697"/>
      <c r="G16" s="698"/>
      <c r="H16" s="698"/>
      <c r="I16" s="699"/>
      <c r="J16" s="703" t="s">
        <v>112</v>
      </c>
      <c r="K16" s="704"/>
      <c r="L16" s="704"/>
      <c r="M16" s="704"/>
      <c r="N16" s="704"/>
      <c r="O16" s="704"/>
      <c r="P16" s="704"/>
      <c r="Q16" s="704"/>
      <c r="R16" s="704"/>
      <c r="S16" s="704"/>
      <c r="T16" s="704"/>
      <c r="U16" s="704"/>
      <c r="V16" s="704"/>
      <c r="W16" s="704"/>
      <c r="X16" s="704"/>
      <c r="Y16" s="704"/>
      <c r="Z16" s="704"/>
      <c r="AA16" s="704"/>
      <c r="AB16" s="704"/>
      <c r="AC16" s="704"/>
      <c r="AD16" s="704"/>
      <c r="AE16" s="704"/>
      <c r="AF16" s="704"/>
      <c r="AG16" s="704"/>
      <c r="AH16" s="705"/>
    </row>
    <row r="17" spans="1:34" ht="13.5" customHeight="1">
      <c r="A17" s="691"/>
      <c r="B17" s="692"/>
      <c r="C17" s="692"/>
      <c r="D17" s="692"/>
      <c r="E17" s="693"/>
      <c r="F17" s="700"/>
      <c r="G17" s="701"/>
      <c r="H17" s="701"/>
      <c r="I17" s="702"/>
      <c r="J17" s="706"/>
      <c r="K17" s="707"/>
      <c r="L17" s="707"/>
      <c r="M17" s="707"/>
      <c r="N17" s="707"/>
      <c r="O17" s="707"/>
      <c r="P17" s="707"/>
      <c r="Q17" s="707"/>
      <c r="R17" s="707"/>
      <c r="S17" s="707"/>
      <c r="T17" s="707"/>
      <c r="U17" s="707"/>
      <c r="V17" s="707"/>
      <c r="W17" s="707"/>
      <c r="X17" s="707"/>
      <c r="Y17" s="707"/>
      <c r="Z17" s="707"/>
      <c r="AA17" s="707"/>
      <c r="AB17" s="707"/>
      <c r="AC17" s="707"/>
      <c r="AD17" s="707"/>
      <c r="AE17" s="707"/>
      <c r="AF17" s="707"/>
      <c r="AG17" s="707"/>
      <c r="AH17" s="708"/>
    </row>
    <row r="18" spans="1:34" ht="13.5" customHeight="1">
      <c r="A18" s="691"/>
      <c r="B18" s="692"/>
      <c r="C18" s="692"/>
      <c r="D18" s="692"/>
      <c r="E18" s="693"/>
      <c r="F18" s="697" t="s">
        <v>386</v>
      </c>
      <c r="G18" s="698"/>
      <c r="H18" s="698"/>
      <c r="I18" s="699"/>
      <c r="J18" s="703" t="s">
        <v>491</v>
      </c>
      <c r="K18" s="704"/>
      <c r="L18" s="704"/>
      <c r="M18" s="704"/>
      <c r="N18" s="704"/>
      <c r="O18" s="704"/>
      <c r="P18" s="704"/>
      <c r="Q18" s="704"/>
      <c r="R18" s="704"/>
      <c r="S18" s="704"/>
      <c r="T18" s="704"/>
      <c r="U18" s="704"/>
      <c r="V18" s="704"/>
      <c r="W18" s="704"/>
      <c r="X18" s="704"/>
      <c r="Y18" s="704"/>
      <c r="Z18" s="704"/>
      <c r="AA18" s="704"/>
      <c r="AB18" s="704"/>
      <c r="AC18" s="704"/>
      <c r="AD18" s="704"/>
      <c r="AE18" s="704"/>
      <c r="AF18" s="704"/>
      <c r="AG18" s="704"/>
      <c r="AH18" s="705"/>
    </row>
    <row r="19" spans="1:34" ht="13.5" customHeight="1">
      <c r="A19" s="694"/>
      <c r="B19" s="695"/>
      <c r="C19" s="695"/>
      <c r="D19" s="695"/>
      <c r="E19" s="696"/>
      <c r="F19" s="700"/>
      <c r="G19" s="701"/>
      <c r="H19" s="701"/>
      <c r="I19" s="702"/>
      <c r="J19" s="706"/>
      <c r="K19" s="707"/>
      <c r="L19" s="707"/>
      <c r="M19" s="707"/>
      <c r="N19" s="707"/>
      <c r="O19" s="707"/>
      <c r="P19" s="707"/>
      <c r="Q19" s="707"/>
      <c r="R19" s="707"/>
      <c r="S19" s="707"/>
      <c r="T19" s="707"/>
      <c r="U19" s="707"/>
      <c r="V19" s="707"/>
      <c r="W19" s="707"/>
      <c r="X19" s="707"/>
      <c r="Y19" s="707"/>
      <c r="Z19" s="707"/>
      <c r="AA19" s="707"/>
      <c r="AB19" s="707"/>
      <c r="AC19" s="707"/>
      <c r="AD19" s="707"/>
      <c r="AE19" s="707"/>
      <c r="AF19" s="707"/>
      <c r="AG19" s="707"/>
      <c r="AH19" s="708"/>
    </row>
    <row r="20" spans="1:34" ht="18.75" customHeight="1">
      <c r="A20" s="299"/>
      <c r="B20" s="299"/>
      <c r="C20" s="299"/>
      <c r="D20" s="299"/>
      <c r="E20" s="24" t="s">
        <v>25</v>
      </c>
      <c r="F20" s="24" t="s">
        <v>48</v>
      </c>
      <c r="G20" s="336"/>
      <c r="H20" s="336"/>
      <c r="I20" s="336"/>
      <c r="J20" s="311"/>
      <c r="K20" s="311"/>
      <c r="L20" s="311"/>
      <c r="M20" s="311"/>
      <c r="N20" s="311"/>
      <c r="O20" s="311"/>
      <c r="P20" s="311"/>
      <c r="Q20" s="311"/>
      <c r="R20" s="311"/>
      <c r="S20" s="311"/>
      <c r="T20" s="311"/>
      <c r="U20" s="311"/>
      <c r="V20" s="311"/>
      <c r="W20" s="311"/>
      <c r="X20" s="311"/>
      <c r="Y20" s="311"/>
      <c r="Z20" s="311"/>
      <c r="AA20" s="311"/>
      <c r="AB20" s="311"/>
      <c r="AC20" s="311"/>
      <c r="AD20" s="311"/>
      <c r="AE20" s="311"/>
      <c r="AF20" s="311"/>
      <c r="AG20" s="311"/>
      <c r="AH20" s="311"/>
    </row>
    <row r="22" spans="1:34">
      <c r="A22" s="24" t="s">
        <v>96</v>
      </c>
    </row>
    <row r="23" spans="1:34">
      <c r="B23" s="722" t="s">
        <v>97</v>
      </c>
      <c r="C23" s="722"/>
      <c r="D23" s="722"/>
      <c r="E23" s="722"/>
      <c r="F23" s="722"/>
      <c r="G23" s="722"/>
      <c r="H23" s="722"/>
      <c r="I23" s="722"/>
      <c r="J23" s="722"/>
      <c r="K23" s="722"/>
      <c r="L23" s="722"/>
      <c r="M23" s="722"/>
      <c r="N23" s="722"/>
      <c r="O23" s="722"/>
      <c r="P23" s="722"/>
      <c r="Q23" s="722"/>
      <c r="R23" s="722"/>
      <c r="S23" s="722"/>
      <c r="T23" s="722"/>
      <c r="U23" s="722"/>
      <c r="V23" s="722"/>
      <c r="W23" s="722"/>
      <c r="X23" s="722"/>
      <c r="Y23" s="722"/>
      <c r="Z23" s="722"/>
      <c r="AA23" s="722"/>
      <c r="AB23" s="722"/>
      <c r="AC23" s="722"/>
    </row>
    <row r="24" spans="1:34">
      <c r="B24" s="722"/>
      <c r="C24" s="722"/>
      <c r="D24" s="722"/>
      <c r="E24" s="722"/>
      <c r="F24" s="722"/>
      <c r="G24" s="722"/>
      <c r="H24" s="722"/>
      <c r="I24" s="722"/>
      <c r="J24" s="722"/>
      <c r="K24" s="722"/>
      <c r="L24" s="722"/>
      <c r="M24" s="722"/>
      <c r="N24" s="722"/>
      <c r="O24" s="722"/>
      <c r="P24" s="722"/>
      <c r="Q24" s="722"/>
      <c r="R24" s="722"/>
      <c r="S24" s="722"/>
      <c r="T24" s="722"/>
      <c r="U24" s="722"/>
      <c r="V24" s="722"/>
      <c r="W24" s="722"/>
      <c r="X24" s="722"/>
      <c r="Y24" s="722"/>
      <c r="Z24" s="722"/>
      <c r="AA24" s="722"/>
      <c r="AB24" s="722"/>
      <c r="AC24" s="722"/>
    </row>
    <row r="25" spans="1:34">
      <c r="A25" s="24" t="s">
        <v>49</v>
      </c>
    </row>
    <row r="26" spans="1:34" ht="13.5" customHeight="1">
      <c r="A26" s="688" t="s">
        <v>50</v>
      </c>
      <c r="B26" s="689"/>
      <c r="C26" s="689"/>
      <c r="D26" s="689"/>
      <c r="E26" s="690"/>
      <c r="F26" s="697"/>
      <c r="G26" s="698"/>
      <c r="H26" s="698"/>
      <c r="I26" s="699"/>
      <c r="J26" s="703" t="s">
        <v>492</v>
      </c>
      <c r="K26" s="704"/>
      <c r="L26" s="704"/>
      <c r="M26" s="704"/>
      <c r="N26" s="704"/>
      <c r="O26" s="704"/>
      <c r="P26" s="704"/>
      <c r="Q26" s="704"/>
      <c r="R26" s="704"/>
      <c r="S26" s="704"/>
      <c r="T26" s="704"/>
      <c r="U26" s="704"/>
      <c r="V26" s="704"/>
      <c r="W26" s="704"/>
      <c r="X26" s="704"/>
      <c r="Y26" s="704"/>
      <c r="Z26" s="704"/>
      <c r="AA26" s="704"/>
      <c r="AB26" s="704"/>
      <c r="AC26" s="704"/>
      <c r="AD26" s="704"/>
      <c r="AE26" s="704"/>
      <c r="AF26" s="704"/>
      <c r="AG26" s="704"/>
      <c r="AH26" s="705"/>
    </row>
    <row r="27" spans="1:34" ht="12.95" customHeight="1">
      <c r="A27" s="691"/>
      <c r="B27" s="692"/>
      <c r="C27" s="692"/>
      <c r="D27" s="692"/>
      <c r="E27" s="693"/>
      <c r="F27" s="700"/>
      <c r="G27" s="701"/>
      <c r="H27" s="701"/>
      <c r="I27" s="702"/>
      <c r="J27" s="706"/>
      <c r="K27" s="707"/>
      <c r="L27" s="707"/>
      <c r="M27" s="707"/>
      <c r="N27" s="707"/>
      <c r="O27" s="707"/>
      <c r="P27" s="707"/>
      <c r="Q27" s="707"/>
      <c r="R27" s="707"/>
      <c r="S27" s="707"/>
      <c r="T27" s="707"/>
      <c r="U27" s="707"/>
      <c r="V27" s="707"/>
      <c r="W27" s="707"/>
      <c r="X27" s="707"/>
      <c r="Y27" s="707"/>
      <c r="Z27" s="707"/>
      <c r="AA27" s="707"/>
      <c r="AB27" s="707"/>
      <c r="AC27" s="707"/>
      <c r="AD27" s="707"/>
      <c r="AE27" s="707"/>
      <c r="AF27" s="707"/>
      <c r="AG27" s="707"/>
      <c r="AH27" s="708"/>
    </row>
    <row r="28" spans="1:34" ht="13.5" customHeight="1">
      <c r="A28" s="691"/>
      <c r="B28" s="692"/>
      <c r="C28" s="692"/>
      <c r="D28" s="692"/>
      <c r="E28" s="693"/>
      <c r="F28" s="697"/>
      <c r="G28" s="698"/>
      <c r="H28" s="698"/>
      <c r="I28" s="699"/>
      <c r="J28" s="703" t="s">
        <v>493</v>
      </c>
      <c r="K28" s="704"/>
      <c r="L28" s="704"/>
      <c r="M28" s="704"/>
      <c r="N28" s="704"/>
      <c r="O28" s="704"/>
      <c r="P28" s="704"/>
      <c r="Q28" s="704"/>
      <c r="R28" s="704"/>
      <c r="S28" s="704"/>
      <c r="T28" s="704"/>
      <c r="U28" s="704"/>
      <c r="V28" s="704"/>
      <c r="W28" s="704"/>
      <c r="X28" s="704"/>
      <c r="Y28" s="704"/>
      <c r="Z28" s="704"/>
      <c r="AA28" s="704"/>
      <c r="AB28" s="704"/>
      <c r="AC28" s="704"/>
      <c r="AD28" s="704"/>
      <c r="AE28" s="704"/>
      <c r="AF28" s="704"/>
      <c r="AG28" s="704"/>
      <c r="AH28" s="705"/>
    </row>
    <row r="29" spans="1:34" ht="13.5" customHeight="1">
      <c r="A29" s="691"/>
      <c r="B29" s="692"/>
      <c r="C29" s="692"/>
      <c r="D29" s="692"/>
      <c r="E29" s="693"/>
      <c r="F29" s="700"/>
      <c r="G29" s="701"/>
      <c r="H29" s="701"/>
      <c r="I29" s="702"/>
      <c r="J29" s="706"/>
      <c r="K29" s="707"/>
      <c r="L29" s="707"/>
      <c r="M29" s="707"/>
      <c r="N29" s="707"/>
      <c r="O29" s="707"/>
      <c r="P29" s="707"/>
      <c r="Q29" s="707"/>
      <c r="R29" s="707"/>
      <c r="S29" s="707"/>
      <c r="T29" s="707"/>
      <c r="U29" s="707"/>
      <c r="V29" s="707"/>
      <c r="W29" s="707"/>
      <c r="X29" s="707"/>
      <c r="Y29" s="707"/>
      <c r="Z29" s="707"/>
      <c r="AA29" s="707"/>
      <c r="AB29" s="707"/>
      <c r="AC29" s="707"/>
      <c r="AD29" s="707"/>
      <c r="AE29" s="707"/>
      <c r="AF29" s="707"/>
      <c r="AG29" s="707"/>
      <c r="AH29" s="708"/>
    </row>
    <row r="30" spans="1:34" ht="24">
      <c r="A30" s="694"/>
      <c r="B30" s="695"/>
      <c r="C30" s="695"/>
      <c r="D30" s="695"/>
      <c r="E30" s="696"/>
      <c r="F30" s="729"/>
      <c r="G30" s="730"/>
      <c r="H30" s="730"/>
      <c r="I30" s="731"/>
      <c r="J30" s="726" t="s">
        <v>517</v>
      </c>
      <c r="K30" s="727"/>
      <c r="L30" s="727"/>
      <c r="M30" s="727"/>
      <c r="N30" s="727"/>
      <c r="O30" s="727"/>
      <c r="P30" s="727"/>
      <c r="Q30" s="727"/>
      <c r="R30" s="727"/>
      <c r="S30" s="727"/>
      <c r="T30" s="727"/>
      <c r="U30" s="727"/>
      <c r="V30" s="727"/>
      <c r="W30" s="727"/>
      <c r="X30" s="727"/>
      <c r="Y30" s="727"/>
      <c r="Z30" s="727"/>
      <c r="AA30" s="727"/>
      <c r="AB30" s="727"/>
      <c r="AC30" s="727"/>
      <c r="AD30" s="727"/>
      <c r="AE30" s="727"/>
      <c r="AF30" s="727"/>
      <c r="AG30" s="727"/>
      <c r="AH30" s="728"/>
    </row>
    <row r="31" spans="1:34" ht="24">
      <c r="A31" s="305"/>
      <c r="B31" s="305"/>
      <c r="C31" s="305"/>
      <c r="D31" s="305"/>
      <c r="E31" s="24" t="s">
        <v>25</v>
      </c>
      <c r="F31" s="24" t="s">
        <v>48</v>
      </c>
      <c r="G31" s="337"/>
      <c r="H31" s="337"/>
      <c r="I31" s="337"/>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row>
    <row r="33" spans="1:27">
      <c r="A33" s="723" t="s">
        <v>51</v>
      </c>
      <c r="B33" s="712"/>
      <c r="C33" s="712"/>
      <c r="D33" s="712"/>
      <c r="E33" s="717"/>
      <c r="F33" s="66"/>
      <c r="G33" s="709" t="s">
        <v>524</v>
      </c>
      <c r="H33" s="709"/>
      <c r="I33" s="709"/>
      <c r="J33" s="714"/>
      <c r="K33" s="714"/>
      <c r="L33" s="714"/>
      <c r="M33" s="712" t="s">
        <v>11</v>
      </c>
      <c r="N33" s="712"/>
      <c r="O33" s="712"/>
      <c r="P33" s="714"/>
      <c r="Q33" s="714"/>
      <c r="R33" s="714"/>
      <c r="S33" s="712" t="s">
        <v>12</v>
      </c>
      <c r="T33" s="712"/>
      <c r="U33" s="712"/>
      <c r="V33" s="714"/>
      <c r="W33" s="714"/>
      <c r="X33" s="714"/>
      <c r="Y33" s="712" t="s">
        <v>13</v>
      </c>
      <c r="Z33" s="712"/>
      <c r="AA33" s="717"/>
    </row>
    <row r="34" spans="1:27">
      <c r="A34" s="724"/>
      <c r="B34" s="567"/>
      <c r="C34" s="567"/>
      <c r="D34" s="567"/>
      <c r="E34" s="572"/>
      <c r="F34" s="29"/>
      <c r="G34" s="710"/>
      <c r="H34" s="710"/>
      <c r="I34" s="710"/>
      <c r="J34" s="715"/>
      <c r="K34" s="715"/>
      <c r="L34" s="715"/>
      <c r="M34" s="567"/>
      <c r="N34" s="567"/>
      <c r="O34" s="567"/>
      <c r="P34" s="715"/>
      <c r="Q34" s="715"/>
      <c r="R34" s="715"/>
      <c r="S34" s="567"/>
      <c r="T34" s="567"/>
      <c r="U34" s="567"/>
      <c r="V34" s="715"/>
      <c r="W34" s="715"/>
      <c r="X34" s="715"/>
      <c r="Y34" s="567"/>
      <c r="Z34" s="567"/>
      <c r="AA34" s="572"/>
    </row>
    <row r="35" spans="1:27">
      <c r="A35" s="725"/>
      <c r="B35" s="713"/>
      <c r="C35" s="713"/>
      <c r="D35" s="713"/>
      <c r="E35" s="718"/>
      <c r="F35" s="37"/>
      <c r="G35" s="711"/>
      <c r="H35" s="711"/>
      <c r="I35" s="711"/>
      <c r="J35" s="716"/>
      <c r="K35" s="716"/>
      <c r="L35" s="716"/>
      <c r="M35" s="713"/>
      <c r="N35" s="713"/>
      <c r="O35" s="713"/>
      <c r="P35" s="716"/>
      <c r="Q35" s="716"/>
      <c r="R35" s="716"/>
      <c r="S35" s="713"/>
      <c r="T35" s="713"/>
      <c r="U35" s="713"/>
      <c r="V35" s="716"/>
      <c r="W35" s="716"/>
      <c r="X35" s="716"/>
      <c r="Y35" s="713"/>
      <c r="Z35" s="713"/>
      <c r="AA35" s="718"/>
    </row>
    <row r="36" spans="1:27">
      <c r="J36" s="338"/>
      <c r="K36" s="338"/>
      <c r="L36" s="338"/>
      <c r="P36" s="338"/>
      <c r="Q36" s="338"/>
      <c r="R36" s="338"/>
      <c r="V36" s="338"/>
      <c r="W36" s="338"/>
      <c r="X36" s="338"/>
    </row>
    <row r="37" spans="1:27" ht="13.5" customHeight="1">
      <c r="A37" s="688" t="s">
        <v>121</v>
      </c>
      <c r="B37" s="689"/>
      <c r="C37" s="689"/>
      <c r="D37" s="689"/>
      <c r="E37" s="690"/>
      <c r="F37" s="66"/>
      <c r="G37" s="709" t="s">
        <v>524</v>
      </c>
      <c r="H37" s="709"/>
      <c r="I37" s="709"/>
      <c r="J37" s="714"/>
      <c r="K37" s="714"/>
      <c r="L37" s="714"/>
      <c r="M37" s="712" t="s">
        <v>11</v>
      </c>
      <c r="N37" s="712"/>
      <c r="O37" s="712"/>
      <c r="P37" s="714"/>
      <c r="Q37" s="714"/>
      <c r="R37" s="714"/>
      <c r="S37" s="712" t="s">
        <v>12</v>
      </c>
      <c r="T37" s="712"/>
      <c r="U37" s="712"/>
      <c r="V37" s="714"/>
      <c r="W37" s="714"/>
      <c r="X37" s="714"/>
      <c r="Y37" s="712" t="s">
        <v>13</v>
      </c>
      <c r="Z37" s="712"/>
      <c r="AA37" s="717"/>
    </row>
    <row r="38" spans="1:27">
      <c r="A38" s="691"/>
      <c r="B38" s="692"/>
      <c r="C38" s="692"/>
      <c r="D38" s="692"/>
      <c r="E38" s="693"/>
      <c r="F38" s="29"/>
      <c r="G38" s="710"/>
      <c r="H38" s="710"/>
      <c r="I38" s="710"/>
      <c r="J38" s="715"/>
      <c r="K38" s="715"/>
      <c r="L38" s="715"/>
      <c r="M38" s="567"/>
      <c r="N38" s="567"/>
      <c r="O38" s="567"/>
      <c r="P38" s="715"/>
      <c r="Q38" s="715"/>
      <c r="R38" s="715"/>
      <c r="S38" s="567"/>
      <c r="T38" s="567"/>
      <c r="U38" s="567"/>
      <c r="V38" s="715"/>
      <c r="W38" s="715"/>
      <c r="X38" s="715"/>
      <c r="Y38" s="567"/>
      <c r="Z38" s="567"/>
      <c r="AA38" s="572"/>
    </row>
    <row r="39" spans="1:27">
      <c r="A39" s="694"/>
      <c r="B39" s="695"/>
      <c r="C39" s="695"/>
      <c r="D39" s="695"/>
      <c r="E39" s="696"/>
      <c r="F39" s="37"/>
      <c r="G39" s="711"/>
      <c r="H39" s="711"/>
      <c r="I39" s="711"/>
      <c r="J39" s="716"/>
      <c r="K39" s="716"/>
      <c r="L39" s="716"/>
      <c r="M39" s="713"/>
      <c r="N39" s="713"/>
      <c r="O39" s="713"/>
      <c r="P39" s="716"/>
      <c r="Q39" s="716"/>
      <c r="R39" s="716"/>
      <c r="S39" s="713"/>
      <c r="T39" s="713"/>
      <c r="U39" s="713"/>
      <c r="V39" s="716"/>
      <c r="W39" s="716"/>
      <c r="X39" s="716"/>
      <c r="Y39" s="713"/>
      <c r="Z39" s="713"/>
      <c r="AA39" s="718"/>
    </row>
  </sheetData>
  <sheetProtection password="D73A" sheet="1" formatCells="0"/>
  <mergeCells count="35">
    <mergeCell ref="A26:E30"/>
    <mergeCell ref="J30:AH30"/>
    <mergeCell ref="F30:I30"/>
    <mergeCell ref="J28:AH29"/>
    <mergeCell ref="F28:I29"/>
    <mergeCell ref="J26:AH27"/>
    <mergeCell ref="F26:I27"/>
    <mergeCell ref="B3:AH3"/>
    <mergeCell ref="B5:H7"/>
    <mergeCell ref="I5:N5"/>
    <mergeCell ref="I6:N7"/>
    <mergeCell ref="G37:I39"/>
    <mergeCell ref="J37:L39"/>
    <mergeCell ref="M37:O39"/>
    <mergeCell ref="J33:L35"/>
    <mergeCell ref="M33:O35"/>
    <mergeCell ref="B11:AF12"/>
    <mergeCell ref="B23:AC24"/>
    <mergeCell ref="V37:X39"/>
    <mergeCell ref="P37:R39"/>
    <mergeCell ref="S37:U39"/>
    <mergeCell ref="Y37:AA39"/>
    <mergeCell ref="A33:E35"/>
    <mergeCell ref="G33:I35"/>
    <mergeCell ref="A37:E39"/>
    <mergeCell ref="S33:U35"/>
    <mergeCell ref="V33:X35"/>
    <mergeCell ref="Y33:AA35"/>
    <mergeCell ref="P33:R35"/>
    <mergeCell ref="O6:AH7"/>
    <mergeCell ref="A16:E19"/>
    <mergeCell ref="F16:I17"/>
    <mergeCell ref="J16:AH17"/>
    <mergeCell ref="F18:I19"/>
    <mergeCell ref="J18:AH19"/>
  </mergeCells>
  <phoneticPr fontId="5"/>
  <conditionalFormatting sqref="I6:N7">
    <cfRule type="expression" dxfId="147" priority="3">
      <formula>$I$6=""</formula>
    </cfRule>
  </conditionalFormatting>
  <conditionalFormatting sqref="F16:I19 F26:I30">
    <cfRule type="containsBlanks" dxfId="146" priority="2">
      <formula>LEN(TRIM(F16))=0</formula>
    </cfRule>
  </conditionalFormatting>
  <dataValidations count="2">
    <dataValidation type="list" allowBlank="1" showInputMessage="1" showErrorMessage="1" sqref="F16:I19 F26:I30">
      <formula1>"〇,　　,"</formula1>
    </dataValidation>
    <dataValidation type="list" allowBlank="1" showInputMessage="1" showErrorMessage="1" sqref="G33:I35 G37:I39">
      <formula1>"平成,令和"</formula1>
    </dataValidation>
  </dataValidations>
  <pageMargins left="0.70866141732283472" right="0.70866141732283472" top="0.74803149606299213" bottom="0.74803149606299213" header="0.31496062992125984" footer="0.31496062992125984"/>
  <pageSetup paperSize="9" scale="9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2:AH58"/>
  <sheetViews>
    <sheetView view="pageBreakPreview" zoomScaleNormal="100" zoomScaleSheetLayoutView="100" workbookViewId="0">
      <selection activeCell="AI1" sqref="AI1"/>
    </sheetView>
  </sheetViews>
  <sheetFormatPr defaultRowHeight="13.5"/>
  <cols>
    <col min="1" max="1" width="2.375" style="24" customWidth="1"/>
    <col min="2" max="37" width="2.625" style="24" customWidth="1"/>
    <col min="38" max="16384" width="9" style="24"/>
  </cols>
  <sheetData>
    <row r="2" spans="1:34">
      <c r="A2" s="24" t="s">
        <v>499</v>
      </c>
    </row>
    <row r="4" spans="1:34" ht="13.5" customHeight="1">
      <c r="A4" s="737" t="s">
        <v>44</v>
      </c>
      <c r="B4" s="738"/>
      <c r="C4" s="738"/>
      <c r="D4" s="738"/>
      <c r="E4" s="738"/>
      <c r="F4" s="738"/>
      <c r="G4" s="738"/>
      <c r="H4" s="738"/>
      <c r="I4" s="738"/>
      <c r="J4" s="738"/>
      <c r="K4" s="738"/>
      <c r="L4" s="738"/>
      <c r="M4" s="738"/>
      <c r="N4" s="738"/>
      <c r="O4" s="738"/>
      <c r="P4" s="738"/>
      <c r="Q4" s="738"/>
      <c r="R4" s="738"/>
      <c r="S4" s="738"/>
      <c r="T4" s="738"/>
      <c r="U4" s="738"/>
      <c r="V4" s="738"/>
      <c r="W4" s="738"/>
      <c r="X4" s="738"/>
      <c r="Y4" s="738"/>
      <c r="Z4" s="738"/>
      <c r="AA4" s="738"/>
      <c r="AB4" s="738"/>
      <c r="AC4" s="738"/>
      <c r="AD4" s="738"/>
      <c r="AE4" s="738"/>
      <c r="AF4" s="738"/>
      <c r="AG4" s="738"/>
      <c r="AH4" s="739"/>
    </row>
    <row r="5" spans="1:34">
      <c r="A5" s="740"/>
      <c r="B5" s="741"/>
      <c r="C5" s="741"/>
      <c r="D5" s="741"/>
      <c r="E5" s="741"/>
      <c r="F5" s="741"/>
      <c r="G5" s="741"/>
      <c r="H5" s="741"/>
      <c r="I5" s="741"/>
      <c r="J5" s="741"/>
      <c r="K5" s="741"/>
      <c r="L5" s="741"/>
      <c r="M5" s="741"/>
      <c r="N5" s="741"/>
      <c r="O5" s="741"/>
      <c r="P5" s="741"/>
      <c r="Q5" s="741"/>
      <c r="R5" s="741"/>
      <c r="S5" s="741"/>
      <c r="T5" s="741"/>
      <c r="U5" s="741"/>
      <c r="V5" s="741"/>
      <c r="W5" s="741"/>
      <c r="X5" s="741"/>
      <c r="Y5" s="741"/>
      <c r="Z5" s="741"/>
      <c r="AA5" s="741"/>
      <c r="AB5" s="741"/>
      <c r="AC5" s="741"/>
      <c r="AD5" s="741"/>
      <c r="AE5" s="741"/>
      <c r="AF5" s="741"/>
      <c r="AG5" s="741"/>
      <c r="AH5" s="742"/>
    </row>
    <row r="6" spans="1:34">
      <c r="A6" s="6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85"/>
    </row>
    <row r="7" spans="1:34">
      <c r="A7" s="69" t="s">
        <v>45</v>
      </c>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85"/>
    </row>
    <row r="8" spans="1:34">
      <c r="A8" s="69"/>
      <c r="B8" s="29"/>
      <c r="C8" s="43"/>
      <c r="D8" s="43"/>
      <c r="E8" s="43"/>
      <c r="F8" s="43"/>
      <c r="G8" s="43"/>
      <c r="H8" s="29"/>
      <c r="I8" s="29"/>
      <c r="J8" s="29"/>
      <c r="K8" s="29"/>
      <c r="L8" s="43"/>
      <c r="M8" s="43"/>
      <c r="N8" s="43"/>
      <c r="O8" s="43"/>
      <c r="P8" s="43"/>
      <c r="Q8" s="29"/>
      <c r="R8" s="29"/>
      <c r="S8" s="29"/>
      <c r="T8" s="29"/>
      <c r="U8" s="29"/>
      <c r="V8" s="29"/>
      <c r="W8" s="29"/>
      <c r="X8" s="29"/>
      <c r="Y8" s="29"/>
      <c r="Z8" s="29"/>
      <c r="AA8" s="29"/>
      <c r="AB8" s="29"/>
      <c r="AC8" s="29"/>
      <c r="AD8" s="29"/>
      <c r="AE8" s="29"/>
      <c r="AF8" s="29"/>
      <c r="AG8" s="29"/>
      <c r="AH8" s="85"/>
    </row>
    <row r="9" spans="1:34" ht="13.5" customHeight="1">
      <c r="A9" s="69"/>
      <c r="B9" s="29"/>
      <c r="C9" s="567" t="s">
        <v>113</v>
      </c>
      <c r="D9" s="567"/>
      <c r="E9" s="743"/>
      <c r="F9" s="744"/>
      <c r="G9" s="745"/>
      <c r="H9" s="567" t="s">
        <v>36</v>
      </c>
      <c r="I9" s="567"/>
      <c r="J9" s="743"/>
      <c r="K9" s="744"/>
      <c r="L9" s="745"/>
      <c r="M9" s="567" t="s">
        <v>37</v>
      </c>
      <c r="N9" s="567"/>
      <c r="O9" s="567" t="s">
        <v>38</v>
      </c>
      <c r="P9" s="567"/>
      <c r="Q9" s="567"/>
      <c r="R9" s="567"/>
      <c r="S9" s="567"/>
      <c r="T9" s="567"/>
      <c r="U9" s="567"/>
      <c r="V9" s="567"/>
      <c r="W9" s="567"/>
      <c r="X9" s="567"/>
      <c r="Y9" s="29"/>
      <c r="Z9" s="29"/>
      <c r="AA9" s="29"/>
      <c r="AB9" s="29"/>
      <c r="AC9" s="29"/>
      <c r="AD9" s="29"/>
      <c r="AE9" s="29"/>
      <c r="AF9" s="29"/>
      <c r="AG9" s="29"/>
      <c r="AH9" s="85"/>
    </row>
    <row r="10" spans="1:34" ht="13.5" customHeight="1">
      <c r="A10" s="69"/>
      <c r="B10" s="29"/>
      <c r="C10" s="567"/>
      <c r="D10" s="567"/>
      <c r="E10" s="746"/>
      <c r="F10" s="747"/>
      <c r="G10" s="748"/>
      <c r="H10" s="567"/>
      <c r="I10" s="567"/>
      <c r="J10" s="746"/>
      <c r="K10" s="747"/>
      <c r="L10" s="748"/>
      <c r="M10" s="567"/>
      <c r="N10" s="567"/>
      <c r="O10" s="567"/>
      <c r="P10" s="567"/>
      <c r="Q10" s="567"/>
      <c r="R10" s="567"/>
      <c r="S10" s="567"/>
      <c r="T10" s="567"/>
      <c r="U10" s="567"/>
      <c r="V10" s="567"/>
      <c r="W10" s="567"/>
      <c r="X10" s="567"/>
      <c r="Y10" s="29"/>
      <c r="Z10" s="29"/>
      <c r="AA10" s="29"/>
      <c r="AB10" s="29"/>
      <c r="AC10" s="29"/>
      <c r="AD10" s="29"/>
      <c r="AE10" s="29"/>
      <c r="AF10" s="29"/>
      <c r="AG10" s="29"/>
      <c r="AH10" s="85"/>
    </row>
    <row r="11" spans="1:34" ht="13.5" customHeight="1">
      <c r="A11" s="69"/>
      <c r="B11" s="29"/>
      <c r="C11" s="567"/>
      <c r="D11" s="567"/>
      <c r="E11" s="749"/>
      <c r="F11" s="750"/>
      <c r="G11" s="751"/>
      <c r="H11" s="567"/>
      <c r="I11" s="567"/>
      <c r="J11" s="749"/>
      <c r="K11" s="750"/>
      <c r="L11" s="751"/>
      <c r="M11" s="567"/>
      <c r="N11" s="567"/>
      <c r="O11" s="567"/>
      <c r="P11" s="567"/>
      <c r="Q11" s="567"/>
      <c r="R11" s="567"/>
      <c r="S11" s="567"/>
      <c r="T11" s="567"/>
      <c r="U11" s="567"/>
      <c r="V11" s="567"/>
      <c r="W11" s="567"/>
      <c r="X11" s="567"/>
      <c r="Y11" s="29"/>
      <c r="Z11" s="29"/>
      <c r="AA11" s="29"/>
      <c r="AB11" s="29"/>
      <c r="AC11" s="29"/>
      <c r="AD11" s="29"/>
      <c r="AE11" s="29"/>
      <c r="AF11" s="29"/>
      <c r="AG11" s="29"/>
      <c r="AH11" s="85"/>
    </row>
    <row r="12" spans="1:34">
      <c r="A12" s="69"/>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85"/>
    </row>
    <row r="13" spans="1:34">
      <c r="A13" s="69" t="s">
        <v>39</v>
      </c>
      <c r="B13" s="29"/>
      <c r="C13" s="29"/>
      <c r="D13" s="29"/>
      <c r="E13" s="29"/>
      <c r="F13" s="29"/>
      <c r="G13" s="29"/>
      <c r="H13" s="29"/>
      <c r="I13" s="732" t="s">
        <v>475</v>
      </c>
      <c r="J13" s="732"/>
      <c r="K13" s="732"/>
      <c r="L13" s="732"/>
      <c r="M13" s="732"/>
      <c r="N13" s="732"/>
      <c r="O13" s="732"/>
      <c r="P13" s="732"/>
      <c r="Q13" s="732"/>
      <c r="R13" s="732"/>
      <c r="S13" s="732"/>
      <c r="T13" s="732"/>
      <c r="U13" s="732"/>
      <c r="V13" s="732"/>
      <c r="W13" s="732"/>
      <c r="X13" s="732"/>
      <c r="Y13" s="732"/>
      <c r="Z13" s="732"/>
      <c r="AA13" s="732"/>
      <c r="AB13" s="732"/>
      <c r="AC13" s="732"/>
      <c r="AD13" s="732"/>
      <c r="AE13" s="732"/>
      <c r="AF13" s="732"/>
      <c r="AG13" s="732"/>
      <c r="AH13" s="733"/>
    </row>
    <row r="14" spans="1:34">
      <c r="A14" s="69"/>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85"/>
    </row>
    <row r="15" spans="1:34">
      <c r="A15" s="69"/>
      <c r="B15" s="86"/>
      <c r="C15" s="547" t="s">
        <v>40</v>
      </c>
      <c r="D15" s="547"/>
      <c r="E15" s="547"/>
      <c r="F15" s="547"/>
      <c r="G15" s="547"/>
      <c r="H15" s="547"/>
      <c r="I15" s="547"/>
      <c r="J15" s="547"/>
      <c r="K15" s="547"/>
      <c r="L15" s="547"/>
      <c r="M15" s="547" t="s">
        <v>41</v>
      </c>
      <c r="N15" s="547"/>
      <c r="O15" s="547"/>
      <c r="P15" s="547"/>
      <c r="Q15" s="547"/>
      <c r="R15" s="547"/>
      <c r="S15" s="547"/>
      <c r="T15" s="547"/>
      <c r="U15" s="547"/>
      <c r="V15" s="547"/>
      <c r="W15" s="547"/>
      <c r="X15" s="547"/>
      <c r="Y15" s="547"/>
      <c r="Z15" s="547"/>
      <c r="AA15" s="547"/>
      <c r="AB15" s="547"/>
      <c r="AC15" s="547" t="s">
        <v>456</v>
      </c>
      <c r="AD15" s="547"/>
      <c r="AE15" s="547"/>
      <c r="AF15" s="547"/>
      <c r="AG15" s="547"/>
      <c r="AH15" s="85"/>
    </row>
    <row r="16" spans="1:34" ht="13.5" customHeight="1">
      <c r="A16" s="69"/>
      <c r="B16" s="547">
        <v>1</v>
      </c>
      <c r="C16" s="542" t="s">
        <v>471</v>
      </c>
      <c r="D16" s="542"/>
      <c r="E16" s="542"/>
      <c r="F16" s="542"/>
      <c r="G16" s="542"/>
      <c r="H16" s="542"/>
      <c r="I16" s="542"/>
      <c r="J16" s="542"/>
      <c r="K16" s="542"/>
      <c r="L16" s="542"/>
      <c r="M16" s="734"/>
      <c r="N16" s="734"/>
      <c r="O16" s="734"/>
      <c r="P16" s="734"/>
      <c r="Q16" s="734"/>
      <c r="R16" s="734"/>
      <c r="S16" s="734"/>
      <c r="T16" s="734"/>
      <c r="U16" s="734"/>
      <c r="V16" s="734"/>
      <c r="W16" s="734"/>
      <c r="X16" s="734"/>
      <c r="Y16" s="734"/>
      <c r="Z16" s="734"/>
      <c r="AA16" s="734"/>
      <c r="AB16" s="734"/>
      <c r="AC16" s="735"/>
      <c r="AD16" s="735"/>
      <c r="AE16" s="736"/>
      <c r="AF16" s="546" t="s">
        <v>36</v>
      </c>
      <c r="AG16" s="547"/>
      <c r="AH16" s="85"/>
    </row>
    <row r="17" spans="1:34" ht="13.5" customHeight="1">
      <c r="A17" s="69"/>
      <c r="B17" s="547"/>
      <c r="C17" s="542"/>
      <c r="D17" s="542"/>
      <c r="E17" s="542"/>
      <c r="F17" s="542"/>
      <c r="G17" s="542"/>
      <c r="H17" s="542"/>
      <c r="I17" s="542"/>
      <c r="J17" s="542"/>
      <c r="K17" s="542"/>
      <c r="L17" s="542"/>
      <c r="M17" s="734"/>
      <c r="N17" s="734"/>
      <c r="O17" s="734"/>
      <c r="P17" s="734"/>
      <c r="Q17" s="734"/>
      <c r="R17" s="734"/>
      <c r="S17" s="734"/>
      <c r="T17" s="734"/>
      <c r="U17" s="734"/>
      <c r="V17" s="734"/>
      <c r="W17" s="734"/>
      <c r="X17" s="734"/>
      <c r="Y17" s="734"/>
      <c r="Z17" s="734"/>
      <c r="AA17" s="734"/>
      <c r="AB17" s="734"/>
      <c r="AC17" s="735"/>
      <c r="AD17" s="735"/>
      <c r="AE17" s="736"/>
      <c r="AF17" s="546"/>
      <c r="AG17" s="547"/>
      <c r="AH17" s="85"/>
    </row>
    <row r="18" spans="1:34" ht="13.5" customHeight="1">
      <c r="A18" s="69"/>
      <c r="B18" s="547"/>
      <c r="C18" s="542"/>
      <c r="D18" s="542"/>
      <c r="E18" s="542"/>
      <c r="F18" s="542"/>
      <c r="G18" s="542"/>
      <c r="H18" s="542"/>
      <c r="I18" s="542"/>
      <c r="J18" s="542"/>
      <c r="K18" s="542"/>
      <c r="L18" s="542"/>
      <c r="M18" s="734"/>
      <c r="N18" s="734"/>
      <c r="O18" s="734"/>
      <c r="P18" s="734"/>
      <c r="Q18" s="734"/>
      <c r="R18" s="734"/>
      <c r="S18" s="734"/>
      <c r="T18" s="734"/>
      <c r="U18" s="734"/>
      <c r="V18" s="734"/>
      <c r="W18" s="734"/>
      <c r="X18" s="734"/>
      <c r="Y18" s="734"/>
      <c r="Z18" s="734"/>
      <c r="AA18" s="734"/>
      <c r="AB18" s="734"/>
      <c r="AC18" s="735"/>
      <c r="AD18" s="735"/>
      <c r="AE18" s="736"/>
      <c r="AF18" s="546"/>
      <c r="AG18" s="547"/>
      <c r="AH18" s="85"/>
    </row>
    <row r="19" spans="1:34" ht="13.5" customHeight="1">
      <c r="A19" s="69"/>
      <c r="B19" s="547">
        <v>2</v>
      </c>
      <c r="C19" s="542" t="s">
        <v>472</v>
      </c>
      <c r="D19" s="542"/>
      <c r="E19" s="542"/>
      <c r="F19" s="542"/>
      <c r="G19" s="542"/>
      <c r="H19" s="542"/>
      <c r="I19" s="542"/>
      <c r="J19" s="542"/>
      <c r="K19" s="542"/>
      <c r="L19" s="542"/>
      <c r="M19" s="734"/>
      <c r="N19" s="734"/>
      <c r="O19" s="734"/>
      <c r="P19" s="734"/>
      <c r="Q19" s="734"/>
      <c r="R19" s="734"/>
      <c r="S19" s="734"/>
      <c r="T19" s="734"/>
      <c r="U19" s="734"/>
      <c r="V19" s="734"/>
      <c r="W19" s="734"/>
      <c r="X19" s="734"/>
      <c r="Y19" s="734"/>
      <c r="Z19" s="734"/>
      <c r="AA19" s="734"/>
      <c r="AB19" s="734"/>
      <c r="AC19" s="735"/>
      <c r="AD19" s="735"/>
      <c r="AE19" s="736"/>
      <c r="AF19" s="546" t="s">
        <v>36</v>
      </c>
      <c r="AG19" s="547"/>
      <c r="AH19" s="85"/>
    </row>
    <row r="20" spans="1:34" ht="13.5" customHeight="1">
      <c r="A20" s="69"/>
      <c r="B20" s="547"/>
      <c r="C20" s="542"/>
      <c r="D20" s="542"/>
      <c r="E20" s="542"/>
      <c r="F20" s="542"/>
      <c r="G20" s="542"/>
      <c r="H20" s="542"/>
      <c r="I20" s="542"/>
      <c r="J20" s="542"/>
      <c r="K20" s="542"/>
      <c r="L20" s="542"/>
      <c r="M20" s="734"/>
      <c r="N20" s="734"/>
      <c r="O20" s="734"/>
      <c r="P20" s="734"/>
      <c r="Q20" s="734"/>
      <c r="R20" s="734"/>
      <c r="S20" s="734"/>
      <c r="T20" s="734"/>
      <c r="U20" s="734"/>
      <c r="V20" s="734"/>
      <c r="W20" s="734"/>
      <c r="X20" s="734"/>
      <c r="Y20" s="734"/>
      <c r="Z20" s="734"/>
      <c r="AA20" s="734"/>
      <c r="AB20" s="734"/>
      <c r="AC20" s="735"/>
      <c r="AD20" s="735"/>
      <c r="AE20" s="736"/>
      <c r="AF20" s="546"/>
      <c r="AG20" s="547"/>
      <c r="AH20" s="85"/>
    </row>
    <row r="21" spans="1:34" ht="13.5" customHeight="1">
      <c r="A21" s="69"/>
      <c r="B21" s="547"/>
      <c r="C21" s="542"/>
      <c r="D21" s="542"/>
      <c r="E21" s="542"/>
      <c r="F21" s="542"/>
      <c r="G21" s="542"/>
      <c r="H21" s="542"/>
      <c r="I21" s="542"/>
      <c r="J21" s="542"/>
      <c r="K21" s="542"/>
      <c r="L21" s="542"/>
      <c r="M21" s="734"/>
      <c r="N21" s="734"/>
      <c r="O21" s="734"/>
      <c r="P21" s="734"/>
      <c r="Q21" s="734"/>
      <c r="R21" s="734"/>
      <c r="S21" s="734"/>
      <c r="T21" s="734"/>
      <c r="U21" s="734"/>
      <c r="V21" s="734"/>
      <c r="W21" s="734"/>
      <c r="X21" s="734"/>
      <c r="Y21" s="734"/>
      <c r="Z21" s="734"/>
      <c r="AA21" s="734"/>
      <c r="AB21" s="734"/>
      <c r="AC21" s="735"/>
      <c r="AD21" s="735"/>
      <c r="AE21" s="736"/>
      <c r="AF21" s="546"/>
      <c r="AG21" s="547"/>
      <c r="AH21" s="85"/>
    </row>
    <row r="22" spans="1:34" ht="13.5" customHeight="1">
      <c r="A22" s="69"/>
      <c r="B22" s="547">
        <v>3</v>
      </c>
      <c r="C22" s="542" t="s">
        <v>473</v>
      </c>
      <c r="D22" s="542"/>
      <c r="E22" s="542"/>
      <c r="F22" s="542"/>
      <c r="G22" s="542"/>
      <c r="H22" s="542"/>
      <c r="I22" s="542"/>
      <c r="J22" s="542"/>
      <c r="K22" s="542"/>
      <c r="L22" s="542"/>
      <c r="M22" s="734"/>
      <c r="N22" s="734"/>
      <c r="O22" s="734"/>
      <c r="P22" s="734"/>
      <c r="Q22" s="734"/>
      <c r="R22" s="734"/>
      <c r="S22" s="734"/>
      <c r="T22" s="734"/>
      <c r="U22" s="734"/>
      <c r="V22" s="734"/>
      <c r="W22" s="734"/>
      <c r="X22" s="734"/>
      <c r="Y22" s="734"/>
      <c r="Z22" s="734"/>
      <c r="AA22" s="734"/>
      <c r="AB22" s="734"/>
      <c r="AC22" s="735"/>
      <c r="AD22" s="735"/>
      <c r="AE22" s="736"/>
      <c r="AF22" s="546" t="s">
        <v>36</v>
      </c>
      <c r="AG22" s="547"/>
      <c r="AH22" s="85"/>
    </row>
    <row r="23" spans="1:34" ht="13.5" customHeight="1">
      <c r="A23" s="69"/>
      <c r="B23" s="547"/>
      <c r="C23" s="542"/>
      <c r="D23" s="542"/>
      <c r="E23" s="542"/>
      <c r="F23" s="542"/>
      <c r="G23" s="542"/>
      <c r="H23" s="542"/>
      <c r="I23" s="542"/>
      <c r="J23" s="542"/>
      <c r="K23" s="542"/>
      <c r="L23" s="542"/>
      <c r="M23" s="734"/>
      <c r="N23" s="734"/>
      <c r="O23" s="734"/>
      <c r="P23" s="734"/>
      <c r="Q23" s="734"/>
      <c r="R23" s="734"/>
      <c r="S23" s="734"/>
      <c r="T23" s="734"/>
      <c r="U23" s="734"/>
      <c r="V23" s="734"/>
      <c r="W23" s="734"/>
      <c r="X23" s="734"/>
      <c r="Y23" s="734"/>
      <c r="Z23" s="734"/>
      <c r="AA23" s="734"/>
      <c r="AB23" s="734"/>
      <c r="AC23" s="735"/>
      <c r="AD23" s="735"/>
      <c r="AE23" s="736"/>
      <c r="AF23" s="546"/>
      <c r="AG23" s="547"/>
      <c r="AH23" s="85"/>
    </row>
    <row r="24" spans="1:34" ht="13.5" customHeight="1">
      <c r="A24" s="69"/>
      <c r="B24" s="547"/>
      <c r="C24" s="542"/>
      <c r="D24" s="542"/>
      <c r="E24" s="542"/>
      <c r="F24" s="542"/>
      <c r="G24" s="542"/>
      <c r="H24" s="542"/>
      <c r="I24" s="542"/>
      <c r="J24" s="542"/>
      <c r="K24" s="542"/>
      <c r="L24" s="542"/>
      <c r="M24" s="734"/>
      <c r="N24" s="734"/>
      <c r="O24" s="734"/>
      <c r="P24" s="734"/>
      <c r="Q24" s="734"/>
      <c r="R24" s="734"/>
      <c r="S24" s="734"/>
      <c r="T24" s="734"/>
      <c r="U24" s="734"/>
      <c r="V24" s="734"/>
      <c r="W24" s="734"/>
      <c r="X24" s="734"/>
      <c r="Y24" s="734"/>
      <c r="Z24" s="734"/>
      <c r="AA24" s="734"/>
      <c r="AB24" s="734"/>
      <c r="AC24" s="735"/>
      <c r="AD24" s="735"/>
      <c r="AE24" s="736"/>
      <c r="AF24" s="546"/>
      <c r="AG24" s="547"/>
      <c r="AH24" s="85"/>
    </row>
    <row r="25" spans="1:34" ht="13.5" customHeight="1">
      <c r="A25" s="69"/>
      <c r="B25" s="547">
        <v>4</v>
      </c>
      <c r="C25" s="542" t="s">
        <v>476</v>
      </c>
      <c r="D25" s="542"/>
      <c r="E25" s="542"/>
      <c r="F25" s="542"/>
      <c r="G25" s="542"/>
      <c r="H25" s="542"/>
      <c r="I25" s="542"/>
      <c r="J25" s="542"/>
      <c r="K25" s="542"/>
      <c r="L25" s="542"/>
      <c r="M25" s="734"/>
      <c r="N25" s="734"/>
      <c r="O25" s="734"/>
      <c r="P25" s="734"/>
      <c r="Q25" s="734"/>
      <c r="R25" s="734"/>
      <c r="S25" s="734"/>
      <c r="T25" s="734"/>
      <c r="U25" s="734"/>
      <c r="V25" s="734"/>
      <c r="W25" s="734"/>
      <c r="X25" s="734"/>
      <c r="Y25" s="734"/>
      <c r="Z25" s="734"/>
      <c r="AA25" s="734"/>
      <c r="AB25" s="734"/>
      <c r="AC25" s="735"/>
      <c r="AD25" s="735"/>
      <c r="AE25" s="736"/>
      <c r="AF25" s="546" t="s">
        <v>36</v>
      </c>
      <c r="AG25" s="547"/>
      <c r="AH25" s="85"/>
    </row>
    <row r="26" spans="1:34" ht="13.5" customHeight="1">
      <c r="A26" s="69"/>
      <c r="B26" s="547"/>
      <c r="C26" s="542"/>
      <c r="D26" s="542"/>
      <c r="E26" s="542"/>
      <c r="F26" s="542"/>
      <c r="G26" s="542"/>
      <c r="H26" s="542"/>
      <c r="I26" s="542"/>
      <c r="J26" s="542"/>
      <c r="K26" s="542"/>
      <c r="L26" s="542"/>
      <c r="M26" s="734"/>
      <c r="N26" s="734"/>
      <c r="O26" s="734"/>
      <c r="P26" s="734"/>
      <c r="Q26" s="734"/>
      <c r="R26" s="734"/>
      <c r="S26" s="734"/>
      <c r="T26" s="734"/>
      <c r="U26" s="734"/>
      <c r="V26" s="734"/>
      <c r="W26" s="734"/>
      <c r="X26" s="734"/>
      <c r="Y26" s="734"/>
      <c r="Z26" s="734"/>
      <c r="AA26" s="734"/>
      <c r="AB26" s="734"/>
      <c r="AC26" s="735"/>
      <c r="AD26" s="735"/>
      <c r="AE26" s="736"/>
      <c r="AF26" s="546"/>
      <c r="AG26" s="547"/>
      <c r="AH26" s="85"/>
    </row>
    <row r="27" spans="1:34" ht="13.5" customHeight="1">
      <c r="A27" s="69"/>
      <c r="B27" s="547"/>
      <c r="C27" s="542"/>
      <c r="D27" s="542"/>
      <c r="E27" s="542"/>
      <c r="F27" s="542"/>
      <c r="G27" s="542"/>
      <c r="H27" s="542"/>
      <c r="I27" s="542"/>
      <c r="J27" s="542"/>
      <c r="K27" s="542"/>
      <c r="L27" s="542"/>
      <c r="M27" s="734"/>
      <c r="N27" s="734"/>
      <c r="O27" s="734"/>
      <c r="P27" s="734"/>
      <c r="Q27" s="734"/>
      <c r="R27" s="734"/>
      <c r="S27" s="734"/>
      <c r="T27" s="734"/>
      <c r="U27" s="734"/>
      <c r="V27" s="734"/>
      <c r="W27" s="734"/>
      <c r="X27" s="734"/>
      <c r="Y27" s="734"/>
      <c r="Z27" s="734"/>
      <c r="AA27" s="734"/>
      <c r="AB27" s="734"/>
      <c r="AC27" s="735"/>
      <c r="AD27" s="735"/>
      <c r="AE27" s="736"/>
      <c r="AF27" s="546"/>
      <c r="AG27" s="547"/>
      <c r="AH27" s="85"/>
    </row>
    <row r="28" spans="1:34" ht="13.5" customHeight="1">
      <c r="A28" s="69"/>
      <c r="B28" s="547">
        <v>5</v>
      </c>
      <c r="C28" s="542" t="s">
        <v>474</v>
      </c>
      <c r="D28" s="542"/>
      <c r="E28" s="542"/>
      <c r="F28" s="542"/>
      <c r="G28" s="542"/>
      <c r="H28" s="542"/>
      <c r="I28" s="542"/>
      <c r="J28" s="542"/>
      <c r="K28" s="542"/>
      <c r="L28" s="542"/>
      <c r="M28" s="734"/>
      <c r="N28" s="734"/>
      <c r="O28" s="734"/>
      <c r="P28" s="734"/>
      <c r="Q28" s="734"/>
      <c r="R28" s="734"/>
      <c r="S28" s="734"/>
      <c r="T28" s="734"/>
      <c r="U28" s="734"/>
      <c r="V28" s="734"/>
      <c r="W28" s="734"/>
      <c r="X28" s="734"/>
      <c r="Y28" s="734"/>
      <c r="Z28" s="734"/>
      <c r="AA28" s="734"/>
      <c r="AB28" s="734"/>
      <c r="AC28" s="735"/>
      <c r="AD28" s="735"/>
      <c r="AE28" s="736"/>
      <c r="AF28" s="546" t="s">
        <v>36</v>
      </c>
      <c r="AG28" s="547"/>
      <c r="AH28" s="85"/>
    </row>
    <row r="29" spans="1:34" ht="13.5" customHeight="1">
      <c r="A29" s="69"/>
      <c r="B29" s="547"/>
      <c r="C29" s="542"/>
      <c r="D29" s="542"/>
      <c r="E29" s="542"/>
      <c r="F29" s="542"/>
      <c r="G29" s="542"/>
      <c r="H29" s="542"/>
      <c r="I29" s="542"/>
      <c r="J29" s="542"/>
      <c r="K29" s="542"/>
      <c r="L29" s="542"/>
      <c r="M29" s="734"/>
      <c r="N29" s="734"/>
      <c r="O29" s="734"/>
      <c r="P29" s="734"/>
      <c r="Q29" s="734"/>
      <c r="R29" s="734"/>
      <c r="S29" s="734"/>
      <c r="T29" s="734"/>
      <c r="U29" s="734"/>
      <c r="V29" s="734"/>
      <c r="W29" s="734"/>
      <c r="X29" s="734"/>
      <c r="Y29" s="734"/>
      <c r="Z29" s="734"/>
      <c r="AA29" s="734"/>
      <c r="AB29" s="734"/>
      <c r="AC29" s="735"/>
      <c r="AD29" s="735"/>
      <c r="AE29" s="736"/>
      <c r="AF29" s="546"/>
      <c r="AG29" s="547"/>
      <c r="AH29" s="85"/>
    </row>
    <row r="30" spans="1:34" ht="13.5" customHeight="1">
      <c r="A30" s="69"/>
      <c r="B30" s="547"/>
      <c r="C30" s="542"/>
      <c r="D30" s="542"/>
      <c r="E30" s="542"/>
      <c r="F30" s="542"/>
      <c r="G30" s="542"/>
      <c r="H30" s="542"/>
      <c r="I30" s="542"/>
      <c r="J30" s="542"/>
      <c r="K30" s="542"/>
      <c r="L30" s="542"/>
      <c r="M30" s="734"/>
      <c r="N30" s="734"/>
      <c r="O30" s="734"/>
      <c r="P30" s="734"/>
      <c r="Q30" s="734"/>
      <c r="R30" s="734"/>
      <c r="S30" s="734"/>
      <c r="T30" s="734"/>
      <c r="U30" s="734"/>
      <c r="V30" s="734"/>
      <c r="W30" s="734"/>
      <c r="X30" s="734"/>
      <c r="Y30" s="734"/>
      <c r="Z30" s="734"/>
      <c r="AA30" s="734"/>
      <c r="AB30" s="734"/>
      <c r="AC30" s="735"/>
      <c r="AD30" s="735"/>
      <c r="AE30" s="736"/>
      <c r="AF30" s="546"/>
      <c r="AG30" s="547"/>
      <c r="AH30" s="85"/>
    </row>
    <row r="31" spans="1:34" ht="13.5" customHeight="1">
      <c r="A31" s="69"/>
      <c r="B31" s="547">
        <v>6</v>
      </c>
      <c r="C31" s="753"/>
      <c r="D31" s="753"/>
      <c r="E31" s="753"/>
      <c r="F31" s="753"/>
      <c r="G31" s="753"/>
      <c r="H31" s="753"/>
      <c r="I31" s="753"/>
      <c r="J31" s="753"/>
      <c r="K31" s="753"/>
      <c r="L31" s="753"/>
      <c r="M31" s="734"/>
      <c r="N31" s="734"/>
      <c r="O31" s="734"/>
      <c r="P31" s="734"/>
      <c r="Q31" s="734"/>
      <c r="R31" s="734"/>
      <c r="S31" s="734"/>
      <c r="T31" s="734"/>
      <c r="U31" s="734"/>
      <c r="V31" s="734"/>
      <c r="W31" s="734"/>
      <c r="X31" s="734"/>
      <c r="Y31" s="734"/>
      <c r="Z31" s="734"/>
      <c r="AA31" s="734"/>
      <c r="AB31" s="734"/>
      <c r="AC31" s="735"/>
      <c r="AD31" s="735"/>
      <c r="AE31" s="736"/>
      <c r="AF31" s="546" t="s">
        <v>36</v>
      </c>
      <c r="AG31" s="547"/>
      <c r="AH31" s="85"/>
    </row>
    <row r="32" spans="1:34" ht="13.5" customHeight="1">
      <c r="A32" s="69"/>
      <c r="B32" s="547"/>
      <c r="C32" s="753"/>
      <c r="D32" s="753"/>
      <c r="E32" s="753"/>
      <c r="F32" s="753"/>
      <c r="G32" s="753"/>
      <c r="H32" s="753"/>
      <c r="I32" s="753"/>
      <c r="J32" s="753"/>
      <c r="K32" s="753"/>
      <c r="L32" s="753"/>
      <c r="M32" s="734"/>
      <c r="N32" s="734"/>
      <c r="O32" s="734"/>
      <c r="P32" s="734"/>
      <c r="Q32" s="734"/>
      <c r="R32" s="734"/>
      <c r="S32" s="734"/>
      <c r="T32" s="734"/>
      <c r="U32" s="734"/>
      <c r="V32" s="734"/>
      <c r="W32" s="734"/>
      <c r="X32" s="734"/>
      <c r="Y32" s="734"/>
      <c r="Z32" s="734"/>
      <c r="AA32" s="734"/>
      <c r="AB32" s="734"/>
      <c r="AC32" s="735"/>
      <c r="AD32" s="735"/>
      <c r="AE32" s="736"/>
      <c r="AF32" s="546"/>
      <c r="AG32" s="547"/>
      <c r="AH32" s="85"/>
    </row>
    <row r="33" spans="1:34" ht="13.5" customHeight="1">
      <c r="A33" s="69"/>
      <c r="B33" s="547"/>
      <c r="C33" s="753"/>
      <c r="D33" s="753"/>
      <c r="E33" s="753"/>
      <c r="F33" s="753"/>
      <c r="G33" s="753"/>
      <c r="H33" s="753"/>
      <c r="I33" s="753"/>
      <c r="J33" s="753"/>
      <c r="K33" s="753"/>
      <c r="L33" s="753"/>
      <c r="M33" s="734"/>
      <c r="N33" s="734"/>
      <c r="O33" s="734"/>
      <c r="P33" s="734"/>
      <c r="Q33" s="734"/>
      <c r="R33" s="734"/>
      <c r="S33" s="734"/>
      <c r="T33" s="734"/>
      <c r="U33" s="734"/>
      <c r="V33" s="734"/>
      <c r="W33" s="734"/>
      <c r="X33" s="734"/>
      <c r="Y33" s="734"/>
      <c r="Z33" s="734"/>
      <c r="AA33" s="734"/>
      <c r="AB33" s="734"/>
      <c r="AC33" s="735"/>
      <c r="AD33" s="735"/>
      <c r="AE33" s="736"/>
      <c r="AF33" s="546"/>
      <c r="AG33" s="547"/>
      <c r="AH33" s="85"/>
    </row>
    <row r="34" spans="1:34" ht="13.5" customHeight="1">
      <c r="A34" s="69"/>
      <c r="B34" s="547">
        <v>7</v>
      </c>
      <c r="C34" s="753"/>
      <c r="D34" s="753"/>
      <c r="E34" s="753"/>
      <c r="F34" s="753"/>
      <c r="G34" s="753"/>
      <c r="H34" s="753"/>
      <c r="I34" s="753"/>
      <c r="J34" s="753"/>
      <c r="K34" s="753"/>
      <c r="L34" s="753"/>
      <c r="M34" s="734"/>
      <c r="N34" s="734"/>
      <c r="O34" s="734"/>
      <c r="P34" s="734"/>
      <c r="Q34" s="734"/>
      <c r="R34" s="734"/>
      <c r="S34" s="734"/>
      <c r="T34" s="734"/>
      <c r="U34" s="734"/>
      <c r="V34" s="734"/>
      <c r="W34" s="734"/>
      <c r="X34" s="734"/>
      <c r="Y34" s="734"/>
      <c r="Z34" s="734"/>
      <c r="AA34" s="734"/>
      <c r="AB34" s="734"/>
      <c r="AC34" s="735"/>
      <c r="AD34" s="735"/>
      <c r="AE34" s="736"/>
      <c r="AF34" s="546" t="s">
        <v>36</v>
      </c>
      <c r="AG34" s="547"/>
      <c r="AH34" s="85"/>
    </row>
    <row r="35" spans="1:34" ht="13.5" customHeight="1">
      <c r="A35" s="69"/>
      <c r="B35" s="547"/>
      <c r="C35" s="753"/>
      <c r="D35" s="753"/>
      <c r="E35" s="753"/>
      <c r="F35" s="753"/>
      <c r="G35" s="753"/>
      <c r="H35" s="753"/>
      <c r="I35" s="753"/>
      <c r="J35" s="753"/>
      <c r="K35" s="753"/>
      <c r="L35" s="753"/>
      <c r="M35" s="734"/>
      <c r="N35" s="734"/>
      <c r="O35" s="734"/>
      <c r="P35" s="734"/>
      <c r="Q35" s="734"/>
      <c r="R35" s="734"/>
      <c r="S35" s="734"/>
      <c r="T35" s="734"/>
      <c r="U35" s="734"/>
      <c r="V35" s="734"/>
      <c r="W35" s="734"/>
      <c r="X35" s="734"/>
      <c r="Y35" s="734"/>
      <c r="Z35" s="734"/>
      <c r="AA35" s="734"/>
      <c r="AB35" s="734"/>
      <c r="AC35" s="735"/>
      <c r="AD35" s="735"/>
      <c r="AE35" s="736"/>
      <c r="AF35" s="546"/>
      <c r="AG35" s="547"/>
      <c r="AH35" s="85"/>
    </row>
    <row r="36" spans="1:34" ht="13.5" customHeight="1">
      <c r="A36" s="69"/>
      <c r="B36" s="547"/>
      <c r="C36" s="753"/>
      <c r="D36" s="753"/>
      <c r="E36" s="753"/>
      <c r="F36" s="753"/>
      <c r="G36" s="753"/>
      <c r="H36" s="753"/>
      <c r="I36" s="753"/>
      <c r="J36" s="753"/>
      <c r="K36" s="753"/>
      <c r="L36" s="753"/>
      <c r="M36" s="734"/>
      <c r="N36" s="734"/>
      <c r="O36" s="734"/>
      <c r="P36" s="734"/>
      <c r="Q36" s="734"/>
      <c r="R36" s="734"/>
      <c r="S36" s="734"/>
      <c r="T36" s="734"/>
      <c r="U36" s="734"/>
      <c r="V36" s="734"/>
      <c r="W36" s="734"/>
      <c r="X36" s="734"/>
      <c r="Y36" s="734"/>
      <c r="Z36" s="734"/>
      <c r="AA36" s="734"/>
      <c r="AB36" s="734"/>
      <c r="AC36" s="735"/>
      <c r="AD36" s="735"/>
      <c r="AE36" s="736"/>
      <c r="AF36" s="546"/>
      <c r="AG36" s="547"/>
      <c r="AH36" s="85"/>
    </row>
    <row r="37" spans="1:34" ht="13.5" customHeight="1">
      <c r="A37" s="69"/>
      <c r="B37" s="547">
        <v>8</v>
      </c>
      <c r="C37" s="753"/>
      <c r="D37" s="753"/>
      <c r="E37" s="753"/>
      <c r="F37" s="753"/>
      <c r="G37" s="753"/>
      <c r="H37" s="753"/>
      <c r="I37" s="753"/>
      <c r="J37" s="753"/>
      <c r="K37" s="753"/>
      <c r="L37" s="753"/>
      <c r="M37" s="734"/>
      <c r="N37" s="734"/>
      <c r="O37" s="734"/>
      <c r="P37" s="734"/>
      <c r="Q37" s="734"/>
      <c r="R37" s="734"/>
      <c r="S37" s="734"/>
      <c r="T37" s="734"/>
      <c r="U37" s="734"/>
      <c r="V37" s="734"/>
      <c r="W37" s="734"/>
      <c r="X37" s="734"/>
      <c r="Y37" s="734"/>
      <c r="Z37" s="734"/>
      <c r="AA37" s="734"/>
      <c r="AB37" s="734"/>
      <c r="AC37" s="735"/>
      <c r="AD37" s="735"/>
      <c r="AE37" s="736"/>
      <c r="AF37" s="546" t="s">
        <v>36</v>
      </c>
      <c r="AG37" s="547"/>
      <c r="AH37" s="85"/>
    </row>
    <row r="38" spans="1:34" ht="13.5" customHeight="1">
      <c r="A38" s="69"/>
      <c r="B38" s="547"/>
      <c r="C38" s="753"/>
      <c r="D38" s="753"/>
      <c r="E38" s="753"/>
      <c r="F38" s="753"/>
      <c r="G38" s="753"/>
      <c r="H38" s="753"/>
      <c r="I38" s="753"/>
      <c r="J38" s="753"/>
      <c r="K38" s="753"/>
      <c r="L38" s="753"/>
      <c r="M38" s="734"/>
      <c r="N38" s="734"/>
      <c r="O38" s="734"/>
      <c r="P38" s="734"/>
      <c r="Q38" s="734"/>
      <c r="R38" s="734"/>
      <c r="S38" s="734"/>
      <c r="T38" s="734"/>
      <c r="U38" s="734"/>
      <c r="V38" s="734"/>
      <c r="W38" s="734"/>
      <c r="X38" s="734"/>
      <c r="Y38" s="734"/>
      <c r="Z38" s="734"/>
      <c r="AA38" s="734"/>
      <c r="AB38" s="734"/>
      <c r="AC38" s="735"/>
      <c r="AD38" s="735"/>
      <c r="AE38" s="736"/>
      <c r="AF38" s="546"/>
      <c r="AG38" s="547"/>
      <c r="AH38" s="85"/>
    </row>
    <row r="39" spans="1:34" ht="13.5" customHeight="1">
      <c r="A39" s="69"/>
      <c r="B39" s="547"/>
      <c r="C39" s="753"/>
      <c r="D39" s="753"/>
      <c r="E39" s="753"/>
      <c r="F39" s="753"/>
      <c r="G39" s="753"/>
      <c r="H39" s="753"/>
      <c r="I39" s="753"/>
      <c r="J39" s="753"/>
      <c r="K39" s="753"/>
      <c r="L39" s="753"/>
      <c r="M39" s="734"/>
      <c r="N39" s="734"/>
      <c r="O39" s="734"/>
      <c r="P39" s="734"/>
      <c r="Q39" s="734"/>
      <c r="R39" s="734"/>
      <c r="S39" s="734"/>
      <c r="T39" s="734"/>
      <c r="U39" s="734"/>
      <c r="V39" s="734"/>
      <c r="W39" s="734"/>
      <c r="X39" s="734"/>
      <c r="Y39" s="734"/>
      <c r="Z39" s="734"/>
      <c r="AA39" s="734"/>
      <c r="AB39" s="734"/>
      <c r="AC39" s="735"/>
      <c r="AD39" s="735"/>
      <c r="AE39" s="736"/>
      <c r="AF39" s="546"/>
      <c r="AG39" s="547"/>
      <c r="AH39" s="85"/>
    </row>
    <row r="40" spans="1:34" ht="13.5" customHeight="1">
      <c r="A40" s="69"/>
      <c r="B40" s="547">
        <v>9</v>
      </c>
      <c r="C40" s="753"/>
      <c r="D40" s="753"/>
      <c r="E40" s="753"/>
      <c r="F40" s="753"/>
      <c r="G40" s="753"/>
      <c r="H40" s="753"/>
      <c r="I40" s="753"/>
      <c r="J40" s="753"/>
      <c r="K40" s="753"/>
      <c r="L40" s="753"/>
      <c r="M40" s="734"/>
      <c r="N40" s="734"/>
      <c r="O40" s="734"/>
      <c r="P40" s="734"/>
      <c r="Q40" s="734"/>
      <c r="R40" s="734"/>
      <c r="S40" s="734"/>
      <c r="T40" s="734"/>
      <c r="U40" s="734"/>
      <c r="V40" s="734"/>
      <c r="W40" s="734"/>
      <c r="X40" s="734"/>
      <c r="Y40" s="734"/>
      <c r="Z40" s="734"/>
      <c r="AA40" s="734"/>
      <c r="AB40" s="734"/>
      <c r="AC40" s="735"/>
      <c r="AD40" s="735"/>
      <c r="AE40" s="736"/>
      <c r="AF40" s="546" t="s">
        <v>36</v>
      </c>
      <c r="AG40" s="547"/>
      <c r="AH40" s="85"/>
    </row>
    <row r="41" spans="1:34" ht="13.5" customHeight="1">
      <c r="A41" s="69"/>
      <c r="B41" s="547"/>
      <c r="C41" s="753"/>
      <c r="D41" s="753"/>
      <c r="E41" s="753"/>
      <c r="F41" s="753"/>
      <c r="G41" s="753"/>
      <c r="H41" s="753"/>
      <c r="I41" s="753"/>
      <c r="J41" s="753"/>
      <c r="K41" s="753"/>
      <c r="L41" s="753"/>
      <c r="M41" s="734"/>
      <c r="N41" s="734"/>
      <c r="O41" s="734"/>
      <c r="P41" s="734"/>
      <c r="Q41" s="734"/>
      <c r="R41" s="734"/>
      <c r="S41" s="734"/>
      <c r="T41" s="734"/>
      <c r="U41" s="734"/>
      <c r="V41" s="734"/>
      <c r="W41" s="734"/>
      <c r="X41" s="734"/>
      <c r="Y41" s="734"/>
      <c r="Z41" s="734"/>
      <c r="AA41" s="734"/>
      <c r="AB41" s="734"/>
      <c r="AC41" s="735"/>
      <c r="AD41" s="735"/>
      <c r="AE41" s="736"/>
      <c r="AF41" s="546"/>
      <c r="AG41" s="547"/>
      <c r="AH41" s="85"/>
    </row>
    <row r="42" spans="1:34" ht="13.5" customHeight="1">
      <c r="A42" s="69"/>
      <c r="B42" s="547"/>
      <c r="C42" s="753"/>
      <c r="D42" s="753"/>
      <c r="E42" s="753"/>
      <c r="F42" s="753"/>
      <c r="G42" s="753"/>
      <c r="H42" s="753"/>
      <c r="I42" s="753"/>
      <c r="J42" s="753"/>
      <c r="K42" s="753"/>
      <c r="L42" s="753"/>
      <c r="M42" s="734"/>
      <c r="N42" s="734"/>
      <c r="O42" s="734"/>
      <c r="P42" s="734"/>
      <c r="Q42" s="734"/>
      <c r="R42" s="734"/>
      <c r="S42" s="734"/>
      <c r="T42" s="734"/>
      <c r="U42" s="734"/>
      <c r="V42" s="734"/>
      <c r="W42" s="734"/>
      <c r="X42" s="734"/>
      <c r="Y42" s="734"/>
      <c r="Z42" s="734"/>
      <c r="AA42" s="734"/>
      <c r="AB42" s="734"/>
      <c r="AC42" s="735"/>
      <c r="AD42" s="735"/>
      <c r="AE42" s="736"/>
      <c r="AF42" s="546"/>
      <c r="AG42" s="547"/>
      <c r="AH42" s="85"/>
    </row>
    <row r="43" spans="1:34" ht="13.5" customHeight="1">
      <c r="A43" s="69"/>
      <c r="B43" s="547">
        <v>10</v>
      </c>
      <c r="C43" s="753"/>
      <c r="D43" s="753"/>
      <c r="E43" s="753"/>
      <c r="F43" s="753"/>
      <c r="G43" s="753"/>
      <c r="H43" s="753"/>
      <c r="I43" s="753"/>
      <c r="J43" s="753"/>
      <c r="K43" s="753"/>
      <c r="L43" s="753"/>
      <c r="M43" s="734"/>
      <c r="N43" s="734"/>
      <c r="O43" s="734"/>
      <c r="P43" s="734"/>
      <c r="Q43" s="734"/>
      <c r="R43" s="734"/>
      <c r="S43" s="734"/>
      <c r="T43" s="734"/>
      <c r="U43" s="734"/>
      <c r="V43" s="734"/>
      <c r="W43" s="734"/>
      <c r="X43" s="734"/>
      <c r="Y43" s="734"/>
      <c r="Z43" s="734"/>
      <c r="AA43" s="734"/>
      <c r="AB43" s="734"/>
      <c r="AC43" s="735"/>
      <c r="AD43" s="735"/>
      <c r="AE43" s="736"/>
      <c r="AF43" s="546" t="s">
        <v>36</v>
      </c>
      <c r="AG43" s="547"/>
      <c r="AH43" s="85"/>
    </row>
    <row r="44" spans="1:34" ht="13.5" customHeight="1">
      <c r="A44" s="69"/>
      <c r="B44" s="547"/>
      <c r="C44" s="753"/>
      <c r="D44" s="753"/>
      <c r="E44" s="753"/>
      <c r="F44" s="753"/>
      <c r="G44" s="753"/>
      <c r="H44" s="753"/>
      <c r="I44" s="753"/>
      <c r="J44" s="753"/>
      <c r="K44" s="753"/>
      <c r="L44" s="753"/>
      <c r="M44" s="734"/>
      <c r="N44" s="734"/>
      <c r="O44" s="734"/>
      <c r="P44" s="734"/>
      <c r="Q44" s="734"/>
      <c r="R44" s="734"/>
      <c r="S44" s="734"/>
      <c r="T44" s="734"/>
      <c r="U44" s="734"/>
      <c r="V44" s="734"/>
      <c r="W44" s="734"/>
      <c r="X44" s="734"/>
      <c r="Y44" s="734"/>
      <c r="Z44" s="734"/>
      <c r="AA44" s="734"/>
      <c r="AB44" s="734"/>
      <c r="AC44" s="735"/>
      <c r="AD44" s="735"/>
      <c r="AE44" s="736"/>
      <c r="AF44" s="546"/>
      <c r="AG44" s="547"/>
      <c r="AH44" s="85"/>
    </row>
    <row r="45" spans="1:34" ht="13.5" customHeight="1">
      <c r="A45" s="69"/>
      <c r="B45" s="547"/>
      <c r="C45" s="753"/>
      <c r="D45" s="753"/>
      <c r="E45" s="753"/>
      <c r="F45" s="753"/>
      <c r="G45" s="753"/>
      <c r="H45" s="753"/>
      <c r="I45" s="753"/>
      <c r="J45" s="753"/>
      <c r="K45" s="753"/>
      <c r="L45" s="753"/>
      <c r="M45" s="734"/>
      <c r="N45" s="734"/>
      <c r="O45" s="734"/>
      <c r="P45" s="734"/>
      <c r="Q45" s="734"/>
      <c r="R45" s="734"/>
      <c r="S45" s="734"/>
      <c r="T45" s="734"/>
      <c r="U45" s="734"/>
      <c r="V45" s="734"/>
      <c r="W45" s="734"/>
      <c r="X45" s="734"/>
      <c r="Y45" s="734"/>
      <c r="Z45" s="734"/>
      <c r="AA45" s="734"/>
      <c r="AB45" s="734"/>
      <c r="AC45" s="735"/>
      <c r="AD45" s="735"/>
      <c r="AE45" s="736"/>
      <c r="AF45" s="546"/>
      <c r="AG45" s="547"/>
      <c r="AH45" s="85"/>
    </row>
    <row r="46" spans="1:34">
      <c r="A46" s="6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85"/>
    </row>
    <row r="47" spans="1:34">
      <c r="A47" s="69"/>
      <c r="B47" s="29"/>
      <c r="C47" s="305" t="s">
        <v>42</v>
      </c>
      <c r="D47" s="29" t="s">
        <v>43</v>
      </c>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85"/>
    </row>
    <row r="48" spans="1:34">
      <c r="A48" s="69"/>
      <c r="B48" s="29"/>
      <c r="C48" s="29"/>
      <c r="D48" s="29" t="s">
        <v>107</v>
      </c>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85"/>
    </row>
    <row r="49" spans="1:34">
      <c r="A49" s="6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85"/>
    </row>
    <row r="50" spans="1:34">
      <c r="A50" s="69"/>
      <c r="B50" s="29"/>
      <c r="C50" s="305" t="s">
        <v>42</v>
      </c>
      <c r="D50" s="29" t="s">
        <v>523</v>
      </c>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85"/>
    </row>
    <row r="51" spans="1:34">
      <c r="A51" s="69"/>
      <c r="B51" s="29"/>
      <c r="C51" s="29"/>
      <c r="D51" s="752" t="s">
        <v>498</v>
      </c>
      <c r="E51" s="752"/>
      <c r="F51" s="752"/>
      <c r="G51" s="752"/>
      <c r="H51" s="752"/>
      <c r="I51" s="752"/>
      <c r="J51" s="752"/>
      <c r="K51" s="752"/>
      <c r="L51" s="752"/>
      <c r="M51" s="752"/>
      <c r="N51" s="752"/>
      <c r="O51" s="752"/>
      <c r="P51" s="752"/>
      <c r="Q51" s="752"/>
      <c r="R51" s="752"/>
      <c r="S51" s="752"/>
      <c r="T51" s="752"/>
      <c r="U51" s="752"/>
      <c r="V51" s="752"/>
      <c r="W51" s="752"/>
      <c r="X51" s="752"/>
      <c r="Y51" s="752"/>
      <c r="Z51" s="752"/>
      <c r="AA51" s="752"/>
      <c r="AB51" s="752"/>
      <c r="AC51" s="752"/>
      <c r="AD51" s="752"/>
      <c r="AE51" s="752"/>
      <c r="AF51" s="752"/>
      <c r="AG51" s="752"/>
      <c r="AH51" s="85"/>
    </row>
    <row r="52" spans="1:34">
      <c r="A52" s="69"/>
      <c r="B52" s="29"/>
      <c r="C52" s="29"/>
      <c r="D52" s="752" t="s">
        <v>457</v>
      </c>
      <c r="E52" s="752"/>
      <c r="F52" s="752"/>
      <c r="G52" s="752"/>
      <c r="H52" s="752"/>
      <c r="I52" s="752"/>
      <c r="J52" s="752"/>
      <c r="K52" s="752"/>
      <c r="L52" s="752"/>
      <c r="M52" s="752"/>
      <c r="N52" s="752"/>
      <c r="O52" s="752"/>
      <c r="P52" s="752"/>
      <c r="Q52" s="752"/>
      <c r="R52" s="752"/>
      <c r="S52" s="752"/>
      <c r="T52" s="752"/>
      <c r="U52" s="752"/>
      <c r="V52" s="752"/>
      <c r="W52" s="752"/>
      <c r="X52" s="752"/>
      <c r="Y52" s="752"/>
      <c r="Z52" s="752"/>
      <c r="AA52" s="752"/>
      <c r="AB52" s="752"/>
      <c r="AC52" s="752"/>
      <c r="AD52" s="752"/>
      <c r="AE52" s="752"/>
      <c r="AF52" s="752"/>
      <c r="AG52" s="752"/>
      <c r="AH52" s="85"/>
    </row>
    <row r="53" spans="1:34">
      <c r="A53" s="54"/>
      <c r="B53" s="37"/>
      <c r="C53" s="37"/>
      <c r="D53" s="339"/>
      <c r="E53" s="339"/>
      <c r="F53" s="339"/>
      <c r="G53" s="339"/>
      <c r="H53" s="339"/>
      <c r="I53" s="339"/>
      <c r="J53" s="339"/>
      <c r="K53" s="339"/>
      <c r="L53" s="339"/>
      <c r="M53" s="339"/>
      <c r="N53" s="339"/>
      <c r="O53" s="339"/>
      <c r="P53" s="339"/>
      <c r="Q53" s="339"/>
      <c r="R53" s="339"/>
      <c r="S53" s="339"/>
      <c r="T53" s="339"/>
      <c r="U53" s="339"/>
      <c r="V53" s="339"/>
      <c r="W53" s="339"/>
      <c r="X53" s="339"/>
      <c r="Y53" s="339"/>
      <c r="Z53" s="339"/>
      <c r="AA53" s="339"/>
      <c r="AB53" s="339"/>
      <c r="AC53" s="339"/>
      <c r="AD53" s="339"/>
      <c r="AE53" s="339"/>
      <c r="AF53" s="339"/>
      <c r="AG53" s="339"/>
      <c r="AH53" s="55"/>
    </row>
    <row r="54" spans="1:34">
      <c r="A54" s="6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85"/>
    </row>
    <row r="55" spans="1:34">
      <c r="A55" s="6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85"/>
    </row>
    <row r="56" spans="1:34">
      <c r="A56" s="69"/>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85"/>
    </row>
    <row r="57" spans="1:34">
      <c r="A57" s="6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85"/>
    </row>
    <row r="58" spans="1:34">
      <c r="A58" s="54"/>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55"/>
    </row>
  </sheetData>
  <sheetProtection password="D73A" sheet="1" formatCells="0"/>
  <mergeCells count="63">
    <mergeCell ref="B37:B39"/>
    <mergeCell ref="B40:B42"/>
    <mergeCell ref="C40:L42"/>
    <mergeCell ref="M40:AB42"/>
    <mergeCell ref="AC40:AE42"/>
    <mergeCell ref="AF40:AG42"/>
    <mergeCell ref="C31:L33"/>
    <mergeCell ref="AF31:AG33"/>
    <mergeCell ref="AC31:AE33"/>
    <mergeCell ref="M31:AB33"/>
    <mergeCell ref="C34:L36"/>
    <mergeCell ref="M34:AB36"/>
    <mergeCell ref="AC34:AE36"/>
    <mergeCell ref="AF34:AG36"/>
    <mergeCell ref="C37:L39"/>
    <mergeCell ref="M37:AB39"/>
    <mergeCell ref="AC37:AE39"/>
    <mergeCell ref="AF37:AG39"/>
    <mergeCell ref="D51:AG51"/>
    <mergeCell ref="D52:AG52"/>
    <mergeCell ref="B43:B45"/>
    <mergeCell ref="C43:L45"/>
    <mergeCell ref="M43:AB45"/>
    <mergeCell ref="AC43:AE45"/>
    <mergeCell ref="AF43:AG45"/>
    <mergeCell ref="A4:AH5"/>
    <mergeCell ref="O9:X11"/>
    <mergeCell ref="B31:B33"/>
    <mergeCell ref="B34:B36"/>
    <mergeCell ref="C15:L15"/>
    <mergeCell ref="M15:AB15"/>
    <mergeCell ref="AC15:AG15"/>
    <mergeCell ref="E9:G11"/>
    <mergeCell ref="C9:D11"/>
    <mergeCell ref="H9:I11"/>
    <mergeCell ref="J9:L11"/>
    <mergeCell ref="M9:N11"/>
    <mergeCell ref="B19:B21"/>
    <mergeCell ref="C19:L21"/>
    <mergeCell ref="M19:AB21"/>
    <mergeCell ref="AC19:AE21"/>
    <mergeCell ref="AF19:AG21"/>
    <mergeCell ref="B16:B18"/>
    <mergeCell ref="C16:L18"/>
    <mergeCell ref="M16:AB18"/>
    <mergeCell ref="AC16:AE18"/>
    <mergeCell ref="AF16:AG18"/>
    <mergeCell ref="I13:AH13"/>
    <mergeCell ref="B28:B30"/>
    <mergeCell ref="C28:L30"/>
    <mergeCell ref="M28:AB30"/>
    <mergeCell ref="AC28:AE30"/>
    <mergeCell ref="AF28:AG30"/>
    <mergeCell ref="B22:B24"/>
    <mergeCell ref="C22:L24"/>
    <mergeCell ref="M22:AB24"/>
    <mergeCell ref="AC22:AE24"/>
    <mergeCell ref="AF22:AG24"/>
    <mergeCell ref="B25:B27"/>
    <mergeCell ref="C25:L27"/>
    <mergeCell ref="M25:AB27"/>
    <mergeCell ref="AC25:AE27"/>
    <mergeCell ref="AF25:AG27"/>
  </mergeCells>
  <phoneticPr fontId="4"/>
  <conditionalFormatting sqref="E9:G11">
    <cfRule type="expression" dxfId="145" priority="6">
      <formula>$E$9=""</formula>
    </cfRule>
  </conditionalFormatting>
  <conditionalFormatting sqref="J9:L11">
    <cfRule type="expression" dxfId="144" priority="5">
      <formula>$J$9=""</formula>
    </cfRule>
  </conditionalFormatting>
  <conditionalFormatting sqref="C16:L18">
    <cfRule type="containsBlanks" dxfId="143" priority="4">
      <formula>LEN(TRIM(C16))=0</formula>
    </cfRule>
  </conditionalFormatting>
  <conditionalFormatting sqref="C31:L45 M16:AE45">
    <cfRule type="containsBlanks" dxfId="142" priority="1">
      <formula>LEN(TRIM(C16))=0</formula>
    </cfRule>
  </conditionalFormatting>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0000"/>
    <pageSetUpPr fitToPage="1"/>
  </sheetPr>
  <dimension ref="A2:P17"/>
  <sheetViews>
    <sheetView view="pageBreakPreview" zoomScaleNormal="100" zoomScaleSheetLayoutView="100" workbookViewId="0">
      <selection activeCell="Q1" sqref="Q1"/>
    </sheetView>
  </sheetViews>
  <sheetFormatPr defaultRowHeight="13.5"/>
  <cols>
    <col min="1" max="2" width="5" style="174" customWidth="1"/>
    <col min="3" max="3" width="28" style="174" customWidth="1"/>
    <col min="4" max="4" width="5.75" style="174" bestFit="1" customWidth="1"/>
    <col min="5" max="5" width="22.625" style="174" customWidth="1"/>
    <col min="6" max="7" width="15.125" style="174" hidden="1" customWidth="1"/>
    <col min="8" max="8" width="6.5" style="174" bestFit="1" customWidth="1"/>
    <col min="9" max="9" width="8" style="174" bestFit="1" customWidth="1"/>
    <col min="10" max="10" width="8" style="174" hidden="1" customWidth="1"/>
    <col min="11" max="11" width="5.875" style="174" hidden="1" customWidth="1"/>
    <col min="12" max="12" width="10.5" style="174" hidden="1" customWidth="1"/>
    <col min="13" max="13" width="15.125" style="174" customWidth="1"/>
    <col min="14" max="15" width="15.125" style="174" hidden="1" customWidth="1"/>
    <col min="16" max="16384" width="9" style="174"/>
  </cols>
  <sheetData>
    <row r="2" spans="1:16" ht="18" thickBot="1">
      <c r="A2" s="167" t="s">
        <v>126</v>
      </c>
      <c r="B2" s="168"/>
      <c r="C2" s="168"/>
      <c r="D2" s="168"/>
      <c r="E2" s="169"/>
      <c r="F2" s="168"/>
      <c r="G2" s="168"/>
      <c r="H2" s="170"/>
      <c r="I2" s="168"/>
      <c r="J2" s="171"/>
      <c r="K2" s="168"/>
      <c r="L2" s="172"/>
      <c r="M2" s="173"/>
      <c r="N2" s="173"/>
      <c r="O2" s="173"/>
    </row>
    <row r="3" spans="1:16" ht="33" customHeight="1">
      <c r="A3" s="175"/>
      <c r="B3" s="767" t="s">
        <v>59</v>
      </c>
      <c r="C3" s="767"/>
      <c r="D3" s="759" t="s">
        <v>131</v>
      </c>
      <c r="E3" s="776" t="s">
        <v>385</v>
      </c>
      <c r="F3" s="777"/>
      <c r="G3" s="778"/>
      <c r="H3" s="770" t="s">
        <v>127</v>
      </c>
      <c r="I3" s="771"/>
      <c r="J3" s="759" t="s">
        <v>128</v>
      </c>
      <c r="K3" s="761" t="s">
        <v>60</v>
      </c>
      <c r="L3" s="763" t="s">
        <v>129</v>
      </c>
      <c r="M3" s="754" t="s">
        <v>61</v>
      </c>
      <c r="N3" s="755"/>
      <c r="O3" s="756"/>
      <c r="P3" s="278"/>
    </row>
    <row r="4" spans="1:16" ht="24.75" customHeight="1">
      <c r="A4" s="176"/>
      <c r="B4" s="768"/>
      <c r="C4" s="768"/>
      <c r="D4" s="774"/>
      <c r="E4" s="177" t="s">
        <v>449</v>
      </c>
      <c r="F4" s="177" t="s">
        <v>382</v>
      </c>
      <c r="G4" s="178" t="s">
        <v>383</v>
      </c>
      <c r="H4" s="772"/>
      <c r="I4" s="773"/>
      <c r="J4" s="760"/>
      <c r="K4" s="762"/>
      <c r="L4" s="764"/>
      <c r="M4" s="255" t="s">
        <v>449</v>
      </c>
      <c r="N4" s="256" t="s">
        <v>382</v>
      </c>
      <c r="O4" s="257" t="s">
        <v>383</v>
      </c>
      <c r="P4" s="278"/>
    </row>
    <row r="5" spans="1:16">
      <c r="A5" s="176"/>
      <c r="B5" s="768"/>
      <c r="C5" s="768"/>
      <c r="D5" s="774"/>
      <c r="E5" s="779" t="s">
        <v>76</v>
      </c>
      <c r="F5" s="780"/>
      <c r="G5" s="781"/>
      <c r="H5" s="765" t="s">
        <v>77</v>
      </c>
      <c r="I5" s="766"/>
      <c r="J5" s="179" t="s">
        <v>78</v>
      </c>
      <c r="K5" s="180" t="s">
        <v>79</v>
      </c>
      <c r="L5" s="181"/>
      <c r="M5" s="182" t="s">
        <v>130</v>
      </c>
      <c r="N5" s="183" t="s">
        <v>130</v>
      </c>
      <c r="O5" s="183" t="s">
        <v>130</v>
      </c>
    </row>
    <row r="6" spans="1:16" ht="24" customHeight="1" thickBot="1">
      <c r="A6" s="184"/>
      <c r="B6" s="769"/>
      <c r="C6" s="769"/>
      <c r="D6" s="775"/>
      <c r="E6" s="782" t="s">
        <v>448</v>
      </c>
      <c r="F6" s="783"/>
      <c r="G6" s="784"/>
      <c r="H6" s="185"/>
      <c r="I6" s="186" t="s">
        <v>62</v>
      </c>
      <c r="J6" s="187" t="s">
        <v>132</v>
      </c>
      <c r="K6" s="187" t="s">
        <v>133</v>
      </c>
      <c r="L6" s="185"/>
      <c r="M6" s="188" t="s">
        <v>134</v>
      </c>
      <c r="N6" s="189" t="s">
        <v>63</v>
      </c>
      <c r="O6" s="189" t="s">
        <v>63</v>
      </c>
    </row>
    <row r="7" spans="1:16" ht="27.75" customHeight="1">
      <c r="A7" s="785" t="s">
        <v>384</v>
      </c>
      <c r="B7" s="787" t="s">
        <v>135</v>
      </c>
      <c r="C7" s="190" t="s">
        <v>64</v>
      </c>
      <c r="D7" s="191" t="s">
        <v>63</v>
      </c>
      <c r="E7" s="258"/>
      <c r="F7" s="259"/>
      <c r="G7" s="260"/>
      <c r="H7" s="192">
        <v>34.6</v>
      </c>
      <c r="I7" s="193" t="s">
        <v>66</v>
      </c>
      <c r="J7" s="194">
        <f t="shared" ref="J7:J13" si="0">E7*H7</f>
        <v>0</v>
      </c>
      <c r="K7" s="240">
        <v>2.58E-2</v>
      </c>
      <c r="L7" s="195">
        <f>ROUNDDOWN(H7*K7,5-INT(LOG(ABS(H7*K7))))</f>
        <v>0.89268000000000003</v>
      </c>
      <c r="M7" s="196">
        <f>E7*H7*K7</f>
        <v>0</v>
      </c>
      <c r="N7" s="197">
        <f>F7*H7*K7</f>
        <v>0</v>
      </c>
      <c r="O7" s="197">
        <f>G7*H7*K7</f>
        <v>0</v>
      </c>
    </row>
    <row r="8" spans="1:16" ht="27.75" customHeight="1">
      <c r="A8" s="785"/>
      <c r="B8" s="788"/>
      <c r="C8" s="198" t="s">
        <v>65</v>
      </c>
      <c r="D8" s="199" t="s">
        <v>136</v>
      </c>
      <c r="E8" s="261"/>
      <c r="F8" s="262"/>
      <c r="G8" s="263"/>
      <c r="H8" s="200">
        <v>36.700000000000003</v>
      </c>
      <c r="I8" s="201" t="s">
        <v>66</v>
      </c>
      <c r="J8" s="202">
        <f t="shared" si="0"/>
        <v>0</v>
      </c>
      <c r="K8" s="241">
        <v>2.58E-2</v>
      </c>
      <c r="L8" s="203">
        <f t="shared" ref="L8:L13" si="1">ROUNDDOWN(H8*K8,5-INT(LOG(ABS(H8*K8))))</f>
        <v>0.94686000000000003</v>
      </c>
      <c r="M8" s="204">
        <f t="shared" ref="M8:M13" si="2">E8*H8*K8</f>
        <v>0</v>
      </c>
      <c r="N8" s="205">
        <f t="shared" ref="N8:N13" si="3">F8*H8*K8</f>
        <v>0</v>
      </c>
      <c r="O8" s="205">
        <f t="shared" ref="O8:O13" si="4">G8*H8*K8</f>
        <v>0</v>
      </c>
    </row>
    <row r="9" spans="1:16" ht="27.75" customHeight="1">
      <c r="A9" s="785"/>
      <c r="B9" s="788"/>
      <c r="C9" s="198" t="s">
        <v>67</v>
      </c>
      <c r="D9" s="199" t="s">
        <v>63</v>
      </c>
      <c r="E9" s="261"/>
      <c r="F9" s="262"/>
      <c r="G9" s="263"/>
      <c r="H9" s="200">
        <v>37.700000000000003</v>
      </c>
      <c r="I9" s="201" t="s">
        <v>137</v>
      </c>
      <c r="J9" s="202">
        <f t="shared" si="0"/>
        <v>0</v>
      </c>
      <c r="K9" s="241">
        <v>2.58E-2</v>
      </c>
      <c r="L9" s="203">
        <f t="shared" si="1"/>
        <v>0.97265999999999997</v>
      </c>
      <c r="M9" s="204">
        <f t="shared" si="2"/>
        <v>0</v>
      </c>
      <c r="N9" s="205">
        <f t="shared" si="3"/>
        <v>0</v>
      </c>
      <c r="O9" s="205">
        <f t="shared" si="4"/>
        <v>0</v>
      </c>
    </row>
    <row r="10" spans="1:16" ht="27.75" customHeight="1">
      <c r="A10" s="785"/>
      <c r="B10" s="788"/>
      <c r="C10" s="198" t="s">
        <v>68</v>
      </c>
      <c r="D10" s="199" t="s">
        <v>134</v>
      </c>
      <c r="E10" s="261"/>
      <c r="F10" s="262"/>
      <c r="G10" s="263"/>
      <c r="H10" s="200">
        <v>39.1</v>
      </c>
      <c r="I10" s="201" t="s">
        <v>66</v>
      </c>
      <c r="J10" s="202">
        <f t="shared" si="0"/>
        <v>0</v>
      </c>
      <c r="K10" s="241">
        <v>2.58E-2</v>
      </c>
      <c r="L10" s="203">
        <f t="shared" si="1"/>
        <v>1.00878</v>
      </c>
      <c r="M10" s="204">
        <f t="shared" si="2"/>
        <v>0</v>
      </c>
      <c r="N10" s="205">
        <f t="shared" si="3"/>
        <v>0</v>
      </c>
      <c r="O10" s="205">
        <f t="shared" si="4"/>
        <v>0</v>
      </c>
    </row>
    <row r="11" spans="1:16" ht="27.75" customHeight="1">
      <c r="A11" s="785"/>
      <c r="B11" s="788"/>
      <c r="C11" s="198" t="s">
        <v>70</v>
      </c>
      <c r="D11" s="199" t="s">
        <v>138</v>
      </c>
      <c r="E11" s="261"/>
      <c r="F11" s="262"/>
      <c r="G11" s="263"/>
      <c r="H11" s="200">
        <v>50.8</v>
      </c>
      <c r="I11" s="201" t="s">
        <v>69</v>
      </c>
      <c r="J11" s="202">
        <f t="shared" si="0"/>
        <v>0</v>
      </c>
      <c r="K11" s="241">
        <v>2.58E-2</v>
      </c>
      <c r="L11" s="203">
        <f t="shared" si="1"/>
        <v>1.31064</v>
      </c>
      <c r="M11" s="204">
        <f t="shared" si="2"/>
        <v>0</v>
      </c>
      <c r="N11" s="205">
        <f t="shared" si="3"/>
        <v>0</v>
      </c>
      <c r="O11" s="205">
        <f t="shared" si="4"/>
        <v>0</v>
      </c>
    </row>
    <row r="12" spans="1:16" ht="27.75" customHeight="1">
      <c r="A12" s="785"/>
      <c r="B12" s="788"/>
      <c r="C12" s="198" t="s">
        <v>71</v>
      </c>
      <c r="D12" s="199" t="s">
        <v>139</v>
      </c>
      <c r="E12" s="261"/>
      <c r="F12" s="262"/>
      <c r="G12" s="263"/>
      <c r="H12" s="200">
        <v>54.6</v>
      </c>
      <c r="I12" s="201" t="s">
        <v>140</v>
      </c>
      <c r="J12" s="202">
        <f t="shared" si="0"/>
        <v>0</v>
      </c>
      <c r="K12" s="241">
        <v>2.58E-2</v>
      </c>
      <c r="L12" s="203">
        <f t="shared" si="1"/>
        <v>1.4086799999999999</v>
      </c>
      <c r="M12" s="204">
        <f t="shared" si="2"/>
        <v>0</v>
      </c>
      <c r="N12" s="205">
        <f t="shared" si="3"/>
        <v>0</v>
      </c>
      <c r="O12" s="205">
        <f t="shared" si="4"/>
        <v>0</v>
      </c>
    </row>
    <row r="13" spans="1:16" ht="27.75" customHeight="1" thickBot="1">
      <c r="A13" s="785"/>
      <c r="B13" s="788"/>
      <c r="C13" s="206" t="s">
        <v>141</v>
      </c>
      <c r="D13" s="207" t="s">
        <v>142</v>
      </c>
      <c r="E13" s="264"/>
      <c r="F13" s="265"/>
      <c r="G13" s="266"/>
      <c r="H13" s="208">
        <v>45</v>
      </c>
      <c r="I13" s="209" t="s">
        <v>143</v>
      </c>
      <c r="J13" s="202">
        <f t="shared" si="0"/>
        <v>0</v>
      </c>
      <c r="K13" s="241">
        <v>2.58E-2</v>
      </c>
      <c r="L13" s="203">
        <f t="shared" si="1"/>
        <v>1.161</v>
      </c>
      <c r="M13" s="210">
        <f t="shared" si="2"/>
        <v>0</v>
      </c>
      <c r="N13" s="211">
        <f t="shared" si="3"/>
        <v>0</v>
      </c>
      <c r="O13" s="211">
        <f t="shared" si="4"/>
        <v>0</v>
      </c>
    </row>
    <row r="14" spans="1:16" ht="27.75" customHeight="1" thickTop="1" thickBot="1">
      <c r="A14" s="785"/>
      <c r="B14" s="212"/>
      <c r="C14" s="757" t="s">
        <v>144</v>
      </c>
      <c r="D14" s="758"/>
      <c r="E14" s="796"/>
      <c r="F14" s="797"/>
      <c r="G14" s="798"/>
      <c r="H14" s="789"/>
      <c r="I14" s="790"/>
      <c r="J14" s="213">
        <f>SUM(J7:J13)</f>
        <v>0</v>
      </c>
      <c r="K14" s="241"/>
      <c r="L14" s="214"/>
      <c r="M14" s="215">
        <f>SUM(M7:M13)</f>
        <v>0</v>
      </c>
      <c r="N14" s="216">
        <f>SUM(N7:N13)</f>
        <v>0</v>
      </c>
      <c r="O14" s="216">
        <f>SUM(O7:O13)</f>
        <v>0</v>
      </c>
    </row>
    <row r="15" spans="1:16" ht="25.5" hidden="1" customHeight="1" thickTop="1">
      <c r="A15" s="786"/>
      <c r="B15" s="217"/>
      <c r="C15" s="218"/>
      <c r="D15" s="219"/>
      <c r="E15" s="267" t="s">
        <v>72</v>
      </c>
      <c r="F15" s="268"/>
      <c r="G15" s="269"/>
      <c r="H15" s="220" t="s">
        <v>145</v>
      </c>
      <c r="I15" s="221"/>
      <c r="J15" s="222" t="s">
        <v>146</v>
      </c>
      <c r="K15" s="241"/>
      <c r="L15" s="223"/>
      <c r="M15" s="224" t="e">
        <f>E15*H15*K15</f>
        <v>#VALUE!</v>
      </c>
      <c r="N15" s="225">
        <f>F15*I15*L15</f>
        <v>0</v>
      </c>
      <c r="O15" s="225" t="e">
        <f>G15*J15*M15</f>
        <v>#VALUE!</v>
      </c>
    </row>
    <row r="16" spans="1:16" ht="28.5" customHeight="1" thickBot="1">
      <c r="A16" s="785"/>
      <c r="B16" s="791" t="s">
        <v>147</v>
      </c>
      <c r="C16" s="792"/>
      <c r="D16" s="226" t="s">
        <v>73</v>
      </c>
      <c r="E16" s="270"/>
      <c r="F16" s="271"/>
      <c r="G16" s="272"/>
      <c r="H16" s="227">
        <v>9.76</v>
      </c>
      <c r="I16" s="228" t="s">
        <v>74</v>
      </c>
      <c r="J16" s="229">
        <f>E16*H16</f>
        <v>0</v>
      </c>
      <c r="K16" s="242">
        <v>2.58E-2</v>
      </c>
      <c r="L16" s="230">
        <f t="shared" ref="L16" si="5">ROUNDDOWN(H16*K16,5-INT(LOG(ABS(H16*K16))))</f>
        <v>0.25180799999999998</v>
      </c>
      <c r="M16" s="231">
        <f t="shared" ref="M16" si="6">E16*H16*K16</f>
        <v>0</v>
      </c>
      <c r="N16" s="232">
        <f t="shared" ref="N16" si="7">F16*H16*K16</f>
        <v>0</v>
      </c>
      <c r="O16" s="232">
        <f t="shared" ref="O16" si="8">G16*H16*K16</f>
        <v>0</v>
      </c>
    </row>
    <row r="17" spans="1:15" ht="28.5" customHeight="1" thickBot="1">
      <c r="A17" s="233"/>
      <c r="B17" s="793" t="s">
        <v>75</v>
      </c>
      <c r="C17" s="794"/>
      <c r="D17" s="795"/>
      <c r="E17" s="234"/>
      <c r="F17" s="235"/>
      <c r="G17" s="236"/>
      <c r="H17" s="799"/>
      <c r="I17" s="800"/>
      <c r="J17" s="237">
        <f>+J14+J16</f>
        <v>0</v>
      </c>
      <c r="K17" s="238"/>
      <c r="L17" s="239"/>
      <c r="M17" s="253">
        <f>+M14+M16</f>
        <v>0</v>
      </c>
      <c r="N17" s="254">
        <f>+N14+N16</f>
        <v>0</v>
      </c>
      <c r="O17" s="254">
        <f>+O14+O16</f>
        <v>0</v>
      </c>
    </row>
  </sheetData>
  <sheetProtection password="D73A" sheet="1" objects="1" scenarios="1" formatCells="0"/>
  <mergeCells count="19">
    <mergeCell ref="A7:A16"/>
    <mergeCell ref="B7:B13"/>
    <mergeCell ref="H14:I14"/>
    <mergeCell ref="B16:C16"/>
    <mergeCell ref="B17:D17"/>
    <mergeCell ref="E14:G14"/>
    <mergeCell ref="H17:I17"/>
    <mergeCell ref="M3:O3"/>
    <mergeCell ref="C14:D14"/>
    <mergeCell ref="J3:J4"/>
    <mergeCell ref="K3:K4"/>
    <mergeCell ref="L3:L4"/>
    <mergeCell ref="H5:I5"/>
    <mergeCell ref="B3:C6"/>
    <mergeCell ref="H3:I4"/>
    <mergeCell ref="D3:D6"/>
    <mergeCell ref="E3:G3"/>
    <mergeCell ref="E5:G5"/>
    <mergeCell ref="E6:G6"/>
  </mergeCells>
  <phoneticPr fontId="28"/>
  <conditionalFormatting sqref="E7:G13">
    <cfRule type="containsBlanks" dxfId="141" priority="2">
      <formula>LEN(TRIM(E7))=0</formula>
    </cfRule>
  </conditionalFormatting>
  <conditionalFormatting sqref="E16:G16">
    <cfRule type="containsBlanks" dxfId="140" priority="1">
      <formula>LEN(TRIM(E16))=0</formula>
    </cfRule>
  </conditionalFormatting>
  <printOptions horizontalCentered="1"/>
  <pageMargins left="0.70866141732283472" right="0.18" top="0.74803149606299213" bottom="0.74803149606299213" header="0.31496062992125984" footer="0.31496062992125984"/>
  <pageSetup paperSize="9" scale="91"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8" tint="0.79998168889431442"/>
    <pageSetUpPr fitToPage="1"/>
  </sheetPr>
  <dimension ref="A1:BH59"/>
  <sheetViews>
    <sheetView showZeros="0" view="pageBreakPreview" zoomScaleNormal="100" zoomScaleSheetLayoutView="100" workbookViewId="0">
      <selection activeCell="AL1" sqref="AL1"/>
    </sheetView>
  </sheetViews>
  <sheetFormatPr defaultRowHeight="13.5"/>
  <cols>
    <col min="1" max="1" width="1.125" style="24" customWidth="1"/>
    <col min="2" max="35" width="2.625" style="24" customWidth="1"/>
    <col min="36" max="36" width="3.5" style="24" customWidth="1"/>
    <col min="37" max="37" width="3.625" style="24" customWidth="1"/>
    <col min="38" max="39" width="5.625" style="24" customWidth="1"/>
    <col min="40" max="41" width="2.625" style="24" customWidth="1"/>
    <col min="42" max="49" width="9" style="24" customWidth="1"/>
    <col min="50" max="60" width="9" style="24" hidden="1" customWidth="1"/>
    <col min="61" max="104" width="0" style="24" hidden="1" customWidth="1"/>
    <col min="105" max="16384" width="9" style="24"/>
  </cols>
  <sheetData>
    <row r="1" spans="1:42" ht="13.5" customHeight="1">
      <c r="A1" s="869" t="s">
        <v>495</v>
      </c>
      <c r="B1" s="870"/>
      <c r="C1" s="870"/>
      <c r="D1" s="870"/>
      <c r="E1" s="870"/>
      <c r="F1" s="870"/>
      <c r="G1" s="870"/>
      <c r="H1" s="870"/>
      <c r="I1" s="870"/>
      <c r="J1" s="870"/>
      <c r="K1" s="870"/>
      <c r="L1" s="870"/>
      <c r="M1" s="870"/>
      <c r="N1" s="870"/>
      <c r="O1" s="870"/>
      <c r="P1" s="870"/>
      <c r="Q1" s="870"/>
      <c r="R1" s="870"/>
      <c r="S1" s="870"/>
      <c r="T1" s="870"/>
      <c r="U1" s="856"/>
      <c r="V1" s="856"/>
      <c r="W1" s="856"/>
      <c r="X1" s="856"/>
      <c r="Y1" s="856"/>
      <c r="Z1" s="856"/>
      <c r="AA1" s="856"/>
      <c r="AB1" s="856"/>
      <c r="AC1" s="856"/>
      <c r="AD1" s="856"/>
      <c r="AE1" s="856"/>
      <c r="AF1" s="857"/>
      <c r="AG1" s="860" t="str">
        <f ca="1">RIGHT(CELL("filename",AG1),LEN(CELL("filename",AG1))-FIND("]",CELL("filename",AG1)))</f>
        <v>照明算定(導入前1)</v>
      </c>
      <c r="AH1" s="861"/>
      <c r="AI1" s="861"/>
      <c r="AJ1" s="862"/>
    </row>
    <row r="2" spans="1:42">
      <c r="A2" s="871"/>
      <c r="B2" s="872"/>
      <c r="C2" s="872"/>
      <c r="D2" s="872"/>
      <c r="E2" s="872"/>
      <c r="F2" s="872"/>
      <c r="G2" s="872"/>
      <c r="H2" s="872"/>
      <c r="I2" s="872"/>
      <c r="J2" s="872"/>
      <c r="K2" s="872"/>
      <c r="L2" s="872"/>
      <c r="M2" s="872"/>
      <c r="N2" s="872"/>
      <c r="O2" s="872"/>
      <c r="P2" s="872"/>
      <c r="Q2" s="872"/>
      <c r="R2" s="872"/>
      <c r="S2" s="872"/>
      <c r="T2" s="872"/>
      <c r="U2" s="858"/>
      <c r="V2" s="858"/>
      <c r="W2" s="858"/>
      <c r="X2" s="858"/>
      <c r="Y2" s="858"/>
      <c r="Z2" s="858"/>
      <c r="AA2" s="858"/>
      <c r="AB2" s="858"/>
      <c r="AC2" s="858"/>
      <c r="AD2" s="858"/>
      <c r="AE2" s="858"/>
      <c r="AF2" s="859"/>
      <c r="AG2" s="863"/>
      <c r="AH2" s="864"/>
      <c r="AI2" s="864"/>
      <c r="AJ2" s="865"/>
    </row>
    <row r="3" spans="1:42" ht="13.5" customHeight="1">
      <c r="A3" s="723" t="s">
        <v>272</v>
      </c>
      <c r="B3" s="712"/>
      <c r="C3" s="712"/>
      <c r="D3" s="712"/>
      <c r="E3" s="712"/>
      <c r="F3" s="712"/>
      <c r="G3" s="712"/>
      <c r="H3" s="712"/>
      <c r="I3" s="712"/>
      <c r="J3" s="712"/>
      <c r="K3" s="717"/>
      <c r="L3" s="873" t="s">
        <v>467</v>
      </c>
      <c r="M3" s="874"/>
      <c r="N3" s="874"/>
      <c r="O3" s="874"/>
      <c r="P3" s="874"/>
      <c r="Q3" s="874"/>
      <c r="R3" s="874"/>
      <c r="S3" s="874"/>
      <c r="T3" s="874"/>
      <c r="U3" s="874"/>
      <c r="V3" s="874"/>
      <c r="W3" s="874"/>
      <c r="X3" s="874"/>
      <c r="Y3" s="874"/>
      <c r="Z3" s="874"/>
      <c r="AA3" s="874"/>
      <c r="AB3" s="874"/>
      <c r="AC3" s="874"/>
      <c r="AD3" s="874"/>
      <c r="AE3" s="874"/>
      <c r="AF3" s="874"/>
      <c r="AG3" s="874"/>
      <c r="AH3" s="874"/>
      <c r="AI3" s="874"/>
      <c r="AJ3" s="875"/>
      <c r="AK3" s="25"/>
      <c r="AO3" s="29"/>
    </row>
    <row r="4" spans="1:42">
      <c r="A4" s="725"/>
      <c r="B4" s="713"/>
      <c r="C4" s="713"/>
      <c r="D4" s="713"/>
      <c r="E4" s="713"/>
      <c r="F4" s="713"/>
      <c r="G4" s="713"/>
      <c r="H4" s="713"/>
      <c r="I4" s="713"/>
      <c r="J4" s="713"/>
      <c r="K4" s="718"/>
      <c r="L4" s="876"/>
      <c r="M4" s="877"/>
      <c r="N4" s="877"/>
      <c r="O4" s="877"/>
      <c r="P4" s="877"/>
      <c r="Q4" s="877"/>
      <c r="R4" s="877"/>
      <c r="S4" s="877"/>
      <c r="T4" s="877"/>
      <c r="U4" s="877"/>
      <c r="V4" s="877"/>
      <c r="W4" s="877"/>
      <c r="X4" s="877"/>
      <c r="Y4" s="877"/>
      <c r="Z4" s="877"/>
      <c r="AA4" s="877"/>
      <c r="AB4" s="877"/>
      <c r="AC4" s="877"/>
      <c r="AD4" s="877"/>
      <c r="AE4" s="877"/>
      <c r="AF4" s="877"/>
      <c r="AG4" s="877"/>
      <c r="AH4" s="877"/>
      <c r="AI4" s="877"/>
      <c r="AJ4" s="878"/>
      <c r="AO4" s="28"/>
    </row>
    <row r="5" spans="1:42" ht="8.25" customHeight="1">
      <c r="A5" s="26"/>
      <c r="B5" s="28"/>
      <c r="C5" s="28"/>
      <c r="D5" s="28"/>
      <c r="E5" s="28"/>
      <c r="F5" s="29"/>
      <c r="G5" s="28"/>
      <c r="H5" s="28"/>
      <c r="I5" s="28"/>
      <c r="J5" s="28"/>
      <c r="K5" s="29"/>
      <c r="L5" s="28"/>
      <c r="M5" s="28"/>
      <c r="N5" s="28"/>
      <c r="O5" s="28"/>
      <c r="P5" s="28"/>
      <c r="Q5" s="28"/>
      <c r="R5" s="28"/>
      <c r="S5" s="28"/>
      <c r="T5" s="28"/>
      <c r="U5" s="28"/>
      <c r="V5" s="28"/>
      <c r="W5" s="28"/>
      <c r="X5" s="28"/>
      <c r="Y5" s="28"/>
      <c r="Z5" s="28"/>
      <c r="AA5" s="28"/>
      <c r="AB5" s="28"/>
      <c r="AC5" s="28"/>
      <c r="AD5" s="28"/>
      <c r="AE5" s="28"/>
      <c r="AF5" s="28"/>
      <c r="AG5" s="28"/>
      <c r="AH5" s="28"/>
      <c r="AI5" s="28"/>
      <c r="AJ5" s="26"/>
      <c r="AO5" s="28"/>
    </row>
    <row r="6" spans="1:42" s="29" customFormat="1" ht="24" customHeight="1">
      <c r="A6" s="28"/>
      <c r="B6" s="879" t="s">
        <v>149</v>
      </c>
      <c r="C6" s="880"/>
      <c r="D6" s="880" t="s">
        <v>388</v>
      </c>
      <c r="E6" s="880"/>
      <c r="F6" s="880"/>
      <c r="G6" s="880"/>
      <c r="H6" s="880"/>
      <c r="I6" s="880"/>
      <c r="J6" s="880"/>
      <c r="K6" s="880"/>
      <c r="L6" s="880"/>
      <c r="M6" s="880" t="s">
        <v>150</v>
      </c>
      <c r="N6" s="880"/>
      <c r="O6" s="880"/>
      <c r="P6" s="880" t="s">
        <v>151</v>
      </c>
      <c r="Q6" s="880"/>
      <c r="R6" s="880"/>
      <c r="S6" s="49" t="s">
        <v>152</v>
      </c>
      <c r="T6" s="49"/>
      <c r="U6" s="50"/>
      <c r="V6" s="49" t="s">
        <v>153</v>
      </c>
      <c r="W6" s="49"/>
      <c r="X6" s="50"/>
      <c r="Y6" s="883" t="s">
        <v>154</v>
      </c>
      <c r="Z6" s="884"/>
      <c r="AA6" s="884"/>
      <c r="AB6" s="885"/>
      <c r="AC6" s="880" t="s">
        <v>466</v>
      </c>
      <c r="AD6" s="880"/>
      <c r="AE6" s="880"/>
      <c r="AF6" s="880"/>
      <c r="AG6" s="880"/>
      <c r="AH6" s="880"/>
      <c r="AI6" s="886"/>
      <c r="AJ6" s="808" t="s">
        <v>458</v>
      </c>
      <c r="AK6" s="866"/>
      <c r="AL6" s="808" t="s">
        <v>468</v>
      </c>
      <c r="AM6" s="809"/>
    </row>
    <row r="7" spans="1:42" s="29" customFormat="1" ht="17.25" customHeight="1" thickBot="1">
      <c r="A7" s="28"/>
      <c r="B7" s="848"/>
      <c r="C7" s="881"/>
      <c r="D7" s="882"/>
      <c r="E7" s="882"/>
      <c r="F7" s="882"/>
      <c r="G7" s="882"/>
      <c r="H7" s="882"/>
      <c r="I7" s="882"/>
      <c r="J7" s="882"/>
      <c r="K7" s="882"/>
      <c r="L7" s="882"/>
      <c r="M7" s="888" t="s">
        <v>156</v>
      </c>
      <c r="N7" s="888"/>
      <c r="O7" s="888"/>
      <c r="P7" s="889" t="s">
        <v>157</v>
      </c>
      <c r="Q7" s="889"/>
      <c r="R7" s="889"/>
      <c r="S7" s="890" t="s">
        <v>158</v>
      </c>
      <c r="T7" s="890"/>
      <c r="U7" s="890"/>
      <c r="V7" s="890" t="s">
        <v>159</v>
      </c>
      <c r="W7" s="890"/>
      <c r="X7" s="890"/>
      <c r="Y7" s="890" t="s">
        <v>160</v>
      </c>
      <c r="Z7" s="890"/>
      <c r="AA7" s="890"/>
      <c r="AB7" s="890"/>
      <c r="AC7" s="881"/>
      <c r="AD7" s="881"/>
      <c r="AE7" s="881"/>
      <c r="AF7" s="881"/>
      <c r="AG7" s="881"/>
      <c r="AH7" s="881"/>
      <c r="AI7" s="887"/>
      <c r="AJ7" s="867"/>
      <c r="AK7" s="868"/>
      <c r="AL7" s="810"/>
      <c r="AM7" s="811"/>
    </row>
    <row r="8" spans="1:42" s="29" customFormat="1" ht="15" customHeight="1">
      <c r="A8" s="28"/>
      <c r="B8" s="851">
        <v>1</v>
      </c>
      <c r="C8" s="852"/>
      <c r="D8" s="853"/>
      <c r="E8" s="854"/>
      <c r="F8" s="854"/>
      <c r="G8" s="854"/>
      <c r="H8" s="854"/>
      <c r="I8" s="854"/>
      <c r="J8" s="854"/>
      <c r="K8" s="854"/>
      <c r="L8" s="854"/>
      <c r="M8" s="854"/>
      <c r="N8" s="854"/>
      <c r="O8" s="854"/>
      <c r="P8" s="854"/>
      <c r="Q8" s="854"/>
      <c r="R8" s="855"/>
      <c r="S8" s="834">
        <f>'照明算定(導入後1)'!S8</f>
        <v>0</v>
      </c>
      <c r="T8" s="835"/>
      <c r="U8" s="835"/>
      <c r="V8" s="835">
        <f>'照明算定(導入後1)'!V8</f>
        <v>0</v>
      </c>
      <c r="W8" s="835"/>
      <c r="X8" s="835"/>
      <c r="Y8" s="826">
        <f>(M8*P8*S8*V8)/1000</f>
        <v>0</v>
      </c>
      <c r="Z8" s="826"/>
      <c r="AA8" s="826"/>
      <c r="AB8" s="826"/>
      <c r="AC8" s="846">
        <f>'照明算定(導入後1)'!AE8</f>
        <v>0</v>
      </c>
      <c r="AD8" s="846"/>
      <c r="AE8" s="846"/>
      <c r="AF8" s="846"/>
      <c r="AG8" s="846"/>
      <c r="AH8" s="846"/>
      <c r="AI8" s="847"/>
      <c r="AJ8" s="818" t="str">
        <f>'照明算定(導入後1)'!AL8</f>
        <v/>
      </c>
      <c r="AK8" s="819"/>
      <c r="AL8" s="812" t="str">
        <f>IFERROR(Y8*AJ8,"")</f>
        <v/>
      </c>
      <c r="AM8" s="813"/>
      <c r="AN8" s="32"/>
      <c r="AO8" s="32"/>
      <c r="AP8" s="33"/>
    </row>
    <row r="9" spans="1:42" s="29" customFormat="1" ht="15" customHeight="1">
      <c r="A9" s="28"/>
      <c r="B9" s="828">
        <f>IF(B8="","",B8+1)</f>
        <v>2</v>
      </c>
      <c r="C9" s="829"/>
      <c r="D9" s="830"/>
      <c r="E9" s="831"/>
      <c r="F9" s="831"/>
      <c r="G9" s="831"/>
      <c r="H9" s="831"/>
      <c r="I9" s="831"/>
      <c r="J9" s="831"/>
      <c r="K9" s="831"/>
      <c r="L9" s="831"/>
      <c r="M9" s="831"/>
      <c r="N9" s="831"/>
      <c r="O9" s="831"/>
      <c r="P9" s="831"/>
      <c r="Q9" s="831"/>
      <c r="R9" s="832"/>
      <c r="S9" s="833">
        <f>'照明算定(導入後1)'!S9</f>
        <v>0</v>
      </c>
      <c r="T9" s="833"/>
      <c r="U9" s="834"/>
      <c r="V9" s="835">
        <f>'照明算定(導入後1)'!V9</f>
        <v>0</v>
      </c>
      <c r="W9" s="835"/>
      <c r="X9" s="835"/>
      <c r="Y9" s="826">
        <f>(M9*P9*S9*V9)/1000</f>
        <v>0</v>
      </c>
      <c r="Z9" s="826"/>
      <c r="AA9" s="826"/>
      <c r="AB9" s="826"/>
      <c r="AC9" s="846">
        <f>'照明算定(導入後1)'!AE9</f>
        <v>0</v>
      </c>
      <c r="AD9" s="846"/>
      <c r="AE9" s="846"/>
      <c r="AF9" s="846"/>
      <c r="AG9" s="846"/>
      <c r="AH9" s="846"/>
      <c r="AI9" s="847"/>
      <c r="AJ9" s="814" t="str">
        <f>'照明算定(導入後1)'!AL9</f>
        <v/>
      </c>
      <c r="AK9" s="815"/>
      <c r="AL9" s="801" t="str">
        <f t="shared" ref="AL9:AL57" si="0">IFERROR(Y9*AJ9,"")</f>
        <v/>
      </c>
      <c r="AM9" s="802"/>
      <c r="AN9" s="28"/>
      <c r="AO9" s="28"/>
      <c r="AP9" s="33"/>
    </row>
    <row r="10" spans="1:42" s="29" customFormat="1" ht="15" customHeight="1">
      <c r="A10" s="28"/>
      <c r="B10" s="828">
        <f t="shared" ref="B10:B37" si="1">IF(B9="","",B9+1)</f>
        <v>3</v>
      </c>
      <c r="C10" s="829"/>
      <c r="D10" s="830"/>
      <c r="E10" s="831"/>
      <c r="F10" s="831"/>
      <c r="G10" s="831"/>
      <c r="H10" s="831"/>
      <c r="I10" s="831"/>
      <c r="J10" s="831"/>
      <c r="K10" s="831"/>
      <c r="L10" s="831"/>
      <c r="M10" s="831"/>
      <c r="N10" s="831"/>
      <c r="O10" s="831"/>
      <c r="P10" s="831"/>
      <c r="Q10" s="831"/>
      <c r="R10" s="832"/>
      <c r="S10" s="833">
        <f>'照明算定(導入後1)'!S10</f>
        <v>0</v>
      </c>
      <c r="T10" s="833"/>
      <c r="U10" s="834"/>
      <c r="V10" s="835">
        <f>'照明算定(導入後1)'!V10</f>
        <v>0</v>
      </c>
      <c r="W10" s="835"/>
      <c r="X10" s="835"/>
      <c r="Y10" s="826">
        <f>(M10*P10*S10*V10)/1000</f>
        <v>0</v>
      </c>
      <c r="Z10" s="826"/>
      <c r="AA10" s="826"/>
      <c r="AB10" s="826"/>
      <c r="AC10" s="846">
        <f>'照明算定(導入後1)'!AE10</f>
        <v>0</v>
      </c>
      <c r="AD10" s="846"/>
      <c r="AE10" s="846"/>
      <c r="AF10" s="846"/>
      <c r="AG10" s="846"/>
      <c r="AH10" s="846"/>
      <c r="AI10" s="847"/>
      <c r="AJ10" s="814" t="str">
        <f>'照明算定(導入後1)'!AL10</f>
        <v/>
      </c>
      <c r="AK10" s="815"/>
      <c r="AL10" s="801" t="str">
        <f t="shared" si="0"/>
        <v/>
      </c>
      <c r="AM10" s="802"/>
      <c r="AN10" s="32"/>
      <c r="AO10" s="32"/>
      <c r="AP10" s="33"/>
    </row>
    <row r="11" spans="1:42" s="29" customFormat="1" ht="15" customHeight="1">
      <c r="A11" s="28"/>
      <c r="B11" s="828">
        <f t="shared" si="1"/>
        <v>4</v>
      </c>
      <c r="C11" s="829"/>
      <c r="D11" s="830"/>
      <c r="E11" s="831"/>
      <c r="F11" s="831"/>
      <c r="G11" s="831"/>
      <c r="H11" s="831"/>
      <c r="I11" s="831"/>
      <c r="J11" s="831"/>
      <c r="K11" s="831"/>
      <c r="L11" s="831"/>
      <c r="M11" s="831"/>
      <c r="N11" s="831"/>
      <c r="O11" s="831"/>
      <c r="P11" s="831"/>
      <c r="Q11" s="831"/>
      <c r="R11" s="832"/>
      <c r="S11" s="833">
        <f>'照明算定(導入後1)'!S11</f>
        <v>0</v>
      </c>
      <c r="T11" s="833"/>
      <c r="U11" s="834"/>
      <c r="V11" s="835">
        <f>'照明算定(導入後1)'!V11</f>
        <v>0</v>
      </c>
      <c r="W11" s="835"/>
      <c r="X11" s="835"/>
      <c r="Y11" s="826">
        <f t="shared" ref="Y11:Y57" si="2">(M11*P11*S11*V11)/1000</f>
        <v>0</v>
      </c>
      <c r="Z11" s="826"/>
      <c r="AA11" s="826"/>
      <c r="AB11" s="826"/>
      <c r="AC11" s="846">
        <f>'照明算定(導入後1)'!AE11</f>
        <v>0</v>
      </c>
      <c r="AD11" s="846"/>
      <c r="AE11" s="846"/>
      <c r="AF11" s="846"/>
      <c r="AG11" s="846"/>
      <c r="AH11" s="846"/>
      <c r="AI11" s="847"/>
      <c r="AJ11" s="814" t="str">
        <f>'照明算定(導入後1)'!AL11</f>
        <v/>
      </c>
      <c r="AK11" s="815"/>
      <c r="AL11" s="801" t="str">
        <f t="shared" si="0"/>
        <v/>
      </c>
      <c r="AM11" s="802"/>
      <c r="AN11" s="28"/>
      <c r="AO11" s="28"/>
      <c r="AP11" s="33"/>
    </row>
    <row r="12" spans="1:42" s="29" customFormat="1" ht="15" customHeight="1">
      <c r="A12" s="28"/>
      <c r="B12" s="828">
        <f t="shared" si="1"/>
        <v>5</v>
      </c>
      <c r="C12" s="829"/>
      <c r="D12" s="830"/>
      <c r="E12" s="831"/>
      <c r="F12" s="831"/>
      <c r="G12" s="831"/>
      <c r="H12" s="831"/>
      <c r="I12" s="831"/>
      <c r="J12" s="831"/>
      <c r="K12" s="831"/>
      <c r="L12" s="831"/>
      <c r="M12" s="831"/>
      <c r="N12" s="831"/>
      <c r="O12" s="831"/>
      <c r="P12" s="831"/>
      <c r="Q12" s="831"/>
      <c r="R12" s="832"/>
      <c r="S12" s="833">
        <f>'照明算定(導入後1)'!S12</f>
        <v>0</v>
      </c>
      <c r="T12" s="833"/>
      <c r="U12" s="834"/>
      <c r="V12" s="835">
        <f>'照明算定(導入後1)'!V12</f>
        <v>0</v>
      </c>
      <c r="W12" s="835"/>
      <c r="X12" s="835"/>
      <c r="Y12" s="826">
        <f t="shared" si="2"/>
        <v>0</v>
      </c>
      <c r="Z12" s="826"/>
      <c r="AA12" s="826"/>
      <c r="AB12" s="826"/>
      <c r="AC12" s="846">
        <f>'照明算定(導入後1)'!AE12</f>
        <v>0</v>
      </c>
      <c r="AD12" s="846"/>
      <c r="AE12" s="846"/>
      <c r="AF12" s="846"/>
      <c r="AG12" s="846"/>
      <c r="AH12" s="846"/>
      <c r="AI12" s="847"/>
      <c r="AJ12" s="814" t="str">
        <f>'照明算定(導入後1)'!AL12</f>
        <v/>
      </c>
      <c r="AK12" s="815"/>
      <c r="AL12" s="801" t="str">
        <f t="shared" si="0"/>
        <v/>
      </c>
      <c r="AM12" s="802"/>
      <c r="AN12" s="32"/>
      <c r="AO12" s="32"/>
      <c r="AP12" s="33"/>
    </row>
    <row r="13" spans="1:42" s="29" customFormat="1" ht="15" customHeight="1">
      <c r="A13" s="28"/>
      <c r="B13" s="828">
        <f t="shared" si="1"/>
        <v>6</v>
      </c>
      <c r="C13" s="829"/>
      <c r="D13" s="830"/>
      <c r="E13" s="831"/>
      <c r="F13" s="831"/>
      <c r="G13" s="831"/>
      <c r="H13" s="831"/>
      <c r="I13" s="831"/>
      <c r="J13" s="831"/>
      <c r="K13" s="831"/>
      <c r="L13" s="831"/>
      <c r="M13" s="831"/>
      <c r="N13" s="831"/>
      <c r="O13" s="831"/>
      <c r="P13" s="831"/>
      <c r="Q13" s="831"/>
      <c r="R13" s="832"/>
      <c r="S13" s="833">
        <f>'照明算定(導入後1)'!S13</f>
        <v>0</v>
      </c>
      <c r="T13" s="833"/>
      <c r="U13" s="834"/>
      <c r="V13" s="835">
        <f>'照明算定(導入後1)'!V13</f>
        <v>0</v>
      </c>
      <c r="W13" s="835"/>
      <c r="X13" s="835"/>
      <c r="Y13" s="826">
        <f t="shared" si="2"/>
        <v>0</v>
      </c>
      <c r="Z13" s="826"/>
      <c r="AA13" s="826"/>
      <c r="AB13" s="826"/>
      <c r="AC13" s="846">
        <f>'照明算定(導入後1)'!AE13</f>
        <v>0</v>
      </c>
      <c r="AD13" s="846"/>
      <c r="AE13" s="846"/>
      <c r="AF13" s="846"/>
      <c r="AG13" s="846"/>
      <c r="AH13" s="846"/>
      <c r="AI13" s="847"/>
      <c r="AJ13" s="814" t="str">
        <f>'照明算定(導入後1)'!AL13</f>
        <v/>
      </c>
      <c r="AK13" s="815"/>
      <c r="AL13" s="801" t="str">
        <f t="shared" si="0"/>
        <v/>
      </c>
      <c r="AM13" s="802"/>
      <c r="AN13" s="28"/>
      <c r="AO13" s="28"/>
      <c r="AP13" s="33"/>
    </row>
    <row r="14" spans="1:42" s="29" customFormat="1" ht="15" customHeight="1">
      <c r="A14" s="28"/>
      <c r="B14" s="828">
        <f t="shared" si="1"/>
        <v>7</v>
      </c>
      <c r="C14" s="829"/>
      <c r="D14" s="830"/>
      <c r="E14" s="831"/>
      <c r="F14" s="831"/>
      <c r="G14" s="831"/>
      <c r="H14" s="831"/>
      <c r="I14" s="831"/>
      <c r="J14" s="831"/>
      <c r="K14" s="831"/>
      <c r="L14" s="831"/>
      <c r="M14" s="831"/>
      <c r="N14" s="831"/>
      <c r="O14" s="831"/>
      <c r="P14" s="831"/>
      <c r="Q14" s="831"/>
      <c r="R14" s="832"/>
      <c r="S14" s="833">
        <f>'照明算定(導入後1)'!S14</f>
        <v>0</v>
      </c>
      <c r="T14" s="833"/>
      <c r="U14" s="834"/>
      <c r="V14" s="835">
        <f>'照明算定(導入後1)'!V14</f>
        <v>0</v>
      </c>
      <c r="W14" s="835"/>
      <c r="X14" s="835"/>
      <c r="Y14" s="826">
        <f t="shared" si="2"/>
        <v>0</v>
      </c>
      <c r="Z14" s="826"/>
      <c r="AA14" s="826"/>
      <c r="AB14" s="826"/>
      <c r="AC14" s="846">
        <f>'照明算定(導入後1)'!AE14</f>
        <v>0</v>
      </c>
      <c r="AD14" s="846"/>
      <c r="AE14" s="846"/>
      <c r="AF14" s="846"/>
      <c r="AG14" s="846"/>
      <c r="AH14" s="846"/>
      <c r="AI14" s="847"/>
      <c r="AJ14" s="814" t="str">
        <f>'照明算定(導入後1)'!AL14</f>
        <v/>
      </c>
      <c r="AK14" s="815"/>
      <c r="AL14" s="801" t="str">
        <f t="shared" si="0"/>
        <v/>
      </c>
      <c r="AM14" s="802"/>
      <c r="AN14" s="32"/>
      <c r="AO14" s="32"/>
      <c r="AP14" s="33"/>
    </row>
    <row r="15" spans="1:42" s="29" customFormat="1" ht="15" customHeight="1">
      <c r="A15" s="28"/>
      <c r="B15" s="828">
        <f t="shared" si="1"/>
        <v>8</v>
      </c>
      <c r="C15" s="829"/>
      <c r="D15" s="830"/>
      <c r="E15" s="831"/>
      <c r="F15" s="831"/>
      <c r="G15" s="831"/>
      <c r="H15" s="831"/>
      <c r="I15" s="831"/>
      <c r="J15" s="831"/>
      <c r="K15" s="831"/>
      <c r="L15" s="831"/>
      <c r="M15" s="831"/>
      <c r="N15" s="831"/>
      <c r="O15" s="831"/>
      <c r="P15" s="831"/>
      <c r="Q15" s="831"/>
      <c r="R15" s="832"/>
      <c r="S15" s="833">
        <f>'照明算定(導入後1)'!S15</f>
        <v>0</v>
      </c>
      <c r="T15" s="833"/>
      <c r="U15" s="834"/>
      <c r="V15" s="835">
        <f>'照明算定(導入後1)'!V15</f>
        <v>0</v>
      </c>
      <c r="W15" s="835"/>
      <c r="X15" s="835"/>
      <c r="Y15" s="826">
        <f t="shared" si="2"/>
        <v>0</v>
      </c>
      <c r="Z15" s="826"/>
      <c r="AA15" s="826"/>
      <c r="AB15" s="826"/>
      <c r="AC15" s="846">
        <f>'照明算定(導入後1)'!AE15</f>
        <v>0</v>
      </c>
      <c r="AD15" s="846"/>
      <c r="AE15" s="846"/>
      <c r="AF15" s="846"/>
      <c r="AG15" s="846"/>
      <c r="AH15" s="846"/>
      <c r="AI15" s="847"/>
      <c r="AJ15" s="814" t="str">
        <f>'照明算定(導入後1)'!AL15</f>
        <v/>
      </c>
      <c r="AK15" s="815"/>
      <c r="AL15" s="801" t="str">
        <f t="shared" si="0"/>
        <v/>
      </c>
      <c r="AM15" s="802"/>
      <c r="AN15" s="28"/>
      <c r="AO15" s="28"/>
      <c r="AP15" s="33"/>
    </row>
    <row r="16" spans="1:42" s="29" customFormat="1" ht="15" customHeight="1">
      <c r="A16" s="28"/>
      <c r="B16" s="828">
        <f t="shared" si="1"/>
        <v>9</v>
      </c>
      <c r="C16" s="829"/>
      <c r="D16" s="830"/>
      <c r="E16" s="831"/>
      <c r="F16" s="831"/>
      <c r="G16" s="831"/>
      <c r="H16" s="831"/>
      <c r="I16" s="831"/>
      <c r="J16" s="831"/>
      <c r="K16" s="831"/>
      <c r="L16" s="831"/>
      <c r="M16" s="831"/>
      <c r="N16" s="831"/>
      <c r="O16" s="831"/>
      <c r="P16" s="831"/>
      <c r="Q16" s="831"/>
      <c r="R16" s="832"/>
      <c r="S16" s="833">
        <f>'照明算定(導入後1)'!S16</f>
        <v>0</v>
      </c>
      <c r="T16" s="833"/>
      <c r="U16" s="834"/>
      <c r="V16" s="835">
        <f>'照明算定(導入後1)'!V16</f>
        <v>0</v>
      </c>
      <c r="W16" s="835"/>
      <c r="X16" s="835"/>
      <c r="Y16" s="826">
        <f t="shared" si="2"/>
        <v>0</v>
      </c>
      <c r="Z16" s="826"/>
      <c r="AA16" s="826"/>
      <c r="AB16" s="826"/>
      <c r="AC16" s="846">
        <f>'照明算定(導入後1)'!AE16</f>
        <v>0</v>
      </c>
      <c r="AD16" s="846"/>
      <c r="AE16" s="846"/>
      <c r="AF16" s="846"/>
      <c r="AG16" s="846"/>
      <c r="AH16" s="846"/>
      <c r="AI16" s="847"/>
      <c r="AJ16" s="814" t="str">
        <f>'照明算定(導入後1)'!AL16</f>
        <v/>
      </c>
      <c r="AK16" s="815"/>
      <c r="AL16" s="801" t="str">
        <f t="shared" si="0"/>
        <v/>
      </c>
      <c r="AM16" s="802"/>
      <c r="AN16" s="32"/>
      <c r="AO16" s="32"/>
      <c r="AP16" s="33"/>
    </row>
    <row r="17" spans="1:42" s="29" customFormat="1" ht="15" customHeight="1">
      <c r="A17" s="28"/>
      <c r="B17" s="828">
        <f t="shared" si="1"/>
        <v>10</v>
      </c>
      <c r="C17" s="829"/>
      <c r="D17" s="830"/>
      <c r="E17" s="831"/>
      <c r="F17" s="831"/>
      <c r="G17" s="831"/>
      <c r="H17" s="831"/>
      <c r="I17" s="831"/>
      <c r="J17" s="831"/>
      <c r="K17" s="831"/>
      <c r="L17" s="831"/>
      <c r="M17" s="831"/>
      <c r="N17" s="831"/>
      <c r="O17" s="831"/>
      <c r="P17" s="831"/>
      <c r="Q17" s="831"/>
      <c r="R17" s="832"/>
      <c r="S17" s="833">
        <f>'照明算定(導入後1)'!S17</f>
        <v>0</v>
      </c>
      <c r="T17" s="833"/>
      <c r="U17" s="834"/>
      <c r="V17" s="835">
        <f>'照明算定(導入後1)'!V17</f>
        <v>0</v>
      </c>
      <c r="W17" s="835"/>
      <c r="X17" s="835"/>
      <c r="Y17" s="826">
        <f t="shared" si="2"/>
        <v>0</v>
      </c>
      <c r="Z17" s="826"/>
      <c r="AA17" s="826"/>
      <c r="AB17" s="826"/>
      <c r="AC17" s="846">
        <f>'照明算定(導入後1)'!AE17</f>
        <v>0</v>
      </c>
      <c r="AD17" s="846"/>
      <c r="AE17" s="846"/>
      <c r="AF17" s="846"/>
      <c r="AG17" s="846"/>
      <c r="AH17" s="846"/>
      <c r="AI17" s="847"/>
      <c r="AJ17" s="814" t="str">
        <f>'照明算定(導入後1)'!AL17</f>
        <v/>
      </c>
      <c r="AK17" s="815"/>
      <c r="AL17" s="801" t="str">
        <f t="shared" si="0"/>
        <v/>
      </c>
      <c r="AM17" s="802"/>
      <c r="AN17" s="28"/>
      <c r="AO17" s="28"/>
      <c r="AP17" s="33"/>
    </row>
    <row r="18" spans="1:42" s="29" customFormat="1" ht="15" customHeight="1">
      <c r="A18" s="28"/>
      <c r="B18" s="828">
        <f t="shared" si="1"/>
        <v>11</v>
      </c>
      <c r="C18" s="829"/>
      <c r="D18" s="830"/>
      <c r="E18" s="831"/>
      <c r="F18" s="831"/>
      <c r="G18" s="831"/>
      <c r="H18" s="831"/>
      <c r="I18" s="831"/>
      <c r="J18" s="831"/>
      <c r="K18" s="831"/>
      <c r="L18" s="831"/>
      <c r="M18" s="831"/>
      <c r="N18" s="831"/>
      <c r="O18" s="831"/>
      <c r="P18" s="831"/>
      <c r="Q18" s="831"/>
      <c r="R18" s="832"/>
      <c r="S18" s="833">
        <f>'照明算定(導入後1)'!S18</f>
        <v>0</v>
      </c>
      <c r="T18" s="833"/>
      <c r="U18" s="834"/>
      <c r="V18" s="835">
        <f>'照明算定(導入後1)'!V18</f>
        <v>0</v>
      </c>
      <c r="W18" s="835"/>
      <c r="X18" s="835"/>
      <c r="Y18" s="826">
        <f t="shared" si="2"/>
        <v>0</v>
      </c>
      <c r="Z18" s="826"/>
      <c r="AA18" s="826"/>
      <c r="AB18" s="826"/>
      <c r="AC18" s="846">
        <f>'照明算定(導入後1)'!AE18</f>
        <v>0</v>
      </c>
      <c r="AD18" s="846"/>
      <c r="AE18" s="846"/>
      <c r="AF18" s="846"/>
      <c r="AG18" s="846"/>
      <c r="AH18" s="846"/>
      <c r="AI18" s="847"/>
      <c r="AJ18" s="814" t="str">
        <f>'照明算定(導入後1)'!AL18</f>
        <v/>
      </c>
      <c r="AK18" s="815"/>
      <c r="AL18" s="801" t="str">
        <f t="shared" si="0"/>
        <v/>
      </c>
      <c r="AM18" s="802"/>
      <c r="AN18" s="32"/>
      <c r="AO18" s="32"/>
      <c r="AP18" s="33"/>
    </row>
    <row r="19" spans="1:42" s="29" customFormat="1" ht="15" customHeight="1">
      <c r="A19" s="28"/>
      <c r="B19" s="828">
        <f t="shared" si="1"/>
        <v>12</v>
      </c>
      <c r="C19" s="829"/>
      <c r="D19" s="830"/>
      <c r="E19" s="831"/>
      <c r="F19" s="831"/>
      <c r="G19" s="831"/>
      <c r="H19" s="831"/>
      <c r="I19" s="831"/>
      <c r="J19" s="831"/>
      <c r="K19" s="831"/>
      <c r="L19" s="831"/>
      <c r="M19" s="831"/>
      <c r="N19" s="831"/>
      <c r="O19" s="831"/>
      <c r="P19" s="831"/>
      <c r="Q19" s="831"/>
      <c r="R19" s="832"/>
      <c r="S19" s="833">
        <f>'照明算定(導入後1)'!S19</f>
        <v>0</v>
      </c>
      <c r="T19" s="833"/>
      <c r="U19" s="834"/>
      <c r="V19" s="835">
        <f>'照明算定(導入後1)'!V19</f>
        <v>0</v>
      </c>
      <c r="W19" s="835"/>
      <c r="X19" s="835"/>
      <c r="Y19" s="826">
        <f t="shared" si="2"/>
        <v>0</v>
      </c>
      <c r="Z19" s="826"/>
      <c r="AA19" s="826"/>
      <c r="AB19" s="826"/>
      <c r="AC19" s="846">
        <f>'照明算定(導入後1)'!AE19</f>
        <v>0</v>
      </c>
      <c r="AD19" s="846"/>
      <c r="AE19" s="846"/>
      <c r="AF19" s="846"/>
      <c r="AG19" s="846"/>
      <c r="AH19" s="846"/>
      <c r="AI19" s="847"/>
      <c r="AJ19" s="814" t="str">
        <f>'照明算定(導入後1)'!AL19</f>
        <v/>
      </c>
      <c r="AK19" s="815"/>
      <c r="AL19" s="801" t="str">
        <f t="shared" si="0"/>
        <v/>
      </c>
      <c r="AM19" s="802"/>
      <c r="AN19" s="28"/>
      <c r="AO19" s="28"/>
      <c r="AP19" s="33"/>
    </row>
    <row r="20" spans="1:42" s="29" customFormat="1" ht="15" customHeight="1">
      <c r="A20" s="28"/>
      <c r="B20" s="828">
        <f t="shared" si="1"/>
        <v>13</v>
      </c>
      <c r="C20" s="829"/>
      <c r="D20" s="830"/>
      <c r="E20" s="831"/>
      <c r="F20" s="831"/>
      <c r="G20" s="831"/>
      <c r="H20" s="831"/>
      <c r="I20" s="831"/>
      <c r="J20" s="831"/>
      <c r="K20" s="831"/>
      <c r="L20" s="831"/>
      <c r="M20" s="831"/>
      <c r="N20" s="831"/>
      <c r="O20" s="831"/>
      <c r="P20" s="831"/>
      <c r="Q20" s="831"/>
      <c r="R20" s="832"/>
      <c r="S20" s="833">
        <f>'照明算定(導入後1)'!S20</f>
        <v>0</v>
      </c>
      <c r="T20" s="833"/>
      <c r="U20" s="834"/>
      <c r="V20" s="835">
        <f>'照明算定(導入後1)'!V20</f>
        <v>0</v>
      </c>
      <c r="W20" s="835"/>
      <c r="X20" s="835"/>
      <c r="Y20" s="826">
        <f t="shared" si="2"/>
        <v>0</v>
      </c>
      <c r="Z20" s="826"/>
      <c r="AA20" s="826"/>
      <c r="AB20" s="826"/>
      <c r="AC20" s="846">
        <f>'照明算定(導入後1)'!AE20</f>
        <v>0</v>
      </c>
      <c r="AD20" s="846"/>
      <c r="AE20" s="846"/>
      <c r="AF20" s="846"/>
      <c r="AG20" s="846"/>
      <c r="AH20" s="846"/>
      <c r="AI20" s="847"/>
      <c r="AJ20" s="814" t="str">
        <f>'照明算定(導入後1)'!AL20</f>
        <v/>
      </c>
      <c r="AK20" s="815"/>
      <c r="AL20" s="801" t="str">
        <f t="shared" si="0"/>
        <v/>
      </c>
      <c r="AM20" s="802"/>
      <c r="AN20" s="32"/>
      <c r="AO20" s="32"/>
      <c r="AP20" s="33"/>
    </row>
    <row r="21" spans="1:42" s="29" customFormat="1" ht="15" customHeight="1">
      <c r="A21" s="28"/>
      <c r="B21" s="828">
        <f t="shared" si="1"/>
        <v>14</v>
      </c>
      <c r="C21" s="829"/>
      <c r="D21" s="830"/>
      <c r="E21" s="831"/>
      <c r="F21" s="831"/>
      <c r="G21" s="831"/>
      <c r="H21" s="831"/>
      <c r="I21" s="831"/>
      <c r="J21" s="831"/>
      <c r="K21" s="831"/>
      <c r="L21" s="831"/>
      <c r="M21" s="831"/>
      <c r="N21" s="831"/>
      <c r="O21" s="831"/>
      <c r="P21" s="831"/>
      <c r="Q21" s="831"/>
      <c r="R21" s="832"/>
      <c r="S21" s="833">
        <f>'照明算定(導入後1)'!S21</f>
        <v>0</v>
      </c>
      <c r="T21" s="833"/>
      <c r="U21" s="834"/>
      <c r="V21" s="835">
        <f>'照明算定(導入後1)'!V21</f>
        <v>0</v>
      </c>
      <c r="W21" s="835"/>
      <c r="X21" s="835"/>
      <c r="Y21" s="826">
        <f t="shared" si="2"/>
        <v>0</v>
      </c>
      <c r="Z21" s="826"/>
      <c r="AA21" s="826"/>
      <c r="AB21" s="826"/>
      <c r="AC21" s="846">
        <f>'照明算定(導入後1)'!AE21</f>
        <v>0</v>
      </c>
      <c r="AD21" s="846"/>
      <c r="AE21" s="846"/>
      <c r="AF21" s="846"/>
      <c r="AG21" s="846"/>
      <c r="AH21" s="846"/>
      <c r="AI21" s="847"/>
      <c r="AJ21" s="814" t="str">
        <f>'照明算定(導入後1)'!AL21</f>
        <v/>
      </c>
      <c r="AK21" s="815"/>
      <c r="AL21" s="801" t="str">
        <f t="shared" si="0"/>
        <v/>
      </c>
      <c r="AM21" s="802"/>
      <c r="AN21" s="28"/>
      <c r="AO21" s="28"/>
      <c r="AP21" s="33"/>
    </row>
    <row r="22" spans="1:42" s="29" customFormat="1" ht="15" customHeight="1">
      <c r="A22" s="28"/>
      <c r="B22" s="828">
        <f t="shared" si="1"/>
        <v>15</v>
      </c>
      <c r="C22" s="829"/>
      <c r="D22" s="830"/>
      <c r="E22" s="831"/>
      <c r="F22" s="831"/>
      <c r="G22" s="831"/>
      <c r="H22" s="831"/>
      <c r="I22" s="831"/>
      <c r="J22" s="831"/>
      <c r="K22" s="831"/>
      <c r="L22" s="831"/>
      <c r="M22" s="831"/>
      <c r="N22" s="831"/>
      <c r="O22" s="831"/>
      <c r="P22" s="831"/>
      <c r="Q22" s="831"/>
      <c r="R22" s="832"/>
      <c r="S22" s="833">
        <f>'照明算定(導入後1)'!S22</f>
        <v>0</v>
      </c>
      <c r="T22" s="833"/>
      <c r="U22" s="834"/>
      <c r="V22" s="835">
        <f>'照明算定(導入後1)'!V22</f>
        <v>0</v>
      </c>
      <c r="W22" s="835"/>
      <c r="X22" s="835"/>
      <c r="Y22" s="826">
        <f t="shared" si="2"/>
        <v>0</v>
      </c>
      <c r="Z22" s="826"/>
      <c r="AA22" s="826"/>
      <c r="AB22" s="826"/>
      <c r="AC22" s="846">
        <f>'照明算定(導入後1)'!AE22</f>
        <v>0</v>
      </c>
      <c r="AD22" s="846"/>
      <c r="AE22" s="846"/>
      <c r="AF22" s="846"/>
      <c r="AG22" s="846"/>
      <c r="AH22" s="846"/>
      <c r="AI22" s="847"/>
      <c r="AJ22" s="814" t="str">
        <f>'照明算定(導入後1)'!AL22</f>
        <v/>
      </c>
      <c r="AK22" s="815"/>
      <c r="AL22" s="801" t="str">
        <f t="shared" si="0"/>
        <v/>
      </c>
      <c r="AM22" s="802"/>
      <c r="AN22" s="32"/>
      <c r="AO22" s="32"/>
      <c r="AP22" s="33"/>
    </row>
    <row r="23" spans="1:42" s="29" customFormat="1" ht="15" customHeight="1">
      <c r="A23" s="28"/>
      <c r="B23" s="828">
        <f t="shared" si="1"/>
        <v>16</v>
      </c>
      <c r="C23" s="829"/>
      <c r="D23" s="830"/>
      <c r="E23" s="831"/>
      <c r="F23" s="831"/>
      <c r="G23" s="831"/>
      <c r="H23" s="831"/>
      <c r="I23" s="831"/>
      <c r="J23" s="831"/>
      <c r="K23" s="831"/>
      <c r="L23" s="831"/>
      <c r="M23" s="831"/>
      <c r="N23" s="831"/>
      <c r="O23" s="831"/>
      <c r="P23" s="831"/>
      <c r="Q23" s="831"/>
      <c r="R23" s="832"/>
      <c r="S23" s="833">
        <f>'照明算定(導入後1)'!S23</f>
        <v>0</v>
      </c>
      <c r="T23" s="833"/>
      <c r="U23" s="834"/>
      <c r="V23" s="835">
        <f>'照明算定(導入後1)'!V23</f>
        <v>0</v>
      </c>
      <c r="W23" s="835"/>
      <c r="X23" s="835"/>
      <c r="Y23" s="826">
        <f t="shared" si="2"/>
        <v>0</v>
      </c>
      <c r="Z23" s="826"/>
      <c r="AA23" s="826"/>
      <c r="AB23" s="826"/>
      <c r="AC23" s="846">
        <f>'照明算定(導入後1)'!AE23</f>
        <v>0</v>
      </c>
      <c r="AD23" s="846"/>
      <c r="AE23" s="846"/>
      <c r="AF23" s="846"/>
      <c r="AG23" s="846"/>
      <c r="AH23" s="846"/>
      <c r="AI23" s="847"/>
      <c r="AJ23" s="814" t="str">
        <f>'照明算定(導入後1)'!AL23</f>
        <v/>
      </c>
      <c r="AK23" s="815"/>
      <c r="AL23" s="801" t="str">
        <f t="shared" si="0"/>
        <v/>
      </c>
      <c r="AM23" s="802"/>
      <c r="AP23" s="33"/>
    </row>
    <row r="24" spans="1:42" s="29" customFormat="1" ht="15" customHeight="1">
      <c r="A24" s="28"/>
      <c r="B24" s="828">
        <f t="shared" si="1"/>
        <v>17</v>
      </c>
      <c r="C24" s="829"/>
      <c r="D24" s="830"/>
      <c r="E24" s="831"/>
      <c r="F24" s="831"/>
      <c r="G24" s="831"/>
      <c r="H24" s="831"/>
      <c r="I24" s="831"/>
      <c r="J24" s="831"/>
      <c r="K24" s="831"/>
      <c r="L24" s="831"/>
      <c r="M24" s="831"/>
      <c r="N24" s="831"/>
      <c r="O24" s="831"/>
      <c r="P24" s="831"/>
      <c r="Q24" s="831"/>
      <c r="R24" s="832"/>
      <c r="S24" s="833">
        <f>'照明算定(導入後1)'!S24</f>
        <v>0</v>
      </c>
      <c r="T24" s="833"/>
      <c r="U24" s="834"/>
      <c r="V24" s="835">
        <f>'照明算定(導入後1)'!V24</f>
        <v>0</v>
      </c>
      <c r="W24" s="835"/>
      <c r="X24" s="835"/>
      <c r="Y24" s="826">
        <f t="shared" si="2"/>
        <v>0</v>
      </c>
      <c r="Z24" s="826"/>
      <c r="AA24" s="826"/>
      <c r="AB24" s="826"/>
      <c r="AC24" s="846">
        <f>'照明算定(導入後1)'!AE24</f>
        <v>0</v>
      </c>
      <c r="AD24" s="846"/>
      <c r="AE24" s="846"/>
      <c r="AF24" s="846"/>
      <c r="AG24" s="846"/>
      <c r="AH24" s="846"/>
      <c r="AI24" s="847"/>
      <c r="AJ24" s="814" t="str">
        <f>'照明算定(導入後1)'!AL24</f>
        <v/>
      </c>
      <c r="AK24" s="815"/>
      <c r="AL24" s="801" t="str">
        <f t="shared" si="0"/>
        <v/>
      </c>
      <c r="AM24" s="802"/>
      <c r="AP24" s="33"/>
    </row>
    <row r="25" spans="1:42" s="29" customFormat="1" ht="15" customHeight="1">
      <c r="A25" s="28"/>
      <c r="B25" s="828">
        <f t="shared" si="1"/>
        <v>18</v>
      </c>
      <c r="C25" s="829"/>
      <c r="D25" s="830"/>
      <c r="E25" s="831"/>
      <c r="F25" s="831"/>
      <c r="G25" s="831"/>
      <c r="H25" s="831"/>
      <c r="I25" s="831"/>
      <c r="J25" s="831"/>
      <c r="K25" s="831"/>
      <c r="L25" s="831"/>
      <c r="M25" s="831"/>
      <c r="N25" s="831"/>
      <c r="O25" s="831"/>
      <c r="P25" s="831"/>
      <c r="Q25" s="831"/>
      <c r="R25" s="832"/>
      <c r="S25" s="833">
        <f>'照明算定(導入後1)'!S25</f>
        <v>0</v>
      </c>
      <c r="T25" s="833"/>
      <c r="U25" s="834"/>
      <c r="V25" s="835">
        <f>'照明算定(導入後1)'!V25</f>
        <v>0</v>
      </c>
      <c r="W25" s="835"/>
      <c r="X25" s="835"/>
      <c r="Y25" s="826">
        <f t="shared" si="2"/>
        <v>0</v>
      </c>
      <c r="Z25" s="826"/>
      <c r="AA25" s="826"/>
      <c r="AB25" s="826"/>
      <c r="AC25" s="846">
        <f>'照明算定(導入後1)'!AE25</f>
        <v>0</v>
      </c>
      <c r="AD25" s="846"/>
      <c r="AE25" s="846"/>
      <c r="AF25" s="846"/>
      <c r="AG25" s="846"/>
      <c r="AH25" s="846"/>
      <c r="AI25" s="847"/>
      <c r="AJ25" s="814" t="str">
        <f>'照明算定(導入後1)'!AL25</f>
        <v/>
      </c>
      <c r="AK25" s="815"/>
      <c r="AL25" s="801" t="str">
        <f t="shared" si="0"/>
        <v/>
      </c>
      <c r="AM25" s="802"/>
      <c r="AP25" s="33"/>
    </row>
    <row r="26" spans="1:42" s="29" customFormat="1" ht="15" customHeight="1">
      <c r="A26" s="28"/>
      <c r="B26" s="828">
        <f t="shared" si="1"/>
        <v>19</v>
      </c>
      <c r="C26" s="829"/>
      <c r="D26" s="830"/>
      <c r="E26" s="831"/>
      <c r="F26" s="831"/>
      <c r="G26" s="831"/>
      <c r="H26" s="831"/>
      <c r="I26" s="831"/>
      <c r="J26" s="831"/>
      <c r="K26" s="831"/>
      <c r="L26" s="831"/>
      <c r="M26" s="831"/>
      <c r="N26" s="831"/>
      <c r="O26" s="831"/>
      <c r="P26" s="831"/>
      <c r="Q26" s="831"/>
      <c r="R26" s="832"/>
      <c r="S26" s="833">
        <f>'照明算定(導入後1)'!S26</f>
        <v>0</v>
      </c>
      <c r="T26" s="833"/>
      <c r="U26" s="834"/>
      <c r="V26" s="835">
        <f>'照明算定(導入後1)'!V26</f>
        <v>0</v>
      </c>
      <c r="W26" s="835"/>
      <c r="X26" s="835"/>
      <c r="Y26" s="826">
        <f t="shared" si="2"/>
        <v>0</v>
      </c>
      <c r="Z26" s="826"/>
      <c r="AA26" s="826"/>
      <c r="AB26" s="826"/>
      <c r="AC26" s="846">
        <f>'照明算定(導入後1)'!AE26</f>
        <v>0</v>
      </c>
      <c r="AD26" s="846"/>
      <c r="AE26" s="846"/>
      <c r="AF26" s="846"/>
      <c r="AG26" s="846"/>
      <c r="AH26" s="846"/>
      <c r="AI26" s="847"/>
      <c r="AJ26" s="814" t="str">
        <f>'照明算定(導入後1)'!AL26</f>
        <v/>
      </c>
      <c r="AK26" s="815"/>
      <c r="AL26" s="801" t="str">
        <f t="shared" si="0"/>
        <v/>
      </c>
      <c r="AM26" s="802"/>
      <c r="AP26" s="33"/>
    </row>
    <row r="27" spans="1:42" s="29" customFormat="1" ht="15" customHeight="1">
      <c r="A27" s="28"/>
      <c r="B27" s="828">
        <f t="shared" si="1"/>
        <v>20</v>
      </c>
      <c r="C27" s="829"/>
      <c r="D27" s="830"/>
      <c r="E27" s="831"/>
      <c r="F27" s="831"/>
      <c r="G27" s="831"/>
      <c r="H27" s="831"/>
      <c r="I27" s="831"/>
      <c r="J27" s="831"/>
      <c r="K27" s="831"/>
      <c r="L27" s="831"/>
      <c r="M27" s="831"/>
      <c r="N27" s="831"/>
      <c r="O27" s="831"/>
      <c r="P27" s="831"/>
      <c r="Q27" s="831"/>
      <c r="R27" s="832"/>
      <c r="S27" s="833">
        <f>'照明算定(導入後1)'!S27</f>
        <v>0</v>
      </c>
      <c r="T27" s="833"/>
      <c r="U27" s="834"/>
      <c r="V27" s="835">
        <f>'照明算定(導入後1)'!V27</f>
        <v>0</v>
      </c>
      <c r="W27" s="835"/>
      <c r="X27" s="835"/>
      <c r="Y27" s="826">
        <f t="shared" si="2"/>
        <v>0</v>
      </c>
      <c r="Z27" s="826"/>
      <c r="AA27" s="826"/>
      <c r="AB27" s="826"/>
      <c r="AC27" s="846">
        <f>'照明算定(導入後1)'!AE27</f>
        <v>0</v>
      </c>
      <c r="AD27" s="846"/>
      <c r="AE27" s="846"/>
      <c r="AF27" s="846"/>
      <c r="AG27" s="846"/>
      <c r="AH27" s="846"/>
      <c r="AI27" s="847"/>
      <c r="AJ27" s="814" t="str">
        <f>'照明算定(導入後1)'!AL27</f>
        <v/>
      </c>
      <c r="AK27" s="815"/>
      <c r="AL27" s="801" t="str">
        <f t="shared" si="0"/>
        <v/>
      </c>
      <c r="AM27" s="802"/>
      <c r="AP27" s="33"/>
    </row>
    <row r="28" spans="1:42" s="29" customFormat="1" ht="15" customHeight="1">
      <c r="A28" s="28"/>
      <c r="B28" s="828">
        <f t="shared" si="1"/>
        <v>21</v>
      </c>
      <c r="C28" s="829"/>
      <c r="D28" s="830"/>
      <c r="E28" s="831"/>
      <c r="F28" s="831"/>
      <c r="G28" s="831"/>
      <c r="H28" s="831"/>
      <c r="I28" s="831"/>
      <c r="J28" s="831"/>
      <c r="K28" s="831"/>
      <c r="L28" s="831"/>
      <c r="M28" s="831"/>
      <c r="N28" s="831"/>
      <c r="O28" s="831"/>
      <c r="P28" s="831"/>
      <c r="Q28" s="831"/>
      <c r="R28" s="832"/>
      <c r="S28" s="833">
        <f>'照明算定(導入後1)'!S28</f>
        <v>0</v>
      </c>
      <c r="T28" s="833"/>
      <c r="U28" s="834"/>
      <c r="V28" s="835">
        <f>'照明算定(導入後1)'!V28</f>
        <v>0</v>
      </c>
      <c r="W28" s="835"/>
      <c r="X28" s="835"/>
      <c r="Y28" s="826">
        <f t="shared" si="2"/>
        <v>0</v>
      </c>
      <c r="Z28" s="826"/>
      <c r="AA28" s="826"/>
      <c r="AB28" s="826"/>
      <c r="AC28" s="846">
        <f>'照明算定(導入後1)'!AE28</f>
        <v>0</v>
      </c>
      <c r="AD28" s="846"/>
      <c r="AE28" s="846"/>
      <c r="AF28" s="846"/>
      <c r="AG28" s="846"/>
      <c r="AH28" s="846"/>
      <c r="AI28" s="847"/>
      <c r="AJ28" s="814" t="str">
        <f>'照明算定(導入後1)'!AL28</f>
        <v/>
      </c>
      <c r="AK28" s="815"/>
      <c r="AL28" s="801" t="str">
        <f t="shared" si="0"/>
        <v/>
      </c>
      <c r="AM28" s="802"/>
      <c r="AP28" s="33"/>
    </row>
    <row r="29" spans="1:42" s="29" customFormat="1" ht="15" customHeight="1">
      <c r="A29" s="28"/>
      <c r="B29" s="828">
        <f t="shared" si="1"/>
        <v>22</v>
      </c>
      <c r="C29" s="829"/>
      <c r="D29" s="830"/>
      <c r="E29" s="831"/>
      <c r="F29" s="831"/>
      <c r="G29" s="831"/>
      <c r="H29" s="831"/>
      <c r="I29" s="831"/>
      <c r="J29" s="831"/>
      <c r="K29" s="831"/>
      <c r="L29" s="831"/>
      <c r="M29" s="831"/>
      <c r="N29" s="831"/>
      <c r="O29" s="831"/>
      <c r="P29" s="831"/>
      <c r="Q29" s="831"/>
      <c r="R29" s="832"/>
      <c r="S29" s="833">
        <f>'照明算定(導入後1)'!S29</f>
        <v>0</v>
      </c>
      <c r="T29" s="833"/>
      <c r="U29" s="834"/>
      <c r="V29" s="835">
        <f>'照明算定(導入後1)'!V29</f>
        <v>0</v>
      </c>
      <c r="W29" s="835"/>
      <c r="X29" s="835"/>
      <c r="Y29" s="826">
        <f t="shared" si="2"/>
        <v>0</v>
      </c>
      <c r="Z29" s="826"/>
      <c r="AA29" s="826"/>
      <c r="AB29" s="826"/>
      <c r="AC29" s="846">
        <f>'照明算定(導入後1)'!AE29</f>
        <v>0</v>
      </c>
      <c r="AD29" s="846"/>
      <c r="AE29" s="846"/>
      <c r="AF29" s="846"/>
      <c r="AG29" s="846"/>
      <c r="AH29" s="846"/>
      <c r="AI29" s="847"/>
      <c r="AJ29" s="814" t="str">
        <f>'照明算定(導入後1)'!AL29</f>
        <v/>
      </c>
      <c r="AK29" s="815"/>
      <c r="AL29" s="801" t="str">
        <f t="shared" si="0"/>
        <v/>
      </c>
      <c r="AM29" s="802"/>
      <c r="AP29" s="33"/>
    </row>
    <row r="30" spans="1:42" s="29" customFormat="1" ht="15" customHeight="1">
      <c r="A30" s="28"/>
      <c r="B30" s="828">
        <f t="shared" si="1"/>
        <v>23</v>
      </c>
      <c r="C30" s="829"/>
      <c r="D30" s="830"/>
      <c r="E30" s="831"/>
      <c r="F30" s="831"/>
      <c r="G30" s="831"/>
      <c r="H30" s="831"/>
      <c r="I30" s="831"/>
      <c r="J30" s="831"/>
      <c r="K30" s="831"/>
      <c r="L30" s="831"/>
      <c r="M30" s="831"/>
      <c r="N30" s="831"/>
      <c r="O30" s="831"/>
      <c r="P30" s="831"/>
      <c r="Q30" s="831"/>
      <c r="R30" s="832"/>
      <c r="S30" s="833">
        <f>'照明算定(導入後1)'!S30</f>
        <v>0</v>
      </c>
      <c r="T30" s="833"/>
      <c r="U30" s="834"/>
      <c r="V30" s="835">
        <f>'照明算定(導入後1)'!V30</f>
        <v>0</v>
      </c>
      <c r="W30" s="835"/>
      <c r="X30" s="835"/>
      <c r="Y30" s="826">
        <f t="shared" si="2"/>
        <v>0</v>
      </c>
      <c r="Z30" s="826"/>
      <c r="AA30" s="826"/>
      <c r="AB30" s="826"/>
      <c r="AC30" s="846">
        <f>'照明算定(導入後1)'!AE30</f>
        <v>0</v>
      </c>
      <c r="AD30" s="846"/>
      <c r="AE30" s="846"/>
      <c r="AF30" s="846"/>
      <c r="AG30" s="846"/>
      <c r="AH30" s="846"/>
      <c r="AI30" s="847"/>
      <c r="AJ30" s="814" t="str">
        <f>'照明算定(導入後1)'!AL30</f>
        <v/>
      </c>
      <c r="AK30" s="815"/>
      <c r="AL30" s="801" t="str">
        <f t="shared" si="0"/>
        <v/>
      </c>
      <c r="AM30" s="802"/>
      <c r="AP30" s="33"/>
    </row>
    <row r="31" spans="1:42" s="29" customFormat="1" ht="15" customHeight="1">
      <c r="A31" s="28"/>
      <c r="B31" s="828">
        <f t="shared" si="1"/>
        <v>24</v>
      </c>
      <c r="C31" s="829"/>
      <c r="D31" s="830"/>
      <c r="E31" s="831"/>
      <c r="F31" s="831"/>
      <c r="G31" s="831"/>
      <c r="H31" s="831"/>
      <c r="I31" s="831"/>
      <c r="J31" s="831"/>
      <c r="K31" s="831"/>
      <c r="L31" s="831"/>
      <c r="M31" s="831"/>
      <c r="N31" s="831"/>
      <c r="O31" s="831"/>
      <c r="P31" s="831"/>
      <c r="Q31" s="831"/>
      <c r="R31" s="832"/>
      <c r="S31" s="833">
        <f>'照明算定(導入後1)'!S31</f>
        <v>0</v>
      </c>
      <c r="T31" s="833"/>
      <c r="U31" s="834"/>
      <c r="V31" s="835">
        <f>'照明算定(導入後1)'!V31</f>
        <v>0</v>
      </c>
      <c r="W31" s="835"/>
      <c r="X31" s="835"/>
      <c r="Y31" s="826">
        <f t="shared" si="2"/>
        <v>0</v>
      </c>
      <c r="Z31" s="826"/>
      <c r="AA31" s="826"/>
      <c r="AB31" s="826"/>
      <c r="AC31" s="846">
        <f>'照明算定(導入後1)'!AE31</f>
        <v>0</v>
      </c>
      <c r="AD31" s="846"/>
      <c r="AE31" s="846"/>
      <c r="AF31" s="846"/>
      <c r="AG31" s="846"/>
      <c r="AH31" s="846"/>
      <c r="AI31" s="847"/>
      <c r="AJ31" s="814" t="str">
        <f>'照明算定(導入後1)'!AL31</f>
        <v/>
      </c>
      <c r="AK31" s="815"/>
      <c r="AL31" s="801" t="str">
        <f t="shared" si="0"/>
        <v/>
      </c>
      <c r="AM31" s="802"/>
      <c r="AP31" s="33"/>
    </row>
    <row r="32" spans="1:42" s="29" customFormat="1" ht="15" customHeight="1">
      <c r="A32" s="28"/>
      <c r="B32" s="828">
        <f t="shared" si="1"/>
        <v>25</v>
      </c>
      <c r="C32" s="829"/>
      <c r="D32" s="830"/>
      <c r="E32" s="831"/>
      <c r="F32" s="831"/>
      <c r="G32" s="831"/>
      <c r="H32" s="831"/>
      <c r="I32" s="831"/>
      <c r="J32" s="831"/>
      <c r="K32" s="831"/>
      <c r="L32" s="831"/>
      <c r="M32" s="831"/>
      <c r="N32" s="831"/>
      <c r="O32" s="831"/>
      <c r="P32" s="831"/>
      <c r="Q32" s="831"/>
      <c r="R32" s="832"/>
      <c r="S32" s="833">
        <f>'照明算定(導入後1)'!S32</f>
        <v>0</v>
      </c>
      <c r="T32" s="833"/>
      <c r="U32" s="834"/>
      <c r="V32" s="835">
        <f>'照明算定(導入後1)'!V32</f>
        <v>0</v>
      </c>
      <c r="W32" s="835"/>
      <c r="X32" s="835"/>
      <c r="Y32" s="826">
        <f t="shared" si="2"/>
        <v>0</v>
      </c>
      <c r="Z32" s="826"/>
      <c r="AA32" s="826"/>
      <c r="AB32" s="826"/>
      <c r="AC32" s="846">
        <f>'照明算定(導入後1)'!AE32</f>
        <v>0</v>
      </c>
      <c r="AD32" s="846"/>
      <c r="AE32" s="846"/>
      <c r="AF32" s="846"/>
      <c r="AG32" s="846"/>
      <c r="AH32" s="846"/>
      <c r="AI32" s="847"/>
      <c r="AJ32" s="814" t="str">
        <f>'照明算定(導入後1)'!AL32</f>
        <v/>
      </c>
      <c r="AK32" s="815"/>
      <c r="AL32" s="801" t="str">
        <f t="shared" si="0"/>
        <v/>
      </c>
      <c r="AM32" s="802"/>
      <c r="AP32" s="33"/>
    </row>
    <row r="33" spans="1:42" s="29" customFormat="1" ht="15" customHeight="1">
      <c r="A33" s="28"/>
      <c r="B33" s="828">
        <f t="shared" si="1"/>
        <v>26</v>
      </c>
      <c r="C33" s="829"/>
      <c r="D33" s="830"/>
      <c r="E33" s="831"/>
      <c r="F33" s="831"/>
      <c r="G33" s="831"/>
      <c r="H33" s="831"/>
      <c r="I33" s="831"/>
      <c r="J33" s="831"/>
      <c r="K33" s="831"/>
      <c r="L33" s="831"/>
      <c r="M33" s="831"/>
      <c r="N33" s="831"/>
      <c r="O33" s="831"/>
      <c r="P33" s="831"/>
      <c r="Q33" s="831"/>
      <c r="R33" s="832"/>
      <c r="S33" s="833">
        <f>'照明算定(導入後1)'!S33</f>
        <v>0</v>
      </c>
      <c r="T33" s="833"/>
      <c r="U33" s="834"/>
      <c r="V33" s="835">
        <f>'照明算定(導入後1)'!V33</f>
        <v>0</v>
      </c>
      <c r="W33" s="835"/>
      <c r="X33" s="835"/>
      <c r="Y33" s="826">
        <f t="shared" si="2"/>
        <v>0</v>
      </c>
      <c r="Z33" s="826"/>
      <c r="AA33" s="826"/>
      <c r="AB33" s="826"/>
      <c r="AC33" s="846">
        <f>'照明算定(導入後1)'!AE33</f>
        <v>0</v>
      </c>
      <c r="AD33" s="846"/>
      <c r="AE33" s="846"/>
      <c r="AF33" s="846"/>
      <c r="AG33" s="846"/>
      <c r="AH33" s="846"/>
      <c r="AI33" s="847"/>
      <c r="AJ33" s="814" t="str">
        <f>'照明算定(導入後1)'!AL33</f>
        <v/>
      </c>
      <c r="AK33" s="815"/>
      <c r="AL33" s="801" t="str">
        <f t="shared" si="0"/>
        <v/>
      </c>
      <c r="AM33" s="802"/>
      <c r="AP33" s="33"/>
    </row>
    <row r="34" spans="1:42" s="29" customFormat="1" ht="15" customHeight="1">
      <c r="A34" s="28"/>
      <c r="B34" s="828">
        <f t="shared" si="1"/>
        <v>27</v>
      </c>
      <c r="C34" s="829"/>
      <c r="D34" s="830"/>
      <c r="E34" s="831"/>
      <c r="F34" s="831"/>
      <c r="G34" s="831"/>
      <c r="H34" s="831"/>
      <c r="I34" s="831"/>
      <c r="J34" s="831"/>
      <c r="K34" s="831"/>
      <c r="L34" s="831"/>
      <c r="M34" s="831"/>
      <c r="N34" s="831"/>
      <c r="O34" s="831"/>
      <c r="P34" s="831"/>
      <c r="Q34" s="831"/>
      <c r="R34" s="832"/>
      <c r="S34" s="833">
        <f>'照明算定(導入後1)'!S34</f>
        <v>0</v>
      </c>
      <c r="T34" s="833"/>
      <c r="U34" s="834"/>
      <c r="V34" s="835">
        <f>'照明算定(導入後1)'!V34</f>
        <v>0</v>
      </c>
      <c r="W34" s="835"/>
      <c r="X34" s="835"/>
      <c r="Y34" s="826">
        <f t="shared" si="2"/>
        <v>0</v>
      </c>
      <c r="Z34" s="826"/>
      <c r="AA34" s="826"/>
      <c r="AB34" s="826"/>
      <c r="AC34" s="846">
        <f>'照明算定(導入後1)'!AE34</f>
        <v>0</v>
      </c>
      <c r="AD34" s="846"/>
      <c r="AE34" s="846"/>
      <c r="AF34" s="846"/>
      <c r="AG34" s="846"/>
      <c r="AH34" s="846"/>
      <c r="AI34" s="847"/>
      <c r="AJ34" s="814" t="str">
        <f>'照明算定(導入後1)'!AL34</f>
        <v/>
      </c>
      <c r="AK34" s="815"/>
      <c r="AL34" s="801" t="str">
        <f t="shared" si="0"/>
        <v/>
      </c>
      <c r="AM34" s="802"/>
      <c r="AP34" s="33"/>
    </row>
    <row r="35" spans="1:42" s="29" customFormat="1" ht="15" customHeight="1">
      <c r="A35" s="28"/>
      <c r="B35" s="828">
        <f t="shared" si="1"/>
        <v>28</v>
      </c>
      <c r="C35" s="829"/>
      <c r="D35" s="830"/>
      <c r="E35" s="831"/>
      <c r="F35" s="831"/>
      <c r="G35" s="831"/>
      <c r="H35" s="831"/>
      <c r="I35" s="831"/>
      <c r="J35" s="831"/>
      <c r="K35" s="831"/>
      <c r="L35" s="831"/>
      <c r="M35" s="831"/>
      <c r="N35" s="831"/>
      <c r="O35" s="831"/>
      <c r="P35" s="831"/>
      <c r="Q35" s="831"/>
      <c r="R35" s="832"/>
      <c r="S35" s="833">
        <f>'照明算定(導入後1)'!S35</f>
        <v>0</v>
      </c>
      <c r="T35" s="833"/>
      <c r="U35" s="834"/>
      <c r="V35" s="835">
        <f>'照明算定(導入後1)'!V35</f>
        <v>0</v>
      </c>
      <c r="W35" s="835"/>
      <c r="X35" s="835"/>
      <c r="Y35" s="826">
        <f t="shared" si="2"/>
        <v>0</v>
      </c>
      <c r="Z35" s="826"/>
      <c r="AA35" s="826"/>
      <c r="AB35" s="826"/>
      <c r="AC35" s="846">
        <f>'照明算定(導入後1)'!AE35</f>
        <v>0</v>
      </c>
      <c r="AD35" s="846"/>
      <c r="AE35" s="846"/>
      <c r="AF35" s="846"/>
      <c r="AG35" s="846"/>
      <c r="AH35" s="846"/>
      <c r="AI35" s="847"/>
      <c r="AJ35" s="814" t="str">
        <f>'照明算定(導入後1)'!AL35</f>
        <v/>
      </c>
      <c r="AK35" s="815"/>
      <c r="AL35" s="801" t="str">
        <f t="shared" si="0"/>
        <v/>
      </c>
      <c r="AM35" s="802"/>
      <c r="AP35" s="33"/>
    </row>
    <row r="36" spans="1:42" s="29" customFormat="1" ht="15" customHeight="1">
      <c r="A36" s="28"/>
      <c r="B36" s="828">
        <f t="shared" si="1"/>
        <v>29</v>
      </c>
      <c r="C36" s="829"/>
      <c r="D36" s="830"/>
      <c r="E36" s="831"/>
      <c r="F36" s="831"/>
      <c r="G36" s="831"/>
      <c r="H36" s="831"/>
      <c r="I36" s="831"/>
      <c r="J36" s="831"/>
      <c r="K36" s="831"/>
      <c r="L36" s="831"/>
      <c r="M36" s="831"/>
      <c r="N36" s="831"/>
      <c r="O36" s="831"/>
      <c r="P36" s="831"/>
      <c r="Q36" s="831"/>
      <c r="R36" s="832"/>
      <c r="S36" s="833">
        <f>'照明算定(導入後1)'!S36</f>
        <v>0</v>
      </c>
      <c r="T36" s="833"/>
      <c r="U36" s="834"/>
      <c r="V36" s="835">
        <f>'照明算定(導入後1)'!V36</f>
        <v>0</v>
      </c>
      <c r="W36" s="835"/>
      <c r="X36" s="835"/>
      <c r="Y36" s="826">
        <f t="shared" si="2"/>
        <v>0</v>
      </c>
      <c r="Z36" s="826"/>
      <c r="AA36" s="826"/>
      <c r="AB36" s="826"/>
      <c r="AC36" s="846">
        <f>'照明算定(導入後1)'!AE36</f>
        <v>0</v>
      </c>
      <c r="AD36" s="846"/>
      <c r="AE36" s="846"/>
      <c r="AF36" s="846"/>
      <c r="AG36" s="846"/>
      <c r="AH36" s="846"/>
      <c r="AI36" s="847"/>
      <c r="AJ36" s="814" t="str">
        <f>'照明算定(導入後1)'!AL36</f>
        <v/>
      </c>
      <c r="AK36" s="815"/>
      <c r="AL36" s="801" t="str">
        <f t="shared" si="0"/>
        <v/>
      </c>
      <c r="AM36" s="802"/>
      <c r="AP36" s="33"/>
    </row>
    <row r="37" spans="1:42" s="29" customFormat="1" ht="15" customHeight="1">
      <c r="A37" s="28"/>
      <c r="B37" s="828">
        <f t="shared" si="1"/>
        <v>30</v>
      </c>
      <c r="C37" s="829"/>
      <c r="D37" s="830"/>
      <c r="E37" s="831"/>
      <c r="F37" s="831"/>
      <c r="G37" s="831"/>
      <c r="H37" s="831"/>
      <c r="I37" s="831"/>
      <c r="J37" s="831"/>
      <c r="K37" s="831"/>
      <c r="L37" s="831"/>
      <c r="M37" s="831"/>
      <c r="N37" s="831"/>
      <c r="O37" s="831"/>
      <c r="P37" s="831"/>
      <c r="Q37" s="831"/>
      <c r="R37" s="832"/>
      <c r="S37" s="833">
        <f>'照明算定(導入後1)'!S37</f>
        <v>0</v>
      </c>
      <c r="T37" s="833"/>
      <c r="U37" s="834"/>
      <c r="V37" s="835">
        <f>'照明算定(導入後1)'!V37</f>
        <v>0</v>
      </c>
      <c r="W37" s="835"/>
      <c r="X37" s="835"/>
      <c r="Y37" s="826">
        <f t="shared" si="2"/>
        <v>0</v>
      </c>
      <c r="Z37" s="826"/>
      <c r="AA37" s="826"/>
      <c r="AB37" s="826"/>
      <c r="AC37" s="846">
        <f>'照明算定(導入後1)'!AE37</f>
        <v>0</v>
      </c>
      <c r="AD37" s="846"/>
      <c r="AE37" s="846"/>
      <c r="AF37" s="846"/>
      <c r="AG37" s="846"/>
      <c r="AH37" s="846"/>
      <c r="AI37" s="847"/>
      <c r="AJ37" s="814" t="str">
        <f>'照明算定(導入後1)'!AL37</f>
        <v/>
      </c>
      <c r="AK37" s="815"/>
      <c r="AL37" s="801" t="str">
        <f t="shared" si="0"/>
        <v/>
      </c>
      <c r="AM37" s="802"/>
      <c r="AP37" s="33"/>
    </row>
    <row r="38" spans="1:42" s="29" customFormat="1" ht="15" customHeight="1">
      <c r="A38" s="28"/>
      <c r="B38" s="828">
        <f>IF(B37="","",B37+1)</f>
        <v>31</v>
      </c>
      <c r="C38" s="829"/>
      <c r="D38" s="830"/>
      <c r="E38" s="831"/>
      <c r="F38" s="831"/>
      <c r="G38" s="831"/>
      <c r="H38" s="831"/>
      <c r="I38" s="831"/>
      <c r="J38" s="831"/>
      <c r="K38" s="831"/>
      <c r="L38" s="831"/>
      <c r="M38" s="831"/>
      <c r="N38" s="831"/>
      <c r="O38" s="831"/>
      <c r="P38" s="831"/>
      <c r="Q38" s="831"/>
      <c r="R38" s="832"/>
      <c r="S38" s="833">
        <f>'照明算定(導入後1)'!S38</f>
        <v>0</v>
      </c>
      <c r="T38" s="833"/>
      <c r="U38" s="834"/>
      <c r="V38" s="835">
        <f>'照明算定(導入後1)'!V38</f>
        <v>0</v>
      </c>
      <c r="W38" s="835"/>
      <c r="X38" s="835"/>
      <c r="Y38" s="826">
        <f t="shared" si="2"/>
        <v>0</v>
      </c>
      <c r="Z38" s="826"/>
      <c r="AA38" s="826"/>
      <c r="AB38" s="826"/>
      <c r="AC38" s="846">
        <f>'照明算定(導入後1)'!AE38</f>
        <v>0</v>
      </c>
      <c r="AD38" s="846"/>
      <c r="AE38" s="846"/>
      <c r="AF38" s="846"/>
      <c r="AG38" s="846"/>
      <c r="AH38" s="846"/>
      <c r="AI38" s="847"/>
      <c r="AJ38" s="814" t="str">
        <f>'照明算定(導入後1)'!AL38</f>
        <v/>
      </c>
      <c r="AK38" s="815"/>
      <c r="AL38" s="801" t="str">
        <f t="shared" si="0"/>
        <v/>
      </c>
      <c r="AM38" s="802"/>
      <c r="AP38" s="33"/>
    </row>
    <row r="39" spans="1:42" s="29" customFormat="1" ht="15" customHeight="1">
      <c r="A39" s="28"/>
      <c r="B39" s="828">
        <f t="shared" ref="B39:B57" si="3">IF(B38="","",B38+1)</f>
        <v>32</v>
      </c>
      <c r="C39" s="829"/>
      <c r="D39" s="830"/>
      <c r="E39" s="831"/>
      <c r="F39" s="831"/>
      <c r="G39" s="831"/>
      <c r="H39" s="831"/>
      <c r="I39" s="831"/>
      <c r="J39" s="831"/>
      <c r="K39" s="831"/>
      <c r="L39" s="831"/>
      <c r="M39" s="831"/>
      <c r="N39" s="831"/>
      <c r="O39" s="831"/>
      <c r="P39" s="831"/>
      <c r="Q39" s="831"/>
      <c r="R39" s="832"/>
      <c r="S39" s="833">
        <f>'照明算定(導入後1)'!S39</f>
        <v>0</v>
      </c>
      <c r="T39" s="833"/>
      <c r="U39" s="834"/>
      <c r="V39" s="835">
        <f>'照明算定(導入後1)'!V39</f>
        <v>0</v>
      </c>
      <c r="W39" s="835"/>
      <c r="X39" s="835"/>
      <c r="Y39" s="826">
        <f t="shared" si="2"/>
        <v>0</v>
      </c>
      <c r="Z39" s="826"/>
      <c r="AA39" s="826"/>
      <c r="AB39" s="826"/>
      <c r="AC39" s="846">
        <f>'照明算定(導入後1)'!AE39</f>
        <v>0</v>
      </c>
      <c r="AD39" s="846"/>
      <c r="AE39" s="846"/>
      <c r="AF39" s="846"/>
      <c r="AG39" s="846"/>
      <c r="AH39" s="846"/>
      <c r="AI39" s="847"/>
      <c r="AJ39" s="814" t="str">
        <f>'照明算定(導入後1)'!AL39</f>
        <v/>
      </c>
      <c r="AK39" s="815"/>
      <c r="AL39" s="801" t="str">
        <f t="shared" si="0"/>
        <v/>
      </c>
      <c r="AM39" s="802"/>
      <c r="AP39" s="33"/>
    </row>
    <row r="40" spans="1:42" s="29" customFormat="1" ht="15" customHeight="1">
      <c r="A40" s="28"/>
      <c r="B40" s="828">
        <f t="shared" si="3"/>
        <v>33</v>
      </c>
      <c r="C40" s="829"/>
      <c r="D40" s="830"/>
      <c r="E40" s="831"/>
      <c r="F40" s="831"/>
      <c r="G40" s="831"/>
      <c r="H40" s="831"/>
      <c r="I40" s="831"/>
      <c r="J40" s="831"/>
      <c r="K40" s="831"/>
      <c r="L40" s="831"/>
      <c r="M40" s="831"/>
      <c r="N40" s="831"/>
      <c r="O40" s="831"/>
      <c r="P40" s="831"/>
      <c r="Q40" s="831"/>
      <c r="R40" s="832"/>
      <c r="S40" s="833">
        <f>'照明算定(導入後1)'!S40</f>
        <v>0</v>
      </c>
      <c r="T40" s="833"/>
      <c r="U40" s="834"/>
      <c r="V40" s="835">
        <f>'照明算定(導入後1)'!V40</f>
        <v>0</v>
      </c>
      <c r="W40" s="835"/>
      <c r="X40" s="835"/>
      <c r="Y40" s="826">
        <f t="shared" si="2"/>
        <v>0</v>
      </c>
      <c r="Z40" s="826"/>
      <c r="AA40" s="826"/>
      <c r="AB40" s="826"/>
      <c r="AC40" s="846">
        <f>'照明算定(導入後1)'!AE40</f>
        <v>0</v>
      </c>
      <c r="AD40" s="846"/>
      <c r="AE40" s="846"/>
      <c r="AF40" s="846"/>
      <c r="AG40" s="846"/>
      <c r="AH40" s="846"/>
      <c r="AI40" s="847"/>
      <c r="AJ40" s="814" t="str">
        <f>'照明算定(導入後1)'!AL40</f>
        <v/>
      </c>
      <c r="AK40" s="815"/>
      <c r="AL40" s="801" t="str">
        <f t="shared" si="0"/>
        <v/>
      </c>
      <c r="AM40" s="802"/>
      <c r="AP40" s="33"/>
    </row>
    <row r="41" spans="1:42" s="29" customFormat="1" ht="15" customHeight="1">
      <c r="A41" s="28"/>
      <c r="B41" s="828">
        <f t="shared" si="3"/>
        <v>34</v>
      </c>
      <c r="C41" s="829"/>
      <c r="D41" s="830"/>
      <c r="E41" s="831"/>
      <c r="F41" s="831"/>
      <c r="G41" s="831"/>
      <c r="H41" s="831"/>
      <c r="I41" s="831"/>
      <c r="J41" s="831"/>
      <c r="K41" s="831"/>
      <c r="L41" s="831"/>
      <c r="M41" s="831"/>
      <c r="N41" s="831"/>
      <c r="O41" s="831"/>
      <c r="P41" s="831"/>
      <c r="Q41" s="831"/>
      <c r="R41" s="832"/>
      <c r="S41" s="833">
        <f>'照明算定(導入後1)'!S41</f>
        <v>0</v>
      </c>
      <c r="T41" s="833"/>
      <c r="U41" s="834"/>
      <c r="V41" s="835">
        <f>'照明算定(導入後1)'!V41</f>
        <v>0</v>
      </c>
      <c r="W41" s="835"/>
      <c r="X41" s="835"/>
      <c r="Y41" s="826">
        <f t="shared" si="2"/>
        <v>0</v>
      </c>
      <c r="Z41" s="826"/>
      <c r="AA41" s="826"/>
      <c r="AB41" s="826"/>
      <c r="AC41" s="846">
        <f>'照明算定(導入後1)'!AE41</f>
        <v>0</v>
      </c>
      <c r="AD41" s="846"/>
      <c r="AE41" s="846"/>
      <c r="AF41" s="846"/>
      <c r="AG41" s="846"/>
      <c r="AH41" s="846"/>
      <c r="AI41" s="847"/>
      <c r="AJ41" s="814" t="str">
        <f>'照明算定(導入後1)'!AL41</f>
        <v/>
      </c>
      <c r="AK41" s="815"/>
      <c r="AL41" s="801" t="str">
        <f t="shared" si="0"/>
        <v/>
      </c>
      <c r="AM41" s="802"/>
      <c r="AP41" s="33"/>
    </row>
    <row r="42" spans="1:42" s="29" customFormat="1" ht="15" customHeight="1">
      <c r="A42" s="28"/>
      <c r="B42" s="828">
        <f t="shared" si="3"/>
        <v>35</v>
      </c>
      <c r="C42" s="829"/>
      <c r="D42" s="830"/>
      <c r="E42" s="831"/>
      <c r="F42" s="831"/>
      <c r="G42" s="831"/>
      <c r="H42" s="831"/>
      <c r="I42" s="831"/>
      <c r="J42" s="831"/>
      <c r="K42" s="831"/>
      <c r="L42" s="831"/>
      <c r="M42" s="831"/>
      <c r="N42" s="831"/>
      <c r="O42" s="831"/>
      <c r="P42" s="831"/>
      <c r="Q42" s="831"/>
      <c r="R42" s="832"/>
      <c r="S42" s="833">
        <f>'照明算定(導入後1)'!S42</f>
        <v>0</v>
      </c>
      <c r="T42" s="833"/>
      <c r="U42" s="834"/>
      <c r="V42" s="835">
        <f>'照明算定(導入後1)'!V42</f>
        <v>0</v>
      </c>
      <c r="W42" s="835"/>
      <c r="X42" s="835"/>
      <c r="Y42" s="826">
        <f t="shared" si="2"/>
        <v>0</v>
      </c>
      <c r="Z42" s="826"/>
      <c r="AA42" s="826"/>
      <c r="AB42" s="826"/>
      <c r="AC42" s="846">
        <f>'照明算定(導入後1)'!AE42</f>
        <v>0</v>
      </c>
      <c r="AD42" s="846"/>
      <c r="AE42" s="846"/>
      <c r="AF42" s="846"/>
      <c r="AG42" s="846"/>
      <c r="AH42" s="846"/>
      <c r="AI42" s="847"/>
      <c r="AJ42" s="814" t="str">
        <f>'照明算定(導入後1)'!AL42</f>
        <v/>
      </c>
      <c r="AK42" s="815"/>
      <c r="AL42" s="801" t="str">
        <f t="shared" si="0"/>
        <v/>
      </c>
      <c r="AM42" s="802"/>
      <c r="AP42" s="33"/>
    </row>
    <row r="43" spans="1:42" s="29" customFormat="1" ht="15" customHeight="1">
      <c r="A43" s="28"/>
      <c r="B43" s="828">
        <f t="shared" si="3"/>
        <v>36</v>
      </c>
      <c r="C43" s="829"/>
      <c r="D43" s="830"/>
      <c r="E43" s="831"/>
      <c r="F43" s="831"/>
      <c r="G43" s="831"/>
      <c r="H43" s="831"/>
      <c r="I43" s="831"/>
      <c r="J43" s="831"/>
      <c r="K43" s="831"/>
      <c r="L43" s="831"/>
      <c r="M43" s="831"/>
      <c r="N43" s="831"/>
      <c r="O43" s="831"/>
      <c r="P43" s="831"/>
      <c r="Q43" s="831"/>
      <c r="R43" s="832"/>
      <c r="S43" s="833">
        <f>'照明算定(導入後1)'!S43</f>
        <v>0</v>
      </c>
      <c r="T43" s="833"/>
      <c r="U43" s="834"/>
      <c r="V43" s="835">
        <f>'照明算定(導入後1)'!V43</f>
        <v>0</v>
      </c>
      <c r="W43" s="835"/>
      <c r="X43" s="835"/>
      <c r="Y43" s="826">
        <f t="shared" si="2"/>
        <v>0</v>
      </c>
      <c r="Z43" s="826"/>
      <c r="AA43" s="826"/>
      <c r="AB43" s="826"/>
      <c r="AC43" s="846">
        <f>'照明算定(導入後1)'!AE43</f>
        <v>0</v>
      </c>
      <c r="AD43" s="846"/>
      <c r="AE43" s="846"/>
      <c r="AF43" s="846"/>
      <c r="AG43" s="846"/>
      <c r="AH43" s="846"/>
      <c r="AI43" s="847"/>
      <c r="AJ43" s="814" t="str">
        <f>'照明算定(導入後1)'!AL43</f>
        <v/>
      </c>
      <c r="AK43" s="815"/>
      <c r="AL43" s="801" t="str">
        <f t="shared" si="0"/>
        <v/>
      </c>
      <c r="AM43" s="802"/>
      <c r="AP43" s="33"/>
    </row>
    <row r="44" spans="1:42" s="29" customFormat="1" ht="15" customHeight="1">
      <c r="A44" s="28"/>
      <c r="B44" s="828">
        <f t="shared" si="3"/>
        <v>37</v>
      </c>
      <c r="C44" s="829"/>
      <c r="D44" s="830"/>
      <c r="E44" s="831"/>
      <c r="F44" s="831"/>
      <c r="G44" s="831"/>
      <c r="H44" s="831"/>
      <c r="I44" s="831"/>
      <c r="J44" s="831"/>
      <c r="K44" s="831"/>
      <c r="L44" s="831"/>
      <c r="M44" s="831"/>
      <c r="N44" s="831"/>
      <c r="O44" s="831"/>
      <c r="P44" s="831"/>
      <c r="Q44" s="831"/>
      <c r="R44" s="832"/>
      <c r="S44" s="833">
        <f>'照明算定(導入後1)'!S44</f>
        <v>0</v>
      </c>
      <c r="T44" s="833"/>
      <c r="U44" s="834"/>
      <c r="V44" s="835">
        <f>'照明算定(導入後1)'!V44</f>
        <v>0</v>
      </c>
      <c r="W44" s="835"/>
      <c r="X44" s="835"/>
      <c r="Y44" s="826">
        <f t="shared" si="2"/>
        <v>0</v>
      </c>
      <c r="Z44" s="826"/>
      <c r="AA44" s="826"/>
      <c r="AB44" s="826"/>
      <c r="AC44" s="846">
        <f>'照明算定(導入後1)'!AE44</f>
        <v>0</v>
      </c>
      <c r="AD44" s="846"/>
      <c r="AE44" s="846"/>
      <c r="AF44" s="846"/>
      <c r="AG44" s="846"/>
      <c r="AH44" s="846"/>
      <c r="AI44" s="847"/>
      <c r="AJ44" s="814" t="str">
        <f>'照明算定(導入後1)'!AL44</f>
        <v/>
      </c>
      <c r="AK44" s="815"/>
      <c r="AL44" s="801" t="str">
        <f t="shared" si="0"/>
        <v/>
      </c>
      <c r="AM44" s="802"/>
      <c r="AP44" s="33"/>
    </row>
    <row r="45" spans="1:42" s="29" customFormat="1" ht="15" customHeight="1">
      <c r="A45" s="28"/>
      <c r="B45" s="828">
        <f t="shared" si="3"/>
        <v>38</v>
      </c>
      <c r="C45" s="829"/>
      <c r="D45" s="830"/>
      <c r="E45" s="831"/>
      <c r="F45" s="831"/>
      <c r="G45" s="831"/>
      <c r="H45" s="831"/>
      <c r="I45" s="831"/>
      <c r="J45" s="831"/>
      <c r="K45" s="831"/>
      <c r="L45" s="831"/>
      <c r="M45" s="831"/>
      <c r="N45" s="831"/>
      <c r="O45" s="831"/>
      <c r="P45" s="831"/>
      <c r="Q45" s="831"/>
      <c r="R45" s="832"/>
      <c r="S45" s="833">
        <f>'照明算定(導入後1)'!S45</f>
        <v>0</v>
      </c>
      <c r="T45" s="833"/>
      <c r="U45" s="834"/>
      <c r="V45" s="835">
        <f>'照明算定(導入後1)'!V45</f>
        <v>0</v>
      </c>
      <c r="W45" s="835"/>
      <c r="X45" s="835"/>
      <c r="Y45" s="826">
        <f t="shared" si="2"/>
        <v>0</v>
      </c>
      <c r="Z45" s="826"/>
      <c r="AA45" s="826"/>
      <c r="AB45" s="826"/>
      <c r="AC45" s="846">
        <f>'照明算定(導入後1)'!AE45</f>
        <v>0</v>
      </c>
      <c r="AD45" s="846"/>
      <c r="AE45" s="846"/>
      <c r="AF45" s="846"/>
      <c r="AG45" s="846"/>
      <c r="AH45" s="846"/>
      <c r="AI45" s="847"/>
      <c r="AJ45" s="814" t="str">
        <f>'照明算定(導入後1)'!AL45</f>
        <v/>
      </c>
      <c r="AK45" s="815"/>
      <c r="AL45" s="801" t="str">
        <f t="shared" si="0"/>
        <v/>
      </c>
      <c r="AM45" s="802"/>
      <c r="AP45" s="33"/>
    </row>
    <row r="46" spans="1:42" s="29" customFormat="1" ht="15" customHeight="1">
      <c r="A46" s="28"/>
      <c r="B46" s="828">
        <f t="shared" si="3"/>
        <v>39</v>
      </c>
      <c r="C46" s="829"/>
      <c r="D46" s="830"/>
      <c r="E46" s="831"/>
      <c r="F46" s="831"/>
      <c r="G46" s="831"/>
      <c r="H46" s="831"/>
      <c r="I46" s="831"/>
      <c r="J46" s="831"/>
      <c r="K46" s="831"/>
      <c r="L46" s="831"/>
      <c r="M46" s="831"/>
      <c r="N46" s="831"/>
      <c r="O46" s="831"/>
      <c r="P46" s="831"/>
      <c r="Q46" s="831"/>
      <c r="R46" s="832"/>
      <c r="S46" s="833">
        <f>'照明算定(導入後1)'!S46</f>
        <v>0</v>
      </c>
      <c r="T46" s="833"/>
      <c r="U46" s="834"/>
      <c r="V46" s="835">
        <f>'照明算定(導入後1)'!V46</f>
        <v>0</v>
      </c>
      <c r="W46" s="835"/>
      <c r="X46" s="835"/>
      <c r="Y46" s="826">
        <f t="shared" si="2"/>
        <v>0</v>
      </c>
      <c r="Z46" s="826"/>
      <c r="AA46" s="826"/>
      <c r="AB46" s="826"/>
      <c r="AC46" s="846">
        <f>'照明算定(導入後1)'!AE46</f>
        <v>0</v>
      </c>
      <c r="AD46" s="846"/>
      <c r="AE46" s="846"/>
      <c r="AF46" s="846"/>
      <c r="AG46" s="846"/>
      <c r="AH46" s="846"/>
      <c r="AI46" s="847"/>
      <c r="AJ46" s="814" t="str">
        <f>'照明算定(導入後1)'!AL46</f>
        <v/>
      </c>
      <c r="AK46" s="815"/>
      <c r="AL46" s="801" t="str">
        <f t="shared" si="0"/>
        <v/>
      </c>
      <c r="AM46" s="802"/>
      <c r="AP46" s="33"/>
    </row>
    <row r="47" spans="1:42" s="29" customFormat="1" ht="15" customHeight="1">
      <c r="A47" s="28"/>
      <c r="B47" s="828">
        <f t="shared" si="3"/>
        <v>40</v>
      </c>
      <c r="C47" s="829"/>
      <c r="D47" s="830"/>
      <c r="E47" s="831"/>
      <c r="F47" s="831"/>
      <c r="G47" s="831"/>
      <c r="H47" s="831"/>
      <c r="I47" s="831"/>
      <c r="J47" s="831"/>
      <c r="K47" s="831"/>
      <c r="L47" s="831"/>
      <c r="M47" s="831"/>
      <c r="N47" s="831"/>
      <c r="O47" s="831"/>
      <c r="P47" s="831"/>
      <c r="Q47" s="831"/>
      <c r="R47" s="832"/>
      <c r="S47" s="833">
        <f>'照明算定(導入後1)'!S47</f>
        <v>0</v>
      </c>
      <c r="T47" s="833"/>
      <c r="U47" s="834"/>
      <c r="V47" s="835">
        <f>'照明算定(導入後1)'!V47</f>
        <v>0</v>
      </c>
      <c r="W47" s="835"/>
      <c r="X47" s="835"/>
      <c r="Y47" s="826">
        <f t="shared" si="2"/>
        <v>0</v>
      </c>
      <c r="Z47" s="826"/>
      <c r="AA47" s="826"/>
      <c r="AB47" s="826"/>
      <c r="AC47" s="846">
        <f>'照明算定(導入後1)'!AE47</f>
        <v>0</v>
      </c>
      <c r="AD47" s="846"/>
      <c r="AE47" s="846"/>
      <c r="AF47" s="846"/>
      <c r="AG47" s="846"/>
      <c r="AH47" s="846"/>
      <c r="AI47" s="847"/>
      <c r="AJ47" s="814" t="str">
        <f>'照明算定(導入後1)'!AL47</f>
        <v/>
      </c>
      <c r="AK47" s="815"/>
      <c r="AL47" s="801" t="str">
        <f t="shared" si="0"/>
        <v/>
      </c>
      <c r="AM47" s="802"/>
      <c r="AP47" s="33"/>
    </row>
    <row r="48" spans="1:42" s="29" customFormat="1" ht="15" customHeight="1">
      <c r="A48" s="28"/>
      <c r="B48" s="828">
        <f t="shared" si="3"/>
        <v>41</v>
      </c>
      <c r="C48" s="829"/>
      <c r="D48" s="830"/>
      <c r="E48" s="831"/>
      <c r="F48" s="831"/>
      <c r="G48" s="831"/>
      <c r="H48" s="831"/>
      <c r="I48" s="831"/>
      <c r="J48" s="831"/>
      <c r="K48" s="831"/>
      <c r="L48" s="831"/>
      <c r="M48" s="831"/>
      <c r="N48" s="831"/>
      <c r="O48" s="831"/>
      <c r="P48" s="831"/>
      <c r="Q48" s="831"/>
      <c r="R48" s="832"/>
      <c r="S48" s="833">
        <f>'照明算定(導入後1)'!S48</f>
        <v>0</v>
      </c>
      <c r="T48" s="833"/>
      <c r="U48" s="834"/>
      <c r="V48" s="835">
        <f>'照明算定(導入後1)'!V48</f>
        <v>0</v>
      </c>
      <c r="W48" s="835"/>
      <c r="X48" s="835"/>
      <c r="Y48" s="826">
        <f t="shared" si="2"/>
        <v>0</v>
      </c>
      <c r="Z48" s="826"/>
      <c r="AA48" s="826"/>
      <c r="AB48" s="826"/>
      <c r="AC48" s="846">
        <f>'照明算定(導入後1)'!AE48</f>
        <v>0</v>
      </c>
      <c r="AD48" s="846"/>
      <c r="AE48" s="846"/>
      <c r="AF48" s="846"/>
      <c r="AG48" s="846"/>
      <c r="AH48" s="846"/>
      <c r="AI48" s="847"/>
      <c r="AJ48" s="814" t="str">
        <f>'照明算定(導入後1)'!AL48</f>
        <v/>
      </c>
      <c r="AK48" s="815"/>
      <c r="AL48" s="801" t="str">
        <f t="shared" si="0"/>
        <v/>
      </c>
      <c r="AM48" s="802"/>
      <c r="AP48" s="33"/>
    </row>
    <row r="49" spans="1:42" s="29" customFormat="1" ht="15" customHeight="1">
      <c r="A49" s="28"/>
      <c r="B49" s="828">
        <f t="shared" si="3"/>
        <v>42</v>
      </c>
      <c r="C49" s="829"/>
      <c r="D49" s="830"/>
      <c r="E49" s="831"/>
      <c r="F49" s="831"/>
      <c r="G49" s="831"/>
      <c r="H49" s="831"/>
      <c r="I49" s="831"/>
      <c r="J49" s="831"/>
      <c r="K49" s="831"/>
      <c r="L49" s="831"/>
      <c r="M49" s="831"/>
      <c r="N49" s="831"/>
      <c r="O49" s="831"/>
      <c r="P49" s="831"/>
      <c r="Q49" s="831"/>
      <c r="R49" s="832"/>
      <c r="S49" s="833">
        <f>'照明算定(導入後1)'!S49</f>
        <v>0</v>
      </c>
      <c r="T49" s="833"/>
      <c r="U49" s="834"/>
      <c r="V49" s="835">
        <f>'照明算定(導入後1)'!V49</f>
        <v>0</v>
      </c>
      <c r="W49" s="835"/>
      <c r="X49" s="835"/>
      <c r="Y49" s="826">
        <f t="shared" si="2"/>
        <v>0</v>
      </c>
      <c r="Z49" s="826"/>
      <c r="AA49" s="826"/>
      <c r="AB49" s="826"/>
      <c r="AC49" s="846">
        <f>'照明算定(導入後1)'!AE49</f>
        <v>0</v>
      </c>
      <c r="AD49" s="846"/>
      <c r="AE49" s="846"/>
      <c r="AF49" s="846"/>
      <c r="AG49" s="846"/>
      <c r="AH49" s="846"/>
      <c r="AI49" s="847"/>
      <c r="AJ49" s="814" t="str">
        <f>'照明算定(導入後1)'!AL49</f>
        <v/>
      </c>
      <c r="AK49" s="815"/>
      <c r="AL49" s="801" t="str">
        <f t="shared" si="0"/>
        <v/>
      </c>
      <c r="AM49" s="802"/>
      <c r="AP49" s="33"/>
    </row>
    <row r="50" spans="1:42" s="29" customFormat="1" ht="15" customHeight="1">
      <c r="A50" s="28"/>
      <c r="B50" s="828">
        <f t="shared" si="3"/>
        <v>43</v>
      </c>
      <c r="C50" s="829"/>
      <c r="D50" s="830"/>
      <c r="E50" s="831"/>
      <c r="F50" s="831"/>
      <c r="G50" s="831"/>
      <c r="H50" s="831"/>
      <c r="I50" s="831"/>
      <c r="J50" s="831"/>
      <c r="K50" s="831"/>
      <c r="L50" s="831"/>
      <c r="M50" s="831"/>
      <c r="N50" s="831"/>
      <c r="O50" s="831"/>
      <c r="P50" s="831"/>
      <c r="Q50" s="831"/>
      <c r="R50" s="832"/>
      <c r="S50" s="833">
        <f>'照明算定(導入後1)'!S50</f>
        <v>0</v>
      </c>
      <c r="T50" s="833"/>
      <c r="U50" s="834"/>
      <c r="V50" s="835">
        <f>'照明算定(導入後1)'!V50</f>
        <v>0</v>
      </c>
      <c r="W50" s="835"/>
      <c r="X50" s="835"/>
      <c r="Y50" s="826">
        <f t="shared" si="2"/>
        <v>0</v>
      </c>
      <c r="Z50" s="826"/>
      <c r="AA50" s="826"/>
      <c r="AB50" s="826"/>
      <c r="AC50" s="846">
        <f>'照明算定(導入後1)'!AE50</f>
        <v>0</v>
      </c>
      <c r="AD50" s="846"/>
      <c r="AE50" s="846"/>
      <c r="AF50" s="846"/>
      <c r="AG50" s="846"/>
      <c r="AH50" s="846"/>
      <c r="AI50" s="847"/>
      <c r="AJ50" s="814" t="str">
        <f>'照明算定(導入後1)'!AL50</f>
        <v/>
      </c>
      <c r="AK50" s="815"/>
      <c r="AL50" s="801" t="str">
        <f t="shared" si="0"/>
        <v/>
      </c>
      <c r="AM50" s="802"/>
      <c r="AP50" s="33"/>
    </row>
    <row r="51" spans="1:42" s="29" customFormat="1" ht="15" customHeight="1">
      <c r="A51" s="28"/>
      <c r="B51" s="828">
        <f t="shared" si="3"/>
        <v>44</v>
      </c>
      <c r="C51" s="829"/>
      <c r="D51" s="830"/>
      <c r="E51" s="831"/>
      <c r="F51" s="831"/>
      <c r="G51" s="831"/>
      <c r="H51" s="831"/>
      <c r="I51" s="831"/>
      <c r="J51" s="831"/>
      <c r="K51" s="831"/>
      <c r="L51" s="831"/>
      <c r="M51" s="831"/>
      <c r="N51" s="831"/>
      <c r="O51" s="831"/>
      <c r="P51" s="831"/>
      <c r="Q51" s="831"/>
      <c r="R51" s="832"/>
      <c r="S51" s="833">
        <f>'照明算定(導入後1)'!S51</f>
        <v>0</v>
      </c>
      <c r="T51" s="833"/>
      <c r="U51" s="834"/>
      <c r="V51" s="835">
        <f>'照明算定(導入後1)'!V51</f>
        <v>0</v>
      </c>
      <c r="W51" s="835"/>
      <c r="X51" s="835"/>
      <c r="Y51" s="826">
        <f t="shared" si="2"/>
        <v>0</v>
      </c>
      <c r="Z51" s="826"/>
      <c r="AA51" s="826"/>
      <c r="AB51" s="826"/>
      <c r="AC51" s="846">
        <f>'照明算定(導入後1)'!AE51</f>
        <v>0</v>
      </c>
      <c r="AD51" s="846"/>
      <c r="AE51" s="846"/>
      <c r="AF51" s="846"/>
      <c r="AG51" s="846"/>
      <c r="AH51" s="846"/>
      <c r="AI51" s="847"/>
      <c r="AJ51" s="814" t="str">
        <f>'照明算定(導入後1)'!AL51</f>
        <v/>
      </c>
      <c r="AK51" s="815"/>
      <c r="AL51" s="801" t="str">
        <f t="shared" si="0"/>
        <v/>
      </c>
      <c r="AM51" s="802"/>
      <c r="AP51" s="33"/>
    </row>
    <row r="52" spans="1:42" s="29" customFormat="1" ht="15" customHeight="1">
      <c r="A52" s="28"/>
      <c r="B52" s="828">
        <f t="shared" si="3"/>
        <v>45</v>
      </c>
      <c r="C52" s="829"/>
      <c r="D52" s="830"/>
      <c r="E52" s="831"/>
      <c r="F52" s="831"/>
      <c r="G52" s="831"/>
      <c r="H52" s="831"/>
      <c r="I52" s="831"/>
      <c r="J52" s="831"/>
      <c r="K52" s="831"/>
      <c r="L52" s="831"/>
      <c r="M52" s="831"/>
      <c r="N52" s="831"/>
      <c r="O52" s="831"/>
      <c r="P52" s="831"/>
      <c r="Q52" s="831"/>
      <c r="R52" s="832"/>
      <c r="S52" s="833">
        <f>'照明算定(導入後1)'!S52</f>
        <v>0</v>
      </c>
      <c r="T52" s="833"/>
      <c r="U52" s="834"/>
      <c r="V52" s="835">
        <f>'照明算定(導入後1)'!V52</f>
        <v>0</v>
      </c>
      <c r="W52" s="835"/>
      <c r="X52" s="835"/>
      <c r="Y52" s="826">
        <f t="shared" si="2"/>
        <v>0</v>
      </c>
      <c r="Z52" s="826"/>
      <c r="AA52" s="826"/>
      <c r="AB52" s="826"/>
      <c r="AC52" s="846">
        <f>'照明算定(導入後1)'!AE52</f>
        <v>0</v>
      </c>
      <c r="AD52" s="846"/>
      <c r="AE52" s="846"/>
      <c r="AF52" s="846"/>
      <c r="AG52" s="846"/>
      <c r="AH52" s="846"/>
      <c r="AI52" s="847"/>
      <c r="AJ52" s="814" t="str">
        <f>'照明算定(導入後1)'!AL52</f>
        <v/>
      </c>
      <c r="AK52" s="815"/>
      <c r="AL52" s="801" t="str">
        <f t="shared" si="0"/>
        <v/>
      </c>
      <c r="AM52" s="802"/>
      <c r="AP52" s="33"/>
    </row>
    <row r="53" spans="1:42" s="29" customFormat="1" ht="15" customHeight="1">
      <c r="A53" s="28"/>
      <c r="B53" s="828">
        <f t="shared" si="3"/>
        <v>46</v>
      </c>
      <c r="C53" s="829"/>
      <c r="D53" s="830"/>
      <c r="E53" s="831"/>
      <c r="F53" s="831"/>
      <c r="G53" s="831"/>
      <c r="H53" s="831"/>
      <c r="I53" s="831"/>
      <c r="J53" s="831"/>
      <c r="K53" s="831"/>
      <c r="L53" s="831"/>
      <c r="M53" s="831"/>
      <c r="N53" s="831"/>
      <c r="O53" s="831"/>
      <c r="P53" s="831"/>
      <c r="Q53" s="831"/>
      <c r="R53" s="832"/>
      <c r="S53" s="833">
        <f>'照明算定(導入後1)'!S53</f>
        <v>0</v>
      </c>
      <c r="T53" s="833"/>
      <c r="U53" s="834"/>
      <c r="V53" s="835">
        <f>'照明算定(導入後1)'!V53</f>
        <v>0</v>
      </c>
      <c r="W53" s="835"/>
      <c r="X53" s="835"/>
      <c r="Y53" s="826">
        <f t="shared" si="2"/>
        <v>0</v>
      </c>
      <c r="Z53" s="826"/>
      <c r="AA53" s="826"/>
      <c r="AB53" s="826"/>
      <c r="AC53" s="846">
        <f>'照明算定(導入後1)'!AE53</f>
        <v>0</v>
      </c>
      <c r="AD53" s="846"/>
      <c r="AE53" s="846"/>
      <c r="AF53" s="846"/>
      <c r="AG53" s="846"/>
      <c r="AH53" s="846"/>
      <c r="AI53" s="847"/>
      <c r="AJ53" s="814" t="str">
        <f>'照明算定(導入後1)'!AL53</f>
        <v/>
      </c>
      <c r="AK53" s="815"/>
      <c r="AL53" s="801" t="str">
        <f t="shared" si="0"/>
        <v/>
      </c>
      <c r="AM53" s="802"/>
      <c r="AP53" s="33"/>
    </row>
    <row r="54" spans="1:42" s="29" customFormat="1" ht="15" customHeight="1">
      <c r="A54" s="28"/>
      <c r="B54" s="828">
        <f t="shared" si="3"/>
        <v>47</v>
      </c>
      <c r="C54" s="829"/>
      <c r="D54" s="830"/>
      <c r="E54" s="831"/>
      <c r="F54" s="831"/>
      <c r="G54" s="831"/>
      <c r="H54" s="831"/>
      <c r="I54" s="831"/>
      <c r="J54" s="831"/>
      <c r="K54" s="831"/>
      <c r="L54" s="831"/>
      <c r="M54" s="831"/>
      <c r="N54" s="831"/>
      <c r="O54" s="831"/>
      <c r="P54" s="831"/>
      <c r="Q54" s="831"/>
      <c r="R54" s="832"/>
      <c r="S54" s="833">
        <f>'照明算定(導入後1)'!S54</f>
        <v>0</v>
      </c>
      <c r="T54" s="833"/>
      <c r="U54" s="834"/>
      <c r="V54" s="835">
        <f>'照明算定(導入後1)'!V54</f>
        <v>0</v>
      </c>
      <c r="W54" s="835"/>
      <c r="X54" s="835"/>
      <c r="Y54" s="826">
        <f>(M54*P54*S54*V54)/1000</f>
        <v>0</v>
      </c>
      <c r="Z54" s="826"/>
      <c r="AA54" s="826"/>
      <c r="AB54" s="826"/>
      <c r="AC54" s="846">
        <f>'照明算定(導入後1)'!AE54</f>
        <v>0</v>
      </c>
      <c r="AD54" s="846"/>
      <c r="AE54" s="846"/>
      <c r="AF54" s="846"/>
      <c r="AG54" s="846"/>
      <c r="AH54" s="846"/>
      <c r="AI54" s="847"/>
      <c r="AJ54" s="814" t="str">
        <f>'照明算定(導入後1)'!AL54</f>
        <v/>
      </c>
      <c r="AK54" s="815"/>
      <c r="AL54" s="801" t="str">
        <f t="shared" si="0"/>
        <v/>
      </c>
      <c r="AM54" s="802"/>
      <c r="AP54" s="33"/>
    </row>
    <row r="55" spans="1:42" s="29" customFormat="1" ht="15" customHeight="1">
      <c r="A55" s="28"/>
      <c r="B55" s="828">
        <f t="shared" si="3"/>
        <v>48</v>
      </c>
      <c r="C55" s="829"/>
      <c r="D55" s="830"/>
      <c r="E55" s="831"/>
      <c r="F55" s="831"/>
      <c r="G55" s="831"/>
      <c r="H55" s="831"/>
      <c r="I55" s="831"/>
      <c r="J55" s="831"/>
      <c r="K55" s="831"/>
      <c r="L55" s="831"/>
      <c r="M55" s="831"/>
      <c r="N55" s="831"/>
      <c r="O55" s="831"/>
      <c r="P55" s="831"/>
      <c r="Q55" s="831"/>
      <c r="R55" s="832"/>
      <c r="S55" s="833">
        <f>'照明算定(導入後1)'!S55</f>
        <v>0</v>
      </c>
      <c r="T55" s="833"/>
      <c r="U55" s="834"/>
      <c r="V55" s="835">
        <f>'照明算定(導入後1)'!V55</f>
        <v>0</v>
      </c>
      <c r="W55" s="835"/>
      <c r="X55" s="835"/>
      <c r="Y55" s="826">
        <f t="shared" si="2"/>
        <v>0</v>
      </c>
      <c r="Z55" s="826"/>
      <c r="AA55" s="826"/>
      <c r="AB55" s="826"/>
      <c r="AC55" s="846">
        <f>'照明算定(導入後1)'!AE55</f>
        <v>0</v>
      </c>
      <c r="AD55" s="846"/>
      <c r="AE55" s="846"/>
      <c r="AF55" s="846"/>
      <c r="AG55" s="846"/>
      <c r="AH55" s="846"/>
      <c r="AI55" s="847"/>
      <c r="AJ55" s="814" t="str">
        <f>'照明算定(導入後1)'!AL55</f>
        <v/>
      </c>
      <c r="AK55" s="815"/>
      <c r="AL55" s="801" t="str">
        <f t="shared" si="0"/>
        <v/>
      </c>
      <c r="AM55" s="802"/>
      <c r="AP55" s="33"/>
    </row>
    <row r="56" spans="1:42" ht="15" customHeight="1">
      <c r="A56" s="28"/>
      <c r="B56" s="828">
        <f t="shared" si="3"/>
        <v>49</v>
      </c>
      <c r="C56" s="829"/>
      <c r="D56" s="830"/>
      <c r="E56" s="831"/>
      <c r="F56" s="831"/>
      <c r="G56" s="831"/>
      <c r="H56" s="831"/>
      <c r="I56" s="831"/>
      <c r="J56" s="831"/>
      <c r="K56" s="831"/>
      <c r="L56" s="831"/>
      <c r="M56" s="831"/>
      <c r="N56" s="831"/>
      <c r="O56" s="831"/>
      <c r="P56" s="831"/>
      <c r="Q56" s="831"/>
      <c r="R56" s="832"/>
      <c r="S56" s="833">
        <f>'照明算定(導入後1)'!S56</f>
        <v>0</v>
      </c>
      <c r="T56" s="833"/>
      <c r="U56" s="834"/>
      <c r="V56" s="835">
        <f>'照明算定(導入後1)'!V56</f>
        <v>0</v>
      </c>
      <c r="W56" s="835"/>
      <c r="X56" s="835"/>
      <c r="Y56" s="826">
        <f t="shared" si="2"/>
        <v>0</v>
      </c>
      <c r="Z56" s="826"/>
      <c r="AA56" s="826"/>
      <c r="AB56" s="826"/>
      <c r="AC56" s="846">
        <f>'照明算定(導入後1)'!AE56</f>
        <v>0</v>
      </c>
      <c r="AD56" s="846"/>
      <c r="AE56" s="846"/>
      <c r="AF56" s="846"/>
      <c r="AG56" s="846"/>
      <c r="AH56" s="846"/>
      <c r="AI56" s="847"/>
      <c r="AJ56" s="814" t="str">
        <f>'照明算定(導入後1)'!AL56</f>
        <v/>
      </c>
      <c r="AK56" s="815"/>
      <c r="AL56" s="801" t="str">
        <f t="shared" si="0"/>
        <v/>
      </c>
      <c r="AM56" s="802"/>
      <c r="AP56" s="33"/>
    </row>
    <row r="57" spans="1:42" ht="14.25" thickBot="1">
      <c r="A57" s="28"/>
      <c r="B57" s="848">
        <f t="shared" si="3"/>
        <v>50</v>
      </c>
      <c r="C57" s="849"/>
      <c r="D57" s="850"/>
      <c r="E57" s="820"/>
      <c r="F57" s="820"/>
      <c r="G57" s="820"/>
      <c r="H57" s="820"/>
      <c r="I57" s="820"/>
      <c r="J57" s="820"/>
      <c r="K57" s="820"/>
      <c r="L57" s="820"/>
      <c r="M57" s="820"/>
      <c r="N57" s="820"/>
      <c r="O57" s="820"/>
      <c r="P57" s="820"/>
      <c r="Q57" s="820"/>
      <c r="R57" s="821"/>
      <c r="S57" s="822">
        <f>'照明算定(導入後1)'!S57</f>
        <v>0</v>
      </c>
      <c r="T57" s="823"/>
      <c r="U57" s="824"/>
      <c r="V57" s="825">
        <f>'照明算定(導入後1)'!V57</f>
        <v>0</v>
      </c>
      <c r="W57" s="825"/>
      <c r="X57" s="825"/>
      <c r="Y57" s="826">
        <f t="shared" si="2"/>
        <v>0</v>
      </c>
      <c r="Z57" s="826"/>
      <c r="AA57" s="826"/>
      <c r="AB57" s="826"/>
      <c r="AC57" s="825">
        <f>'照明算定(導入後1)'!AE57</f>
        <v>0</v>
      </c>
      <c r="AD57" s="825"/>
      <c r="AE57" s="825"/>
      <c r="AF57" s="825"/>
      <c r="AG57" s="825"/>
      <c r="AH57" s="825"/>
      <c r="AI57" s="827"/>
      <c r="AJ57" s="816" t="str">
        <f>'照明算定(導入後1)'!AL57</f>
        <v/>
      </c>
      <c r="AK57" s="817"/>
      <c r="AL57" s="803" t="str">
        <f t="shared" si="0"/>
        <v/>
      </c>
      <c r="AM57" s="804"/>
      <c r="AP57" s="33"/>
    </row>
    <row r="58" spans="1:42" ht="14.25" thickBot="1">
      <c r="A58" s="28"/>
      <c r="B58" s="289" t="s">
        <v>500</v>
      </c>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805">
        <f>SUM(AL8:AM57)</f>
        <v>0</v>
      </c>
      <c r="AM58" s="568"/>
      <c r="AN58" s="568"/>
      <c r="AO58" s="568"/>
      <c r="AP58" s="287" t="s">
        <v>470</v>
      </c>
    </row>
    <row r="59" spans="1:42" ht="16.5" customHeight="1" thickBot="1">
      <c r="A59" s="28"/>
      <c r="B59" s="28"/>
      <c r="C59" s="28"/>
      <c r="D59" s="481" t="s">
        <v>161</v>
      </c>
      <c r="E59" s="481"/>
      <c r="F59" s="481"/>
      <c r="G59" s="481"/>
      <c r="H59" s="481"/>
      <c r="I59" s="481"/>
      <c r="J59" s="836"/>
      <c r="K59" s="837">
        <f>W59*0.495/1000</f>
        <v>0</v>
      </c>
      <c r="L59" s="838"/>
      <c r="M59" s="838"/>
      <c r="N59" s="838"/>
      <c r="O59" s="839"/>
      <c r="P59" s="36" t="s">
        <v>162</v>
      </c>
      <c r="Q59" s="35"/>
      <c r="R59" s="35"/>
      <c r="S59" s="38" t="s">
        <v>163</v>
      </c>
      <c r="T59" s="35"/>
      <c r="U59" s="37"/>
      <c r="V59" s="286"/>
      <c r="W59" s="840">
        <f>SUM(Y8:AB57)</f>
        <v>0</v>
      </c>
      <c r="X59" s="841"/>
      <c r="Y59" s="841"/>
      <c r="Z59" s="842"/>
      <c r="AA59" s="281" t="s">
        <v>125</v>
      </c>
      <c r="AB59" s="282"/>
      <c r="AC59" s="37"/>
      <c r="AD59" s="35"/>
      <c r="AE59" s="290" t="s">
        <v>508</v>
      </c>
      <c r="AF59" s="843">
        <f>AL59</f>
        <v>0</v>
      </c>
      <c r="AG59" s="844"/>
      <c r="AH59" s="844"/>
      <c r="AI59" s="845"/>
      <c r="AJ59" s="35" t="s">
        <v>162</v>
      </c>
      <c r="AK59" s="35"/>
      <c r="AL59" s="807">
        <f>AL58*0.495/1000</f>
        <v>0</v>
      </c>
      <c r="AM59" s="807"/>
      <c r="AN59" s="807"/>
      <c r="AO59" s="806" t="s">
        <v>469</v>
      </c>
      <c r="AP59" s="806"/>
    </row>
  </sheetData>
  <sheetProtection password="D73A" sheet="1" objects="1" formatCells="0"/>
  <mergeCells count="525">
    <mergeCell ref="U1:AF2"/>
    <mergeCell ref="AG1:AJ2"/>
    <mergeCell ref="A3:K4"/>
    <mergeCell ref="AJ6:AK7"/>
    <mergeCell ref="A1:T2"/>
    <mergeCell ref="L3:AJ4"/>
    <mergeCell ref="B6:C7"/>
    <mergeCell ref="D6:L7"/>
    <mergeCell ref="M6:O6"/>
    <mergeCell ref="P6:R6"/>
    <mergeCell ref="Y6:AB6"/>
    <mergeCell ref="AC6:AI7"/>
    <mergeCell ref="M7:O7"/>
    <mergeCell ref="P7:R7"/>
    <mergeCell ref="S7:U7"/>
    <mergeCell ref="V7:X7"/>
    <mergeCell ref="Y7:AB7"/>
    <mergeCell ref="S9:U9"/>
    <mergeCell ref="V9:X9"/>
    <mergeCell ref="Y9:AB9"/>
    <mergeCell ref="AC9:AI9"/>
    <mergeCell ref="B8:C8"/>
    <mergeCell ref="D8:L8"/>
    <mergeCell ref="M8:O8"/>
    <mergeCell ref="P8:R8"/>
    <mergeCell ref="S8:U8"/>
    <mergeCell ref="V8:X8"/>
    <mergeCell ref="Y8:AB8"/>
    <mergeCell ref="AC8:AI8"/>
    <mergeCell ref="B9:C9"/>
    <mergeCell ref="D9:L9"/>
    <mergeCell ref="M9:O9"/>
    <mergeCell ref="P9:R9"/>
    <mergeCell ref="Y10:AB10"/>
    <mergeCell ref="AC10:AI10"/>
    <mergeCell ref="B11:C11"/>
    <mergeCell ref="D11:L11"/>
    <mergeCell ref="M11:O11"/>
    <mergeCell ref="P11:R11"/>
    <mergeCell ref="S11:U11"/>
    <mergeCell ref="V11:X11"/>
    <mergeCell ref="Y11:AB11"/>
    <mergeCell ref="AC11:AI11"/>
    <mergeCell ref="B10:C10"/>
    <mergeCell ref="D10:L10"/>
    <mergeCell ref="M10:O10"/>
    <mergeCell ref="P10:R10"/>
    <mergeCell ref="S10:U10"/>
    <mergeCell ref="V10:X10"/>
    <mergeCell ref="Y12:AB12"/>
    <mergeCell ref="AC12:AI12"/>
    <mergeCell ref="B13:C13"/>
    <mergeCell ref="D13:L13"/>
    <mergeCell ref="M13:O13"/>
    <mergeCell ref="P13:R13"/>
    <mergeCell ref="S13:U13"/>
    <mergeCell ref="V13:X13"/>
    <mergeCell ref="Y13:AB13"/>
    <mergeCell ref="AC13:AI13"/>
    <mergeCell ref="B12:C12"/>
    <mergeCell ref="D12:L12"/>
    <mergeCell ref="M12:O12"/>
    <mergeCell ref="P12:R12"/>
    <mergeCell ref="S12:U12"/>
    <mergeCell ref="V12:X12"/>
    <mergeCell ref="Y14:AB14"/>
    <mergeCell ref="AC14:AI14"/>
    <mergeCell ref="B15:C15"/>
    <mergeCell ref="D15:L15"/>
    <mergeCell ref="M15:O15"/>
    <mergeCell ref="P15:R15"/>
    <mergeCell ref="S15:U15"/>
    <mergeCell ref="V15:X15"/>
    <mergeCell ref="Y15:AB15"/>
    <mergeCell ref="AC15:AI15"/>
    <mergeCell ref="B14:C14"/>
    <mergeCell ref="D14:L14"/>
    <mergeCell ref="M14:O14"/>
    <mergeCell ref="P14:R14"/>
    <mergeCell ref="S14:U14"/>
    <mergeCell ref="V14:X14"/>
    <mergeCell ref="Y16:AB16"/>
    <mergeCell ref="AC16:AI16"/>
    <mergeCell ref="B17:C17"/>
    <mergeCell ref="D17:L17"/>
    <mergeCell ref="M17:O17"/>
    <mergeCell ref="P17:R17"/>
    <mergeCell ref="S17:U17"/>
    <mergeCell ref="V17:X17"/>
    <mergeCell ref="Y17:AB17"/>
    <mergeCell ref="AC17:AI17"/>
    <mergeCell ref="B16:C16"/>
    <mergeCell ref="D16:L16"/>
    <mergeCell ref="M16:O16"/>
    <mergeCell ref="P16:R16"/>
    <mergeCell ref="S16:U16"/>
    <mergeCell ref="V16:X16"/>
    <mergeCell ref="Y18:AB18"/>
    <mergeCell ref="AC18:AI18"/>
    <mergeCell ref="B19:C19"/>
    <mergeCell ref="D19:L19"/>
    <mergeCell ref="M19:O19"/>
    <mergeCell ref="P19:R19"/>
    <mergeCell ref="S19:U19"/>
    <mergeCell ref="V19:X19"/>
    <mergeCell ref="Y19:AB19"/>
    <mergeCell ref="AC19:AI19"/>
    <mergeCell ref="B18:C18"/>
    <mergeCell ref="D18:L18"/>
    <mergeCell ref="M18:O18"/>
    <mergeCell ref="P18:R18"/>
    <mergeCell ref="S18:U18"/>
    <mergeCell ref="V18:X18"/>
    <mergeCell ref="Y20:AB20"/>
    <mergeCell ref="AC20:AI20"/>
    <mergeCell ref="B21:C21"/>
    <mergeCell ref="D21:L21"/>
    <mergeCell ref="M21:O21"/>
    <mergeCell ref="P21:R21"/>
    <mergeCell ref="S21:U21"/>
    <mergeCell ref="V21:X21"/>
    <mergeCell ref="Y21:AB21"/>
    <mergeCell ref="AC21:AI21"/>
    <mergeCell ref="B20:C20"/>
    <mergeCell ref="D20:L20"/>
    <mergeCell ref="M20:O20"/>
    <mergeCell ref="P20:R20"/>
    <mergeCell ref="S20:U20"/>
    <mergeCell ref="V20:X20"/>
    <mergeCell ref="Y22:AB22"/>
    <mergeCell ref="AC22:AI22"/>
    <mergeCell ref="B23:C23"/>
    <mergeCell ref="D23:L23"/>
    <mergeCell ref="M23:O23"/>
    <mergeCell ref="P23:R23"/>
    <mergeCell ref="S23:U23"/>
    <mergeCell ref="V23:X23"/>
    <mergeCell ref="Y23:AB23"/>
    <mergeCell ref="AC23:AI23"/>
    <mergeCell ref="B22:C22"/>
    <mergeCell ref="D22:L22"/>
    <mergeCell ref="M22:O22"/>
    <mergeCell ref="P22:R22"/>
    <mergeCell ref="S22:U22"/>
    <mergeCell ref="V22:X22"/>
    <mergeCell ref="Y24:AB24"/>
    <mergeCell ref="AC24:AI24"/>
    <mergeCell ref="B25:C25"/>
    <mergeCell ref="D25:L25"/>
    <mergeCell ref="M25:O25"/>
    <mergeCell ref="P25:R25"/>
    <mergeCell ref="S25:U25"/>
    <mergeCell ref="V25:X25"/>
    <mergeCell ref="Y25:AB25"/>
    <mergeCell ref="AC25:AI25"/>
    <mergeCell ref="B24:C24"/>
    <mergeCell ref="D24:L24"/>
    <mergeCell ref="M24:O24"/>
    <mergeCell ref="P24:R24"/>
    <mergeCell ref="S24:U24"/>
    <mergeCell ref="V24:X24"/>
    <mergeCell ref="Y26:AB26"/>
    <mergeCell ref="AC26:AI26"/>
    <mergeCell ref="B27:C27"/>
    <mergeCell ref="D27:L27"/>
    <mergeCell ref="M27:O27"/>
    <mergeCell ref="P27:R27"/>
    <mergeCell ref="S27:U27"/>
    <mergeCell ref="V27:X27"/>
    <mergeCell ref="Y27:AB27"/>
    <mergeCell ref="AC27:AI27"/>
    <mergeCell ref="B26:C26"/>
    <mergeCell ref="D26:L26"/>
    <mergeCell ref="M26:O26"/>
    <mergeCell ref="P26:R26"/>
    <mergeCell ref="S26:U26"/>
    <mergeCell ref="V26:X26"/>
    <mergeCell ref="Y28:AB28"/>
    <mergeCell ref="AC28:AI28"/>
    <mergeCell ref="B29:C29"/>
    <mergeCell ref="D29:L29"/>
    <mergeCell ref="M29:O29"/>
    <mergeCell ref="P29:R29"/>
    <mergeCell ref="S29:U29"/>
    <mergeCell ref="V29:X29"/>
    <mergeCell ref="Y29:AB29"/>
    <mergeCell ref="AC29:AI29"/>
    <mergeCell ref="B28:C28"/>
    <mergeCell ref="D28:L28"/>
    <mergeCell ref="M28:O28"/>
    <mergeCell ref="P28:R28"/>
    <mergeCell ref="S28:U28"/>
    <mergeCell ref="V28:X28"/>
    <mergeCell ref="Y30:AB30"/>
    <mergeCell ref="AC30:AI30"/>
    <mergeCell ref="B31:C31"/>
    <mergeCell ref="D31:L31"/>
    <mergeCell ref="M31:O31"/>
    <mergeCell ref="P31:R31"/>
    <mergeCell ref="S31:U31"/>
    <mergeCell ref="V31:X31"/>
    <mergeCell ref="Y31:AB31"/>
    <mergeCell ref="AC31:AI31"/>
    <mergeCell ref="B30:C30"/>
    <mergeCell ref="D30:L30"/>
    <mergeCell ref="M30:O30"/>
    <mergeCell ref="P30:R30"/>
    <mergeCell ref="S30:U30"/>
    <mergeCell ref="V30:X30"/>
    <mergeCell ref="Y32:AB32"/>
    <mergeCell ref="AC32:AI32"/>
    <mergeCell ref="B33:C33"/>
    <mergeCell ref="D33:L33"/>
    <mergeCell ref="M33:O33"/>
    <mergeCell ref="P33:R33"/>
    <mergeCell ref="S33:U33"/>
    <mergeCell ref="V33:X33"/>
    <mergeCell ref="Y33:AB33"/>
    <mergeCell ref="AC33:AI33"/>
    <mergeCell ref="B32:C32"/>
    <mergeCell ref="D32:L32"/>
    <mergeCell ref="M32:O32"/>
    <mergeCell ref="P32:R32"/>
    <mergeCell ref="S32:U32"/>
    <mergeCell ref="V32:X32"/>
    <mergeCell ref="Y34:AB34"/>
    <mergeCell ref="AC34:AI34"/>
    <mergeCell ref="B35:C35"/>
    <mergeCell ref="D35:L35"/>
    <mergeCell ref="M35:O35"/>
    <mergeCell ref="P35:R35"/>
    <mergeCell ref="S35:U35"/>
    <mergeCell ref="V35:X35"/>
    <mergeCell ref="Y35:AB35"/>
    <mergeCell ref="AC35:AI35"/>
    <mergeCell ref="B34:C34"/>
    <mergeCell ref="D34:L34"/>
    <mergeCell ref="M34:O34"/>
    <mergeCell ref="P34:R34"/>
    <mergeCell ref="S34:U34"/>
    <mergeCell ref="V34:X34"/>
    <mergeCell ref="Y36:AB36"/>
    <mergeCell ref="AC36:AI36"/>
    <mergeCell ref="B37:C37"/>
    <mergeCell ref="D37:L37"/>
    <mergeCell ref="M37:O37"/>
    <mergeCell ref="P37:R37"/>
    <mergeCell ref="S37:U37"/>
    <mergeCell ref="V37:X37"/>
    <mergeCell ref="Y37:AB37"/>
    <mergeCell ref="AC37:AI37"/>
    <mergeCell ref="B36:C36"/>
    <mergeCell ref="D36:L36"/>
    <mergeCell ref="M36:O36"/>
    <mergeCell ref="P36:R36"/>
    <mergeCell ref="S36:U36"/>
    <mergeCell ref="V36:X36"/>
    <mergeCell ref="Y38:AB38"/>
    <mergeCell ref="AC38:AI38"/>
    <mergeCell ref="B39:C39"/>
    <mergeCell ref="D39:L39"/>
    <mergeCell ref="M39:O39"/>
    <mergeCell ref="P39:R39"/>
    <mergeCell ref="S39:U39"/>
    <mergeCell ref="V39:X39"/>
    <mergeCell ref="Y39:AB39"/>
    <mergeCell ref="AC39:AI39"/>
    <mergeCell ref="B38:C38"/>
    <mergeCell ref="D38:L38"/>
    <mergeCell ref="M38:O38"/>
    <mergeCell ref="P38:R38"/>
    <mergeCell ref="S38:U38"/>
    <mergeCell ref="V38:X38"/>
    <mergeCell ref="Y40:AB40"/>
    <mergeCell ref="AC40:AI40"/>
    <mergeCell ref="B41:C41"/>
    <mergeCell ref="D41:L41"/>
    <mergeCell ref="M41:O41"/>
    <mergeCell ref="P41:R41"/>
    <mergeCell ref="S41:U41"/>
    <mergeCell ref="V41:X41"/>
    <mergeCell ref="Y41:AB41"/>
    <mergeCell ref="AC41:AI41"/>
    <mergeCell ref="B40:C40"/>
    <mergeCell ref="D40:L40"/>
    <mergeCell ref="M40:O40"/>
    <mergeCell ref="P40:R40"/>
    <mergeCell ref="S40:U40"/>
    <mergeCell ref="V40:X40"/>
    <mergeCell ref="Y42:AB42"/>
    <mergeCell ref="AC42:AI42"/>
    <mergeCell ref="B43:C43"/>
    <mergeCell ref="D43:L43"/>
    <mergeCell ref="M43:O43"/>
    <mergeCell ref="P43:R43"/>
    <mergeCell ref="S43:U43"/>
    <mergeCell ref="V43:X43"/>
    <mergeCell ref="Y43:AB43"/>
    <mergeCell ref="AC43:AI43"/>
    <mergeCell ref="B42:C42"/>
    <mergeCell ref="D42:L42"/>
    <mergeCell ref="M42:O42"/>
    <mergeCell ref="P42:R42"/>
    <mergeCell ref="S42:U42"/>
    <mergeCell ref="V42:X42"/>
    <mergeCell ref="Y44:AB44"/>
    <mergeCell ref="AC44:AI44"/>
    <mergeCell ref="B45:C45"/>
    <mergeCell ref="D45:L45"/>
    <mergeCell ref="M45:O45"/>
    <mergeCell ref="P45:R45"/>
    <mergeCell ref="S45:U45"/>
    <mergeCell ref="V45:X45"/>
    <mergeCell ref="Y45:AB45"/>
    <mergeCell ref="AC45:AI45"/>
    <mergeCell ref="B44:C44"/>
    <mergeCell ref="D44:L44"/>
    <mergeCell ref="M44:O44"/>
    <mergeCell ref="P44:R44"/>
    <mergeCell ref="S44:U44"/>
    <mergeCell ref="V44:X44"/>
    <mergeCell ref="Y46:AB46"/>
    <mergeCell ref="AC46:AI46"/>
    <mergeCell ref="B47:C47"/>
    <mergeCell ref="D47:L47"/>
    <mergeCell ref="M47:O47"/>
    <mergeCell ref="P47:R47"/>
    <mergeCell ref="S47:U47"/>
    <mergeCell ref="V47:X47"/>
    <mergeCell ref="Y47:AB47"/>
    <mergeCell ref="AC47:AI47"/>
    <mergeCell ref="B46:C46"/>
    <mergeCell ref="D46:L46"/>
    <mergeCell ref="M46:O46"/>
    <mergeCell ref="P46:R46"/>
    <mergeCell ref="S46:U46"/>
    <mergeCell ref="V46:X46"/>
    <mergeCell ref="Y48:AB48"/>
    <mergeCell ref="AC48:AI48"/>
    <mergeCell ref="B49:C49"/>
    <mergeCell ref="D49:L49"/>
    <mergeCell ref="M49:O49"/>
    <mergeCell ref="P49:R49"/>
    <mergeCell ref="S49:U49"/>
    <mergeCell ref="V49:X49"/>
    <mergeCell ref="Y49:AB49"/>
    <mergeCell ref="AC49:AI49"/>
    <mergeCell ref="B48:C48"/>
    <mergeCell ref="D48:L48"/>
    <mergeCell ref="M48:O48"/>
    <mergeCell ref="P48:R48"/>
    <mergeCell ref="S48:U48"/>
    <mergeCell ref="V48:X48"/>
    <mergeCell ref="Y50:AB50"/>
    <mergeCell ref="AC50:AI50"/>
    <mergeCell ref="B51:C51"/>
    <mergeCell ref="D51:L51"/>
    <mergeCell ref="M51:O51"/>
    <mergeCell ref="P51:R51"/>
    <mergeCell ref="S51:U51"/>
    <mergeCell ref="V51:X51"/>
    <mergeCell ref="Y51:AB51"/>
    <mergeCell ref="AC51:AI51"/>
    <mergeCell ref="B50:C50"/>
    <mergeCell ref="D50:L50"/>
    <mergeCell ref="M50:O50"/>
    <mergeCell ref="P50:R50"/>
    <mergeCell ref="S50:U50"/>
    <mergeCell ref="V50:X50"/>
    <mergeCell ref="Y52:AB52"/>
    <mergeCell ref="AC52:AI52"/>
    <mergeCell ref="B53:C53"/>
    <mergeCell ref="D53:L53"/>
    <mergeCell ref="M53:O53"/>
    <mergeCell ref="P53:R53"/>
    <mergeCell ref="S53:U53"/>
    <mergeCell ref="V53:X53"/>
    <mergeCell ref="Y53:AB53"/>
    <mergeCell ref="AC53:AI53"/>
    <mergeCell ref="B52:C52"/>
    <mergeCell ref="D52:L52"/>
    <mergeCell ref="M52:O52"/>
    <mergeCell ref="P52:R52"/>
    <mergeCell ref="S52:U52"/>
    <mergeCell ref="V52:X52"/>
    <mergeCell ref="D59:J59"/>
    <mergeCell ref="K59:O59"/>
    <mergeCell ref="W59:Z59"/>
    <mergeCell ref="AF59:AI59"/>
    <mergeCell ref="Y54:AB54"/>
    <mergeCell ref="AC54:AI54"/>
    <mergeCell ref="B55:C55"/>
    <mergeCell ref="D55:L55"/>
    <mergeCell ref="M55:O55"/>
    <mergeCell ref="P55:R55"/>
    <mergeCell ref="S55:U55"/>
    <mergeCell ref="V55:X55"/>
    <mergeCell ref="Y55:AB55"/>
    <mergeCell ref="AC55:AI55"/>
    <mergeCell ref="B54:C54"/>
    <mergeCell ref="D54:L54"/>
    <mergeCell ref="M54:O54"/>
    <mergeCell ref="P54:R54"/>
    <mergeCell ref="S54:U54"/>
    <mergeCell ref="V54:X54"/>
    <mergeCell ref="Y56:AB56"/>
    <mergeCell ref="AC56:AI56"/>
    <mergeCell ref="B57:C57"/>
    <mergeCell ref="D57:L57"/>
    <mergeCell ref="M57:O57"/>
    <mergeCell ref="P57:R57"/>
    <mergeCell ref="S57:U57"/>
    <mergeCell ref="V57:X57"/>
    <mergeCell ref="Y57:AB57"/>
    <mergeCell ref="AC57:AI57"/>
    <mergeCell ref="B56:C56"/>
    <mergeCell ref="D56:L56"/>
    <mergeCell ref="M56:O56"/>
    <mergeCell ref="P56:R56"/>
    <mergeCell ref="S56:U56"/>
    <mergeCell ref="V56:X56"/>
    <mergeCell ref="AJ8:AK8"/>
    <mergeCell ref="AJ9:AK9"/>
    <mergeCell ref="AJ10:AK10"/>
    <mergeCell ref="AJ11:AK11"/>
    <mergeCell ref="AJ12:AK12"/>
    <mergeCell ref="AJ13:AK13"/>
    <mergeCell ref="AJ14:AK14"/>
    <mergeCell ref="AJ15:AK15"/>
    <mergeCell ref="AJ16:AK16"/>
    <mergeCell ref="AJ17:AK17"/>
    <mergeCell ref="AJ18:AK18"/>
    <mergeCell ref="AJ19:AK19"/>
    <mergeCell ref="AJ20:AK20"/>
    <mergeCell ref="AJ21:AK21"/>
    <mergeCell ref="AJ22:AK22"/>
    <mergeCell ref="AJ23:AK23"/>
    <mergeCell ref="AJ24:AK24"/>
    <mergeCell ref="AJ25:AK25"/>
    <mergeCell ref="AJ26:AK26"/>
    <mergeCell ref="AJ27:AK27"/>
    <mergeCell ref="AJ28:AK28"/>
    <mergeCell ref="AJ29:AK29"/>
    <mergeCell ref="AJ30:AK30"/>
    <mergeCell ref="AJ31:AK31"/>
    <mergeCell ref="AJ32:AK32"/>
    <mergeCell ref="AJ33:AK33"/>
    <mergeCell ref="AJ34:AK34"/>
    <mergeCell ref="AJ35:AK35"/>
    <mergeCell ref="AJ36:AK36"/>
    <mergeCell ref="AJ37:AK37"/>
    <mergeCell ref="AJ38:AK38"/>
    <mergeCell ref="AJ39:AK39"/>
    <mergeCell ref="AJ40:AK40"/>
    <mergeCell ref="AJ41:AK41"/>
    <mergeCell ref="AJ42:AK42"/>
    <mergeCell ref="AJ43:AK43"/>
    <mergeCell ref="AJ53:AK53"/>
    <mergeCell ref="AJ54:AK54"/>
    <mergeCell ref="AJ55:AK55"/>
    <mergeCell ref="AJ56:AK56"/>
    <mergeCell ref="AJ57:AK57"/>
    <mergeCell ref="AJ44:AK44"/>
    <mergeCell ref="AJ45:AK45"/>
    <mergeCell ref="AJ46:AK46"/>
    <mergeCell ref="AJ47:AK47"/>
    <mergeCell ref="AJ48:AK48"/>
    <mergeCell ref="AJ49:AK49"/>
    <mergeCell ref="AJ50:AK50"/>
    <mergeCell ref="AJ51:AK51"/>
    <mergeCell ref="AJ52:AK52"/>
    <mergeCell ref="AL6:AM7"/>
    <mergeCell ref="AL8:AM8"/>
    <mergeCell ref="AL9:AM9"/>
    <mergeCell ref="AL10:AM10"/>
    <mergeCell ref="AL11:AM11"/>
    <mergeCell ref="AL12:AM12"/>
    <mergeCell ref="AL13:AM13"/>
    <mergeCell ref="AL14:AM14"/>
    <mergeCell ref="AL15:AM15"/>
    <mergeCell ref="AL16:AM16"/>
    <mergeCell ref="AL17:AM17"/>
    <mergeCell ref="AL18:AM18"/>
    <mergeCell ref="AL19:AM19"/>
    <mergeCell ref="AL20:AM20"/>
    <mergeCell ref="AL21:AM21"/>
    <mergeCell ref="AL22:AM22"/>
    <mergeCell ref="AL23:AM23"/>
    <mergeCell ref="AL24:AM24"/>
    <mergeCell ref="AL25:AM25"/>
    <mergeCell ref="AL26:AM26"/>
    <mergeCell ref="AL27:AM27"/>
    <mergeCell ref="AL28:AM28"/>
    <mergeCell ref="AL29:AM29"/>
    <mergeCell ref="AL30:AM30"/>
    <mergeCell ref="AL31:AM31"/>
    <mergeCell ref="AL32:AM32"/>
    <mergeCell ref="AL33:AM33"/>
    <mergeCell ref="AL34:AM34"/>
    <mergeCell ref="AL35:AM35"/>
    <mergeCell ref="AL36:AM36"/>
    <mergeCell ref="AL37:AM37"/>
    <mergeCell ref="AL38:AM38"/>
    <mergeCell ref="AL39:AM39"/>
    <mergeCell ref="AL40:AM40"/>
    <mergeCell ref="AL41:AM41"/>
    <mergeCell ref="AL42:AM42"/>
    <mergeCell ref="AL43:AM43"/>
    <mergeCell ref="AL44:AM44"/>
    <mergeCell ref="AL45:AM45"/>
    <mergeCell ref="AL46:AM46"/>
    <mergeCell ref="AL47:AM47"/>
    <mergeCell ref="AL48:AM48"/>
    <mergeCell ref="AL49:AM49"/>
    <mergeCell ref="AL50:AM50"/>
    <mergeCell ref="AL51:AM51"/>
    <mergeCell ref="AL52:AM52"/>
    <mergeCell ref="AL53:AM53"/>
    <mergeCell ref="AL54:AM54"/>
    <mergeCell ref="AL55:AM55"/>
    <mergeCell ref="AL56:AM56"/>
    <mergeCell ref="AL57:AM57"/>
    <mergeCell ref="AL58:AO58"/>
    <mergeCell ref="AO59:AP59"/>
    <mergeCell ref="AL59:AN59"/>
  </mergeCells>
  <phoneticPr fontId="28"/>
  <conditionalFormatting sqref="D8:R57">
    <cfRule type="containsBlanks" dxfId="139" priority="24">
      <formula>LEN(TRIM(D8))=0</formula>
    </cfRule>
  </conditionalFormatting>
  <conditionalFormatting sqref="S8:U57">
    <cfRule type="notContainsBlanks" dxfId="138" priority="21">
      <formula>LEN(TRIM(S8))&gt;0</formula>
    </cfRule>
  </conditionalFormatting>
  <conditionalFormatting sqref="S8:U57">
    <cfRule type="expression" dxfId="137" priority="22">
      <formula>$AO$7=1</formula>
    </cfRule>
  </conditionalFormatting>
  <conditionalFormatting sqref="B8:C8">
    <cfRule type="containsBlanks" dxfId="136" priority="12">
      <formula>LEN(TRIM(B8))=0</formula>
    </cfRule>
  </conditionalFormatting>
  <conditionalFormatting sqref="V8:X57">
    <cfRule type="notContainsBlanks" dxfId="135" priority="10">
      <formula>LEN(TRIM(V8))&gt;0</formula>
    </cfRule>
  </conditionalFormatting>
  <conditionalFormatting sqref="V8:X57">
    <cfRule type="expression" dxfId="134" priority="11">
      <formula>$AO$7=1</formula>
    </cfRule>
  </conditionalFormatting>
  <dataValidations count="4">
    <dataValidation type="whole" allowBlank="1" showInputMessage="1" showErrorMessage="1" error="数値で記入します" sqref="P8:R57">
      <formula1>0</formula1>
      <formula2>1000000</formula2>
    </dataValidation>
    <dataValidation type="decimal" allowBlank="1" showInputMessage="1" showErrorMessage="1" error="０～３６５の数値で記入します" sqref="V8:X57">
      <formula1>0</formula1>
      <formula2>365</formula2>
    </dataValidation>
    <dataValidation type="decimal" allowBlank="1" showInputMessage="1" showErrorMessage="1" error="０～２４の数値で記入します" sqref="S8:U57">
      <formula1>0</formula1>
      <formula2>24</formula2>
    </dataValidation>
    <dataValidation type="decimal" allowBlank="1" showInputMessage="1" showErrorMessage="1" error="数値で記入します" sqref="M8:O57">
      <formula1>0</formula1>
      <formula2>1000000</formula2>
    </dataValidation>
  </dataValidations>
  <printOptions horizontalCentered="1"/>
  <pageMargins left="0.51181102362204722" right="0.51181102362204722" top="0.51181102362204722" bottom="0.35433070866141736" header="0.27559055118110237" footer="0.31496062992125984"/>
  <pageSetup paperSize="9" scale="96" orientation="portrait" r:id="rId1"/>
  <headerFooter>
    <oddHeader>&amp;L６．CO₂排出削減量算定</oddHead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1" operator="notEqual" id="{5BEEFFFF-E3DF-4BD9-9646-F1006841A282}">
            <xm:f>'照明算定(導入後1)'!$P8</xm:f>
            <x14:dxf>
              <font>
                <color rgb="FFFF0000"/>
              </font>
              <fill>
                <patternFill>
                  <bgColor rgb="FFFFFF00"/>
                </patternFill>
              </fill>
            </x14:dxf>
          </x14:cfRule>
          <xm:sqref>P8:R57</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8" tint="0.79998168889431442"/>
    <pageSetUpPr fitToPage="1"/>
  </sheetPr>
  <dimension ref="A1:AV60"/>
  <sheetViews>
    <sheetView showZeros="0" view="pageBreakPreview" zoomScaleNormal="100" zoomScaleSheetLayoutView="100" workbookViewId="0">
      <selection activeCell="AN1" sqref="AN1"/>
    </sheetView>
  </sheetViews>
  <sheetFormatPr defaultRowHeight="13.5"/>
  <cols>
    <col min="1" max="1" width="1.125" style="24" customWidth="1"/>
    <col min="2" max="15" width="2.625" style="24" customWidth="1"/>
    <col min="16" max="24" width="2.125" style="24" customWidth="1"/>
    <col min="25" max="36" width="2.625" style="24" customWidth="1"/>
    <col min="37" max="37" width="3.875" style="24" customWidth="1"/>
    <col min="38" max="41" width="3.625" style="24" customWidth="1"/>
    <col min="42" max="43" width="5.625" style="24" customWidth="1"/>
    <col min="44" max="46" width="9" style="24" customWidth="1"/>
    <col min="47" max="47" width="9.5" style="24" hidden="1" customWidth="1"/>
    <col min="48" max="48" width="9" style="24" hidden="1" customWidth="1"/>
    <col min="49" max="52" width="9" style="24" customWidth="1"/>
    <col min="53" max="16384" width="9" style="24"/>
  </cols>
  <sheetData>
    <row r="1" spans="1:48" ht="13.5" customHeight="1">
      <c r="A1" s="929" t="s">
        <v>497</v>
      </c>
      <c r="B1" s="930"/>
      <c r="C1" s="930"/>
      <c r="D1" s="930"/>
      <c r="E1" s="930"/>
      <c r="F1" s="930"/>
      <c r="G1" s="930"/>
      <c r="H1" s="930"/>
      <c r="I1" s="930"/>
      <c r="J1" s="930"/>
      <c r="K1" s="930"/>
      <c r="L1" s="930"/>
      <c r="M1" s="930"/>
      <c r="N1" s="930"/>
      <c r="O1" s="930"/>
      <c r="P1" s="930"/>
      <c r="Q1" s="930"/>
      <c r="R1" s="930"/>
      <c r="S1" s="930"/>
      <c r="T1" s="930"/>
      <c r="U1" s="279"/>
      <c r="V1" s="279"/>
      <c r="W1" s="279"/>
      <c r="X1" s="279"/>
      <c r="Y1" s="279"/>
      <c r="Z1" s="279"/>
      <c r="AA1" s="279"/>
      <c r="AB1" s="279"/>
      <c r="AC1" s="279"/>
      <c r="AD1" s="919"/>
      <c r="AE1" s="919"/>
      <c r="AF1" s="919"/>
      <c r="AG1" s="919"/>
      <c r="AH1" s="920"/>
      <c r="AI1" s="860" t="str">
        <f ca="1">RIGHT(CELL("filename",AI1),LEN(CELL("filename",AI1))-FIND("]",CELL("filename",AI1)))</f>
        <v>照明算定(導入後1)</v>
      </c>
      <c r="AJ1" s="861"/>
      <c r="AK1" s="861"/>
      <c r="AL1" s="862"/>
    </row>
    <row r="2" spans="1:48">
      <c r="A2" s="931"/>
      <c r="B2" s="932"/>
      <c r="C2" s="932"/>
      <c r="D2" s="932"/>
      <c r="E2" s="932"/>
      <c r="F2" s="932"/>
      <c r="G2" s="932"/>
      <c r="H2" s="932"/>
      <c r="I2" s="932"/>
      <c r="J2" s="932"/>
      <c r="K2" s="932"/>
      <c r="L2" s="932"/>
      <c r="M2" s="932"/>
      <c r="N2" s="932"/>
      <c r="O2" s="932"/>
      <c r="P2" s="932"/>
      <c r="Q2" s="932"/>
      <c r="R2" s="932"/>
      <c r="S2" s="932"/>
      <c r="T2" s="932"/>
      <c r="U2" s="280"/>
      <c r="V2" s="280"/>
      <c r="W2" s="280"/>
      <c r="X2" s="280"/>
      <c r="Y2" s="280"/>
      <c r="Z2" s="280"/>
      <c r="AA2" s="280"/>
      <c r="AB2" s="280"/>
      <c r="AC2" s="280"/>
      <c r="AD2" s="921"/>
      <c r="AE2" s="921"/>
      <c r="AF2" s="921"/>
      <c r="AG2" s="921"/>
      <c r="AH2" s="922"/>
      <c r="AI2" s="863"/>
      <c r="AJ2" s="864"/>
      <c r="AK2" s="864"/>
      <c r="AL2" s="865"/>
    </row>
    <row r="3" spans="1:48" ht="13.5" customHeight="1">
      <c r="A3" s="923" t="s">
        <v>496</v>
      </c>
      <c r="B3" s="924"/>
      <c r="C3" s="924"/>
      <c r="D3" s="924"/>
      <c r="E3" s="924"/>
      <c r="F3" s="924"/>
      <c r="G3" s="924"/>
      <c r="H3" s="924"/>
      <c r="I3" s="924"/>
      <c r="J3" s="924"/>
      <c r="K3" s="924"/>
      <c r="L3" s="924"/>
      <c r="M3" s="924"/>
      <c r="N3" s="924"/>
      <c r="O3" s="924"/>
      <c r="P3" s="924"/>
      <c r="Q3" s="924"/>
      <c r="R3" s="924"/>
      <c r="S3" s="924"/>
      <c r="T3" s="924"/>
      <c r="U3" s="924"/>
      <c r="V3" s="924"/>
      <c r="W3" s="924"/>
      <c r="X3" s="924"/>
      <c r="Y3" s="924"/>
      <c r="Z3" s="924"/>
      <c r="AA3" s="924"/>
      <c r="AB3" s="924"/>
      <c r="AC3" s="924"/>
      <c r="AD3" s="924"/>
      <c r="AE3" s="924"/>
      <c r="AF3" s="924"/>
      <c r="AG3" s="924"/>
      <c r="AH3" s="924"/>
      <c r="AI3" s="924"/>
      <c r="AJ3" s="925"/>
      <c r="AK3" s="56"/>
      <c r="AL3" s="66"/>
      <c r="AO3" s="29"/>
    </row>
    <row r="4" spans="1:48">
      <c r="A4" s="926"/>
      <c r="B4" s="927"/>
      <c r="C4" s="927"/>
      <c r="D4" s="927"/>
      <c r="E4" s="927"/>
      <c r="F4" s="927"/>
      <c r="G4" s="927"/>
      <c r="H4" s="927"/>
      <c r="I4" s="927"/>
      <c r="J4" s="927"/>
      <c r="K4" s="927"/>
      <c r="L4" s="927"/>
      <c r="M4" s="927"/>
      <c r="N4" s="927"/>
      <c r="O4" s="927"/>
      <c r="P4" s="927"/>
      <c r="Q4" s="927"/>
      <c r="R4" s="927"/>
      <c r="S4" s="927"/>
      <c r="T4" s="927"/>
      <c r="U4" s="927"/>
      <c r="V4" s="927"/>
      <c r="W4" s="927"/>
      <c r="X4" s="927"/>
      <c r="Y4" s="927"/>
      <c r="Z4" s="927"/>
      <c r="AA4" s="927"/>
      <c r="AB4" s="927"/>
      <c r="AC4" s="927"/>
      <c r="AD4" s="927"/>
      <c r="AE4" s="927"/>
      <c r="AF4" s="927"/>
      <c r="AG4" s="927"/>
      <c r="AH4" s="927"/>
      <c r="AI4" s="927"/>
      <c r="AJ4" s="928"/>
      <c r="AK4" s="69"/>
      <c r="AL4" s="29"/>
      <c r="AO4" s="28"/>
    </row>
    <row r="5" spans="1:48" ht="18.95" customHeight="1">
      <c r="A5" s="26"/>
      <c r="B5" s="28"/>
      <c r="C5" s="28"/>
      <c r="D5" s="28" t="s">
        <v>451</v>
      </c>
      <c r="E5" s="28" t="s">
        <v>454</v>
      </c>
      <c r="F5" s="29"/>
      <c r="G5" s="28"/>
      <c r="H5" s="28"/>
      <c r="I5" s="28"/>
      <c r="J5" s="28"/>
      <c r="K5" s="29"/>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Q5" s="28"/>
    </row>
    <row r="6" spans="1:48" s="29" customFormat="1" ht="24" customHeight="1">
      <c r="A6" s="28"/>
      <c r="B6" s="879" t="s">
        <v>149</v>
      </c>
      <c r="C6" s="880"/>
      <c r="D6" s="880" t="s">
        <v>389</v>
      </c>
      <c r="E6" s="880"/>
      <c r="F6" s="880"/>
      <c r="G6" s="880"/>
      <c r="H6" s="880"/>
      <c r="I6" s="880"/>
      <c r="J6" s="880"/>
      <c r="K6" s="880"/>
      <c r="L6" s="880"/>
      <c r="M6" s="908" t="s">
        <v>150</v>
      </c>
      <c r="N6" s="908"/>
      <c r="O6" s="908"/>
      <c r="P6" s="909" t="s">
        <v>164</v>
      </c>
      <c r="Q6" s="909"/>
      <c r="R6" s="909"/>
      <c r="S6" s="910" t="s">
        <v>165</v>
      </c>
      <c r="T6" s="911"/>
      <c r="U6" s="912"/>
      <c r="V6" s="910" t="s">
        <v>153</v>
      </c>
      <c r="W6" s="911"/>
      <c r="X6" s="912"/>
      <c r="Y6" s="913" t="s">
        <v>154</v>
      </c>
      <c r="Z6" s="914"/>
      <c r="AA6" s="914"/>
      <c r="AB6" s="915"/>
      <c r="AC6" s="913" t="s">
        <v>166</v>
      </c>
      <c r="AD6" s="915"/>
      <c r="AE6" s="880" t="s">
        <v>466</v>
      </c>
      <c r="AF6" s="880"/>
      <c r="AG6" s="880"/>
      <c r="AH6" s="880"/>
      <c r="AI6" s="880"/>
      <c r="AJ6" s="880"/>
      <c r="AK6" s="886"/>
      <c r="AL6" s="808" t="s">
        <v>458</v>
      </c>
      <c r="AM6" s="866"/>
      <c r="AN6" s="935" t="s">
        <v>459</v>
      </c>
      <c r="AO6" s="809"/>
      <c r="AP6" s="808" t="s">
        <v>468</v>
      </c>
      <c r="AQ6" s="809"/>
    </row>
    <row r="7" spans="1:48" s="29" customFormat="1" ht="17.25" customHeight="1" thickBot="1">
      <c r="A7" s="28"/>
      <c r="B7" s="848"/>
      <c r="C7" s="881"/>
      <c r="D7" s="882"/>
      <c r="E7" s="882"/>
      <c r="F7" s="882"/>
      <c r="G7" s="882"/>
      <c r="H7" s="882"/>
      <c r="I7" s="882"/>
      <c r="J7" s="882"/>
      <c r="K7" s="882"/>
      <c r="L7" s="882"/>
      <c r="M7" s="888" t="s">
        <v>156</v>
      </c>
      <c r="N7" s="888"/>
      <c r="O7" s="888"/>
      <c r="P7" s="889" t="s">
        <v>157</v>
      </c>
      <c r="Q7" s="889"/>
      <c r="R7" s="889"/>
      <c r="S7" s="888" t="s">
        <v>158</v>
      </c>
      <c r="T7" s="888"/>
      <c r="U7" s="888"/>
      <c r="V7" s="888" t="s">
        <v>159</v>
      </c>
      <c r="W7" s="888"/>
      <c r="X7" s="888"/>
      <c r="Y7" s="890" t="s">
        <v>160</v>
      </c>
      <c r="Z7" s="890"/>
      <c r="AA7" s="890"/>
      <c r="AB7" s="890"/>
      <c r="AC7" s="917" t="s">
        <v>167</v>
      </c>
      <c r="AD7" s="918"/>
      <c r="AE7" s="882"/>
      <c r="AF7" s="882"/>
      <c r="AG7" s="882"/>
      <c r="AH7" s="882"/>
      <c r="AI7" s="882"/>
      <c r="AJ7" s="882"/>
      <c r="AK7" s="916"/>
      <c r="AL7" s="867"/>
      <c r="AM7" s="868"/>
      <c r="AN7" s="810"/>
      <c r="AO7" s="811"/>
      <c r="AP7" s="810"/>
      <c r="AQ7" s="811"/>
    </row>
    <row r="8" spans="1:48" s="29" customFormat="1" ht="15" customHeight="1">
      <c r="A8" s="28"/>
      <c r="B8" s="851">
        <v>1</v>
      </c>
      <c r="C8" s="852"/>
      <c r="D8" s="853"/>
      <c r="E8" s="854"/>
      <c r="F8" s="854"/>
      <c r="G8" s="854"/>
      <c r="H8" s="854"/>
      <c r="I8" s="854"/>
      <c r="J8" s="854"/>
      <c r="K8" s="854"/>
      <c r="L8" s="854"/>
      <c r="M8" s="854"/>
      <c r="N8" s="854"/>
      <c r="O8" s="854"/>
      <c r="P8" s="854"/>
      <c r="Q8" s="854"/>
      <c r="R8" s="854"/>
      <c r="S8" s="854"/>
      <c r="T8" s="854"/>
      <c r="U8" s="854"/>
      <c r="V8" s="854"/>
      <c r="W8" s="854"/>
      <c r="X8" s="855"/>
      <c r="Y8" s="939">
        <f>(M8*P8*S8*V8)/1000</f>
        <v>0</v>
      </c>
      <c r="Z8" s="826"/>
      <c r="AA8" s="826"/>
      <c r="AB8" s="940"/>
      <c r="AC8" s="941"/>
      <c r="AD8" s="942"/>
      <c r="AE8" s="854"/>
      <c r="AF8" s="854"/>
      <c r="AG8" s="854"/>
      <c r="AH8" s="854"/>
      <c r="AI8" s="854"/>
      <c r="AJ8" s="854"/>
      <c r="AK8" s="855"/>
      <c r="AL8" s="936" t="str">
        <f>IF(AN8="","",IF(AN8&gt;10,10,AN8))</f>
        <v/>
      </c>
      <c r="AM8" s="937"/>
      <c r="AN8" s="938" t="str">
        <f>IFERROR(ROUNDUP(AU8/(S8*V8),0),"")</f>
        <v/>
      </c>
      <c r="AO8" s="938"/>
      <c r="AP8" s="900" t="str">
        <f>IFERROR(Y8*AL8,"")</f>
        <v/>
      </c>
      <c r="AQ8" s="901"/>
      <c r="AR8" s="33"/>
      <c r="AU8" s="29" t="str">
        <f>IF(AC8=$AV$9,60000,IF(AC8=$AV$10,50000,IF(AC8=$AV$11,40000,"")))</f>
        <v/>
      </c>
    </row>
    <row r="9" spans="1:48" s="29" customFormat="1" ht="15" customHeight="1">
      <c r="A9" s="28"/>
      <c r="B9" s="828">
        <f>IF(B8="","",B8+1)</f>
        <v>2</v>
      </c>
      <c r="C9" s="829"/>
      <c r="D9" s="830"/>
      <c r="E9" s="831"/>
      <c r="F9" s="831"/>
      <c r="G9" s="831"/>
      <c r="H9" s="831"/>
      <c r="I9" s="831"/>
      <c r="J9" s="831"/>
      <c r="K9" s="831"/>
      <c r="L9" s="831"/>
      <c r="M9" s="831"/>
      <c r="N9" s="831"/>
      <c r="O9" s="831"/>
      <c r="P9" s="831"/>
      <c r="Q9" s="831"/>
      <c r="R9" s="831"/>
      <c r="S9" s="831"/>
      <c r="T9" s="831"/>
      <c r="U9" s="831"/>
      <c r="V9" s="831"/>
      <c r="W9" s="831"/>
      <c r="X9" s="832"/>
      <c r="Y9" s="939">
        <f t="shared" ref="Y9:Y57" si="0">(M9*P9*S9*V9)/1000</f>
        <v>0</v>
      </c>
      <c r="Z9" s="826"/>
      <c r="AA9" s="826"/>
      <c r="AB9" s="940"/>
      <c r="AC9" s="933"/>
      <c r="AD9" s="934"/>
      <c r="AE9" s="831"/>
      <c r="AF9" s="831"/>
      <c r="AG9" s="831"/>
      <c r="AH9" s="831"/>
      <c r="AI9" s="831"/>
      <c r="AJ9" s="831"/>
      <c r="AK9" s="832"/>
      <c r="AL9" s="903" t="str">
        <f t="shared" ref="AL9:AL57" si="1">IF(AN9="","",IF(AN9&gt;10,10,AN9))</f>
        <v/>
      </c>
      <c r="AM9" s="904"/>
      <c r="AN9" s="902" t="str">
        <f t="shared" ref="AN9:AN57" si="2">IFERROR(ROUNDUP(AU9/(S9*V9),0),"")</f>
        <v/>
      </c>
      <c r="AO9" s="902"/>
      <c r="AP9" s="891" t="str">
        <f t="shared" ref="AP9:AP57" si="3">IFERROR(Y9*AL9,"")</f>
        <v/>
      </c>
      <c r="AQ9" s="892"/>
      <c r="AR9" s="33"/>
      <c r="AU9" s="29" t="str">
        <f t="shared" ref="AU9:AU57" si="4">IF(AC9=$AV$9,60000,IF(AC9=$AV$10,50000,IF(AC9=$AV$11,40000,"")))</f>
        <v/>
      </c>
      <c r="AV9" s="29" t="s">
        <v>168</v>
      </c>
    </row>
    <row r="10" spans="1:48" s="29" customFormat="1" ht="15" customHeight="1">
      <c r="A10" s="28"/>
      <c r="B10" s="828">
        <f t="shared" ref="B10:B37" si="5">IF(B9="","",B9+1)</f>
        <v>3</v>
      </c>
      <c r="C10" s="829"/>
      <c r="D10" s="830"/>
      <c r="E10" s="831"/>
      <c r="F10" s="831"/>
      <c r="G10" s="831"/>
      <c r="H10" s="831"/>
      <c r="I10" s="831"/>
      <c r="J10" s="831"/>
      <c r="K10" s="831"/>
      <c r="L10" s="831"/>
      <c r="M10" s="831"/>
      <c r="N10" s="831"/>
      <c r="O10" s="831"/>
      <c r="P10" s="831"/>
      <c r="Q10" s="831"/>
      <c r="R10" s="831"/>
      <c r="S10" s="831"/>
      <c r="T10" s="831"/>
      <c r="U10" s="831"/>
      <c r="V10" s="831"/>
      <c r="W10" s="831"/>
      <c r="X10" s="832"/>
      <c r="Y10" s="939">
        <f t="shared" si="0"/>
        <v>0</v>
      </c>
      <c r="Z10" s="826"/>
      <c r="AA10" s="826"/>
      <c r="AB10" s="940"/>
      <c r="AC10" s="933"/>
      <c r="AD10" s="934"/>
      <c r="AE10" s="831"/>
      <c r="AF10" s="831"/>
      <c r="AG10" s="831"/>
      <c r="AH10" s="831"/>
      <c r="AI10" s="831"/>
      <c r="AJ10" s="831"/>
      <c r="AK10" s="832"/>
      <c r="AL10" s="903" t="str">
        <f t="shared" si="1"/>
        <v/>
      </c>
      <c r="AM10" s="904"/>
      <c r="AN10" s="902" t="str">
        <f t="shared" si="2"/>
        <v/>
      </c>
      <c r="AO10" s="902"/>
      <c r="AP10" s="891" t="str">
        <f t="shared" si="3"/>
        <v/>
      </c>
      <c r="AQ10" s="892"/>
      <c r="AR10" s="33"/>
      <c r="AU10" s="29" t="str">
        <f t="shared" si="4"/>
        <v/>
      </c>
      <c r="AV10" s="29" t="s">
        <v>267</v>
      </c>
    </row>
    <row r="11" spans="1:48" s="29" customFormat="1" ht="15" customHeight="1">
      <c r="A11" s="28"/>
      <c r="B11" s="828">
        <f t="shared" si="5"/>
        <v>4</v>
      </c>
      <c r="C11" s="829"/>
      <c r="D11" s="830"/>
      <c r="E11" s="831"/>
      <c r="F11" s="831"/>
      <c r="G11" s="831"/>
      <c r="H11" s="831"/>
      <c r="I11" s="831"/>
      <c r="J11" s="831"/>
      <c r="K11" s="831"/>
      <c r="L11" s="831"/>
      <c r="M11" s="831"/>
      <c r="N11" s="831"/>
      <c r="O11" s="831"/>
      <c r="P11" s="831"/>
      <c r="Q11" s="831"/>
      <c r="R11" s="831"/>
      <c r="S11" s="831"/>
      <c r="T11" s="831"/>
      <c r="U11" s="831"/>
      <c r="V11" s="831"/>
      <c r="W11" s="831"/>
      <c r="X11" s="832"/>
      <c r="Y11" s="939">
        <f t="shared" si="0"/>
        <v>0</v>
      </c>
      <c r="Z11" s="826"/>
      <c r="AA11" s="826"/>
      <c r="AB11" s="940"/>
      <c r="AC11" s="933"/>
      <c r="AD11" s="934"/>
      <c r="AE11" s="831"/>
      <c r="AF11" s="831"/>
      <c r="AG11" s="831"/>
      <c r="AH11" s="831"/>
      <c r="AI11" s="831"/>
      <c r="AJ11" s="831"/>
      <c r="AK11" s="832"/>
      <c r="AL11" s="903" t="str">
        <f t="shared" si="1"/>
        <v/>
      </c>
      <c r="AM11" s="904"/>
      <c r="AN11" s="902" t="str">
        <f t="shared" si="2"/>
        <v/>
      </c>
      <c r="AO11" s="902"/>
      <c r="AP11" s="891" t="str">
        <f t="shared" si="3"/>
        <v/>
      </c>
      <c r="AQ11" s="892"/>
      <c r="AR11" s="33"/>
      <c r="AU11" s="29" t="str">
        <f t="shared" si="4"/>
        <v/>
      </c>
      <c r="AV11" s="29" t="s">
        <v>169</v>
      </c>
    </row>
    <row r="12" spans="1:48" s="29" customFormat="1" ht="15" customHeight="1">
      <c r="A12" s="28"/>
      <c r="B12" s="828">
        <f t="shared" si="5"/>
        <v>5</v>
      </c>
      <c r="C12" s="829"/>
      <c r="D12" s="830"/>
      <c r="E12" s="831"/>
      <c r="F12" s="831"/>
      <c r="G12" s="831"/>
      <c r="H12" s="831"/>
      <c r="I12" s="831"/>
      <c r="J12" s="831"/>
      <c r="K12" s="831"/>
      <c r="L12" s="831"/>
      <c r="M12" s="831"/>
      <c r="N12" s="831"/>
      <c r="O12" s="831"/>
      <c r="P12" s="831"/>
      <c r="Q12" s="831"/>
      <c r="R12" s="831"/>
      <c r="S12" s="831"/>
      <c r="T12" s="831"/>
      <c r="U12" s="831"/>
      <c r="V12" s="831"/>
      <c r="W12" s="831"/>
      <c r="X12" s="832"/>
      <c r="Y12" s="939">
        <f t="shared" si="0"/>
        <v>0</v>
      </c>
      <c r="Z12" s="826"/>
      <c r="AA12" s="826"/>
      <c r="AB12" s="940"/>
      <c r="AC12" s="933"/>
      <c r="AD12" s="934"/>
      <c r="AE12" s="831"/>
      <c r="AF12" s="831"/>
      <c r="AG12" s="831"/>
      <c r="AH12" s="831"/>
      <c r="AI12" s="831"/>
      <c r="AJ12" s="831"/>
      <c r="AK12" s="832"/>
      <c r="AL12" s="903" t="str">
        <f t="shared" si="1"/>
        <v/>
      </c>
      <c r="AM12" s="904"/>
      <c r="AN12" s="902" t="str">
        <f t="shared" si="2"/>
        <v/>
      </c>
      <c r="AO12" s="902"/>
      <c r="AP12" s="891" t="str">
        <f t="shared" si="3"/>
        <v/>
      </c>
      <c r="AQ12" s="892"/>
      <c r="AR12" s="33"/>
      <c r="AU12" s="29" t="str">
        <f t="shared" si="4"/>
        <v/>
      </c>
      <c r="AV12" s="29" t="s">
        <v>170</v>
      </c>
    </row>
    <row r="13" spans="1:48" s="29" customFormat="1" ht="15" customHeight="1">
      <c r="A13" s="28"/>
      <c r="B13" s="828">
        <f t="shared" si="5"/>
        <v>6</v>
      </c>
      <c r="C13" s="829"/>
      <c r="D13" s="830"/>
      <c r="E13" s="831"/>
      <c r="F13" s="831"/>
      <c r="G13" s="831"/>
      <c r="H13" s="831"/>
      <c r="I13" s="831"/>
      <c r="J13" s="831"/>
      <c r="K13" s="831"/>
      <c r="L13" s="831"/>
      <c r="M13" s="831"/>
      <c r="N13" s="831"/>
      <c r="O13" s="831"/>
      <c r="P13" s="831"/>
      <c r="Q13" s="831"/>
      <c r="R13" s="831"/>
      <c r="S13" s="831"/>
      <c r="T13" s="831"/>
      <c r="U13" s="831"/>
      <c r="V13" s="831"/>
      <c r="W13" s="831"/>
      <c r="X13" s="832"/>
      <c r="Y13" s="939">
        <f t="shared" si="0"/>
        <v>0</v>
      </c>
      <c r="Z13" s="826"/>
      <c r="AA13" s="826"/>
      <c r="AB13" s="940"/>
      <c r="AC13" s="933"/>
      <c r="AD13" s="934"/>
      <c r="AE13" s="831"/>
      <c r="AF13" s="831"/>
      <c r="AG13" s="831"/>
      <c r="AH13" s="831"/>
      <c r="AI13" s="831"/>
      <c r="AJ13" s="831"/>
      <c r="AK13" s="832"/>
      <c r="AL13" s="903" t="str">
        <f t="shared" si="1"/>
        <v/>
      </c>
      <c r="AM13" s="904"/>
      <c r="AN13" s="902" t="str">
        <f t="shared" si="2"/>
        <v/>
      </c>
      <c r="AO13" s="902"/>
      <c r="AP13" s="891" t="str">
        <f t="shared" si="3"/>
        <v/>
      </c>
      <c r="AQ13" s="892"/>
      <c r="AR13" s="33"/>
      <c r="AU13" s="29" t="str">
        <f t="shared" si="4"/>
        <v/>
      </c>
    </row>
    <row r="14" spans="1:48" s="29" customFormat="1" ht="15" customHeight="1">
      <c r="A14" s="28"/>
      <c r="B14" s="828">
        <f t="shared" si="5"/>
        <v>7</v>
      </c>
      <c r="C14" s="829"/>
      <c r="D14" s="830"/>
      <c r="E14" s="831"/>
      <c r="F14" s="831"/>
      <c r="G14" s="831"/>
      <c r="H14" s="831"/>
      <c r="I14" s="831"/>
      <c r="J14" s="831"/>
      <c r="K14" s="831"/>
      <c r="L14" s="831"/>
      <c r="M14" s="831"/>
      <c r="N14" s="831"/>
      <c r="O14" s="831"/>
      <c r="P14" s="831"/>
      <c r="Q14" s="831"/>
      <c r="R14" s="831"/>
      <c r="S14" s="831"/>
      <c r="T14" s="831"/>
      <c r="U14" s="831"/>
      <c r="V14" s="831"/>
      <c r="W14" s="831"/>
      <c r="X14" s="832"/>
      <c r="Y14" s="939">
        <f t="shared" si="0"/>
        <v>0</v>
      </c>
      <c r="Z14" s="826"/>
      <c r="AA14" s="826"/>
      <c r="AB14" s="940"/>
      <c r="AC14" s="933"/>
      <c r="AD14" s="934"/>
      <c r="AE14" s="831"/>
      <c r="AF14" s="831"/>
      <c r="AG14" s="831"/>
      <c r="AH14" s="831"/>
      <c r="AI14" s="831"/>
      <c r="AJ14" s="831"/>
      <c r="AK14" s="832"/>
      <c r="AL14" s="903" t="str">
        <f t="shared" si="1"/>
        <v/>
      </c>
      <c r="AM14" s="904"/>
      <c r="AN14" s="902" t="str">
        <f t="shared" si="2"/>
        <v/>
      </c>
      <c r="AO14" s="902"/>
      <c r="AP14" s="891" t="str">
        <f t="shared" si="3"/>
        <v/>
      </c>
      <c r="AQ14" s="892"/>
      <c r="AR14" s="33"/>
      <c r="AU14" s="29" t="str">
        <f t="shared" si="4"/>
        <v/>
      </c>
    </row>
    <row r="15" spans="1:48" s="29" customFormat="1" ht="15" customHeight="1">
      <c r="A15" s="28"/>
      <c r="B15" s="828">
        <f t="shared" si="5"/>
        <v>8</v>
      </c>
      <c r="C15" s="829"/>
      <c r="D15" s="830"/>
      <c r="E15" s="831"/>
      <c r="F15" s="831"/>
      <c r="G15" s="831"/>
      <c r="H15" s="831"/>
      <c r="I15" s="831"/>
      <c r="J15" s="831"/>
      <c r="K15" s="831"/>
      <c r="L15" s="831"/>
      <c r="M15" s="831"/>
      <c r="N15" s="831"/>
      <c r="O15" s="831"/>
      <c r="P15" s="831"/>
      <c r="Q15" s="831"/>
      <c r="R15" s="831"/>
      <c r="S15" s="831"/>
      <c r="T15" s="831"/>
      <c r="U15" s="831"/>
      <c r="V15" s="831"/>
      <c r="W15" s="831"/>
      <c r="X15" s="832"/>
      <c r="Y15" s="939">
        <f t="shared" si="0"/>
        <v>0</v>
      </c>
      <c r="Z15" s="826"/>
      <c r="AA15" s="826"/>
      <c r="AB15" s="940"/>
      <c r="AC15" s="933"/>
      <c r="AD15" s="934"/>
      <c r="AE15" s="831"/>
      <c r="AF15" s="831"/>
      <c r="AG15" s="831"/>
      <c r="AH15" s="831"/>
      <c r="AI15" s="831"/>
      <c r="AJ15" s="831"/>
      <c r="AK15" s="832"/>
      <c r="AL15" s="903" t="str">
        <f t="shared" si="1"/>
        <v/>
      </c>
      <c r="AM15" s="904"/>
      <c r="AN15" s="902" t="str">
        <f t="shared" si="2"/>
        <v/>
      </c>
      <c r="AO15" s="902"/>
      <c r="AP15" s="891" t="str">
        <f t="shared" si="3"/>
        <v/>
      </c>
      <c r="AQ15" s="892"/>
      <c r="AR15" s="33"/>
      <c r="AU15" s="29" t="str">
        <f t="shared" si="4"/>
        <v/>
      </c>
    </row>
    <row r="16" spans="1:48" s="29" customFormat="1" ht="15" customHeight="1">
      <c r="A16" s="28"/>
      <c r="B16" s="828">
        <f t="shared" si="5"/>
        <v>9</v>
      </c>
      <c r="C16" s="829"/>
      <c r="D16" s="830"/>
      <c r="E16" s="831"/>
      <c r="F16" s="831"/>
      <c r="G16" s="831"/>
      <c r="H16" s="831"/>
      <c r="I16" s="831"/>
      <c r="J16" s="831"/>
      <c r="K16" s="831"/>
      <c r="L16" s="831"/>
      <c r="M16" s="831"/>
      <c r="N16" s="831"/>
      <c r="O16" s="831"/>
      <c r="P16" s="831"/>
      <c r="Q16" s="831"/>
      <c r="R16" s="831"/>
      <c r="S16" s="831"/>
      <c r="T16" s="831"/>
      <c r="U16" s="831"/>
      <c r="V16" s="831"/>
      <c r="W16" s="831"/>
      <c r="X16" s="832"/>
      <c r="Y16" s="939">
        <f t="shared" si="0"/>
        <v>0</v>
      </c>
      <c r="Z16" s="826"/>
      <c r="AA16" s="826"/>
      <c r="AB16" s="940"/>
      <c r="AC16" s="933"/>
      <c r="AD16" s="934"/>
      <c r="AE16" s="831"/>
      <c r="AF16" s="831"/>
      <c r="AG16" s="831"/>
      <c r="AH16" s="831"/>
      <c r="AI16" s="831"/>
      <c r="AJ16" s="831"/>
      <c r="AK16" s="832"/>
      <c r="AL16" s="903" t="str">
        <f t="shared" si="1"/>
        <v/>
      </c>
      <c r="AM16" s="904"/>
      <c r="AN16" s="902" t="str">
        <f t="shared" si="2"/>
        <v/>
      </c>
      <c r="AO16" s="902"/>
      <c r="AP16" s="891" t="str">
        <f t="shared" si="3"/>
        <v/>
      </c>
      <c r="AQ16" s="892"/>
      <c r="AR16" s="33"/>
      <c r="AU16" s="29" t="str">
        <f t="shared" si="4"/>
        <v/>
      </c>
    </row>
    <row r="17" spans="1:47" s="29" customFormat="1" ht="15" customHeight="1">
      <c r="A17" s="28"/>
      <c r="B17" s="828">
        <f t="shared" si="5"/>
        <v>10</v>
      </c>
      <c r="C17" s="829"/>
      <c r="D17" s="830"/>
      <c r="E17" s="831"/>
      <c r="F17" s="831"/>
      <c r="G17" s="831"/>
      <c r="H17" s="831"/>
      <c r="I17" s="831"/>
      <c r="J17" s="831"/>
      <c r="K17" s="831"/>
      <c r="L17" s="831"/>
      <c r="M17" s="831"/>
      <c r="N17" s="831"/>
      <c r="O17" s="831"/>
      <c r="P17" s="831"/>
      <c r="Q17" s="831"/>
      <c r="R17" s="831"/>
      <c r="S17" s="831"/>
      <c r="T17" s="831"/>
      <c r="U17" s="831"/>
      <c r="V17" s="831"/>
      <c r="W17" s="831"/>
      <c r="X17" s="832"/>
      <c r="Y17" s="939">
        <f t="shared" si="0"/>
        <v>0</v>
      </c>
      <c r="Z17" s="826"/>
      <c r="AA17" s="826"/>
      <c r="AB17" s="940"/>
      <c r="AC17" s="933"/>
      <c r="AD17" s="934"/>
      <c r="AE17" s="831"/>
      <c r="AF17" s="831"/>
      <c r="AG17" s="831"/>
      <c r="AH17" s="831"/>
      <c r="AI17" s="831"/>
      <c r="AJ17" s="831"/>
      <c r="AK17" s="832"/>
      <c r="AL17" s="903" t="str">
        <f t="shared" si="1"/>
        <v/>
      </c>
      <c r="AM17" s="904"/>
      <c r="AN17" s="902" t="str">
        <f t="shared" si="2"/>
        <v/>
      </c>
      <c r="AO17" s="902"/>
      <c r="AP17" s="891" t="str">
        <f t="shared" si="3"/>
        <v/>
      </c>
      <c r="AQ17" s="892"/>
      <c r="AR17" s="33"/>
      <c r="AU17" s="29" t="str">
        <f t="shared" si="4"/>
        <v/>
      </c>
    </row>
    <row r="18" spans="1:47" s="29" customFormat="1" ht="15" customHeight="1">
      <c r="A18" s="28"/>
      <c r="B18" s="828">
        <f t="shared" si="5"/>
        <v>11</v>
      </c>
      <c r="C18" s="829"/>
      <c r="D18" s="830"/>
      <c r="E18" s="831"/>
      <c r="F18" s="831"/>
      <c r="G18" s="831"/>
      <c r="H18" s="831"/>
      <c r="I18" s="831"/>
      <c r="J18" s="831"/>
      <c r="K18" s="831"/>
      <c r="L18" s="831"/>
      <c r="M18" s="831"/>
      <c r="N18" s="831"/>
      <c r="O18" s="831"/>
      <c r="P18" s="831"/>
      <c r="Q18" s="831"/>
      <c r="R18" s="831"/>
      <c r="S18" s="831"/>
      <c r="T18" s="831"/>
      <c r="U18" s="831"/>
      <c r="V18" s="831"/>
      <c r="W18" s="831"/>
      <c r="X18" s="832"/>
      <c r="Y18" s="939">
        <f t="shared" si="0"/>
        <v>0</v>
      </c>
      <c r="Z18" s="826"/>
      <c r="AA18" s="826"/>
      <c r="AB18" s="940"/>
      <c r="AC18" s="933"/>
      <c r="AD18" s="934"/>
      <c r="AE18" s="831"/>
      <c r="AF18" s="831"/>
      <c r="AG18" s="831"/>
      <c r="AH18" s="831"/>
      <c r="AI18" s="831"/>
      <c r="AJ18" s="831"/>
      <c r="AK18" s="832"/>
      <c r="AL18" s="903" t="str">
        <f t="shared" si="1"/>
        <v/>
      </c>
      <c r="AM18" s="904"/>
      <c r="AN18" s="902" t="str">
        <f t="shared" si="2"/>
        <v/>
      </c>
      <c r="AO18" s="902"/>
      <c r="AP18" s="891" t="str">
        <f t="shared" si="3"/>
        <v/>
      </c>
      <c r="AQ18" s="892"/>
      <c r="AR18" s="33"/>
      <c r="AU18" s="29" t="str">
        <f t="shared" si="4"/>
        <v/>
      </c>
    </row>
    <row r="19" spans="1:47" s="29" customFormat="1" ht="15" customHeight="1">
      <c r="A19" s="28"/>
      <c r="B19" s="828">
        <f t="shared" si="5"/>
        <v>12</v>
      </c>
      <c r="C19" s="829"/>
      <c r="D19" s="830"/>
      <c r="E19" s="831"/>
      <c r="F19" s="831"/>
      <c r="G19" s="831"/>
      <c r="H19" s="831"/>
      <c r="I19" s="831"/>
      <c r="J19" s="831"/>
      <c r="K19" s="831"/>
      <c r="L19" s="831"/>
      <c r="M19" s="831"/>
      <c r="N19" s="831"/>
      <c r="O19" s="831"/>
      <c r="P19" s="831"/>
      <c r="Q19" s="831"/>
      <c r="R19" s="831"/>
      <c r="S19" s="831"/>
      <c r="T19" s="831"/>
      <c r="U19" s="831"/>
      <c r="V19" s="831"/>
      <c r="W19" s="831"/>
      <c r="X19" s="832"/>
      <c r="Y19" s="939">
        <f t="shared" si="0"/>
        <v>0</v>
      </c>
      <c r="Z19" s="826"/>
      <c r="AA19" s="826"/>
      <c r="AB19" s="940"/>
      <c r="AC19" s="933"/>
      <c r="AD19" s="934"/>
      <c r="AE19" s="831"/>
      <c r="AF19" s="831"/>
      <c r="AG19" s="831"/>
      <c r="AH19" s="831"/>
      <c r="AI19" s="831"/>
      <c r="AJ19" s="831"/>
      <c r="AK19" s="832"/>
      <c r="AL19" s="903" t="str">
        <f t="shared" si="1"/>
        <v/>
      </c>
      <c r="AM19" s="904"/>
      <c r="AN19" s="902" t="str">
        <f t="shared" si="2"/>
        <v/>
      </c>
      <c r="AO19" s="902"/>
      <c r="AP19" s="891" t="str">
        <f t="shared" si="3"/>
        <v/>
      </c>
      <c r="AQ19" s="892"/>
      <c r="AR19" s="33"/>
      <c r="AU19" s="29" t="str">
        <f t="shared" si="4"/>
        <v/>
      </c>
    </row>
    <row r="20" spans="1:47" s="29" customFormat="1" ht="15" customHeight="1">
      <c r="A20" s="28"/>
      <c r="B20" s="828">
        <f t="shared" si="5"/>
        <v>13</v>
      </c>
      <c r="C20" s="829"/>
      <c r="D20" s="830"/>
      <c r="E20" s="831"/>
      <c r="F20" s="831"/>
      <c r="G20" s="831"/>
      <c r="H20" s="831"/>
      <c r="I20" s="831"/>
      <c r="J20" s="831"/>
      <c r="K20" s="831"/>
      <c r="L20" s="831"/>
      <c r="M20" s="831"/>
      <c r="N20" s="831"/>
      <c r="O20" s="831"/>
      <c r="P20" s="831"/>
      <c r="Q20" s="831"/>
      <c r="R20" s="831"/>
      <c r="S20" s="831"/>
      <c r="T20" s="831"/>
      <c r="U20" s="831"/>
      <c r="V20" s="831"/>
      <c r="W20" s="831"/>
      <c r="X20" s="832"/>
      <c r="Y20" s="939">
        <f t="shared" si="0"/>
        <v>0</v>
      </c>
      <c r="Z20" s="826"/>
      <c r="AA20" s="826"/>
      <c r="AB20" s="940"/>
      <c r="AC20" s="933"/>
      <c r="AD20" s="934"/>
      <c r="AE20" s="831"/>
      <c r="AF20" s="831"/>
      <c r="AG20" s="831"/>
      <c r="AH20" s="831"/>
      <c r="AI20" s="831"/>
      <c r="AJ20" s="831"/>
      <c r="AK20" s="832"/>
      <c r="AL20" s="903" t="str">
        <f t="shared" si="1"/>
        <v/>
      </c>
      <c r="AM20" s="904"/>
      <c r="AN20" s="902" t="str">
        <f t="shared" si="2"/>
        <v/>
      </c>
      <c r="AO20" s="902"/>
      <c r="AP20" s="891" t="str">
        <f t="shared" si="3"/>
        <v/>
      </c>
      <c r="AQ20" s="892"/>
      <c r="AR20" s="33"/>
      <c r="AU20" s="29" t="str">
        <f t="shared" si="4"/>
        <v/>
      </c>
    </row>
    <row r="21" spans="1:47" s="29" customFormat="1" ht="15" customHeight="1">
      <c r="A21" s="28"/>
      <c r="B21" s="828">
        <f t="shared" si="5"/>
        <v>14</v>
      </c>
      <c r="C21" s="829"/>
      <c r="D21" s="830"/>
      <c r="E21" s="831"/>
      <c r="F21" s="831"/>
      <c r="G21" s="831"/>
      <c r="H21" s="831"/>
      <c r="I21" s="831"/>
      <c r="J21" s="831"/>
      <c r="K21" s="831"/>
      <c r="L21" s="831"/>
      <c r="M21" s="831"/>
      <c r="N21" s="831"/>
      <c r="O21" s="831"/>
      <c r="P21" s="831"/>
      <c r="Q21" s="831"/>
      <c r="R21" s="831"/>
      <c r="S21" s="831"/>
      <c r="T21" s="831"/>
      <c r="U21" s="831"/>
      <c r="V21" s="831"/>
      <c r="W21" s="831"/>
      <c r="X21" s="832"/>
      <c r="Y21" s="939">
        <f t="shared" si="0"/>
        <v>0</v>
      </c>
      <c r="Z21" s="826"/>
      <c r="AA21" s="826"/>
      <c r="AB21" s="940"/>
      <c r="AC21" s="933"/>
      <c r="AD21" s="934"/>
      <c r="AE21" s="831"/>
      <c r="AF21" s="831"/>
      <c r="AG21" s="831"/>
      <c r="AH21" s="831"/>
      <c r="AI21" s="831"/>
      <c r="AJ21" s="831"/>
      <c r="AK21" s="832"/>
      <c r="AL21" s="903" t="str">
        <f t="shared" si="1"/>
        <v/>
      </c>
      <c r="AM21" s="904"/>
      <c r="AN21" s="902" t="str">
        <f t="shared" si="2"/>
        <v/>
      </c>
      <c r="AO21" s="902"/>
      <c r="AP21" s="891" t="str">
        <f t="shared" si="3"/>
        <v/>
      </c>
      <c r="AQ21" s="892"/>
      <c r="AR21" s="33"/>
      <c r="AU21" s="29" t="str">
        <f t="shared" si="4"/>
        <v/>
      </c>
    </row>
    <row r="22" spans="1:47" s="29" customFormat="1" ht="15" customHeight="1">
      <c r="A22" s="28"/>
      <c r="B22" s="828">
        <f t="shared" si="5"/>
        <v>15</v>
      </c>
      <c r="C22" s="829"/>
      <c r="D22" s="830"/>
      <c r="E22" s="831"/>
      <c r="F22" s="831"/>
      <c r="G22" s="831"/>
      <c r="H22" s="831"/>
      <c r="I22" s="831"/>
      <c r="J22" s="831"/>
      <c r="K22" s="831"/>
      <c r="L22" s="831"/>
      <c r="M22" s="831"/>
      <c r="N22" s="831"/>
      <c r="O22" s="831"/>
      <c r="P22" s="831"/>
      <c r="Q22" s="831"/>
      <c r="R22" s="831"/>
      <c r="S22" s="831"/>
      <c r="T22" s="831"/>
      <c r="U22" s="831"/>
      <c r="V22" s="831"/>
      <c r="W22" s="831"/>
      <c r="X22" s="832"/>
      <c r="Y22" s="939">
        <f t="shared" si="0"/>
        <v>0</v>
      </c>
      <c r="Z22" s="826"/>
      <c r="AA22" s="826"/>
      <c r="AB22" s="940"/>
      <c r="AC22" s="933"/>
      <c r="AD22" s="934"/>
      <c r="AE22" s="831"/>
      <c r="AF22" s="831"/>
      <c r="AG22" s="831"/>
      <c r="AH22" s="831"/>
      <c r="AI22" s="831"/>
      <c r="AJ22" s="831"/>
      <c r="AK22" s="832"/>
      <c r="AL22" s="903" t="str">
        <f t="shared" si="1"/>
        <v/>
      </c>
      <c r="AM22" s="904"/>
      <c r="AN22" s="902" t="str">
        <f t="shared" si="2"/>
        <v/>
      </c>
      <c r="AO22" s="902"/>
      <c r="AP22" s="891" t="str">
        <f t="shared" si="3"/>
        <v/>
      </c>
      <c r="AQ22" s="892"/>
      <c r="AR22" s="33"/>
      <c r="AU22" s="29" t="str">
        <f t="shared" si="4"/>
        <v/>
      </c>
    </row>
    <row r="23" spans="1:47" s="29" customFormat="1" ht="15" customHeight="1">
      <c r="A23" s="28"/>
      <c r="B23" s="828">
        <f t="shared" si="5"/>
        <v>16</v>
      </c>
      <c r="C23" s="829"/>
      <c r="D23" s="830"/>
      <c r="E23" s="831"/>
      <c r="F23" s="831"/>
      <c r="G23" s="831"/>
      <c r="H23" s="831"/>
      <c r="I23" s="831"/>
      <c r="J23" s="831"/>
      <c r="K23" s="831"/>
      <c r="L23" s="831"/>
      <c r="M23" s="831"/>
      <c r="N23" s="831"/>
      <c r="O23" s="831"/>
      <c r="P23" s="831"/>
      <c r="Q23" s="831"/>
      <c r="R23" s="831"/>
      <c r="S23" s="831"/>
      <c r="T23" s="831"/>
      <c r="U23" s="831"/>
      <c r="V23" s="831"/>
      <c r="W23" s="831"/>
      <c r="X23" s="832"/>
      <c r="Y23" s="939">
        <f t="shared" si="0"/>
        <v>0</v>
      </c>
      <c r="Z23" s="826"/>
      <c r="AA23" s="826"/>
      <c r="AB23" s="940"/>
      <c r="AC23" s="933"/>
      <c r="AD23" s="934"/>
      <c r="AE23" s="831"/>
      <c r="AF23" s="831"/>
      <c r="AG23" s="831"/>
      <c r="AH23" s="831"/>
      <c r="AI23" s="831"/>
      <c r="AJ23" s="831"/>
      <c r="AK23" s="832"/>
      <c r="AL23" s="903" t="str">
        <f t="shared" si="1"/>
        <v/>
      </c>
      <c r="AM23" s="904"/>
      <c r="AN23" s="902" t="str">
        <f t="shared" si="2"/>
        <v/>
      </c>
      <c r="AO23" s="902"/>
      <c r="AP23" s="891" t="str">
        <f t="shared" si="3"/>
        <v/>
      </c>
      <c r="AQ23" s="892"/>
      <c r="AR23" s="33"/>
      <c r="AU23" s="29" t="str">
        <f t="shared" si="4"/>
        <v/>
      </c>
    </row>
    <row r="24" spans="1:47" s="29" customFormat="1" ht="15" customHeight="1">
      <c r="A24" s="28"/>
      <c r="B24" s="828">
        <f t="shared" si="5"/>
        <v>17</v>
      </c>
      <c r="C24" s="829"/>
      <c r="D24" s="830"/>
      <c r="E24" s="831"/>
      <c r="F24" s="831"/>
      <c r="G24" s="831"/>
      <c r="H24" s="831"/>
      <c r="I24" s="831"/>
      <c r="J24" s="831"/>
      <c r="K24" s="831"/>
      <c r="L24" s="831"/>
      <c r="M24" s="831"/>
      <c r="N24" s="831"/>
      <c r="O24" s="831"/>
      <c r="P24" s="831"/>
      <c r="Q24" s="831"/>
      <c r="R24" s="831"/>
      <c r="S24" s="831"/>
      <c r="T24" s="831"/>
      <c r="U24" s="831"/>
      <c r="V24" s="831"/>
      <c r="W24" s="831"/>
      <c r="X24" s="832"/>
      <c r="Y24" s="939">
        <f t="shared" si="0"/>
        <v>0</v>
      </c>
      <c r="Z24" s="826"/>
      <c r="AA24" s="826"/>
      <c r="AB24" s="940"/>
      <c r="AC24" s="933"/>
      <c r="AD24" s="934"/>
      <c r="AE24" s="831"/>
      <c r="AF24" s="831"/>
      <c r="AG24" s="831"/>
      <c r="AH24" s="831"/>
      <c r="AI24" s="831"/>
      <c r="AJ24" s="831"/>
      <c r="AK24" s="832"/>
      <c r="AL24" s="903" t="str">
        <f t="shared" si="1"/>
        <v/>
      </c>
      <c r="AM24" s="904"/>
      <c r="AN24" s="902" t="str">
        <f t="shared" si="2"/>
        <v/>
      </c>
      <c r="AO24" s="902"/>
      <c r="AP24" s="891" t="str">
        <f t="shared" si="3"/>
        <v/>
      </c>
      <c r="AQ24" s="892"/>
      <c r="AR24" s="33"/>
      <c r="AU24" s="29" t="str">
        <f t="shared" si="4"/>
        <v/>
      </c>
    </row>
    <row r="25" spans="1:47" s="29" customFormat="1" ht="15" customHeight="1">
      <c r="A25" s="28"/>
      <c r="B25" s="828">
        <f t="shared" si="5"/>
        <v>18</v>
      </c>
      <c r="C25" s="829"/>
      <c r="D25" s="830"/>
      <c r="E25" s="831"/>
      <c r="F25" s="831"/>
      <c r="G25" s="831"/>
      <c r="H25" s="831"/>
      <c r="I25" s="831"/>
      <c r="J25" s="831"/>
      <c r="K25" s="831"/>
      <c r="L25" s="831"/>
      <c r="M25" s="831"/>
      <c r="N25" s="831"/>
      <c r="O25" s="831"/>
      <c r="P25" s="831"/>
      <c r="Q25" s="831"/>
      <c r="R25" s="831"/>
      <c r="S25" s="831"/>
      <c r="T25" s="831"/>
      <c r="U25" s="831"/>
      <c r="V25" s="831"/>
      <c r="W25" s="831"/>
      <c r="X25" s="832"/>
      <c r="Y25" s="939">
        <f t="shared" si="0"/>
        <v>0</v>
      </c>
      <c r="Z25" s="826"/>
      <c r="AA25" s="826"/>
      <c r="AB25" s="940"/>
      <c r="AC25" s="933"/>
      <c r="AD25" s="934"/>
      <c r="AE25" s="831"/>
      <c r="AF25" s="831"/>
      <c r="AG25" s="831"/>
      <c r="AH25" s="831"/>
      <c r="AI25" s="831"/>
      <c r="AJ25" s="831"/>
      <c r="AK25" s="832"/>
      <c r="AL25" s="903" t="str">
        <f t="shared" si="1"/>
        <v/>
      </c>
      <c r="AM25" s="904"/>
      <c r="AN25" s="902" t="str">
        <f t="shared" si="2"/>
        <v/>
      </c>
      <c r="AO25" s="902"/>
      <c r="AP25" s="891" t="str">
        <f t="shared" si="3"/>
        <v/>
      </c>
      <c r="AQ25" s="892"/>
      <c r="AR25" s="33"/>
      <c r="AU25" s="29" t="str">
        <f t="shared" si="4"/>
        <v/>
      </c>
    </row>
    <row r="26" spans="1:47" s="29" customFormat="1" ht="15" customHeight="1">
      <c r="A26" s="28"/>
      <c r="B26" s="828">
        <f t="shared" si="5"/>
        <v>19</v>
      </c>
      <c r="C26" s="829"/>
      <c r="D26" s="830"/>
      <c r="E26" s="831"/>
      <c r="F26" s="831"/>
      <c r="G26" s="831"/>
      <c r="H26" s="831"/>
      <c r="I26" s="831"/>
      <c r="J26" s="831"/>
      <c r="K26" s="831"/>
      <c r="L26" s="831"/>
      <c r="M26" s="831"/>
      <c r="N26" s="831"/>
      <c r="O26" s="831"/>
      <c r="P26" s="831"/>
      <c r="Q26" s="831"/>
      <c r="R26" s="831"/>
      <c r="S26" s="831"/>
      <c r="T26" s="831"/>
      <c r="U26" s="831"/>
      <c r="V26" s="831"/>
      <c r="W26" s="831"/>
      <c r="X26" s="832"/>
      <c r="Y26" s="939">
        <f t="shared" si="0"/>
        <v>0</v>
      </c>
      <c r="Z26" s="826"/>
      <c r="AA26" s="826"/>
      <c r="AB26" s="940"/>
      <c r="AC26" s="933"/>
      <c r="AD26" s="934"/>
      <c r="AE26" s="831"/>
      <c r="AF26" s="831"/>
      <c r="AG26" s="831"/>
      <c r="AH26" s="831"/>
      <c r="AI26" s="831"/>
      <c r="AJ26" s="831"/>
      <c r="AK26" s="832"/>
      <c r="AL26" s="903" t="str">
        <f t="shared" si="1"/>
        <v/>
      </c>
      <c r="AM26" s="904"/>
      <c r="AN26" s="902" t="str">
        <f t="shared" si="2"/>
        <v/>
      </c>
      <c r="AO26" s="902"/>
      <c r="AP26" s="891" t="str">
        <f t="shared" si="3"/>
        <v/>
      </c>
      <c r="AQ26" s="892"/>
      <c r="AR26" s="33"/>
      <c r="AU26" s="29" t="str">
        <f t="shared" si="4"/>
        <v/>
      </c>
    </row>
    <row r="27" spans="1:47" s="29" customFormat="1" ht="15" customHeight="1">
      <c r="A27" s="28"/>
      <c r="B27" s="828">
        <f t="shared" si="5"/>
        <v>20</v>
      </c>
      <c r="C27" s="829"/>
      <c r="D27" s="830"/>
      <c r="E27" s="831"/>
      <c r="F27" s="831"/>
      <c r="G27" s="831"/>
      <c r="H27" s="831"/>
      <c r="I27" s="831"/>
      <c r="J27" s="831"/>
      <c r="K27" s="831"/>
      <c r="L27" s="831"/>
      <c r="M27" s="831"/>
      <c r="N27" s="831"/>
      <c r="O27" s="831"/>
      <c r="P27" s="831"/>
      <c r="Q27" s="831"/>
      <c r="R27" s="831"/>
      <c r="S27" s="831"/>
      <c r="T27" s="831"/>
      <c r="U27" s="831"/>
      <c r="V27" s="831"/>
      <c r="W27" s="831"/>
      <c r="X27" s="832"/>
      <c r="Y27" s="939">
        <f t="shared" si="0"/>
        <v>0</v>
      </c>
      <c r="Z27" s="826"/>
      <c r="AA27" s="826"/>
      <c r="AB27" s="940"/>
      <c r="AC27" s="933"/>
      <c r="AD27" s="934"/>
      <c r="AE27" s="831"/>
      <c r="AF27" s="831"/>
      <c r="AG27" s="831"/>
      <c r="AH27" s="831"/>
      <c r="AI27" s="831"/>
      <c r="AJ27" s="831"/>
      <c r="AK27" s="832"/>
      <c r="AL27" s="903" t="str">
        <f t="shared" si="1"/>
        <v/>
      </c>
      <c r="AM27" s="904"/>
      <c r="AN27" s="902" t="str">
        <f t="shared" si="2"/>
        <v/>
      </c>
      <c r="AO27" s="902"/>
      <c r="AP27" s="891" t="str">
        <f t="shared" si="3"/>
        <v/>
      </c>
      <c r="AQ27" s="892"/>
      <c r="AR27" s="33"/>
      <c r="AU27" s="29" t="str">
        <f t="shared" si="4"/>
        <v/>
      </c>
    </row>
    <row r="28" spans="1:47" s="29" customFormat="1" ht="15" customHeight="1">
      <c r="A28" s="28"/>
      <c r="B28" s="828">
        <f t="shared" si="5"/>
        <v>21</v>
      </c>
      <c r="C28" s="829"/>
      <c r="D28" s="830"/>
      <c r="E28" s="831"/>
      <c r="F28" s="831"/>
      <c r="G28" s="831"/>
      <c r="H28" s="831"/>
      <c r="I28" s="831"/>
      <c r="J28" s="831"/>
      <c r="K28" s="831"/>
      <c r="L28" s="831"/>
      <c r="M28" s="831"/>
      <c r="N28" s="831"/>
      <c r="O28" s="831"/>
      <c r="P28" s="831"/>
      <c r="Q28" s="831"/>
      <c r="R28" s="831"/>
      <c r="S28" s="831"/>
      <c r="T28" s="831"/>
      <c r="U28" s="831"/>
      <c r="V28" s="831"/>
      <c r="W28" s="831"/>
      <c r="X28" s="832"/>
      <c r="Y28" s="939">
        <f t="shared" si="0"/>
        <v>0</v>
      </c>
      <c r="Z28" s="826"/>
      <c r="AA28" s="826"/>
      <c r="AB28" s="940"/>
      <c r="AC28" s="933"/>
      <c r="AD28" s="934"/>
      <c r="AE28" s="831"/>
      <c r="AF28" s="831"/>
      <c r="AG28" s="831"/>
      <c r="AH28" s="831"/>
      <c r="AI28" s="831"/>
      <c r="AJ28" s="831"/>
      <c r="AK28" s="832"/>
      <c r="AL28" s="903" t="str">
        <f t="shared" si="1"/>
        <v/>
      </c>
      <c r="AM28" s="904"/>
      <c r="AN28" s="902" t="str">
        <f t="shared" si="2"/>
        <v/>
      </c>
      <c r="AO28" s="902"/>
      <c r="AP28" s="891" t="str">
        <f t="shared" si="3"/>
        <v/>
      </c>
      <c r="AQ28" s="892"/>
      <c r="AR28" s="33"/>
      <c r="AU28" s="29" t="str">
        <f t="shared" si="4"/>
        <v/>
      </c>
    </row>
    <row r="29" spans="1:47" s="29" customFormat="1" ht="15" customHeight="1">
      <c r="A29" s="28"/>
      <c r="B29" s="828">
        <f t="shared" si="5"/>
        <v>22</v>
      </c>
      <c r="C29" s="829"/>
      <c r="D29" s="830"/>
      <c r="E29" s="831"/>
      <c r="F29" s="831"/>
      <c r="G29" s="831"/>
      <c r="H29" s="831"/>
      <c r="I29" s="831"/>
      <c r="J29" s="831"/>
      <c r="K29" s="831"/>
      <c r="L29" s="831"/>
      <c r="M29" s="831"/>
      <c r="N29" s="831"/>
      <c r="O29" s="831"/>
      <c r="P29" s="831"/>
      <c r="Q29" s="831"/>
      <c r="R29" s="831"/>
      <c r="S29" s="831"/>
      <c r="T29" s="831"/>
      <c r="U29" s="831"/>
      <c r="V29" s="831"/>
      <c r="W29" s="831"/>
      <c r="X29" s="832"/>
      <c r="Y29" s="939">
        <f t="shared" si="0"/>
        <v>0</v>
      </c>
      <c r="Z29" s="826"/>
      <c r="AA29" s="826"/>
      <c r="AB29" s="940"/>
      <c r="AC29" s="933"/>
      <c r="AD29" s="934"/>
      <c r="AE29" s="831"/>
      <c r="AF29" s="831"/>
      <c r="AG29" s="831"/>
      <c r="AH29" s="831"/>
      <c r="AI29" s="831"/>
      <c r="AJ29" s="831"/>
      <c r="AK29" s="832"/>
      <c r="AL29" s="903" t="str">
        <f t="shared" si="1"/>
        <v/>
      </c>
      <c r="AM29" s="904"/>
      <c r="AN29" s="902" t="str">
        <f t="shared" si="2"/>
        <v/>
      </c>
      <c r="AO29" s="902"/>
      <c r="AP29" s="891" t="str">
        <f t="shared" si="3"/>
        <v/>
      </c>
      <c r="AQ29" s="892"/>
      <c r="AR29" s="33"/>
      <c r="AU29" s="29" t="str">
        <f t="shared" si="4"/>
        <v/>
      </c>
    </row>
    <row r="30" spans="1:47" s="29" customFormat="1" ht="15" customHeight="1">
      <c r="A30" s="28"/>
      <c r="B30" s="828">
        <f t="shared" si="5"/>
        <v>23</v>
      </c>
      <c r="C30" s="829"/>
      <c r="D30" s="830"/>
      <c r="E30" s="831"/>
      <c r="F30" s="831"/>
      <c r="G30" s="831"/>
      <c r="H30" s="831"/>
      <c r="I30" s="831"/>
      <c r="J30" s="831"/>
      <c r="K30" s="831"/>
      <c r="L30" s="831"/>
      <c r="M30" s="831"/>
      <c r="N30" s="831"/>
      <c r="O30" s="831"/>
      <c r="P30" s="831"/>
      <c r="Q30" s="831"/>
      <c r="R30" s="831"/>
      <c r="S30" s="831"/>
      <c r="T30" s="831"/>
      <c r="U30" s="831"/>
      <c r="V30" s="831"/>
      <c r="W30" s="831"/>
      <c r="X30" s="832"/>
      <c r="Y30" s="939">
        <f t="shared" si="0"/>
        <v>0</v>
      </c>
      <c r="Z30" s="826"/>
      <c r="AA30" s="826"/>
      <c r="AB30" s="940"/>
      <c r="AC30" s="933"/>
      <c r="AD30" s="934"/>
      <c r="AE30" s="831"/>
      <c r="AF30" s="831"/>
      <c r="AG30" s="831"/>
      <c r="AH30" s="831"/>
      <c r="AI30" s="831"/>
      <c r="AJ30" s="831"/>
      <c r="AK30" s="832"/>
      <c r="AL30" s="903" t="str">
        <f t="shared" si="1"/>
        <v/>
      </c>
      <c r="AM30" s="904"/>
      <c r="AN30" s="902" t="str">
        <f t="shared" si="2"/>
        <v/>
      </c>
      <c r="AO30" s="902"/>
      <c r="AP30" s="891" t="str">
        <f t="shared" si="3"/>
        <v/>
      </c>
      <c r="AQ30" s="892"/>
      <c r="AR30" s="33"/>
      <c r="AU30" s="29" t="str">
        <f t="shared" si="4"/>
        <v/>
      </c>
    </row>
    <row r="31" spans="1:47" s="29" customFormat="1" ht="15" customHeight="1">
      <c r="A31" s="28"/>
      <c r="B31" s="828">
        <f t="shared" si="5"/>
        <v>24</v>
      </c>
      <c r="C31" s="829"/>
      <c r="D31" s="830"/>
      <c r="E31" s="831"/>
      <c r="F31" s="831"/>
      <c r="G31" s="831"/>
      <c r="H31" s="831"/>
      <c r="I31" s="831"/>
      <c r="J31" s="831"/>
      <c r="K31" s="831"/>
      <c r="L31" s="831"/>
      <c r="M31" s="831"/>
      <c r="N31" s="831"/>
      <c r="O31" s="831"/>
      <c r="P31" s="831"/>
      <c r="Q31" s="831"/>
      <c r="R31" s="831"/>
      <c r="S31" s="831"/>
      <c r="T31" s="831"/>
      <c r="U31" s="831"/>
      <c r="V31" s="831"/>
      <c r="W31" s="831"/>
      <c r="X31" s="832"/>
      <c r="Y31" s="939">
        <f t="shared" si="0"/>
        <v>0</v>
      </c>
      <c r="Z31" s="826"/>
      <c r="AA31" s="826"/>
      <c r="AB31" s="940"/>
      <c r="AC31" s="933"/>
      <c r="AD31" s="934"/>
      <c r="AE31" s="831"/>
      <c r="AF31" s="831"/>
      <c r="AG31" s="831"/>
      <c r="AH31" s="831"/>
      <c r="AI31" s="831"/>
      <c r="AJ31" s="831"/>
      <c r="AK31" s="832"/>
      <c r="AL31" s="903" t="str">
        <f t="shared" si="1"/>
        <v/>
      </c>
      <c r="AM31" s="904"/>
      <c r="AN31" s="902" t="str">
        <f t="shared" si="2"/>
        <v/>
      </c>
      <c r="AO31" s="902"/>
      <c r="AP31" s="891" t="str">
        <f t="shared" si="3"/>
        <v/>
      </c>
      <c r="AQ31" s="892"/>
      <c r="AR31" s="33"/>
      <c r="AU31" s="29" t="str">
        <f t="shared" si="4"/>
        <v/>
      </c>
    </row>
    <row r="32" spans="1:47" s="29" customFormat="1" ht="15" customHeight="1">
      <c r="A32" s="28"/>
      <c r="B32" s="828">
        <f t="shared" si="5"/>
        <v>25</v>
      </c>
      <c r="C32" s="829"/>
      <c r="D32" s="830"/>
      <c r="E32" s="831"/>
      <c r="F32" s="831"/>
      <c r="G32" s="831"/>
      <c r="H32" s="831"/>
      <c r="I32" s="831"/>
      <c r="J32" s="831"/>
      <c r="K32" s="831"/>
      <c r="L32" s="831"/>
      <c r="M32" s="831"/>
      <c r="N32" s="831"/>
      <c r="O32" s="831"/>
      <c r="P32" s="831"/>
      <c r="Q32" s="831"/>
      <c r="R32" s="831"/>
      <c r="S32" s="831"/>
      <c r="T32" s="831"/>
      <c r="U32" s="831"/>
      <c r="V32" s="831"/>
      <c r="W32" s="831"/>
      <c r="X32" s="832"/>
      <c r="Y32" s="939">
        <f t="shared" si="0"/>
        <v>0</v>
      </c>
      <c r="Z32" s="826"/>
      <c r="AA32" s="826"/>
      <c r="AB32" s="940"/>
      <c r="AC32" s="933"/>
      <c r="AD32" s="934"/>
      <c r="AE32" s="831"/>
      <c r="AF32" s="831"/>
      <c r="AG32" s="831"/>
      <c r="AH32" s="831"/>
      <c r="AI32" s="831"/>
      <c r="AJ32" s="831"/>
      <c r="AK32" s="832"/>
      <c r="AL32" s="903" t="str">
        <f t="shared" si="1"/>
        <v/>
      </c>
      <c r="AM32" s="904"/>
      <c r="AN32" s="902" t="str">
        <f t="shared" si="2"/>
        <v/>
      </c>
      <c r="AO32" s="902"/>
      <c r="AP32" s="891" t="str">
        <f t="shared" si="3"/>
        <v/>
      </c>
      <c r="AQ32" s="892"/>
      <c r="AR32" s="33"/>
      <c r="AU32" s="29" t="str">
        <f t="shared" si="4"/>
        <v/>
      </c>
    </row>
    <row r="33" spans="1:47" s="29" customFormat="1" ht="15" customHeight="1">
      <c r="A33" s="28"/>
      <c r="B33" s="828">
        <f t="shared" si="5"/>
        <v>26</v>
      </c>
      <c r="C33" s="829"/>
      <c r="D33" s="830"/>
      <c r="E33" s="831"/>
      <c r="F33" s="831"/>
      <c r="G33" s="831"/>
      <c r="H33" s="831"/>
      <c r="I33" s="831"/>
      <c r="J33" s="831"/>
      <c r="K33" s="831"/>
      <c r="L33" s="831"/>
      <c r="M33" s="831"/>
      <c r="N33" s="831"/>
      <c r="O33" s="831"/>
      <c r="P33" s="831"/>
      <c r="Q33" s="831"/>
      <c r="R33" s="831"/>
      <c r="S33" s="831"/>
      <c r="T33" s="831"/>
      <c r="U33" s="831"/>
      <c r="V33" s="831"/>
      <c r="W33" s="831"/>
      <c r="X33" s="832"/>
      <c r="Y33" s="939">
        <f t="shared" si="0"/>
        <v>0</v>
      </c>
      <c r="Z33" s="826"/>
      <c r="AA33" s="826"/>
      <c r="AB33" s="940"/>
      <c r="AC33" s="933"/>
      <c r="AD33" s="934"/>
      <c r="AE33" s="831"/>
      <c r="AF33" s="831"/>
      <c r="AG33" s="831"/>
      <c r="AH33" s="831"/>
      <c r="AI33" s="831"/>
      <c r="AJ33" s="831"/>
      <c r="AK33" s="832"/>
      <c r="AL33" s="903" t="str">
        <f t="shared" si="1"/>
        <v/>
      </c>
      <c r="AM33" s="904"/>
      <c r="AN33" s="902" t="str">
        <f t="shared" si="2"/>
        <v/>
      </c>
      <c r="AO33" s="902"/>
      <c r="AP33" s="891" t="str">
        <f t="shared" si="3"/>
        <v/>
      </c>
      <c r="AQ33" s="892"/>
      <c r="AR33" s="33"/>
      <c r="AU33" s="29" t="str">
        <f t="shared" si="4"/>
        <v/>
      </c>
    </row>
    <row r="34" spans="1:47" s="29" customFormat="1" ht="15" customHeight="1">
      <c r="A34" s="28"/>
      <c r="B34" s="828">
        <f t="shared" si="5"/>
        <v>27</v>
      </c>
      <c r="C34" s="829"/>
      <c r="D34" s="830"/>
      <c r="E34" s="831"/>
      <c r="F34" s="831"/>
      <c r="G34" s="831"/>
      <c r="H34" s="831"/>
      <c r="I34" s="831"/>
      <c r="J34" s="831"/>
      <c r="K34" s="831"/>
      <c r="L34" s="831"/>
      <c r="M34" s="831"/>
      <c r="N34" s="831"/>
      <c r="O34" s="831"/>
      <c r="P34" s="831"/>
      <c r="Q34" s="831"/>
      <c r="R34" s="831"/>
      <c r="S34" s="831"/>
      <c r="T34" s="831"/>
      <c r="U34" s="831"/>
      <c r="V34" s="831"/>
      <c r="W34" s="831"/>
      <c r="X34" s="832"/>
      <c r="Y34" s="939">
        <f t="shared" si="0"/>
        <v>0</v>
      </c>
      <c r="Z34" s="826"/>
      <c r="AA34" s="826"/>
      <c r="AB34" s="940"/>
      <c r="AC34" s="933"/>
      <c r="AD34" s="934"/>
      <c r="AE34" s="831"/>
      <c r="AF34" s="831"/>
      <c r="AG34" s="831"/>
      <c r="AH34" s="831"/>
      <c r="AI34" s="831"/>
      <c r="AJ34" s="831"/>
      <c r="AK34" s="832"/>
      <c r="AL34" s="903" t="str">
        <f t="shared" si="1"/>
        <v/>
      </c>
      <c r="AM34" s="904"/>
      <c r="AN34" s="902" t="str">
        <f t="shared" si="2"/>
        <v/>
      </c>
      <c r="AO34" s="902"/>
      <c r="AP34" s="891" t="str">
        <f t="shared" si="3"/>
        <v/>
      </c>
      <c r="AQ34" s="892"/>
      <c r="AR34" s="33"/>
      <c r="AU34" s="29" t="str">
        <f t="shared" si="4"/>
        <v/>
      </c>
    </row>
    <row r="35" spans="1:47" s="29" customFormat="1" ht="15" customHeight="1">
      <c r="A35" s="28"/>
      <c r="B35" s="828">
        <f t="shared" si="5"/>
        <v>28</v>
      </c>
      <c r="C35" s="829"/>
      <c r="D35" s="830"/>
      <c r="E35" s="831"/>
      <c r="F35" s="831"/>
      <c r="G35" s="831"/>
      <c r="H35" s="831"/>
      <c r="I35" s="831"/>
      <c r="J35" s="831"/>
      <c r="K35" s="831"/>
      <c r="L35" s="831"/>
      <c r="M35" s="831"/>
      <c r="N35" s="831"/>
      <c r="O35" s="831"/>
      <c r="P35" s="831"/>
      <c r="Q35" s="831"/>
      <c r="R35" s="831"/>
      <c r="S35" s="831"/>
      <c r="T35" s="831"/>
      <c r="U35" s="831"/>
      <c r="V35" s="831"/>
      <c r="W35" s="831"/>
      <c r="X35" s="832"/>
      <c r="Y35" s="939">
        <f t="shared" si="0"/>
        <v>0</v>
      </c>
      <c r="Z35" s="826"/>
      <c r="AA35" s="826"/>
      <c r="AB35" s="940"/>
      <c r="AC35" s="933"/>
      <c r="AD35" s="934"/>
      <c r="AE35" s="831"/>
      <c r="AF35" s="831"/>
      <c r="AG35" s="831"/>
      <c r="AH35" s="831"/>
      <c r="AI35" s="831"/>
      <c r="AJ35" s="831"/>
      <c r="AK35" s="832"/>
      <c r="AL35" s="903" t="str">
        <f t="shared" si="1"/>
        <v/>
      </c>
      <c r="AM35" s="904"/>
      <c r="AN35" s="902" t="str">
        <f t="shared" si="2"/>
        <v/>
      </c>
      <c r="AO35" s="902"/>
      <c r="AP35" s="891" t="str">
        <f t="shared" si="3"/>
        <v/>
      </c>
      <c r="AQ35" s="892"/>
      <c r="AR35" s="33"/>
      <c r="AU35" s="29" t="str">
        <f t="shared" si="4"/>
        <v/>
      </c>
    </row>
    <row r="36" spans="1:47" s="29" customFormat="1" ht="15" customHeight="1">
      <c r="A36" s="28"/>
      <c r="B36" s="828">
        <f t="shared" si="5"/>
        <v>29</v>
      </c>
      <c r="C36" s="829"/>
      <c r="D36" s="830"/>
      <c r="E36" s="831"/>
      <c r="F36" s="831"/>
      <c r="G36" s="831"/>
      <c r="H36" s="831"/>
      <c r="I36" s="831"/>
      <c r="J36" s="831"/>
      <c r="K36" s="831"/>
      <c r="L36" s="831"/>
      <c r="M36" s="831"/>
      <c r="N36" s="831"/>
      <c r="O36" s="831"/>
      <c r="P36" s="831"/>
      <c r="Q36" s="831"/>
      <c r="R36" s="831"/>
      <c r="S36" s="831"/>
      <c r="T36" s="831"/>
      <c r="U36" s="831"/>
      <c r="V36" s="831"/>
      <c r="W36" s="831"/>
      <c r="X36" s="832"/>
      <c r="Y36" s="939">
        <f t="shared" si="0"/>
        <v>0</v>
      </c>
      <c r="Z36" s="826"/>
      <c r="AA36" s="826"/>
      <c r="AB36" s="940"/>
      <c r="AC36" s="933"/>
      <c r="AD36" s="934"/>
      <c r="AE36" s="831"/>
      <c r="AF36" s="831"/>
      <c r="AG36" s="831"/>
      <c r="AH36" s="831"/>
      <c r="AI36" s="831"/>
      <c r="AJ36" s="831"/>
      <c r="AK36" s="832"/>
      <c r="AL36" s="903" t="str">
        <f t="shared" si="1"/>
        <v/>
      </c>
      <c r="AM36" s="904"/>
      <c r="AN36" s="902" t="str">
        <f t="shared" si="2"/>
        <v/>
      </c>
      <c r="AO36" s="902"/>
      <c r="AP36" s="891" t="str">
        <f t="shared" si="3"/>
        <v/>
      </c>
      <c r="AQ36" s="892"/>
      <c r="AR36" s="33"/>
      <c r="AU36" s="29" t="str">
        <f t="shared" si="4"/>
        <v/>
      </c>
    </row>
    <row r="37" spans="1:47" s="29" customFormat="1" ht="15" customHeight="1">
      <c r="A37" s="28"/>
      <c r="B37" s="828">
        <f t="shared" si="5"/>
        <v>30</v>
      </c>
      <c r="C37" s="829"/>
      <c r="D37" s="830"/>
      <c r="E37" s="831"/>
      <c r="F37" s="831"/>
      <c r="G37" s="831"/>
      <c r="H37" s="831"/>
      <c r="I37" s="831"/>
      <c r="J37" s="831"/>
      <c r="K37" s="831"/>
      <c r="L37" s="831"/>
      <c r="M37" s="831"/>
      <c r="N37" s="831"/>
      <c r="O37" s="831"/>
      <c r="P37" s="831"/>
      <c r="Q37" s="831"/>
      <c r="R37" s="831"/>
      <c r="S37" s="831"/>
      <c r="T37" s="831"/>
      <c r="U37" s="831"/>
      <c r="V37" s="831"/>
      <c r="W37" s="831"/>
      <c r="X37" s="832"/>
      <c r="Y37" s="939">
        <f t="shared" si="0"/>
        <v>0</v>
      </c>
      <c r="Z37" s="826"/>
      <c r="AA37" s="826"/>
      <c r="AB37" s="940"/>
      <c r="AC37" s="933"/>
      <c r="AD37" s="934"/>
      <c r="AE37" s="831"/>
      <c r="AF37" s="831"/>
      <c r="AG37" s="831"/>
      <c r="AH37" s="831"/>
      <c r="AI37" s="831"/>
      <c r="AJ37" s="831"/>
      <c r="AK37" s="832"/>
      <c r="AL37" s="903" t="str">
        <f t="shared" si="1"/>
        <v/>
      </c>
      <c r="AM37" s="904"/>
      <c r="AN37" s="902" t="str">
        <f t="shared" si="2"/>
        <v/>
      </c>
      <c r="AO37" s="902"/>
      <c r="AP37" s="891" t="str">
        <f t="shared" si="3"/>
        <v/>
      </c>
      <c r="AQ37" s="892"/>
      <c r="AR37" s="33"/>
      <c r="AU37" s="29" t="str">
        <f t="shared" si="4"/>
        <v/>
      </c>
    </row>
    <row r="38" spans="1:47" s="29" customFormat="1" ht="15" customHeight="1">
      <c r="A38" s="28"/>
      <c r="B38" s="828">
        <f>IF(B37="","",B37+1)</f>
        <v>31</v>
      </c>
      <c r="C38" s="829"/>
      <c r="D38" s="830"/>
      <c r="E38" s="831"/>
      <c r="F38" s="831"/>
      <c r="G38" s="831"/>
      <c r="H38" s="831"/>
      <c r="I38" s="831"/>
      <c r="J38" s="831"/>
      <c r="K38" s="831"/>
      <c r="L38" s="831"/>
      <c r="M38" s="831"/>
      <c r="N38" s="831"/>
      <c r="O38" s="831"/>
      <c r="P38" s="831"/>
      <c r="Q38" s="831"/>
      <c r="R38" s="831"/>
      <c r="S38" s="831"/>
      <c r="T38" s="831"/>
      <c r="U38" s="831"/>
      <c r="V38" s="831"/>
      <c r="W38" s="831"/>
      <c r="X38" s="832"/>
      <c r="Y38" s="939">
        <f t="shared" si="0"/>
        <v>0</v>
      </c>
      <c r="Z38" s="826"/>
      <c r="AA38" s="826"/>
      <c r="AB38" s="940"/>
      <c r="AC38" s="933"/>
      <c r="AD38" s="934"/>
      <c r="AE38" s="831"/>
      <c r="AF38" s="831"/>
      <c r="AG38" s="831"/>
      <c r="AH38" s="831"/>
      <c r="AI38" s="831"/>
      <c r="AJ38" s="831"/>
      <c r="AK38" s="832"/>
      <c r="AL38" s="903" t="str">
        <f t="shared" si="1"/>
        <v/>
      </c>
      <c r="AM38" s="904"/>
      <c r="AN38" s="902" t="str">
        <f t="shared" si="2"/>
        <v/>
      </c>
      <c r="AO38" s="902"/>
      <c r="AP38" s="891" t="str">
        <f t="shared" si="3"/>
        <v/>
      </c>
      <c r="AQ38" s="892"/>
      <c r="AR38" s="33"/>
      <c r="AU38" s="29" t="str">
        <f t="shared" si="4"/>
        <v/>
      </c>
    </row>
    <row r="39" spans="1:47" s="29" customFormat="1" ht="15" customHeight="1">
      <c r="A39" s="28"/>
      <c r="B39" s="828">
        <f t="shared" ref="B39:B57" si="6">IF(B38="","",B38+1)</f>
        <v>32</v>
      </c>
      <c r="C39" s="829"/>
      <c r="D39" s="830"/>
      <c r="E39" s="831"/>
      <c r="F39" s="831"/>
      <c r="G39" s="831"/>
      <c r="H39" s="831"/>
      <c r="I39" s="831"/>
      <c r="J39" s="831"/>
      <c r="K39" s="831"/>
      <c r="L39" s="831"/>
      <c r="M39" s="831"/>
      <c r="N39" s="831"/>
      <c r="O39" s="831"/>
      <c r="P39" s="831"/>
      <c r="Q39" s="831"/>
      <c r="R39" s="831"/>
      <c r="S39" s="831"/>
      <c r="T39" s="831"/>
      <c r="U39" s="831"/>
      <c r="V39" s="831"/>
      <c r="W39" s="831"/>
      <c r="X39" s="832"/>
      <c r="Y39" s="939">
        <f t="shared" si="0"/>
        <v>0</v>
      </c>
      <c r="Z39" s="826"/>
      <c r="AA39" s="826"/>
      <c r="AB39" s="940"/>
      <c r="AC39" s="933"/>
      <c r="AD39" s="934"/>
      <c r="AE39" s="831"/>
      <c r="AF39" s="831"/>
      <c r="AG39" s="831"/>
      <c r="AH39" s="831"/>
      <c r="AI39" s="831"/>
      <c r="AJ39" s="831"/>
      <c r="AK39" s="832"/>
      <c r="AL39" s="903" t="str">
        <f t="shared" si="1"/>
        <v/>
      </c>
      <c r="AM39" s="904"/>
      <c r="AN39" s="902" t="str">
        <f t="shared" si="2"/>
        <v/>
      </c>
      <c r="AO39" s="902"/>
      <c r="AP39" s="891" t="str">
        <f t="shared" si="3"/>
        <v/>
      </c>
      <c r="AQ39" s="892"/>
      <c r="AR39" s="33"/>
      <c r="AU39" s="29" t="str">
        <f t="shared" si="4"/>
        <v/>
      </c>
    </row>
    <row r="40" spans="1:47" s="29" customFormat="1" ht="15" customHeight="1">
      <c r="A40" s="28"/>
      <c r="B40" s="828">
        <f t="shared" si="6"/>
        <v>33</v>
      </c>
      <c r="C40" s="829"/>
      <c r="D40" s="830"/>
      <c r="E40" s="831"/>
      <c r="F40" s="831"/>
      <c r="G40" s="831"/>
      <c r="H40" s="831"/>
      <c r="I40" s="831"/>
      <c r="J40" s="831"/>
      <c r="K40" s="831"/>
      <c r="L40" s="831"/>
      <c r="M40" s="831"/>
      <c r="N40" s="831"/>
      <c r="O40" s="831"/>
      <c r="P40" s="831"/>
      <c r="Q40" s="831"/>
      <c r="R40" s="831"/>
      <c r="S40" s="831"/>
      <c r="T40" s="831"/>
      <c r="U40" s="831"/>
      <c r="V40" s="831"/>
      <c r="W40" s="831"/>
      <c r="X40" s="832"/>
      <c r="Y40" s="939">
        <f t="shared" si="0"/>
        <v>0</v>
      </c>
      <c r="Z40" s="826"/>
      <c r="AA40" s="826"/>
      <c r="AB40" s="940"/>
      <c r="AC40" s="933"/>
      <c r="AD40" s="934"/>
      <c r="AE40" s="831"/>
      <c r="AF40" s="831"/>
      <c r="AG40" s="831"/>
      <c r="AH40" s="831"/>
      <c r="AI40" s="831"/>
      <c r="AJ40" s="831"/>
      <c r="AK40" s="832"/>
      <c r="AL40" s="903" t="str">
        <f t="shared" si="1"/>
        <v/>
      </c>
      <c r="AM40" s="904"/>
      <c r="AN40" s="902" t="str">
        <f t="shared" si="2"/>
        <v/>
      </c>
      <c r="AO40" s="902"/>
      <c r="AP40" s="891" t="str">
        <f t="shared" si="3"/>
        <v/>
      </c>
      <c r="AQ40" s="892"/>
      <c r="AR40" s="33"/>
      <c r="AU40" s="29" t="str">
        <f t="shared" si="4"/>
        <v/>
      </c>
    </row>
    <row r="41" spans="1:47" s="29" customFormat="1" ht="15" customHeight="1">
      <c r="A41" s="28"/>
      <c r="B41" s="828">
        <f t="shared" si="6"/>
        <v>34</v>
      </c>
      <c r="C41" s="829"/>
      <c r="D41" s="830"/>
      <c r="E41" s="831"/>
      <c r="F41" s="831"/>
      <c r="G41" s="831"/>
      <c r="H41" s="831"/>
      <c r="I41" s="831"/>
      <c r="J41" s="831"/>
      <c r="K41" s="831"/>
      <c r="L41" s="831"/>
      <c r="M41" s="831"/>
      <c r="N41" s="831"/>
      <c r="O41" s="831"/>
      <c r="P41" s="831"/>
      <c r="Q41" s="831"/>
      <c r="R41" s="831"/>
      <c r="S41" s="831"/>
      <c r="T41" s="831"/>
      <c r="U41" s="831"/>
      <c r="V41" s="831"/>
      <c r="W41" s="831"/>
      <c r="X41" s="832"/>
      <c r="Y41" s="939">
        <f t="shared" si="0"/>
        <v>0</v>
      </c>
      <c r="Z41" s="826"/>
      <c r="AA41" s="826"/>
      <c r="AB41" s="940"/>
      <c r="AC41" s="933"/>
      <c r="AD41" s="934"/>
      <c r="AE41" s="831"/>
      <c r="AF41" s="831"/>
      <c r="AG41" s="831"/>
      <c r="AH41" s="831"/>
      <c r="AI41" s="831"/>
      <c r="AJ41" s="831"/>
      <c r="AK41" s="832"/>
      <c r="AL41" s="903" t="str">
        <f t="shared" si="1"/>
        <v/>
      </c>
      <c r="AM41" s="904"/>
      <c r="AN41" s="902" t="str">
        <f t="shared" si="2"/>
        <v/>
      </c>
      <c r="AO41" s="902"/>
      <c r="AP41" s="891" t="str">
        <f t="shared" si="3"/>
        <v/>
      </c>
      <c r="AQ41" s="892"/>
      <c r="AR41" s="33"/>
      <c r="AU41" s="29" t="str">
        <f t="shared" si="4"/>
        <v/>
      </c>
    </row>
    <row r="42" spans="1:47" s="29" customFormat="1" ht="15" customHeight="1">
      <c r="A42" s="28"/>
      <c r="B42" s="828">
        <f t="shared" si="6"/>
        <v>35</v>
      </c>
      <c r="C42" s="829"/>
      <c r="D42" s="830"/>
      <c r="E42" s="831"/>
      <c r="F42" s="831"/>
      <c r="G42" s="831"/>
      <c r="H42" s="831"/>
      <c r="I42" s="831"/>
      <c r="J42" s="831"/>
      <c r="K42" s="831"/>
      <c r="L42" s="831"/>
      <c r="M42" s="831"/>
      <c r="N42" s="831"/>
      <c r="O42" s="831"/>
      <c r="P42" s="831"/>
      <c r="Q42" s="831"/>
      <c r="R42" s="831"/>
      <c r="S42" s="831"/>
      <c r="T42" s="831"/>
      <c r="U42" s="831"/>
      <c r="V42" s="831"/>
      <c r="W42" s="831"/>
      <c r="X42" s="832"/>
      <c r="Y42" s="939">
        <f t="shared" si="0"/>
        <v>0</v>
      </c>
      <c r="Z42" s="826"/>
      <c r="AA42" s="826"/>
      <c r="AB42" s="940"/>
      <c r="AC42" s="933"/>
      <c r="AD42" s="934"/>
      <c r="AE42" s="831"/>
      <c r="AF42" s="831"/>
      <c r="AG42" s="831"/>
      <c r="AH42" s="831"/>
      <c r="AI42" s="831"/>
      <c r="AJ42" s="831"/>
      <c r="AK42" s="832"/>
      <c r="AL42" s="903" t="str">
        <f t="shared" si="1"/>
        <v/>
      </c>
      <c r="AM42" s="904"/>
      <c r="AN42" s="902" t="str">
        <f t="shared" si="2"/>
        <v/>
      </c>
      <c r="AO42" s="902"/>
      <c r="AP42" s="891" t="str">
        <f t="shared" si="3"/>
        <v/>
      </c>
      <c r="AQ42" s="892"/>
      <c r="AR42" s="33"/>
      <c r="AU42" s="29" t="str">
        <f t="shared" si="4"/>
        <v/>
      </c>
    </row>
    <row r="43" spans="1:47" s="29" customFormat="1" ht="15" customHeight="1">
      <c r="A43" s="28"/>
      <c r="B43" s="828">
        <f t="shared" si="6"/>
        <v>36</v>
      </c>
      <c r="C43" s="829"/>
      <c r="D43" s="830"/>
      <c r="E43" s="831"/>
      <c r="F43" s="831"/>
      <c r="G43" s="831"/>
      <c r="H43" s="831"/>
      <c r="I43" s="831"/>
      <c r="J43" s="831"/>
      <c r="K43" s="831"/>
      <c r="L43" s="831"/>
      <c r="M43" s="831"/>
      <c r="N43" s="831"/>
      <c r="O43" s="831"/>
      <c r="P43" s="831"/>
      <c r="Q43" s="831"/>
      <c r="R43" s="831"/>
      <c r="S43" s="831"/>
      <c r="T43" s="831"/>
      <c r="U43" s="831"/>
      <c r="V43" s="831"/>
      <c r="W43" s="831"/>
      <c r="X43" s="832"/>
      <c r="Y43" s="939">
        <f t="shared" si="0"/>
        <v>0</v>
      </c>
      <c r="Z43" s="826"/>
      <c r="AA43" s="826"/>
      <c r="AB43" s="940"/>
      <c r="AC43" s="933"/>
      <c r="AD43" s="934"/>
      <c r="AE43" s="831"/>
      <c r="AF43" s="831"/>
      <c r="AG43" s="831"/>
      <c r="AH43" s="831"/>
      <c r="AI43" s="831"/>
      <c r="AJ43" s="831"/>
      <c r="AK43" s="832"/>
      <c r="AL43" s="903" t="str">
        <f t="shared" si="1"/>
        <v/>
      </c>
      <c r="AM43" s="904"/>
      <c r="AN43" s="902" t="str">
        <f t="shared" si="2"/>
        <v/>
      </c>
      <c r="AO43" s="902"/>
      <c r="AP43" s="891" t="str">
        <f t="shared" si="3"/>
        <v/>
      </c>
      <c r="AQ43" s="892"/>
      <c r="AR43" s="33"/>
      <c r="AU43" s="29" t="str">
        <f t="shared" si="4"/>
        <v/>
      </c>
    </row>
    <row r="44" spans="1:47" s="29" customFormat="1" ht="15" customHeight="1">
      <c r="A44" s="28"/>
      <c r="B44" s="828">
        <f t="shared" si="6"/>
        <v>37</v>
      </c>
      <c r="C44" s="829"/>
      <c r="D44" s="830"/>
      <c r="E44" s="831"/>
      <c r="F44" s="831"/>
      <c r="G44" s="831"/>
      <c r="H44" s="831"/>
      <c r="I44" s="831"/>
      <c r="J44" s="831"/>
      <c r="K44" s="831"/>
      <c r="L44" s="831"/>
      <c r="M44" s="831"/>
      <c r="N44" s="831"/>
      <c r="O44" s="831"/>
      <c r="P44" s="831"/>
      <c r="Q44" s="831"/>
      <c r="R44" s="831"/>
      <c r="S44" s="831"/>
      <c r="T44" s="831"/>
      <c r="U44" s="831"/>
      <c r="V44" s="831"/>
      <c r="W44" s="831"/>
      <c r="X44" s="832"/>
      <c r="Y44" s="939">
        <f t="shared" si="0"/>
        <v>0</v>
      </c>
      <c r="Z44" s="826"/>
      <c r="AA44" s="826"/>
      <c r="AB44" s="940"/>
      <c r="AC44" s="933"/>
      <c r="AD44" s="934"/>
      <c r="AE44" s="831"/>
      <c r="AF44" s="831"/>
      <c r="AG44" s="831"/>
      <c r="AH44" s="831"/>
      <c r="AI44" s="831"/>
      <c r="AJ44" s="831"/>
      <c r="AK44" s="832"/>
      <c r="AL44" s="903" t="str">
        <f t="shared" si="1"/>
        <v/>
      </c>
      <c r="AM44" s="904"/>
      <c r="AN44" s="902" t="str">
        <f t="shared" si="2"/>
        <v/>
      </c>
      <c r="AO44" s="902"/>
      <c r="AP44" s="891" t="str">
        <f t="shared" si="3"/>
        <v/>
      </c>
      <c r="AQ44" s="892"/>
      <c r="AR44" s="33"/>
      <c r="AU44" s="29" t="str">
        <f t="shared" si="4"/>
        <v/>
      </c>
    </row>
    <row r="45" spans="1:47" s="29" customFormat="1" ht="15" customHeight="1">
      <c r="A45" s="28"/>
      <c r="B45" s="828">
        <f t="shared" si="6"/>
        <v>38</v>
      </c>
      <c r="C45" s="829"/>
      <c r="D45" s="830"/>
      <c r="E45" s="831"/>
      <c r="F45" s="831"/>
      <c r="G45" s="831"/>
      <c r="H45" s="831"/>
      <c r="I45" s="831"/>
      <c r="J45" s="831"/>
      <c r="K45" s="831"/>
      <c r="L45" s="831"/>
      <c r="M45" s="831"/>
      <c r="N45" s="831"/>
      <c r="O45" s="831"/>
      <c r="P45" s="831"/>
      <c r="Q45" s="831"/>
      <c r="R45" s="831"/>
      <c r="S45" s="831"/>
      <c r="T45" s="831"/>
      <c r="U45" s="831"/>
      <c r="V45" s="831"/>
      <c r="W45" s="831"/>
      <c r="X45" s="832"/>
      <c r="Y45" s="939">
        <f t="shared" si="0"/>
        <v>0</v>
      </c>
      <c r="Z45" s="826"/>
      <c r="AA45" s="826"/>
      <c r="AB45" s="940"/>
      <c r="AC45" s="933"/>
      <c r="AD45" s="934"/>
      <c r="AE45" s="831"/>
      <c r="AF45" s="831"/>
      <c r="AG45" s="831"/>
      <c r="AH45" s="831"/>
      <c r="AI45" s="831"/>
      <c r="AJ45" s="831"/>
      <c r="AK45" s="832"/>
      <c r="AL45" s="903" t="str">
        <f t="shared" si="1"/>
        <v/>
      </c>
      <c r="AM45" s="904"/>
      <c r="AN45" s="902" t="str">
        <f t="shared" si="2"/>
        <v/>
      </c>
      <c r="AO45" s="902"/>
      <c r="AP45" s="891" t="str">
        <f t="shared" si="3"/>
        <v/>
      </c>
      <c r="AQ45" s="892"/>
      <c r="AR45" s="33"/>
      <c r="AU45" s="29" t="str">
        <f t="shared" si="4"/>
        <v/>
      </c>
    </row>
    <row r="46" spans="1:47" s="29" customFormat="1" ht="15" customHeight="1">
      <c r="A46" s="28"/>
      <c r="B46" s="828">
        <f t="shared" si="6"/>
        <v>39</v>
      </c>
      <c r="C46" s="829"/>
      <c r="D46" s="830"/>
      <c r="E46" s="831"/>
      <c r="F46" s="831"/>
      <c r="G46" s="831"/>
      <c r="H46" s="831"/>
      <c r="I46" s="831"/>
      <c r="J46" s="831"/>
      <c r="K46" s="831"/>
      <c r="L46" s="831"/>
      <c r="M46" s="831"/>
      <c r="N46" s="831"/>
      <c r="O46" s="831"/>
      <c r="P46" s="831"/>
      <c r="Q46" s="831"/>
      <c r="R46" s="831"/>
      <c r="S46" s="831"/>
      <c r="T46" s="831"/>
      <c r="U46" s="831"/>
      <c r="V46" s="831"/>
      <c r="W46" s="831"/>
      <c r="X46" s="832"/>
      <c r="Y46" s="939">
        <f t="shared" si="0"/>
        <v>0</v>
      </c>
      <c r="Z46" s="826"/>
      <c r="AA46" s="826"/>
      <c r="AB46" s="940"/>
      <c r="AC46" s="933"/>
      <c r="AD46" s="934"/>
      <c r="AE46" s="831"/>
      <c r="AF46" s="831"/>
      <c r="AG46" s="831"/>
      <c r="AH46" s="831"/>
      <c r="AI46" s="831"/>
      <c r="AJ46" s="831"/>
      <c r="AK46" s="832"/>
      <c r="AL46" s="903" t="str">
        <f t="shared" si="1"/>
        <v/>
      </c>
      <c r="AM46" s="904"/>
      <c r="AN46" s="902" t="str">
        <f t="shared" si="2"/>
        <v/>
      </c>
      <c r="AO46" s="902"/>
      <c r="AP46" s="891" t="str">
        <f t="shared" si="3"/>
        <v/>
      </c>
      <c r="AQ46" s="892"/>
      <c r="AR46" s="33"/>
      <c r="AU46" s="29" t="str">
        <f t="shared" si="4"/>
        <v/>
      </c>
    </row>
    <row r="47" spans="1:47" s="29" customFormat="1" ht="15" customHeight="1">
      <c r="A47" s="28"/>
      <c r="B47" s="828">
        <f t="shared" si="6"/>
        <v>40</v>
      </c>
      <c r="C47" s="829"/>
      <c r="D47" s="830"/>
      <c r="E47" s="831"/>
      <c r="F47" s="831"/>
      <c r="G47" s="831"/>
      <c r="H47" s="831"/>
      <c r="I47" s="831"/>
      <c r="J47" s="831"/>
      <c r="K47" s="831"/>
      <c r="L47" s="831"/>
      <c r="M47" s="831"/>
      <c r="N47" s="831"/>
      <c r="O47" s="831"/>
      <c r="P47" s="831"/>
      <c r="Q47" s="831"/>
      <c r="R47" s="831"/>
      <c r="S47" s="831"/>
      <c r="T47" s="831"/>
      <c r="U47" s="831"/>
      <c r="V47" s="831"/>
      <c r="W47" s="831"/>
      <c r="X47" s="832"/>
      <c r="Y47" s="939">
        <f t="shared" si="0"/>
        <v>0</v>
      </c>
      <c r="Z47" s="826"/>
      <c r="AA47" s="826"/>
      <c r="AB47" s="940"/>
      <c r="AC47" s="933"/>
      <c r="AD47" s="934"/>
      <c r="AE47" s="831"/>
      <c r="AF47" s="831"/>
      <c r="AG47" s="831"/>
      <c r="AH47" s="831"/>
      <c r="AI47" s="831"/>
      <c r="AJ47" s="831"/>
      <c r="AK47" s="832"/>
      <c r="AL47" s="903" t="str">
        <f t="shared" si="1"/>
        <v/>
      </c>
      <c r="AM47" s="904"/>
      <c r="AN47" s="902" t="str">
        <f t="shared" si="2"/>
        <v/>
      </c>
      <c r="AO47" s="902"/>
      <c r="AP47" s="891" t="str">
        <f t="shared" si="3"/>
        <v/>
      </c>
      <c r="AQ47" s="892"/>
      <c r="AR47" s="33"/>
      <c r="AU47" s="29" t="str">
        <f t="shared" si="4"/>
        <v/>
      </c>
    </row>
    <row r="48" spans="1:47" s="29" customFormat="1" ht="15" customHeight="1">
      <c r="A48" s="28"/>
      <c r="B48" s="828">
        <f t="shared" si="6"/>
        <v>41</v>
      </c>
      <c r="C48" s="829"/>
      <c r="D48" s="830"/>
      <c r="E48" s="831"/>
      <c r="F48" s="831"/>
      <c r="G48" s="831"/>
      <c r="H48" s="831"/>
      <c r="I48" s="831"/>
      <c r="J48" s="831"/>
      <c r="K48" s="831"/>
      <c r="L48" s="831"/>
      <c r="M48" s="831"/>
      <c r="N48" s="831"/>
      <c r="O48" s="831"/>
      <c r="P48" s="831"/>
      <c r="Q48" s="831"/>
      <c r="R48" s="831"/>
      <c r="S48" s="831"/>
      <c r="T48" s="831"/>
      <c r="U48" s="831"/>
      <c r="V48" s="831"/>
      <c r="W48" s="831"/>
      <c r="X48" s="832"/>
      <c r="Y48" s="939">
        <f t="shared" si="0"/>
        <v>0</v>
      </c>
      <c r="Z48" s="826"/>
      <c r="AA48" s="826"/>
      <c r="AB48" s="940"/>
      <c r="AC48" s="933"/>
      <c r="AD48" s="934"/>
      <c r="AE48" s="831"/>
      <c r="AF48" s="831"/>
      <c r="AG48" s="831"/>
      <c r="AH48" s="831"/>
      <c r="AI48" s="831"/>
      <c r="AJ48" s="831"/>
      <c r="AK48" s="832"/>
      <c r="AL48" s="903" t="str">
        <f t="shared" si="1"/>
        <v/>
      </c>
      <c r="AM48" s="904"/>
      <c r="AN48" s="902" t="str">
        <f t="shared" si="2"/>
        <v/>
      </c>
      <c r="AO48" s="902"/>
      <c r="AP48" s="891" t="str">
        <f t="shared" si="3"/>
        <v/>
      </c>
      <c r="AQ48" s="892"/>
      <c r="AR48" s="33"/>
      <c r="AU48" s="29" t="str">
        <f t="shared" si="4"/>
        <v/>
      </c>
    </row>
    <row r="49" spans="1:48" s="29" customFormat="1" ht="15" customHeight="1">
      <c r="A49" s="28"/>
      <c r="B49" s="828">
        <f t="shared" si="6"/>
        <v>42</v>
      </c>
      <c r="C49" s="829"/>
      <c r="D49" s="830"/>
      <c r="E49" s="831"/>
      <c r="F49" s="831"/>
      <c r="G49" s="831"/>
      <c r="H49" s="831"/>
      <c r="I49" s="831"/>
      <c r="J49" s="831"/>
      <c r="K49" s="831"/>
      <c r="L49" s="831"/>
      <c r="M49" s="831"/>
      <c r="N49" s="831"/>
      <c r="O49" s="831"/>
      <c r="P49" s="831"/>
      <c r="Q49" s="831"/>
      <c r="R49" s="831"/>
      <c r="S49" s="831"/>
      <c r="T49" s="831"/>
      <c r="U49" s="831"/>
      <c r="V49" s="831"/>
      <c r="W49" s="831"/>
      <c r="X49" s="832"/>
      <c r="Y49" s="939">
        <f t="shared" si="0"/>
        <v>0</v>
      </c>
      <c r="Z49" s="826"/>
      <c r="AA49" s="826"/>
      <c r="AB49" s="940"/>
      <c r="AC49" s="933"/>
      <c r="AD49" s="934"/>
      <c r="AE49" s="831"/>
      <c r="AF49" s="831"/>
      <c r="AG49" s="831"/>
      <c r="AH49" s="831"/>
      <c r="AI49" s="831"/>
      <c r="AJ49" s="831"/>
      <c r="AK49" s="832"/>
      <c r="AL49" s="903" t="str">
        <f t="shared" si="1"/>
        <v/>
      </c>
      <c r="AM49" s="904"/>
      <c r="AN49" s="902" t="str">
        <f t="shared" si="2"/>
        <v/>
      </c>
      <c r="AO49" s="902"/>
      <c r="AP49" s="891" t="str">
        <f t="shared" si="3"/>
        <v/>
      </c>
      <c r="AQ49" s="892"/>
      <c r="AR49" s="33"/>
      <c r="AU49" s="29" t="str">
        <f t="shared" si="4"/>
        <v/>
      </c>
    </row>
    <row r="50" spans="1:48" s="29" customFormat="1" ht="15" customHeight="1">
      <c r="A50" s="28"/>
      <c r="B50" s="828">
        <f t="shared" si="6"/>
        <v>43</v>
      </c>
      <c r="C50" s="829"/>
      <c r="D50" s="830"/>
      <c r="E50" s="831"/>
      <c r="F50" s="831"/>
      <c r="G50" s="831"/>
      <c r="H50" s="831"/>
      <c r="I50" s="831"/>
      <c r="J50" s="831"/>
      <c r="K50" s="831"/>
      <c r="L50" s="831"/>
      <c r="M50" s="831"/>
      <c r="N50" s="831"/>
      <c r="O50" s="831"/>
      <c r="P50" s="831"/>
      <c r="Q50" s="831"/>
      <c r="R50" s="831"/>
      <c r="S50" s="831"/>
      <c r="T50" s="831"/>
      <c r="U50" s="831"/>
      <c r="V50" s="831"/>
      <c r="W50" s="831"/>
      <c r="X50" s="832"/>
      <c r="Y50" s="939">
        <f t="shared" si="0"/>
        <v>0</v>
      </c>
      <c r="Z50" s="826"/>
      <c r="AA50" s="826"/>
      <c r="AB50" s="940"/>
      <c r="AC50" s="933"/>
      <c r="AD50" s="934"/>
      <c r="AE50" s="831"/>
      <c r="AF50" s="831"/>
      <c r="AG50" s="831"/>
      <c r="AH50" s="831"/>
      <c r="AI50" s="831"/>
      <c r="AJ50" s="831"/>
      <c r="AK50" s="832"/>
      <c r="AL50" s="903" t="str">
        <f t="shared" si="1"/>
        <v/>
      </c>
      <c r="AM50" s="904"/>
      <c r="AN50" s="902" t="str">
        <f t="shared" si="2"/>
        <v/>
      </c>
      <c r="AO50" s="902"/>
      <c r="AP50" s="891" t="str">
        <f t="shared" si="3"/>
        <v/>
      </c>
      <c r="AQ50" s="892"/>
      <c r="AR50" s="33"/>
      <c r="AU50" s="29" t="str">
        <f t="shared" si="4"/>
        <v/>
      </c>
    </row>
    <row r="51" spans="1:48" s="29" customFormat="1" ht="15" customHeight="1">
      <c r="A51" s="28"/>
      <c r="B51" s="828">
        <f t="shared" si="6"/>
        <v>44</v>
      </c>
      <c r="C51" s="829"/>
      <c r="D51" s="830"/>
      <c r="E51" s="831"/>
      <c r="F51" s="831"/>
      <c r="G51" s="831"/>
      <c r="H51" s="831"/>
      <c r="I51" s="831"/>
      <c r="J51" s="831"/>
      <c r="K51" s="831"/>
      <c r="L51" s="831"/>
      <c r="M51" s="831"/>
      <c r="N51" s="831"/>
      <c r="O51" s="831"/>
      <c r="P51" s="831"/>
      <c r="Q51" s="831"/>
      <c r="R51" s="831"/>
      <c r="S51" s="831"/>
      <c r="T51" s="831"/>
      <c r="U51" s="831"/>
      <c r="V51" s="831"/>
      <c r="W51" s="831"/>
      <c r="X51" s="832"/>
      <c r="Y51" s="939">
        <f t="shared" si="0"/>
        <v>0</v>
      </c>
      <c r="Z51" s="826"/>
      <c r="AA51" s="826"/>
      <c r="AB51" s="940"/>
      <c r="AC51" s="933"/>
      <c r="AD51" s="934"/>
      <c r="AE51" s="831"/>
      <c r="AF51" s="831"/>
      <c r="AG51" s="831"/>
      <c r="AH51" s="831"/>
      <c r="AI51" s="831"/>
      <c r="AJ51" s="831"/>
      <c r="AK51" s="832"/>
      <c r="AL51" s="903" t="str">
        <f t="shared" si="1"/>
        <v/>
      </c>
      <c r="AM51" s="904"/>
      <c r="AN51" s="902" t="str">
        <f t="shared" si="2"/>
        <v/>
      </c>
      <c r="AO51" s="902"/>
      <c r="AP51" s="891" t="str">
        <f t="shared" si="3"/>
        <v/>
      </c>
      <c r="AQ51" s="892"/>
      <c r="AR51" s="33"/>
      <c r="AU51" s="29" t="str">
        <f t="shared" si="4"/>
        <v/>
      </c>
    </row>
    <row r="52" spans="1:48" s="29" customFormat="1" ht="15" customHeight="1">
      <c r="A52" s="28"/>
      <c r="B52" s="828">
        <f t="shared" si="6"/>
        <v>45</v>
      </c>
      <c r="C52" s="829"/>
      <c r="D52" s="830"/>
      <c r="E52" s="831"/>
      <c r="F52" s="831"/>
      <c r="G52" s="831"/>
      <c r="H52" s="831"/>
      <c r="I52" s="831"/>
      <c r="J52" s="831"/>
      <c r="K52" s="831"/>
      <c r="L52" s="831"/>
      <c r="M52" s="831"/>
      <c r="N52" s="831"/>
      <c r="O52" s="831"/>
      <c r="P52" s="831"/>
      <c r="Q52" s="831"/>
      <c r="R52" s="831"/>
      <c r="S52" s="831"/>
      <c r="T52" s="831"/>
      <c r="U52" s="831"/>
      <c r="V52" s="831"/>
      <c r="W52" s="831"/>
      <c r="X52" s="832"/>
      <c r="Y52" s="939">
        <f t="shared" si="0"/>
        <v>0</v>
      </c>
      <c r="Z52" s="826"/>
      <c r="AA52" s="826"/>
      <c r="AB52" s="940"/>
      <c r="AC52" s="933"/>
      <c r="AD52" s="934"/>
      <c r="AE52" s="831"/>
      <c r="AF52" s="831"/>
      <c r="AG52" s="831"/>
      <c r="AH52" s="831"/>
      <c r="AI52" s="831"/>
      <c r="AJ52" s="831"/>
      <c r="AK52" s="832"/>
      <c r="AL52" s="903" t="str">
        <f t="shared" si="1"/>
        <v/>
      </c>
      <c r="AM52" s="904"/>
      <c r="AN52" s="902" t="str">
        <f t="shared" si="2"/>
        <v/>
      </c>
      <c r="AO52" s="902"/>
      <c r="AP52" s="891" t="str">
        <f t="shared" si="3"/>
        <v/>
      </c>
      <c r="AQ52" s="892"/>
      <c r="AR52" s="33"/>
      <c r="AU52" s="29" t="str">
        <f t="shared" si="4"/>
        <v/>
      </c>
    </row>
    <row r="53" spans="1:48" s="29" customFormat="1" ht="15" customHeight="1">
      <c r="A53" s="28"/>
      <c r="B53" s="828">
        <f t="shared" si="6"/>
        <v>46</v>
      </c>
      <c r="C53" s="829"/>
      <c r="D53" s="830"/>
      <c r="E53" s="831"/>
      <c r="F53" s="831"/>
      <c r="G53" s="831"/>
      <c r="H53" s="831"/>
      <c r="I53" s="831"/>
      <c r="J53" s="831"/>
      <c r="K53" s="831"/>
      <c r="L53" s="831"/>
      <c r="M53" s="831"/>
      <c r="N53" s="831"/>
      <c r="O53" s="831"/>
      <c r="P53" s="831"/>
      <c r="Q53" s="831"/>
      <c r="R53" s="831"/>
      <c r="S53" s="831"/>
      <c r="T53" s="831"/>
      <c r="U53" s="831"/>
      <c r="V53" s="831"/>
      <c r="W53" s="831"/>
      <c r="X53" s="832"/>
      <c r="Y53" s="939">
        <f t="shared" si="0"/>
        <v>0</v>
      </c>
      <c r="Z53" s="826"/>
      <c r="AA53" s="826"/>
      <c r="AB53" s="940"/>
      <c r="AC53" s="933"/>
      <c r="AD53" s="934"/>
      <c r="AE53" s="831"/>
      <c r="AF53" s="831"/>
      <c r="AG53" s="831"/>
      <c r="AH53" s="831"/>
      <c r="AI53" s="831"/>
      <c r="AJ53" s="831"/>
      <c r="AK53" s="832"/>
      <c r="AL53" s="903" t="str">
        <f t="shared" si="1"/>
        <v/>
      </c>
      <c r="AM53" s="904"/>
      <c r="AN53" s="902" t="str">
        <f t="shared" si="2"/>
        <v/>
      </c>
      <c r="AO53" s="902"/>
      <c r="AP53" s="891" t="str">
        <f t="shared" si="3"/>
        <v/>
      </c>
      <c r="AQ53" s="892"/>
      <c r="AR53" s="33"/>
      <c r="AU53" s="29" t="str">
        <f t="shared" si="4"/>
        <v/>
      </c>
    </row>
    <row r="54" spans="1:48" s="29" customFormat="1" ht="15" customHeight="1">
      <c r="A54" s="28"/>
      <c r="B54" s="828">
        <f t="shared" si="6"/>
        <v>47</v>
      </c>
      <c r="C54" s="829"/>
      <c r="D54" s="830"/>
      <c r="E54" s="831"/>
      <c r="F54" s="831"/>
      <c r="G54" s="831"/>
      <c r="H54" s="831"/>
      <c r="I54" s="831"/>
      <c r="J54" s="831"/>
      <c r="K54" s="831"/>
      <c r="L54" s="831"/>
      <c r="M54" s="831"/>
      <c r="N54" s="831"/>
      <c r="O54" s="831"/>
      <c r="P54" s="831"/>
      <c r="Q54" s="831"/>
      <c r="R54" s="831"/>
      <c r="S54" s="831"/>
      <c r="T54" s="831"/>
      <c r="U54" s="831"/>
      <c r="V54" s="831"/>
      <c r="W54" s="831"/>
      <c r="X54" s="832"/>
      <c r="Y54" s="939">
        <f>(M54*P54*S54*V54)/1000</f>
        <v>0</v>
      </c>
      <c r="Z54" s="826"/>
      <c r="AA54" s="826"/>
      <c r="AB54" s="940"/>
      <c r="AC54" s="933"/>
      <c r="AD54" s="934"/>
      <c r="AE54" s="831"/>
      <c r="AF54" s="831"/>
      <c r="AG54" s="831"/>
      <c r="AH54" s="831"/>
      <c r="AI54" s="831"/>
      <c r="AJ54" s="831"/>
      <c r="AK54" s="832"/>
      <c r="AL54" s="903" t="str">
        <f t="shared" si="1"/>
        <v/>
      </c>
      <c r="AM54" s="904"/>
      <c r="AN54" s="902" t="str">
        <f t="shared" si="2"/>
        <v/>
      </c>
      <c r="AO54" s="902"/>
      <c r="AP54" s="891" t="str">
        <f t="shared" si="3"/>
        <v/>
      </c>
      <c r="AQ54" s="892"/>
      <c r="AR54" s="33"/>
      <c r="AU54" s="29" t="str">
        <f t="shared" si="4"/>
        <v/>
      </c>
    </row>
    <row r="55" spans="1:48" s="29" customFormat="1" ht="15" customHeight="1">
      <c r="A55" s="28"/>
      <c r="B55" s="828">
        <f t="shared" si="6"/>
        <v>48</v>
      </c>
      <c r="C55" s="829"/>
      <c r="D55" s="830"/>
      <c r="E55" s="831"/>
      <c r="F55" s="831"/>
      <c r="G55" s="831"/>
      <c r="H55" s="831"/>
      <c r="I55" s="831"/>
      <c r="J55" s="831"/>
      <c r="K55" s="831"/>
      <c r="L55" s="831"/>
      <c r="M55" s="831"/>
      <c r="N55" s="831"/>
      <c r="O55" s="831"/>
      <c r="P55" s="831"/>
      <c r="Q55" s="831"/>
      <c r="R55" s="831"/>
      <c r="S55" s="831"/>
      <c r="T55" s="831"/>
      <c r="U55" s="831"/>
      <c r="V55" s="831"/>
      <c r="W55" s="831"/>
      <c r="X55" s="832"/>
      <c r="Y55" s="939">
        <f t="shared" si="0"/>
        <v>0</v>
      </c>
      <c r="Z55" s="826"/>
      <c r="AA55" s="826"/>
      <c r="AB55" s="940"/>
      <c r="AC55" s="933"/>
      <c r="AD55" s="934"/>
      <c r="AE55" s="831"/>
      <c r="AF55" s="831"/>
      <c r="AG55" s="831"/>
      <c r="AH55" s="831"/>
      <c r="AI55" s="831"/>
      <c r="AJ55" s="831"/>
      <c r="AK55" s="832"/>
      <c r="AL55" s="903" t="str">
        <f t="shared" si="1"/>
        <v/>
      </c>
      <c r="AM55" s="904"/>
      <c r="AN55" s="902" t="str">
        <f t="shared" si="2"/>
        <v/>
      </c>
      <c r="AO55" s="902"/>
      <c r="AP55" s="891" t="str">
        <f t="shared" si="3"/>
        <v/>
      </c>
      <c r="AQ55" s="892"/>
      <c r="AR55" s="33"/>
      <c r="AU55" s="29" t="str">
        <f t="shared" si="4"/>
        <v/>
      </c>
    </row>
    <row r="56" spans="1:48" ht="15" customHeight="1">
      <c r="A56" s="28"/>
      <c r="B56" s="828">
        <f t="shared" si="6"/>
        <v>49</v>
      </c>
      <c r="C56" s="829"/>
      <c r="D56" s="830"/>
      <c r="E56" s="831"/>
      <c r="F56" s="831"/>
      <c r="G56" s="831"/>
      <c r="H56" s="831"/>
      <c r="I56" s="831"/>
      <c r="J56" s="831"/>
      <c r="K56" s="831"/>
      <c r="L56" s="831"/>
      <c r="M56" s="831"/>
      <c r="N56" s="831"/>
      <c r="O56" s="831"/>
      <c r="P56" s="831"/>
      <c r="Q56" s="831"/>
      <c r="R56" s="831"/>
      <c r="S56" s="831"/>
      <c r="T56" s="831"/>
      <c r="U56" s="831"/>
      <c r="V56" s="831"/>
      <c r="W56" s="831"/>
      <c r="X56" s="832"/>
      <c r="Y56" s="939">
        <f t="shared" si="0"/>
        <v>0</v>
      </c>
      <c r="Z56" s="826"/>
      <c r="AA56" s="826"/>
      <c r="AB56" s="940"/>
      <c r="AC56" s="933"/>
      <c r="AD56" s="934"/>
      <c r="AE56" s="831"/>
      <c r="AF56" s="831"/>
      <c r="AG56" s="831"/>
      <c r="AH56" s="831"/>
      <c r="AI56" s="831"/>
      <c r="AJ56" s="831"/>
      <c r="AK56" s="832"/>
      <c r="AL56" s="903" t="str">
        <f t="shared" si="1"/>
        <v/>
      </c>
      <c r="AM56" s="904"/>
      <c r="AN56" s="902" t="str">
        <f t="shared" si="2"/>
        <v/>
      </c>
      <c r="AO56" s="902"/>
      <c r="AP56" s="891" t="str">
        <f t="shared" si="3"/>
        <v/>
      </c>
      <c r="AQ56" s="892"/>
      <c r="AR56" s="33"/>
      <c r="AT56" s="29"/>
      <c r="AU56" s="29" t="str">
        <f t="shared" si="4"/>
        <v/>
      </c>
      <c r="AV56" s="29"/>
    </row>
    <row r="57" spans="1:48" ht="14.25" thickBot="1">
      <c r="A57" s="28"/>
      <c r="B57" s="848">
        <f t="shared" si="6"/>
        <v>50</v>
      </c>
      <c r="C57" s="849"/>
      <c r="D57" s="850"/>
      <c r="E57" s="820"/>
      <c r="F57" s="820"/>
      <c r="G57" s="820"/>
      <c r="H57" s="820"/>
      <c r="I57" s="820"/>
      <c r="J57" s="820"/>
      <c r="K57" s="820"/>
      <c r="L57" s="820"/>
      <c r="M57" s="820"/>
      <c r="N57" s="820"/>
      <c r="O57" s="820"/>
      <c r="P57" s="820"/>
      <c r="Q57" s="820"/>
      <c r="R57" s="820"/>
      <c r="S57" s="820"/>
      <c r="T57" s="820"/>
      <c r="U57" s="820"/>
      <c r="V57" s="820"/>
      <c r="W57" s="820"/>
      <c r="X57" s="821"/>
      <c r="Y57" s="939">
        <f t="shared" si="0"/>
        <v>0</v>
      </c>
      <c r="Z57" s="826"/>
      <c r="AA57" s="826"/>
      <c r="AB57" s="940"/>
      <c r="AC57" s="949"/>
      <c r="AD57" s="950"/>
      <c r="AE57" s="820"/>
      <c r="AF57" s="820"/>
      <c r="AG57" s="820"/>
      <c r="AH57" s="820"/>
      <c r="AI57" s="820"/>
      <c r="AJ57" s="820"/>
      <c r="AK57" s="821"/>
      <c r="AL57" s="905" t="str">
        <f t="shared" si="1"/>
        <v/>
      </c>
      <c r="AM57" s="906"/>
      <c r="AN57" s="907" t="str">
        <f t="shared" si="2"/>
        <v/>
      </c>
      <c r="AO57" s="907"/>
      <c r="AP57" s="893" t="str">
        <f t="shared" si="3"/>
        <v/>
      </c>
      <c r="AQ57" s="894"/>
      <c r="AR57" s="33"/>
      <c r="AT57" s="29"/>
      <c r="AU57" s="29" t="str">
        <f t="shared" si="4"/>
        <v/>
      </c>
    </row>
    <row r="58" spans="1:48" ht="14.25" thickBot="1">
      <c r="A58" s="28"/>
      <c r="B58" s="289" t="s">
        <v>502</v>
      </c>
      <c r="C58" s="289"/>
      <c r="D58" s="289"/>
      <c r="E58" s="289"/>
      <c r="F58" s="289"/>
      <c r="G58" s="289"/>
      <c r="H58" s="289"/>
      <c r="I58" s="289"/>
      <c r="J58" s="289"/>
      <c r="K58" s="289"/>
      <c r="L58" s="289"/>
      <c r="M58" s="289"/>
      <c r="N58" s="289"/>
      <c r="O58" s="289"/>
      <c r="P58" s="289"/>
      <c r="Q58" s="289"/>
      <c r="R58" s="289"/>
      <c r="S58" s="289"/>
      <c r="T58" s="289"/>
      <c r="U58" s="289"/>
      <c r="V58" s="289"/>
      <c r="W58" s="289"/>
      <c r="X58" s="289"/>
      <c r="Z58" s="289"/>
      <c r="AA58" s="289"/>
      <c r="AB58" s="289"/>
      <c r="AC58" s="289"/>
      <c r="AD58" s="289"/>
      <c r="AE58" s="289"/>
      <c r="AF58" s="289"/>
      <c r="AG58" s="289"/>
      <c r="AH58" s="289"/>
      <c r="AI58" s="289"/>
      <c r="AJ58" s="289"/>
      <c r="AK58" s="289"/>
      <c r="AL58" s="284"/>
      <c r="AM58" s="284"/>
      <c r="AN58" s="285"/>
      <c r="AO58" s="285" t="s">
        <v>470</v>
      </c>
      <c r="AP58" s="895">
        <f>SUM(AP8:AQ57)</f>
        <v>0</v>
      </c>
      <c r="AQ58" s="896"/>
      <c r="AR58" s="897"/>
      <c r="AT58" s="29"/>
      <c r="AU58" s="29"/>
    </row>
    <row r="59" spans="1:48" ht="16.5" customHeight="1" thickBot="1">
      <c r="A59" s="28"/>
      <c r="B59" s="28"/>
      <c r="C59" s="28"/>
      <c r="D59" s="481" t="s">
        <v>390</v>
      </c>
      <c r="E59" s="481"/>
      <c r="F59" s="481"/>
      <c r="G59" s="481"/>
      <c r="H59" s="481"/>
      <c r="I59" s="481"/>
      <c r="J59" s="836"/>
      <c r="K59" s="943">
        <f>Y59*0.495/1000</f>
        <v>0</v>
      </c>
      <c r="L59" s="944"/>
      <c r="M59" s="944"/>
      <c r="N59" s="944"/>
      <c r="O59" s="945"/>
      <c r="P59" s="36" t="s">
        <v>162</v>
      </c>
      <c r="Q59" s="35"/>
      <c r="R59" s="35"/>
      <c r="S59" s="37"/>
      <c r="T59" s="38" t="s">
        <v>163</v>
      </c>
      <c r="U59" s="37"/>
      <c r="V59" s="37"/>
      <c r="W59" s="37"/>
      <c r="X59" s="38"/>
      <c r="Y59" s="946">
        <f>SUM(Y8:AB57)</f>
        <v>0</v>
      </c>
      <c r="Z59" s="947"/>
      <c r="AA59" s="947"/>
      <c r="AB59" s="948"/>
      <c r="AC59" s="281" t="s">
        <v>125</v>
      </c>
      <c r="AD59" s="282"/>
      <c r="AE59" s="37"/>
      <c r="AF59" s="35"/>
      <c r="AG59" s="290" t="s">
        <v>508</v>
      </c>
      <c r="AH59" s="843">
        <f>AP59</f>
        <v>0</v>
      </c>
      <c r="AI59" s="844"/>
      <c r="AJ59" s="844"/>
      <c r="AK59" s="845"/>
      <c r="AL59" s="35" t="s">
        <v>162</v>
      </c>
      <c r="AM59" s="35"/>
      <c r="AN59" s="28"/>
      <c r="AP59" s="898">
        <f>AP58*0.495/1000</f>
        <v>0</v>
      </c>
      <c r="AQ59" s="899"/>
      <c r="AR59" s="39" t="s">
        <v>469</v>
      </c>
      <c r="AU59" s="40"/>
    </row>
    <row r="60" spans="1:48" ht="16.5" customHeight="1">
      <c r="A60" s="28"/>
      <c r="B60" s="28"/>
      <c r="C60" s="28"/>
      <c r="D60" s="302"/>
      <c r="E60" s="302"/>
      <c r="F60" s="302"/>
      <c r="G60" s="302"/>
      <c r="H60" s="302"/>
      <c r="I60" s="302"/>
      <c r="J60" s="302"/>
      <c r="K60" s="41"/>
      <c r="L60" s="41"/>
      <c r="M60" s="41"/>
      <c r="N60" s="41"/>
      <c r="O60" s="41"/>
      <c r="P60" s="28"/>
      <c r="Q60" s="28"/>
      <c r="R60" s="28"/>
      <c r="S60" s="28"/>
      <c r="T60" s="28"/>
      <c r="U60" s="302"/>
      <c r="V60" s="302"/>
      <c r="W60" s="302"/>
      <c r="X60" s="302"/>
      <c r="Y60" s="42"/>
      <c r="Z60" s="42"/>
      <c r="AA60" s="42"/>
      <c r="AB60" s="42"/>
      <c r="AC60" s="42"/>
      <c r="AD60" s="42"/>
      <c r="AE60" s="289"/>
      <c r="AF60" s="28"/>
      <c r="AG60" s="28"/>
      <c r="AH60" s="28"/>
      <c r="AI60" s="28"/>
      <c r="AJ60" s="28"/>
      <c r="AK60" s="28"/>
    </row>
  </sheetData>
  <sheetProtection password="D73A" sheet="1" objects="1" formatCells="0"/>
  <mergeCells count="628">
    <mergeCell ref="AE54:AK54"/>
    <mergeCell ref="AL55:AM55"/>
    <mergeCell ref="AE44:AK44"/>
    <mergeCell ref="AE53:AK53"/>
    <mergeCell ref="AE52:AK52"/>
    <mergeCell ref="AE50:AK50"/>
    <mergeCell ref="AC49:AD49"/>
    <mergeCell ref="AE49:AK49"/>
    <mergeCell ref="AE48:AK48"/>
    <mergeCell ref="AE46:AK46"/>
    <mergeCell ref="AC45:AD45"/>
    <mergeCell ref="AE45:AK45"/>
    <mergeCell ref="AL45:AM45"/>
    <mergeCell ref="D59:J59"/>
    <mergeCell ref="K59:O59"/>
    <mergeCell ref="Y59:AB59"/>
    <mergeCell ref="AH59:AK59"/>
    <mergeCell ref="Y56:AB56"/>
    <mergeCell ref="AC56:AD56"/>
    <mergeCell ref="AE56:AK56"/>
    <mergeCell ref="B57:C57"/>
    <mergeCell ref="D57:L57"/>
    <mergeCell ref="M57:O57"/>
    <mergeCell ref="P57:R57"/>
    <mergeCell ref="S57:U57"/>
    <mergeCell ref="V57:X57"/>
    <mergeCell ref="Y57:AB57"/>
    <mergeCell ref="B56:C56"/>
    <mergeCell ref="D56:L56"/>
    <mergeCell ref="M56:O56"/>
    <mergeCell ref="P56:R56"/>
    <mergeCell ref="S56:U56"/>
    <mergeCell ref="V56:X56"/>
    <mergeCell ref="AC57:AD57"/>
    <mergeCell ref="AE57:AK57"/>
    <mergeCell ref="B55:C55"/>
    <mergeCell ref="D55:L55"/>
    <mergeCell ref="M55:O55"/>
    <mergeCell ref="P55:R55"/>
    <mergeCell ref="S55:U55"/>
    <mergeCell ref="V55:X55"/>
    <mergeCell ref="Y55:AB55"/>
    <mergeCell ref="AC55:AD55"/>
    <mergeCell ref="AE55:AK55"/>
    <mergeCell ref="B54:C54"/>
    <mergeCell ref="D54:L54"/>
    <mergeCell ref="M54:O54"/>
    <mergeCell ref="P54:R54"/>
    <mergeCell ref="S54:U54"/>
    <mergeCell ref="V54:X54"/>
    <mergeCell ref="Y54:AB54"/>
    <mergeCell ref="AC54:AD54"/>
    <mergeCell ref="Y52:AB52"/>
    <mergeCell ref="AC52:AD52"/>
    <mergeCell ref="B53:C53"/>
    <mergeCell ref="D53:L53"/>
    <mergeCell ref="M53:O53"/>
    <mergeCell ref="P53:R53"/>
    <mergeCell ref="S53:U53"/>
    <mergeCell ref="V53:X53"/>
    <mergeCell ref="Y53:AB53"/>
    <mergeCell ref="B52:C52"/>
    <mergeCell ref="D52:L52"/>
    <mergeCell ref="M52:O52"/>
    <mergeCell ref="P52:R52"/>
    <mergeCell ref="S52:U52"/>
    <mergeCell ref="V52:X52"/>
    <mergeCell ref="AC53:AD53"/>
    <mergeCell ref="B51:C51"/>
    <mergeCell ref="D51:L51"/>
    <mergeCell ref="M51:O51"/>
    <mergeCell ref="P51:R51"/>
    <mergeCell ref="S51:U51"/>
    <mergeCell ref="V51:X51"/>
    <mergeCell ref="Y51:AB51"/>
    <mergeCell ref="AC51:AD51"/>
    <mergeCell ref="AE51:AK51"/>
    <mergeCell ref="B50:C50"/>
    <mergeCell ref="D50:L50"/>
    <mergeCell ref="M50:O50"/>
    <mergeCell ref="P50:R50"/>
    <mergeCell ref="S50:U50"/>
    <mergeCell ref="V50:X50"/>
    <mergeCell ref="Y50:AB50"/>
    <mergeCell ref="AC50:AD50"/>
    <mergeCell ref="Y48:AB48"/>
    <mergeCell ref="AC48:AD48"/>
    <mergeCell ref="B49:C49"/>
    <mergeCell ref="D49:L49"/>
    <mergeCell ref="M49:O49"/>
    <mergeCell ref="P49:R49"/>
    <mergeCell ref="S49:U49"/>
    <mergeCell ref="V49:X49"/>
    <mergeCell ref="Y49:AB49"/>
    <mergeCell ref="B48:C48"/>
    <mergeCell ref="D48:L48"/>
    <mergeCell ref="M48:O48"/>
    <mergeCell ref="P48:R48"/>
    <mergeCell ref="S48:U48"/>
    <mergeCell ref="V48:X48"/>
    <mergeCell ref="B47:C47"/>
    <mergeCell ref="D47:L47"/>
    <mergeCell ref="M47:O47"/>
    <mergeCell ref="P47:R47"/>
    <mergeCell ref="S47:U47"/>
    <mergeCell ref="V47:X47"/>
    <mergeCell ref="Y47:AB47"/>
    <mergeCell ref="AC47:AD47"/>
    <mergeCell ref="AE47:AK47"/>
    <mergeCell ref="B46:C46"/>
    <mergeCell ref="D46:L46"/>
    <mergeCell ref="M46:O46"/>
    <mergeCell ref="P46:R46"/>
    <mergeCell ref="S46:U46"/>
    <mergeCell ref="V46:X46"/>
    <mergeCell ref="Y46:AB46"/>
    <mergeCell ref="AC46:AD46"/>
    <mergeCell ref="Y44:AB44"/>
    <mergeCell ref="AC44:AD44"/>
    <mergeCell ref="B45:C45"/>
    <mergeCell ref="D45:L45"/>
    <mergeCell ref="M45:O45"/>
    <mergeCell ref="P45:R45"/>
    <mergeCell ref="S45:U45"/>
    <mergeCell ref="V45:X45"/>
    <mergeCell ref="Y45:AB45"/>
    <mergeCell ref="B44:C44"/>
    <mergeCell ref="D44:L44"/>
    <mergeCell ref="M44:O44"/>
    <mergeCell ref="P44:R44"/>
    <mergeCell ref="S44:U44"/>
    <mergeCell ref="V44:X44"/>
    <mergeCell ref="B43:C43"/>
    <mergeCell ref="D43:L43"/>
    <mergeCell ref="M43:O43"/>
    <mergeCell ref="P43:R43"/>
    <mergeCell ref="S43:U43"/>
    <mergeCell ref="V43:X43"/>
    <mergeCell ref="Y43:AB43"/>
    <mergeCell ref="AC43:AD43"/>
    <mergeCell ref="AE43:AK43"/>
    <mergeCell ref="B42:C42"/>
    <mergeCell ref="D42:L42"/>
    <mergeCell ref="M42:O42"/>
    <mergeCell ref="P42:R42"/>
    <mergeCell ref="S42:U42"/>
    <mergeCell ref="V42:X42"/>
    <mergeCell ref="Y42:AB42"/>
    <mergeCell ref="AC42:AD42"/>
    <mergeCell ref="AE42:AK42"/>
    <mergeCell ref="Y40:AB40"/>
    <mergeCell ref="AC40:AD40"/>
    <mergeCell ref="AE40:AK40"/>
    <mergeCell ref="B41:C41"/>
    <mergeCell ref="D41:L41"/>
    <mergeCell ref="M41:O41"/>
    <mergeCell ref="P41:R41"/>
    <mergeCell ref="S41:U41"/>
    <mergeCell ref="V41:X41"/>
    <mergeCell ref="Y41:AB41"/>
    <mergeCell ref="B40:C40"/>
    <mergeCell ref="D40:L40"/>
    <mergeCell ref="M40:O40"/>
    <mergeCell ref="P40:R40"/>
    <mergeCell ref="S40:U40"/>
    <mergeCell ref="V40:X40"/>
    <mergeCell ref="AC41:AD41"/>
    <mergeCell ref="AE41:AK41"/>
    <mergeCell ref="B39:C39"/>
    <mergeCell ref="D39:L39"/>
    <mergeCell ref="M39:O39"/>
    <mergeCell ref="P39:R39"/>
    <mergeCell ref="S39:U39"/>
    <mergeCell ref="V39:X39"/>
    <mergeCell ref="Y39:AB39"/>
    <mergeCell ref="AC39:AD39"/>
    <mergeCell ref="AE39:AK39"/>
    <mergeCell ref="B38:C38"/>
    <mergeCell ref="D38:L38"/>
    <mergeCell ref="M38:O38"/>
    <mergeCell ref="P38:R38"/>
    <mergeCell ref="S38:U38"/>
    <mergeCell ref="V38:X38"/>
    <mergeCell ref="Y38:AB38"/>
    <mergeCell ref="AC38:AD38"/>
    <mergeCell ref="AE38:AK38"/>
    <mergeCell ref="Y36:AB36"/>
    <mergeCell ref="AC36:AD36"/>
    <mergeCell ref="AE36:AK36"/>
    <mergeCell ref="B37:C37"/>
    <mergeCell ref="D37:L37"/>
    <mergeCell ref="M37:O37"/>
    <mergeCell ref="P37:R37"/>
    <mergeCell ref="S37:U37"/>
    <mergeCell ref="V37:X37"/>
    <mergeCell ref="Y37:AB37"/>
    <mergeCell ref="B36:C36"/>
    <mergeCell ref="D36:L36"/>
    <mergeCell ref="M36:O36"/>
    <mergeCell ref="P36:R36"/>
    <mergeCell ref="S36:U36"/>
    <mergeCell ref="V36:X36"/>
    <mergeCell ref="AC37:AD37"/>
    <mergeCell ref="AE37:AK37"/>
    <mergeCell ref="B35:C35"/>
    <mergeCell ref="D35:L35"/>
    <mergeCell ref="M35:O35"/>
    <mergeCell ref="P35:R35"/>
    <mergeCell ref="S35:U35"/>
    <mergeCell ref="V35:X35"/>
    <mergeCell ref="Y35:AB35"/>
    <mergeCell ref="AC35:AD35"/>
    <mergeCell ref="AE35:AK35"/>
    <mergeCell ref="B34:C34"/>
    <mergeCell ref="D34:L34"/>
    <mergeCell ref="M34:O34"/>
    <mergeCell ref="P34:R34"/>
    <mergeCell ref="S34:U34"/>
    <mergeCell ref="V34:X34"/>
    <mergeCell ref="Y34:AB34"/>
    <mergeCell ref="AC34:AD34"/>
    <mergeCell ref="AE34:AK34"/>
    <mergeCell ref="Y32:AB32"/>
    <mergeCell ref="AC32:AD32"/>
    <mergeCell ref="AE32:AK32"/>
    <mergeCell ref="B33:C33"/>
    <mergeCell ref="D33:L33"/>
    <mergeCell ref="M33:O33"/>
    <mergeCell ref="P33:R33"/>
    <mergeCell ref="S33:U33"/>
    <mergeCell ref="V33:X33"/>
    <mergeCell ref="Y33:AB33"/>
    <mergeCell ref="B32:C32"/>
    <mergeCell ref="D32:L32"/>
    <mergeCell ref="M32:O32"/>
    <mergeCell ref="P32:R32"/>
    <mergeCell ref="S32:U32"/>
    <mergeCell ref="V32:X32"/>
    <mergeCell ref="AC33:AD33"/>
    <mergeCell ref="AE33:AK33"/>
    <mergeCell ref="B31:C31"/>
    <mergeCell ref="D31:L31"/>
    <mergeCell ref="M31:O31"/>
    <mergeCell ref="P31:R31"/>
    <mergeCell ref="S31:U31"/>
    <mergeCell ref="V31:X31"/>
    <mergeCell ref="Y31:AB31"/>
    <mergeCell ref="AC31:AD31"/>
    <mergeCell ref="AE31:AK31"/>
    <mergeCell ref="B30:C30"/>
    <mergeCell ref="D30:L30"/>
    <mergeCell ref="M30:O30"/>
    <mergeCell ref="P30:R30"/>
    <mergeCell ref="S30:U30"/>
    <mergeCell ref="V30:X30"/>
    <mergeCell ref="Y30:AB30"/>
    <mergeCell ref="AC30:AD30"/>
    <mergeCell ref="AE30:AK30"/>
    <mergeCell ref="Y28:AB28"/>
    <mergeCell ref="AC28:AD28"/>
    <mergeCell ref="AE28:AK28"/>
    <mergeCell ref="B29:C29"/>
    <mergeCell ref="D29:L29"/>
    <mergeCell ref="M29:O29"/>
    <mergeCell ref="P29:R29"/>
    <mergeCell ref="S29:U29"/>
    <mergeCell ref="V29:X29"/>
    <mergeCell ref="Y29:AB29"/>
    <mergeCell ref="B28:C28"/>
    <mergeCell ref="D28:L28"/>
    <mergeCell ref="M28:O28"/>
    <mergeCell ref="P28:R28"/>
    <mergeCell ref="S28:U28"/>
    <mergeCell ref="V28:X28"/>
    <mergeCell ref="AC29:AD29"/>
    <mergeCell ref="AE29:AK29"/>
    <mergeCell ref="B27:C27"/>
    <mergeCell ref="D27:L27"/>
    <mergeCell ref="M27:O27"/>
    <mergeCell ref="P27:R27"/>
    <mergeCell ref="S27:U27"/>
    <mergeCell ref="V27:X27"/>
    <mergeCell ref="Y27:AB27"/>
    <mergeCell ref="AC27:AD27"/>
    <mergeCell ref="AE27:AK27"/>
    <mergeCell ref="B26:C26"/>
    <mergeCell ref="D26:L26"/>
    <mergeCell ref="M26:O26"/>
    <mergeCell ref="P26:R26"/>
    <mergeCell ref="S26:U26"/>
    <mergeCell ref="V26:X26"/>
    <mergeCell ref="Y26:AB26"/>
    <mergeCell ref="AC26:AD26"/>
    <mergeCell ref="AE26:AK26"/>
    <mergeCell ref="Y24:AB24"/>
    <mergeCell ref="AC24:AD24"/>
    <mergeCell ref="AE24:AK24"/>
    <mergeCell ref="B25:C25"/>
    <mergeCell ref="D25:L25"/>
    <mergeCell ref="M25:O25"/>
    <mergeCell ref="P25:R25"/>
    <mergeCell ref="S25:U25"/>
    <mergeCell ref="V25:X25"/>
    <mergeCell ref="Y25:AB25"/>
    <mergeCell ref="B24:C24"/>
    <mergeCell ref="D24:L24"/>
    <mergeCell ref="M24:O24"/>
    <mergeCell ref="P24:R24"/>
    <mergeCell ref="S24:U24"/>
    <mergeCell ref="V24:X24"/>
    <mergeCell ref="AC25:AD25"/>
    <mergeCell ref="AE25:AK25"/>
    <mergeCell ref="B23:C23"/>
    <mergeCell ref="D23:L23"/>
    <mergeCell ref="M23:O23"/>
    <mergeCell ref="P23:R23"/>
    <mergeCell ref="S23:U23"/>
    <mergeCell ref="V23:X23"/>
    <mergeCell ref="Y23:AB23"/>
    <mergeCell ref="AC23:AD23"/>
    <mergeCell ref="AE23:AK23"/>
    <mergeCell ref="B22:C22"/>
    <mergeCell ref="D22:L22"/>
    <mergeCell ref="M22:O22"/>
    <mergeCell ref="P22:R22"/>
    <mergeCell ref="S22:U22"/>
    <mergeCell ref="V22:X22"/>
    <mergeCell ref="Y22:AB22"/>
    <mergeCell ref="AC22:AD22"/>
    <mergeCell ref="AE22:AK22"/>
    <mergeCell ref="Y20:AB20"/>
    <mergeCell ref="AC20:AD20"/>
    <mergeCell ref="AE20:AK20"/>
    <mergeCell ref="B21:C21"/>
    <mergeCell ref="D21:L21"/>
    <mergeCell ref="M21:O21"/>
    <mergeCell ref="P21:R21"/>
    <mergeCell ref="S21:U21"/>
    <mergeCell ref="V21:X21"/>
    <mergeCell ref="Y21:AB21"/>
    <mergeCell ref="B20:C20"/>
    <mergeCell ref="D20:L20"/>
    <mergeCell ref="M20:O20"/>
    <mergeCell ref="P20:R20"/>
    <mergeCell ref="S20:U20"/>
    <mergeCell ref="V20:X20"/>
    <mergeCell ref="AC21:AD21"/>
    <mergeCell ref="AE21:AK21"/>
    <mergeCell ref="B19:C19"/>
    <mergeCell ref="D19:L19"/>
    <mergeCell ref="M19:O19"/>
    <mergeCell ref="P19:R19"/>
    <mergeCell ref="S19:U19"/>
    <mergeCell ref="V19:X19"/>
    <mergeCell ref="Y19:AB19"/>
    <mergeCell ref="AC19:AD19"/>
    <mergeCell ref="AE19:AK19"/>
    <mergeCell ref="B18:C18"/>
    <mergeCell ref="D18:L18"/>
    <mergeCell ref="M18:O18"/>
    <mergeCell ref="P18:R18"/>
    <mergeCell ref="S18:U18"/>
    <mergeCell ref="V18:X18"/>
    <mergeCell ref="Y18:AB18"/>
    <mergeCell ref="AC18:AD18"/>
    <mergeCell ref="AE18:AK18"/>
    <mergeCell ref="Y16:AB16"/>
    <mergeCell ref="AC16:AD16"/>
    <mergeCell ref="AE16:AK16"/>
    <mergeCell ref="B17:C17"/>
    <mergeCell ref="D17:L17"/>
    <mergeCell ref="M17:O17"/>
    <mergeCell ref="P17:R17"/>
    <mergeCell ref="S17:U17"/>
    <mergeCell ref="V17:X17"/>
    <mergeCell ref="Y17:AB17"/>
    <mergeCell ref="B16:C16"/>
    <mergeCell ref="D16:L16"/>
    <mergeCell ref="M16:O16"/>
    <mergeCell ref="P16:R16"/>
    <mergeCell ref="S16:U16"/>
    <mergeCell ref="V16:X16"/>
    <mergeCell ref="AC17:AD17"/>
    <mergeCell ref="AE17:AK17"/>
    <mergeCell ref="B15:C15"/>
    <mergeCell ref="D15:L15"/>
    <mergeCell ref="M15:O15"/>
    <mergeCell ref="P15:R15"/>
    <mergeCell ref="S15:U15"/>
    <mergeCell ref="V15:X15"/>
    <mergeCell ref="Y15:AB15"/>
    <mergeCell ref="AC15:AD15"/>
    <mergeCell ref="AE15:AK15"/>
    <mergeCell ref="B14:C14"/>
    <mergeCell ref="D14:L14"/>
    <mergeCell ref="M14:O14"/>
    <mergeCell ref="P14:R14"/>
    <mergeCell ref="S14:U14"/>
    <mergeCell ref="V14:X14"/>
    <mergeCell ref="Y14:AB14"/>
    <mergeCell ref="AC14:AD14"/>
    <mergeCell ref="AE14:AK14"/>
    <mergeCell ref="Y12:AB12"/>
    <mergeCell ref="AC12:AD12"/>
    <mergeCell ref="AE12:AK12"/>
    <mergeCell ref="B13:C13"/>
    <mergeCell ref="D13:L13"/>
    <mergeCell ref="M13:O13"/>
    <mergeCell ref="P13:R13"/>
    <mergeCell ref="S13:U13"/>
    <mergeCell ref="V13:X13"/>
    <mergeCell ref="Y13:AB13"/>
    <mergeCell ref="B12:C12"/>
    <mergeCell ref="D12:L12"/>
    <mergeCell ref="M12:O12"/>
    <mergeCell ref="P12:R12"/>
    <mergeCell ref="S12:U12"/>
    <mergeCell ref="V12:X12"/>
    <mergeCell ref="AC13:AD13"/>
    <mergeCell ref="AE13:AK13"/>
    <mergeCell ref="B11:C11"/>
    <mergeCell ref="D11:L11"/>
    <mergeCell ref="M11:O11"/>
    <mergeCell ref="P11:R11"/>
    <mergeCell ref="S11:U11"/>
    <mergeCell ref="V11:X11"/>
    <mergeCell ref="Y11:AB11"/>
    <mergeCell ref="AC11:AD11"/>
    <mergeCell ref="AE11:AK11"/>
    <mergeCell ref="B9:C9"/>
    <mergeCell ref="D9:L9"/>
    <mergeCell ref="M9:O9"/>
    <mergeCell ref="P9:R9"/>
    <mergeCell ref="S9:U9"/>
    <mergeCell ref="V9:X9"/>
    <mergeCell ref="Y9:AB9"/>
    <mergeCell ref="B8:C8"/>
    <mergeCell ref="D8:L8"/>
    <mergeCell ref="M8:O8"/>
    <mergeCell ref="P8:R8"/>
    <mergeCell ref="S8:U8"/>
    <mergeCell ref="V8:X8"/>
    <mergeCell ref="B10:C10"/>
    <mergeCell ref="D10:L10"/>
    <mergeCell ref="M10:O10"/>
    <mergeCell ref="P10:R10"/>
    <mergeCell ref="S10:U10"/>
    <mergeCell ref="V10:X10"/>
    <mergeCell ref="Y10:AB10"/>
    <mergeCell ref="AC10:AD10"/>
    <mergeCell ref="AE10:AK10"/>
    <mergeCell ref="AC9:AD9"/>
    <mergeCell ref="AE9:AK9"/>
    <mergeCell ref="AL6:AM7"/>
    <mergeCell ref="AN6:AO7"/>
    <mergeCell ref="AL8:AM8"/>
    <mergeCell ref="AN8:AO8"/>
    <mergeCell ref="AL9:AM9"/>
    <mergeCell ref="AN9:AO9"/>
    <mergeCell ref="Y8:AB8"/>
    <mergeCell ref="AC8:AD8"/>
    <mergeCell ref="AE8:AK8"/>
    <mergeCell ref="AI1:AL2"/>
    <mergeCell ref="B6:C7"/>
    <mergeCell ref="D6:L7"/>
    <mergeCell ref="M6:O6"/>
    <mergeCell ref="P6:R6"/>
    <mergeCell ref="S6:U6"/>
    <mergeCell ref="V6:X6"/>
    <mergeCell ref="Y6:AB6"/>
    <mergeCell ref="AC6:AD6"/>
    <mergeCell ref="AE6:AK7"/>
    <mergeCell ref="M7:O7"/>
    <mergeCell ref="P7:R7"/>
    <mergeCell ref="S7:U7"/>
    <mergeCell ref="V7:X7"/>
    <mergeCell ref="Y7:AB7"/>
    <mergeCell ref="AC7:AD7"/>
    <mergeCell ref="AD1:AH2"/>
    <mergeCell ref="A3:AJ4"/>
    <mergeCell ref="A1:T2"/>
    <mergeCell ref="AL10:AM10"/>
    <mergeCell ref="AN10:AO10"/>
    <mergeCell ref="AL11:AM11"/>
    <mergeCell ref="AN11:AO11"/>
    <mergeCell ref="AL12:AM12"/>
    <mergeCell ref="AN12:AO12"/>
    <mergeCell ref="AL13:AM13"/>
    <mergeCell ref="AN13:AO13"/>
    <mergeCell ref="AL14:AM14"/>
    <mergeCell ref="AN14:AO14"/>
    <mergeCell ref="AL15:AM15"/>
    <mergeCell ref="AN15:AO15"/>
    <mergeCell ref="AL16:AM16"/>
    <mergeCell ref="AN16:AO16"/>
    <mergeCell ref="AL17:AM17"/>
    <mergeCell ref="AN17:AO17"/>
    <mergeCell ref="AL18:AM18"/>
    <mergeCell ref="AN18:AO18"/>
    <mergeCell ref="AL19:AM19"/>
    <mergeCell ref="AN19:AO19"/>
    <mergeCell ref="AL20:AM20"/>
    <mergeCell ref="AN20:AO20"/>
    <mergeCell ref="AL21:AM21"/>
    <mergeCell ref="AN21:AO21"/>
    <mergeCell ref="AL22:AM22"/>
    <mergeCell ref="AN22:AO22"/>
    <mergeCell ref="AL23:AM23"/>
    <mergeCell ref="AN23:AO23"/>
    <mergeCell ref="AL24:AM24"/>
    <mergeCell ref="AN24:AO24"/>
    <mergeCell ref="AL25:AM25"/>
    <mergeCell ref="AN25:AO25"/>
    <mergeCell ref="AL26:AM26"/>
    <mergeCell ref="AN26:AO26"/>
    <mergeCell ref="AL27:AM27"/>
    <mergeCell ref="AN27:AO27"/>
    <mergeCell ref="AL28:AM28"/>
    <mergeCell ref="AN28:AO28"/>
    <mergeCell ref="AL29:AM29"/>
    <mergeCell ref="AN29:AO29"/>
    <mergeCell ref="AL30:AM30"/>
    <mergeCell ref="AN30:AO30"/>
    <mergeCell ref="AL31:AM31"/>
    <mergeCell ref="AN31:AO31"/>
    <mergeCell ref="AL32:AM32"/>
    <mergeCell ref="AN32:AO32"/>
    <mergeCell ref="AL33:AM33"/>
    <mergeCell ref="AN33:AO33"/>
    <mergeCell ref="AL34:AM34"/>
    <mergeCell ref="AN34:AO34"/>
    <mergeCell ref="AL35:AM35"/>
    <mergeCell ref="AN35:AO35"/>
    <mergeCell ref="AL36:AM36"/>
    <mergeCell ref="AN36:AO36"/>
    <mergeCell ref="AL37:AM37"/>
    <mergeCell ref="AN37:AO37"/>
    <mergeCell ref="AL38:AM38"/>
    <mergeCell ref="AN38:AO38"/>
    <mergeCell ref="AL39:AM39"/>
    <mergeCell ref="AN39:AO39"/>
    <mergeCell ref="AL40:AM40"/>
    <mergeCell ref="AN40:AO40"/>
    <mergeCell ref="AL41:AM41"/>
    <mergeCell ref="AN41:AO41"/>
    <mergeCell ref="AL42:AM42"/>
    <mergeCell ref="AN42:AO42"/>
    <mergeCell ref="AL43:AM43"/>
    <mergeCell ref="AN43:AO43"/>
    <mergeCell ref="AL44:AM44"/>
    <mergeCell ref="AN44:AO44"/>
    <mergeCell ref="AN45:AO45"/>
    <mergeCell ref="AL46:AM46"/>
    <mergeCell ref="AN46:AO46"/>
    <mergeCell ref="AL47:AM47"/>
    <mergeCell ref="AN47:AO47"/>
    <mergeCell ref="AL48:AM48"/>
    <mergeCell ref="AN48:AO48"/>
    <mergeCell ref="AL49:AM49"/>
    <mergeCell ref="AN49:AO49"/>
    <mergeCell ref="AN55:AO55"/>
    <mergeCell ref="AL56:AM56"/>
    <mergeCell ref="AN56:AO56"/>
    <mergeCell ref="AL57:AM57"/>
    <mergeCell ref="AN57:AO57"/>
    <mergeCell ref="AL50:AM50"/>
    <mergeCell ref="AN50:AO50"/>
    <mergeCell ref="AL51:AM51"/>
    <mergeCell ref="AN51:AO51"/>
    <mergeCell ref="AL52:AM52"/>
    <mergeCell ref="AN52:AO52"/>
    <mergeCell ref="AL53:AM53"/>
    <mergeCell ref="AN53:AO53"/>
    <mergeCell ref="AL54:AM54"/>
    <mergeCell ref="AN54:AO54"/>
    <mergeCell ref="AP6:AQ7"/>
    <mergeCell ref="AP8:AQ8"/>
    <mergeCell ref="AP9:AQ9"/>
    <mergeCell ref="AP10:AQ10"/>
    <mergeCell ref="AP11:AQ11"/>
    <mergeCell ref="AP12:AQ12"/>
    <mergeCell ref="AP13:AQ13"/>
    <mergeCell ref="AP14:AQ14"/>
    <mergeCell ref="AP15:AQ15"/>
    <mergeCell ref="AP16:AQ16"/>
    <mergeCell ref="AP17:AQ17"/>
    <mergeCell ref="AP18:AQ18"/>
    <mergeCell ref="AP19:AQ19"/>
    <mergeCell ref="AP20:AQ20"/>
    <mergeCell ref="AP21:AQ21"/>
    <mergeCell ref="AP22:AQ22"/>
    <mergeCell ref="AP23:AQ23"/>
    <mergeCell ref="AP24:AQ24"/>
    <mergeCell ref="AP25:AQ25"/>
    <mergeCell ref="AP26:AQ26"/>
    <mergeCell ref="AP27:AQ27"/>
    <mergeCell ref="AP28:AQ28"/>
    <mergeCell ref="AP29:AQ29"/>
    <mergeCell ref="AP30:AQ30"/>
    <mergeCell ref="AP31:AQ31"/>
    <mergeCell ref="AP32:AQ32"/>
    <mergeCell ref="AP33:AQ33"/>
    <mergeCell ref="AP34:AQ34"/>
    <mergeCell ref="AP35:AQ35"/>
    <mergeCell ref="AP36:AQ36"/>
    <mergeCell ref="AP37:AQ37"/>
    <mergeCell ref="AP38:AQ38"/>
    <mergeCell ref="AP39:AQ39"/>
    <mergeCell ref="AP40:AQ40"/>
    <mergeCell ref="AP41:AQ41"/>
    <mergeCell ref="AP42:AQ42"/>
    <mergeCell ref="AP52:AQ52"/>
    <mergeCell ref="AP53:AQ53"/>
    <mergeCell ref="AP54:AQ54"/>
    <mergeCell ref="AP55:AQ55"/>
    <mergeCell ref="AP56:AQ56"/>
    <mergeCell ref="AP57:AQ57"/>
    <mergeCell ref="AP58:AR58"/>
    <mergeCell ref="AP59:AQ59"/>
    <mergeCell ref="AP43:AQ43"/>
    <mergeCell ref="AP44:AQ44"/>
    <mergeCell ref="AP45:AQ45"/>
    <mergeCell ref="AP46:AQ46"/>
    <mergeCell ref="AP47:AQ47"/>
    <mergeCell ref="AP48:AQ48"/>
    <mergeCell ref="AP49:AQ49"/>
    <mergeCell ref="AP50:AQ50"/>
    <mergeCell ref="AP51:AQ51"/>
  </mergeCells>
  <phoneticPr fontId="28"/>
  <conditionalFormatting sqref="D8:X57">
    <cfRule type="containsBlanks" dxfId="132" priority="26">
      <formula>LEN(TRIM(D8))=0</formula>
    </cfRule>
  </conditionalFormatting>
  <conditionalFormatting sqref="AE8:AK57">
    <cfRule type="containsBlanks" dxfId="131" priority="30">
      <formula>LEN(TRIM(AE8))=0</formula>
    </cfRule>
  </conditionalFormatting>
  <conditionalFormatting sqref="V9:X57">
    <cfRule type="notContainsBlanks" dxfId="130" priority="12">
      <formula>LEN(TRIM(V9))&gt;0</formula>
    </cfRule>
  </conditionalFormatting>
  <conditionalFormatting sqref="S8:U8">
    <cfRule type="notContainsBlanks" dxfId="129" priority="18">
      <formula>LEN(TRIM(S8))&gt;0</formula>
    </cfRule>
  </conditionalFormatting>
  <conditionalFormatting sqref="S8:X57">
    <cfRule type="expression" dxfId="128" priority="27">
      <formula>$AQ$7=1</formula>
    </cfRule>
  </conditionalFormatting>
  <conditionalFormatting sqref="V8:X8">
    <cfRule type="notContainsBlanks" dxfId="127" priority="11">
      <formula>LEN(TRIM(V8))&gt;0</formula>
    </cfRule>
  </conditionalFormatting>
  <conditionalFormatting sqref="S9:U57">
    <cfRule type="notContainsBlanks" dxfId="126" priority="10">
      <formula>LEN(TRIM(S9))&gt;0</formula>
    </cfRule>
  </conditionalFormatting>
  <conditionalFormatting sqref="S9:U57">
    <cfRule type="notContainsBlanks" dxfId="125" priority="6">
      <formula>LEN(TRIM(S9))&gt;0</formula>
    </cfRule>
  </conditionalFormatting>
  <conditionalFormatting sqref="V9:X57">
    <cfRule type="notContainsBlanks" dxfId="124" priority="5">
      <formula>LEN(TRIM(V9))&gt;0</formula>
    </cfRule>
  </conditionalFormatting>
  <conditionalFormatting sqref="AC8:AD57">
    <cfRule type="containsBlanks" dxfId="123" priority="4">
      <formula>LEN(TRIM(AC8))=0</formula>
    </cfRule>
  </conditionalFormatting>
  <conditionalFormatting sqref="S8:U57">
    <cfRule type="cellIs" dxfId="122" priority="3" operator="greaterThan">
      <formula>8</formula>
    </cfRule>
  </conditionalFormatting>
  <conditionalFormatting sqref="V8:X57">
    <cfRule type="cellIs" dxfId="121" priority="2" operator="greaterThan">
      <formula>260</formula>
    </cfRule>
  </conditionalFormatting>
  <dataValidations count="5">
    <dataValidation type="decimal" allowBlank="1" showInputMessage="1" showErrorMessage="1" error="０～２４の数値で記入します" sqref="S8:U57">
      <formula1>0</formula1>
      <formula2>24</formula2>
    </dataValidation>
    <dataValidation type="decimal" allowBlank="1" showInputMessage="1" showErrorMessage="1" error="０～３６５の数値で記入します" sqref="V8:X57">
      <formula1>0</formula1>
      <formula2>365</formula2>
    </dataValidation>
    <dataValidation type="whole" allowBlank="1" showInputMessage="1" showErrorMessage="1" error="数値で記入します" sqref="P8:R57">
      <formula1>0</formula1>
      <formula2>1000000</formula2>
    </dataValidation>
    <dataValidation type="list" allowBlank="1" showInputMessage="1" showErrorMessage="1" prompt="リストから選択" sqref="AC8:AD57">
      <formula1>$AV$9:$AV$12</formula1>
    </dataValidation>
    <dataValidation type="decimal" allowBlank="1" showInputMessage="1" showErrorMessage="1" error="数値で記入します" sqref="M8:O57">
      <formula1>0</formula1>
      <formula2>1000000</formula2>
    </dataValidation>
  </dataValidations>
  <printOptions horizontalCentered="1"/>
  <pageMargins left="0.51181102362204722" right="0.51181102362204722" top="0.51181102362204722" bottom="0.35433070866141736" header="0.27559055118110237" footer="0.31496062992125984"/>
  <pageSetup paperSize="9" scale="94" orientation="portrait" r:id="rId1"/>
  <headerFooter>
    <oddHeader>&amp;L６．CO₂排出削減量算定</oddHead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1" operator="notEqual" id="{0679417E-63DA-4D82-BADE-7AC9113E7EA1}">
            <xm:f>'照明算定(導入前1)'!$P8</xm:f>
            <x14:dxf>
              <font>
                <color rgb="FFFF0000"/>
              </font>
              <fill>
                <patternFill>
                  <bgColor rgb="FFFFFF00"/>
                </patternFill>
              </fill>
            </x14:dxf>
          </x14:cfRule>
          <xm:sqref>P8:R57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18</vt:i4>
      </vt:variant>
    </vt:vector>
  </HeadingPairs>
  <TitlesOfParts>
    <vt:vector size="40" baseType="lpstr">
      <vt:lpstr>事業実施者</vt:lpstr>
      <vt:lpstr>事業内容</vt:lpstr>
      <vt:lpstr>資金計画</vt:lpstr>
      <vt:lpstr>比較図</vt:lpstr>
      <vt:lpstr>省エネ診断</vt:lpstr>
      <vt:lpstr>資産登録</vt:lpstr>
      <vt:lpstr>換算シート</vt:lpstr>
      <vt:lpstr>照明算定(導入前1)</vt:lpstr>
      <vt:lpstr>照明算定(導入後1)</vt:lpstr>
      <vt:lpstr>照明算定(導入前2)</vt:lpstr>
      <vt:lpstr>照明算定(導入後2)</vt:lpstr>
      <vt:lpstr>照明算定(導入前3)</vt:lpstr>
      <vt:lpstr>照明算定(導入後3)</vt:lpstr>
      <vt:lpstr>ボイラ排出量算定</vt:lpstr>
      <vt:lpstr>ボイラ排出量算定（追加)</vt:lpstr>
      <vt:lpstr>空調算定(導入前）</vt:lpstr>
      <vt:lpstr>空調算定（導入後）</vt:lpstr>
      <vt:lpstr>Sheet1</vt:lpstr>
      <vt:lpstr>排出量算定（太陽光）</vt:lpstr>
      <vt:lpstr>排出量算定(コンプレッサー）</vt:lpstr>
      <vt:lpstr>排出量算定(任意)</vt:lpstr>
      <vt:lpstr>Sheet2</vt:lpstr>
      <vt:lpstr>'空調算定（導入後）'!inv補正COP</vt:lpstr>
      <vt:lpstr>inv補正COP</vt:lpstr>
      <vt:lpstr>ボイラ排出量算定!Print_Area</vt:lpstr>
      <vt:lpstr>'ボイラ排出量算定（追加)'!Print_Area</vt:lpstr>
      <vt:lpstr>'空調算定（導入後）'!Print_Area</vt:lpstr>
      <vt:lpstr>'空調算定(導入前）'!Print_Area</vt:lpstr>
      <vt:lpstr>資金計画!Print_Area</vt:lpstr>
      <vt:lpstr>資産登録!Print_Area</vt:lpstr>
      <vt:lpstr>'照明算定(導入後1)'!Print_Area</vt:lpstr>
      <vt:lpstr>'照明算定(導入後2)'!Print_Area</vt:lpstr>
      <vt:lpstr>'照明算定(導入後3)'!Print_Area</vt:lpstr>
      <vt:lpstr>'照明算定(導入前1)'!Print_Area</vt:lpstr>
      <vt:lpstr>'照明算定(導入前2)'!Print_Area</vt:lpstr>
      <vt:lpstr>'照明算定(導入前3)'!Print_Area</vt:lpstr>
      <vt:lpstr>省エネ診断!Print_Area</vt:lpstr>
      <vt:lpstr>'排出量算定(コンプレッサー）'!Print_Area</vt:lpstr>
      <vt:lpstr>'排出量算定（太陽光）'!Print_Area</vt:lpstr>
      <vt:lpstr>'排出量算定(任意)'!Print_Area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saitamaken</dc:creator>
  <cp:lastModifiedBy>埼玉県</cp:lastModifiedBy>
  <cp:lastPrinted>2021-04-19T04:37:29Z</cp:lastPrinted>
  <dcterms:created xsi:type="dcterms:W3CDTF">2013-01-29T04:15:39Z</dcterms:created>
  <dcterms:modified xsi:type="dcterms:W3CDTF">2021-04-21T02:59:29Z</dcterms:modified>
</cp:coreProperties>
</file>