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1.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4.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256.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0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学習5-6\"/>
    </mc:Choice>
  </mc:AlternateContent>
  <xr:revisionPtr revIDLastSave="0" documentId="13_ncr:1_{E68DF67D-E148-4FB4-A9A8-0FF87746A585}" xr6:coauthVersionLast="47" xr6:coauthVersionMax="47" xr10:uidLastSave="{00000000-0000-0000-0000-000000000000}"/>
  <workbookProtection workbookAlgorithmName="SHA-512" workbookHashValue="3wj5hZRqyjI+zLBvLSAAOqSloidJyko99zlMkgx1d0FaWp+9tqfCPJed+fweRd77J8vay8GKTjmT/eAnDflL5A==" workbookSaltValue="p999TTP3Lf6fTkZm43j4OA==" workbookSpinCount="100000" lockStructure="1"/>
  <bookViews>
    <workbookView xWindow="-120" yWindow="-120" windowWidth="20730" windowHeight="11160" firstSheet="5" activeTab="7" xr2:uid="{00000000-000D-0000-FFFF-FFFF00000000}"/>
  </bookViews>
  <sheets>
    <sheet name="表紙" sheetId="9" r:id="rId1"/>
    <sheet name="1．SIOSシート" sheetId="1" r:id="rId2"/>
    <sheet name="1-2．情報の整理" sheetId="2" r:id="rId3"/>
    <sheet name="２．目標候補選択" sheetId="3" r:id="rId4"/>
    <sheet name="３．参加目標設定と細分化" sheetId="4" r:id="rId5"/>
    <sheet name="４．活動目標設定と細分化" sheetId="5" r:id="rId6"/>
    <sheet name="５．機能目標訓練ﾌﾟﾛｸﾞﾗﾑ決定" sheetId="6" r:id="rId7"/>
    <sheet name="６．発表用シート" sheetId="7" r:id="rId8"/>
    <sheet name="シート7" sheetId="8" state="hidden" r:id="rId9"/>
  </sheets>
  <definedNames>
    <definedName name="Z_6AFC3BAA_49FA_405A_ADB3_9F2153A42BDA_.wvu.FilterData" localSheetId="4" hidden="1">'３．参加目標設定と細分化'!$A$10:$A$35</definedName>
    <definedName name="Z_7F837CF2_DC00_4FB8_A4E9_8ED523D9C80A_.wvu.FilterData" localSheetId="4" hidden="1">'３．参加目標設定と細分化'!$A$10:$A$34</definedName>
  </definedNames>
  <calcPr calcId="191029"/>
  <customWorkbookViews>
    <customWorkbookView name="フィルタ 2" guid="{7F837CF2-DC00-4FB8-A4E9-8ED523D9C80A}" maximized="1" windowWidth="0" windowHeight="0" activeSheetId="0"/>
    <customWorkbookView name="フィルタ 1" guid="{6AFC3BAA-49FA-405A-ADB3-9F2153A42BDA}" maximized="1" windowWidth="0" windowHeight="0" activeSheetId="0"/>
  </customWorkbookViews>
</workbook>
</file>

<file path=xl/calcChain.xml><?xml version="1.0" encoding="utf-8"?>
<calcChain xmlns="http://schemas.openxmlformats.org/spreadsheetml/2006/main">
  <c r="J73" i="5" l="1"/>
  <c r="J79" i="5"/>
  <c r="I90" i="4"/>
  <c r="I63" i="4"/>
  <c r="B135" i="6"/>
  <c r="B134" i="6"/>
  <c r="B133" i="6"/>
  <c r="B132" i="6"/>
  <c r="F42" i="3"/>
  <c r="J55" i="5"/>
  <c r="J53" i="5"/>
  <c r="J51" i="5"/>
  <c r="I81" i="4"/>
  <c r="I79" i="4"/>
  <c r="I77" i="4"/>
  <c r="I75" i="4"/>
  <c r="I73" i="4"/>
  <c r="I71" i="4"/>
  <c r="I69" i="4"/>
  <c r="I67" i="4"/>
  <c r="I65" i="4"/>
  <c r="F54" i="3"/>
  <c r="F33" i="7"/>
  <c r="F32" i="7"/>
  <c r="X150" i="3"/>
  <c r="Y150" i="3"/>
  <c r="X151" i="3"/>
  <c r="Y151" i="3"/>
  <c r="X152" i="3"/>
  <c r="Y152" i="3"/>
  <c r="X153" i="3"/>
  <c r="Y153" i="3"/>
  <c r="Y149" i="3"/>
  <c r="X149" i="3"/>
  <c r="X48" i="3"/>
  <c r="X49" i="3"/>
  <c r="X50" i="3"/>
  <c r="X51" i="3"/>
  <c r="V49" i="3"/>
  <c r="V50" i="3"/>
  <c r="V51" i="3"/>
  <c r="V48" i="3"/>
  <c r="X47" i="3"/>
  <c r="V47" i="3"/>
  <c r="G56" i="4"/>
  <c r="J69" i="5"/>
  <c r="J67" i="5"/>
  <c r="J65" i="5"/>
  <c r="J63" i="5"/>
  <c r="J61" i="5"/>
  <c r="J59" i="5"/>
  <c r="J57" i="5"/>
  <c r="F35" i="7"/>
  <c r="F34" i="7"/>
  <c r="F21" i="7"/>
  <c r="Z153" i="3" l="1"/>
  <c r="Z152" i="3"/>
  <c r="Z151" i="3"/>
  <c r="Z150" i="3"/>
  <c r="Z149" i="3"/>
  <c r="T35" i="7"/>
  <c r="T34" i="7"/>
  <c r="T33" i="7"/>
  <c r="T32" i="7"/>
  <c r="P25" i="7"/>
  <c r="F25" i="7"/>
  <c r="P23" i="7"/>
  <c r="F23" i="7"/>
  <c r="P21" i="7"/>
  <c r="X39" i="3"/>
  <c r="X37" i="3"/>
  <c r="F106" i="3"/>
  <c r="F86" i="3"/>
  <c r="F65" i="3"/>
  <c r="F18" i="3"/>
  <c r="T244" i="6"/>
  <c r="T245" i="6"/>
  <c r="T246" i="6"/>
  <c r="T247" i="6"/>
  <c r="T248" i="6"/>
  <c r="P249" i="6"/>
  <c r="Q249" i="6"/>
  <c r="R249" i="6"/>
  <c r="S249" i="6"/>
  <c r="T249" i="6"/>
  <c r="T250" i="6"/>
  <c r="P251" i="6"/>
  <c r="Q251" i="6"/>
  <c r="R251" i="6"/>
  <c r="S251" i="6"/>
  <c r="T251" i="6"/>
  <c r="P252" i="6"/>
  <c r="Q252" i="6"/>
  <c r="R252" i="6"/>
  <c r="S252" i="6"/>
  <c r="T252" i="6"/>
  <c r="P253" i="6"/>
  <c r="Q253" i="6"/>
  <c r="R253" i="6"/>
  <c r="S253" i="6"/>
  <c r="T253" i="6"/>
  <c r="P254" i="6"/>
  <c r="Q254" i="6"/>
  <c r="R254" i="6"/>
  <c r="S254" i="6"/>
  <c r="T254" i="6"/>
  <c r="P255" i="6"/>
  <c r="Q255" i="6"/>
  <c r="R255" i="6"/>
  <c r="S255" i="6"/>
  <c r="T255" i="6"/>
  <c r="P256" i="6"/>
  <c r="Q256" i="6"/>
  <c r="R256" i="6"/>
  <c r="S256" i="6"/>
  <c r="T256" i="6"/>
  <c r="P257" i="6"/>
  <c r="Q257" i="6"/>
  <c r="R257" i="6"/>
  <c r="S257" i="6"/>
  <c r="T257" i="6"/>
  <c r="P258" i="6"/>
  <c r="Q258" i="6"/>
  <c r="R258" i="6"/>
  <c r="S258" i="6"/>
  <c r="T258" i="6"/>
  <c r="P259" i="6"/>
  <c r="Q259" i="6"/>
  <c r="R259" i="6"/>
  <c r="S259" i="6"/>
  <c r="T259" i="6"/>
  <c r="P260" i="6"/>
  <c r="Q260" i="6"/>
  <c r="R260" i="6"/>
  <c r="S260" i="6"/>
  <c r="T260" i="6"/>
  <c r="P261" i="6"/>
  <c r="Q261" i="6"/>
  <c r="R261" i="6"/>
  <c r="S261" i="6"/>
  <c r="T261" i="6"/>
  <c r="P262" i="6"/>
  <c r="Q262" i="6"/>
  <c r="R262" i="6"/>
  <c r="S262" i="6"/>
  <c r="T262" i="6"/>
  <c r="P263" i="6"/>
  <c r="Q263" i="6"/>
  <c r="R263" i="6"/>
  <c r="S263" i="6"/>
  <c r="T263" i="6"/>
  <c r="P264" i="6"/>
  <c r="Q264" i="6"/>
  <c r="R264" i="6"/>
  <c r="S264" i="6"/>
  <c r="T264" i="6"/>
  <c r="P265" i="6"/>
  <c r="Q265" i="6"/>
  <c r="R265" i="6"/>
  <c r="S265" i="6"/>
  <c r="T265" i="6"/>
  <c r="P266" i="6"/>
  <c r="Q266" i="6"/>
  <c r="R266" i="6"/>
  <c r="S266" i="6"/>
  <c r="T266" i="6"/>
  <c r="P267" i="6"/>
  <c r="Q267" i="6"/>
  <c r="R267" i="6"/>
  <c r="S267" i="6"/>
  <c r="T267" i="6"/>
  <c r="P268" i="6"/>
  <c r="Q268" i="6"/>
  <c r="R268" i="6"/>
  <c r="S268" i="6"/>
  <c r="T268" i="6"/>
  <c r="P269" i="6"/>
  <c r="Q269" i="6"/>
  <c r="R269" i="6"/>
  <c r="S269" i="6"/>
  <c r="T269" i="6"/>
  <c r="P270" i="6"/>
  <c r="Q270" i="6"/>
  <c r="R270" i="6"/>
  <c r="S270" i="6"/>
  <c r="T270" i="6"/>
  <c r="P271" i="6"/>
  <c r="Q271" i="6"/>
  <c r="R271" i="6"/>
  <c r="S271" i="6"/>
  <c r="T271" i="6"/>
  <c r="P272" i="6"/>
  <c r="Q272" i="6"/>
  <c r="R272" i="6"/>
  <c r="S272" i="6"/>
  <c r="T272" i="6"/>
  <c r="P273" i="6"/>
  <c r="Q273" i="6"/>
  <c r="R273" i="6"/>
  <c r="S273" i="6"/>
  <c r="T273" i="6"/>
  <c r="P274" i="6"/>
  <c r="Q274" i="6"/>
  <c r="R274" i="6"/>
  <c r="S274" i="6"/>
  <c r="T274" i="6"/>
  <c r="P275" i="6"/>
  <c r="Q275" i="6"/>
  <c r="R275" i="6"/>
  <c r="S275" i="6"/>
  <c r="T275" i="6"/>
  <c r="O249"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T242" i="6"/>
  <c r="T243" i="6"/>
  <c r="F326" i="6"/>
  <c r="F323" i="6"/>
  <c r="F322" i="6"/>
  <c r="F319" i="6"/>
  <c r="I84" i="4" l="1"/>
  <c r="X62" i="3"/>
  <c r="Q185" i="3" s="1"/>
  <c r="X61" i="3"/>
  <c r="T184" i="3" s="1"/>
  <c r="X60" i="3"/>
  <c r="V183" i="3" s="1"/>
  <c r="X59" i="3"/>
  <c r="W182" i="3" s="1"/>
  <c r="O172" i="3"/>
  <c r="P172" i="3"/>
  <c r="Q172" i="3"/>
  <c r="R172" i="3"/>
  <c r="S172" i="3"/>
  <c r="T172" i="3"/>
  <c r="U172" i="3"/>
  <c r="V172" i="3"/>
  <c r="W172" i="3"/>
  <c r="X172" i="3"/>
  <c r="Y172" i="3"/>
  <c r="O174" i="3"/>
  <c r="P174" i="3"/>
  <c r="Q174" i="3"/>
  <c r="R174" i="3"/>
  <c r="S174" i="3"/>
  <c r="T174" i="3"/>
  <c r="U174" i="3"/>
  <c r="V174" i="3"/>
  <c r="W174" i="3"/>
  <c r="X174" i="3"/>
  <c r="Y174" i="3"/>
  <c r="O164" i="3"/>
  <c r="P164" i="3"/>
  <c r="Q164" i="3"/>
  <c r="R164" i="3"/>
  <c r="S164" i="3"/>
  <c r="T164" i="3"/>
  <c r="U164" i="3"/>
  <c r="V164" i="3"/>
  <c r="W164" i="3"/>
  <c r="X164" i="3"/>
  <c r="Y164" i="3"/>
  <c r="O165" i="3"/>
  <c r="P165" i="3"/>
  <c r="Q165" i="3"/>
  <c r="R165" i="3"/>
  <c r="S165" i="3"/>
  <c r="T165" i="3"/>
  <c r="U165" i="3"/>
  <c r="V165" i="3"/>
  <c r="W165" i="3"/>
  <c r="X165" i="3"/>
  <c r="Y165" i="3"/>
  <c r="O166" i="3"/>
  <c r="P166" i="3"/>
  <c r="Q166" i="3"/>
  <c r="R166" i="3"/>
  <c r="S166" i="3"/>
  <c r="T166" i="3"/>
  <c r="U166" i="3"/>
  <c r="V166" i="3"/>
  <c r="W166" i="3"/>
  <c r="X166" i="3"/>
  <c r="Y166" i="3"/>
  <c r="O167" i="3"/>
  <c r="P167" i="3"/>
  <c r="Q167" i="3"/>
  <c r="R167" i="3"/>
  <c r="S167" i="3"/>
  <c r="T167" i="3"/>
  <c r="U167" i="3"/>
  <c r="V167" i="3"/>
  <c r="W167" i="3"/>
  <c r="X167" i="3"/>
  <c r="Y167" i="3"/>
  <c r="P163" i="3"/>
  <c r="Q163" i="3"/>
  <c r="R163" i="3"/>
  <c r="S163" i="3"/>
  <c r="T163" i="3"/>
  <c r="U163" i="3"/>
  <c r="V163" i="3"/>
  <c r="W163" i="3"/>
  <c r="X163" i="3"/>
  <c r="Y163" i="3"/>
  <c r="O163" i="3"/>
  <c r="X103" i="3"/>
  <c r="X102" i="3"/>
  <c r="X101" i="3"/>
  <c r="X100" i="3"/>
  <c r="X99" i="3"/>
  <c r="X98" i="3"/>
  <c r="X97" i="3"/>
  <c r="X96" i="3"/>
  <c r="X95" i="3"/>
  <c r="X94" i="3"/>
  <c r="X93" i="3"/>
  <c r="X92" i="3"/>
  <c r="X91" i="3"/>
  <c r="V103" i="3"/>
  <c r="V102" i="3"/>
  <c r="V101" i="3"/>
  <c r="V100" i="3"/>
  <c r="V99" i="3"/>
  <c r="V98" i="3"/>
  <c r="V97" i="3"/>
  <c r="V96" i="3"/>
  <c r="V95" i="3"/>
  <c r="V94" i="3"/>
  <c r="V93" i="3"/>
  <c r="V92" i="3"/>
  <c r="V91" i="3"/>
  <c r="X83" i="3"/>
  <c r="X82" i="3"/>
  <c r="X81" i="3"/>
  <c r="X80" i="3"/>
  <c r="X79" i="3"/>
  <c r="X78" i="3"/>
  <c r="X77" i="3"/>
  <c r="X76" i="3"/>
  <c r="X75" i="3"/>
  <c r="X74" i="3"/>
  <c r="X72" i="3"/>
  <c r="X70" i="3"/>
  <c r="V83" i="3"/>
  <c r="V82" i="3"/>
  <c r="V81" i="3"/>
  <c r="V80" i="3"/>
  <c r="V79" i="3"/>
  <c r="V78" i="3"/>
  <c r="V77" i="3"/>
  <c r="V76" i="3"/>
  <c r="V75" i="3"/>
  <c r="V74" i="3"/>
  <c r="V72" i="3"/>
  <c r="V70" i="3"/>
  <c r="O182" i="3" l="1"/>
  <c r="S182" i="3"/>
  <c r="Y182" i="3"/>
  <c r="R182" i="3"/>
  <c r="V182" i="3"/>
  <c r="Q182" i="3"/>
  <c r="T182" i="3"/>
  <c r="P182" i="3"/>
  <c r="S185" i="3"/>
  <c r="P185" i="3"/>
  <c r="O185" i="3"/>
  <c r="X185" i="3"/>
  <c r="W185" i="3"/>
  <c r="U185" i="3"/>
  <c r="T185" i="3"/>
  <c r="U183" i="3"/>
  <c r="T183" i="3"/>
  <c r="S183" i="3"/>
  <c r="R183" i="3"/>
  <c r="W183" i="3"/>
  <c r="Q183" i="3"/>
  <c r="Y183" i="3"/>
  <c r="P183" i="3"/>
  <c r="X183" i="3"/>
  <c r="S184" i="3"/>
  <c r="R184" i="3"/>
  <c r="O184" i="3"/>
  <c r="Q184" i="3"/>
  <c r="X184" i="3"/>
  <c r="W184" i="3"/>
  <c r="V184" i="3"/>
  <c r="Y184" i="3"/>
  <c r="P184" i="3"/>
  <c r="U184" i="3"/>
  <c r="X182" i="3"/>
  <c r="U182" i="3"/>
  <c r="V185" i="3"/>
  <c r="R185" i="3"/>
  <c r="Y185" i="3"/>
  <c r="O183" i="3"/>
  <c r="X38" i="3" l="1"/>
  <c r="X36" i="3"/>
  <c r="X35" i="3"/>
  <c r="X34" i="3"/>
  <c r="AB11" i="3"/>
  <c r="AD11" i="3"/>
  <c r="X11" i="3"/>
  <c r="O157" i="3" s="1"/>
  <c r="X12" i="3"/>
  <c r="X13" i="3"/>
  <c r="X14" i="3"/>
  <c r="X15" i="3"/>
  <c r="F325" i="6"/>
  <c r="F324" i="6"/>
  <c r="F321" i="6"/>
  <c r="F320" i="6"/>
  <c r="C311" i="6"/>
  <c r="C310" i="6"/>
  <c r="C309" i="6"/>
  <c r="C308" i="6"/>
  <c r="C307" i="6"/>
  <c r="C306" i="6"/>
  <c r="H305" i="6"/>
  <c r="G305" i="6"/>
  <c r="F305" i="6"/>
  <c r="E305" i="6"/>
  <c r="D305" i="6"/>
  <c r="C305" i="6"/>
  <c r="H304" i="6"/>
  <c r="G304" i="6"/>
  <c r="F304" i="6"/>
  <c r="E304" i="6"/>
  <c r="D304" i="6"/>
  <c r="C304" i="6"/>
  <c r="H303" i="6"/>
  <c r="F303" i="6"/>
  <c r="E303" i="6"/>
  <c r="D303" i="6"/>
  <c r="C303" i="6"/>
  <c r="B203" i="6"/>
  <c r="B202" i="6"/>
  <c r="B201" i="6"/>
  <c r="B200" i="6"/>
  <c r="B198" i="6"/>
  <c r="B197" i="6"/>
  <c r="B196" i="6"/>
  <c r="B195" i="6"/>
  <c r="B193" i="6"/>
  <c r="B192" i="6"/>
  <c r="B191" i="6"/>
  <c r="B190" i="6"/>
  <c r="B188" i="6"/>
  <c r="B187" i="6"/>
  <c r="B186" i="6"/>
  <c r="B185" i="6"/>
  <c r="B183" i="6"/>
  <c r="B182" i="6"/>
  <c r="B181" i="6"/>
  <c r="B180" i="6"/>
  <c r="B142" i="6"/>
  <c r="B141" i="6"/>
  <c r="B140" i="6"/>
  <c r="B139" i="6"/>
  <c r="B130" i="6"/>
  <c r="D130" i="6" s="1"/>
  <c r="B129" i="6"/>
  <c r="D129" i="6" s="1"/>
  <c r="B128" i="6"/>
  <c r="F128" i="6" s="1"/>
  <c r="B127" i="6"/>
  <c r="D127" i="6" s="1"/>
  <c r="X40" i="6"/>
  <c r="X39" i="6"/>
  <c r="AB707" i="5"/>
  <c r="Z707" i="5"/>
  <c r="Y707" i="5"/>
  <c r="X707" i="5"/>
  <c r="AA707" i="5" s="1"/>
  <c r="W707" i="5"/>
  <c r="W681" i="5"/>
  <c r="Y681" i="5" s="1"/>
  <c r="W680" i="5"/>
  <c r="Y680" i="5" s="1"/>
  <c r="B470" i="5"/>
  <c r="W460" i="5"/>
  <c r="U460" i="5"/>
  <c r="S460" i="5"/>
  <c r="O460" i="5"/>
  <c r="M460" i="5"/>
  <c r="K460" i="5"/>
  <c r="W459" i="5"/>
  <c r="U459" i="5"/>
  <c r="S459" i="5"/>
  <c r="O459" i="5"/>
  <c r="M459" i="5"/>
  <c r="K459" i="5"/>
  <c r="W458" i="5"/>
  <c r="U458" i="5"/>
  <c r="S458" i="5"/>
  <c r="O458" i="5"/>
  <c r="M458" i="5"/>
  <c r="K458" i="5"/>
  <c r="W457" i="5"/>
  <c r="U457" i="5"/>
  <c r="S457" i="5"/>
  <c r="O457" i="5"/>
  <c r="M457" i="5"/>
  <c r="K457" i="5"/>
  <c r="W456" i="5"/>
  <c r="U456" i="5"/>
  <c r="S456" i="5"/>
  <c r="O456" i="5"/>
  <c r="M456" i="5"/>
  <c r="K456" i="5"/>
  <c r="W455" i="5"/>
  <c r="U455" i="5"/>
  <c r="S455" i="5"/>
  <c r="O455" i="5"/>
  <c r="M455" i="5"/>
  <c r="K455" i="5"/>
  <c r="W454" i="5"/>
  <c r="U454" i="5"/>
  <c r="S454" i="5"/>
  <c r="O454" i="5"/>
  <c r="M454" i="5"/>
  <c r="K454"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Q294" i="5"/>
  <c r="Q295" i="5" s="1"/>
  <c r="Q296" i="5" s="1"/>
  <c r="Q297" i="5" s="1"/>
  <c r="Q298" i="5" s="1"/>
  <c r="Q299" i="5" s="1"/>
  <c r="Q300" i="5" s="1"/>
  <c r="Q301" i="5" s="1"/>
  <c r="Q302" i="5" s="1"/>
  <c r="Q303" i="5" s="1"/>
  <c r="Q304" i="5" s="1"/>
  <c r="Q305" i="5" s="1"/>
  <c r="Q306" i="5" s="1"/>
  <c r="Q307" i="5" s="1"/>
  <c r="Q308" i="5" s="1"/>
  <c r="Q309" i="5" s="1"/>
  <c r="Q310" i="5" s="1"/>
  <c r="Q311" i="5" s="1"/>
  <c r="Q312" i="5" s="1"/>
  <c r="Q313" i="5" s="1"/>
  <c r="Q314" i="5" s="1"/>
  <c r="Q315" i="5" s="1"/>
  <c r="Q316" i="5" s="1"/>
  <c r="Q317" i="5" s="1"/>
  <c r="Q318" i="5" s="1"/>
  <c r="Q319" i="5" s="1"/>
  <c r="P294" i="5"/>
  <c r="P295" i="5" s="1"/>
  <c r="P296" i="5" s="1"/>
  <c r="P297" i="5" s="1"/>
  <c r="P298" i="5" s="1"/>
  <c r="P299" i="5" s="1"/>
  <c r="P300" i="5" s="1"/>
  <c r="P301" i="5" s="1"/>
  <c r="P302" i="5" s="1"/>
  <c r="P303" i="5" s="1"/>
  <c r="P304" i="5" s="1"/>
  <c r="P305" i="5" s="1"/>
  <c r="P306" i="5" s="1"/>
  <c r="P307" i="5" s="1"/>
  <c r="P308" i="5" s="1"/>
  <c r="P309" i="5" s="1"/>
  <c r="P310" i="5" s="1"/>
  <c r="P311" i="5" s="1"/>
  <c r="P312" i="5" s="1"/>
  <c r="P313" i="5" s="1"/>
  <c r="P314" i="5" s="1"/>
  <c r="P315" i="5" s="1"/>
  <c r="P316" i="5" s="1"/>
  <c r="P317" i="5" s="1"/>
  <c r="P318" i="5" s="1"/>
  <c r="P319" i="5" s="1"/>
  <c r="O294" i="5"/>
  <c r="O295" i="5" s="1"/>
  <c r="O296" i="5" s="1"/>
  <c r="O297" i="5" s="1"/>
  <c r="O298" i="5" s="1"/>
  <c r="O299" i="5" s="1"/>
  <c r="O300" i="5" s="1"/>
  <c r="O301" i="5" s="1"/>
  <c r="O302" i="5" s="1"/>
  <c r="O303" i="5" s="1"/>
  <c r="O304" i="5" s="1"/>
  <c r="O305" i="5" s="1"/>
  <c r="O306" i="5" s="1"/>
  <c r="O307" i="5" s="1"/>
  <c r="O308" i="5" s="1"/>
  <c r="O309" i="5" s="1"/>
  <c r="O310" i="5" s="1"/>
  <c r="O311" i="5" s="1"/>
  <c r="O312" i="5" s="1"/>
  <c r="O313" i="5" s="1"/>
  <c r="O314" i="5" s="1"/>
  <c r="O315" i="5" s="1"/>
  <c r="O316" i="5" s="1"/>
  <c r="O317" i="5" s="1"/>
  <c r="O318" i="5" s="1"/>
  <c r="O319" i="5" s="1"/>
  <c r="N294" i="5"/>
  <c r="N295" i="5" s="1"/>
  <c r="N296" i="5" s="1"/>
  <c r="N297" i="5" s="1"/>
  <c r="N298" i="5" s="1"/>
  <c r="N299" i="5" s="1"/>
  <c r="N300" i="5" s="1"/>
  <c r="N301" i="5" s="1"/>
  <c r="N302" i="5" s="1"/>
  <c r="N303" i="5" s="1"/>
  <c r="N304" i="5" s="1"/>
  <c r="N305" i="5" s="1"/>
  <c r="N306" i="5" s="1"/>
  <c r="N307" i="5" s="1"/>
  <c r="N308" i="5" s="1"/>
  <c r="N309" i="5" s="1"/>
  <c r="N310" i="5" s="1"/>
  <c r="N311" i="5" s="1"/>
  <c r="N312" i="5" s="1"/>
  <c r="N313" i="5" s="1"/>
  <c r="N314" i="5" s="1"/>
  <c r="N315" i="5" s="1"/>
  <c r="N316" i="5" s="1"/>
  <c r="N317" i="5" s="1"/>
  <c r="N318" i="5" s="1"/>
  <c r="N319" i="5" s="1"/>
  <c r="Q267" i="5"/>
  <c r="Q268" i="5" s="1"/>
  <c r="Q269" i="5" s="1"/>
  <c r="Q270" i="5" s="1"/>
  <c r="Q271" i="5" s="1"/>
  <c r="Q272" i="5" s="1"/>
  <c r="Q273" i="5" s="1"/>
  <c r="Q274" i="5" s="1"/>
  <c r="Q275" i="5" s="1"/>
  <c r="Q276" i="5" s="1"/>
  <c r="Q277" i="5" s="1"/>
  <c r="Q278" i="5" s="1"/>
  <c r="Q279" i="5" s="1"/>
  <c r="Q280" i="5" s="1"/>
  <c r="Q281" i="5" s="1"/>
  <c r="Q282" i="5" s="1"/>
  <c r="Q283" i="5" s="1"/>
  <c r="Q284" i="5" s="1"/>
  <c r="Q285" i="5" s="1"/>
  <c r="Q286" i="5" s="1"/>
  <c r="Q287" i="5" s="1"/>
  <c r="Q288" i="5" s="1"/>
  <c r="Q289" i="5" s="1"/>
  <c r="Q290" i="5" s="1"/>
  <c r="Q291" i="5" s="1"/>
  <c r="Q292" i="5" s="1"/>
  <c r="P267" i="5"/>
  <c r="P268" i="5" s="1"/>
  <c r="P269" i="5" s="1"/>
  <c r="P270" i="5" s="1"/>
  <c r="P271" i="5" s="1"/>
  <c r="P272" i="5" s="1"/>
  <c r="P273" i="5" s="1"/>
  <c r="P274" i="5" s="1"/>
  <c r="P275" i="5" s="1"/>
  <c r="P276" i="5" s="1"/>
  <c r="P277" i="5" s="1"/>
  <c r="P278" i="5" s="1"/>
  <c r="P279" i="5" s="1"/>
  <c r="P280" i="5" s="1"/>
  <c r="P281" i="5" s="1"/>
  <c r="P282" i="5" s="1"/>
  <c r="P283" i="5" s="1"/>
  <c r="P284" i="5" s="1"/>
  <c r="P285" i="5" s="1"/>
  <c r="P286" i="5" s="1"/>
  <c r="P287" i="5" s="1"/>
  <c r="P288" i="5" s="1"/>
  <c r="P289" i="5" s="1"/>
  <c r="P290" i="5" s="1"/>
  <c r="P291" i="5" s="1"/>
  <c r="P292" i="5" s="1"/>
  <c r="O267" i="5"/>
  <c r="O268" i="5" s="1"/>
  <c r="O269" i="5" s="1"/>
  <c r="O270" i="5" s="1"/>
  <c r="O271" i="5" s="1"/>
  <c r="O272" i="5" s="1"/>
  <c r="O273" i="5" s="1"/>
  <c r="O274" i="5" s="1"/>
  <c r="O275" i="5" s="1"/>
  <c r="O276" i="5" s="1"/>
  <c r="O277" i="5" s="1"/>
  <c r="O278" i="5" s="1"/>
  <c r="O279" i="5" s="1"/>
  <c r="O280" i="5" s="1"/>
  <c r="O281" i="5" s="1"/>
  <c r="O282" i="5" s="1"/>
  <c r="O283" i="5" s="1"/>
  <c r="O284" i="5" s="1"/>
  <c r="O285" i="5" s="1"/>
  <c r="O286" i="5" s="1"/>
  <c r="O287" i="5" s="1"/>
  <c r="O288" i="5" s="1"/>
  <c r="O289" i="5" s="1"/>
  <c r="O290" i="5" s="1"/>
  <c r="O291" i="5" s="1"/>
  <c r="O292" i="5" s="1"/>
  <c r="N267" i="5"/>
  <c r="N268" i="5" s="1"/>
  <c r="N269" i="5" s="1"/>
  <c r="N270" i="5" s="1"/>
  <c r="N271" i="5" s="1"/>
  <c r="N272" i="5" s="1"/>
  <c r="N273" i="5" s="1"/>
  <c r="N274" i="5" s="1"/>
  <c r="N275" i="5" s="1"/>
  <c r="N276" i="5" s="1"/>
  <c r="N277" i="5" s="1"/>
  <c r="N278" i="5" s="1"/>
  <c r="N279" i="5" s="1"/>
  <c r="N280" i="5" s="1"/>
  <c r="N281" i="5" s="1"/>
  <c r="N282" i="5" s="1"/>
  <c r="N283" i="5" s="1"/>
  <c r="N284" i="5" s="1"/>
  <c r="N285" i="5" s="1"/>
  <c r="N286" i="5" s="1"/>
  <c r="N287" i="5" s="1"/>
  <c r="N288" i="5" s="1"/>
  <c r="N289" i="5" s="1"/>
  <c r="N290" i="5" s="1"/>
  <c r="N291" i="5" s="1"/>
  <c r="N292" i="5" s="1"/>
  <c r="R240" i="5"/>
  <c r="R241" i="5" s="1"/>
  <c r="R242" i="5" s="1"/>
  <c r="R243" i="5" s="1"/>
  <c r="R244" i="5" s="1"/>
  <c r="R245" i="5" s="1"/>
  <c r="R246" i="5" s="1"/>
  <c r="R247" i="5" s="1"/>
  <c r="R248" i="5" s="1"/>
  <c r="R249" i="5" s="1"/>
  <c r="R250" i="5" s="1"/>
  <c r="R251" i="5" s="1"/>
  <c r="R252" i="5" s="1"/>
  <c r="R253" i="5" s="1"/>
  <c r="R254" i="5" s="1"/>
  <c r="R255" i="5" s="1"/>
  <c r="R256" i="5" s="1"/>
  <c r="R257" i="5" s="1"/>
  <c r="R258" i="5" s="1"/>
  <c r="R259" i="5" s="1"/>
  <c r="R260" i="5" s="1"/>
  <c r="R261" i="5" s="1"/>
  <c r="R262" i="5" s="1"/>
  <c r="R263" i="5" s="1"/>
  <c r="R264" i="5" s="1"/>
  <c r="R265" i="5" s="1"/>
  <c r="Q240" i="5"/>
  <c r="Q241" i="5" s="1"/>
  <c r="Q242" i="5" s="1"/>
  <c r="Q243" i="5" s="1"/>
  <c r="Q244" i="5" s="1"/>
  <c r="Q245" i="5" s="1"/>
  <c r="Q246" i="5" s="1"/>
  <c r="Q247" i="5" s="1"/>
  <c r="Q248" i="5" s="1"/>
  <c r="Q249" i="5" s="1"/>
  <c r="Q250" i="5" s="1"/>
  <c r="Q251" i="5" s="1"/>
  <c r="Q252" i="5" s="1"/>
  <c r="Q253" i="5" s="1"/>
  <c r="Q254" i="5" s="1"/>
  <c r="Q255" i="5" s="1"/>
  <c r="Q256" i="5" s="1"/>
  <c r="Q257" i="5" s="1"/>
  <c r="Q258" i="5" s="1"/>
  <c r="Q259" i="5" s="1"/>
  <c r="Q260" i="5" s="1"/>
  <c r="Q261" i="5" s="1"/>
  <c r="Q262" i="5" s="1"/>
  <c r="Q263" i="5" s="1"/>
  <c r="Q264" i="5" s="1"/>
  <c r="Q265" i="5" s="1"/>
  <c r="P240" i="5"/>
  <c r="P241" i="5" s="1"/>
  <c r="P242" i="5" s="1"/>
  <c r="P243" i="5" s="1"/>
  <c r="P244" i="5" s="1"/>
  <c r="P245" i="5" s="1"/>
  <c r="P246" i="5" s="1"/>
  <c r="P247" i="5" s="1"/>
  <c r="P248" i="5" s="1"/>
  <c r="P249" i="5" s="1"/>
  <c r="P250" i="5" s="1"/>
  <c r="P251" i="5" s="1"/>
  <c r="P252" i="5" s="1"/>
  <c r="P253" i="5" s="1"/>
  <c r="P254" i="5" s="1"/>
  <c r="P255" i="5" s="1"/>
  <c r="P256" i="5" s="1"/>
  <c r="P257" i="5" s="1"/>
  <c r="P258" i="5" s="1"/>
  <c r="P259" i="5" s="1"/>
  <c r="P260" i="5" s="1"/>
  <c r="P261" i="5" s="1"/>
  <c r="P262" i="5" s="1"/>
  <c r="P263" i="5" s="1"/>
  <c r="P264" i="5" s="1"/>
  <c r="P265" i="5" s="1"/>
  <c r="O240" i="5"/>
  <c r="O241" i="5" s="1"/>
  <c r="O242" i="5" s="1"/>
  <c r="O243" i="5" s="1"/>
  <c r="O244" i="5" s="1"/>
  <c r="O245" i="5" s="1"/>
  <c r="O246" i="5" s="1"/>
  <c r="O247" i="5" s="1"/>
  <c r="O248" i="5" s="1"/>
  <c r="O249" i="5" s="1"/>
  <c r="O250" i="5" s="1"/>
  <c r="O251" i="5" s="1"/>
  <c r="O252" i="5" s="1"/>
  <c r="O253" i="5" s="1"/>
  <c r="O254" i="5" s="1"/>
  <c r="O255" i="5" s="1"/>
  <c r="O256" i="5" s="1"/>
  <c r="O257" i="5" s="1"/>
  <c r="O258" i="5" s="1"/>
  <c r="O259" i="5" s="1"/>
  <c r="O260" i="5" s="1"/>
  <c r="O261" i="5" s="1"/>
  <c r="O262" i="5" s="1"/>
  <c r="O263" i="5" s="1"/>
  <c r="O264" i="5" s="1"/>
  <c r="O265" i="5" s="1"/>
  <c r="N240" i="5"/>
  <c r="X240" i="5" s="1"/>
  <c r="M235" i="5"/>
  <c r="L235" i="5"/>
  <c r="K235" i="5"/>
  <c r="M234" i="5"/>
  <c r="L234" i="5"/>
  <c r="K234" i="5"/>
  <c r="M233" i="5"/>
  <c r="L233" i="5"/>
  <c r="K233" i="5"/>
  <c r="D164" i="5"/>
  <c r="G164" i="5" s="1"/>
  <c r="D163" i="5"/>
  <c r="D162" i="5"/>
  <c r="G161" i="5"/>
  <c r="F161" i="5"/>
  <c r="E161" i="5"/>
  <c r="F9" i="5"/>
  <c r="F8" i="5"/>
  <c r="R378" i="4"/>
  <c r="R379" i="4" s="1"/>
  <c r="R380" i="4" s="1"/>
  <c r="R381" i="4" s="1"/>
  <c r="R382" i="4" s="1"/>
  <c r="R383" i="4" s="1"/>
  <c r="R384" i="4" s="1"/>
  <c r="R385" i="4" s="1"/>
  <c r="R386" i="4" s="1"/>
  <c r="R387" i="4" s="1"/>
  <c r="R388" i="4" s="1"/>
  <c r="R389" i="4" s="1"/>
  <c r="R390" i="4" s="1"/>
  <c r="R391" i="4" s="1"/>
  <c r="R392" i="4" s="1"/>
  <c r="R393" i="4" s="1"/>
  <c r="R394" i="4" s="1"/>
  <c r="R395" i="4" s="1"/>
  <c r="R396" i="4" s="1"/>
  <c r="R397" i="4" s="1"/>
  <c r="R398" i="4" s="1"/>
  <c r="R399" i="4" s="1"/>
  <c r="R400" i="4" s="1"/>
  <c r="R401" i="4" s="1"/>
  <c r="R402" i="4" s="1"/>
  <c r="R403" i="4" s="1"/>
  <c r="R404" i="4" s="1"/>
  <c r="R405" i="4" s="1"/>
  <c r="R406" i="4" s="1"/>
  <c r="R407" i="4" s="1"/>
  <c r="R408" i="4" s="1"/>
  <c r="R409" i="4" s="1"/>
  <c r="Q378" i="4"/>
  <c r="Q379" i="4" s="1"/>
  <c r="Q380" i="4" s="1"/>
  <c r="Q381" i="4" s="1"/>
  <c r="Q382" i="4" s="1"/>
  <c r="Q383" i="4" s="1"/>
  <c r="Q384" i="4" s="1"/>
  <c r="Q385" i="4" s="1"/>
  <c r="Q386" i="4" s="1"/>
  <c r="Q387" i="4" s="1"/>
  <c r="Q388" i="4" s="1"/>
  <c r="Q389" i="4" s="1"/>
  <c r="Q390" i="4" s="1"/>
  <c r="Q391" i="4" s="1"/>
  <c r="Q392" i="4" s="1"/>
  <c r="Q393" i="4" s="1"/>
  <c r="Q394" i="4" s="1"/>
  <c r="Q395" i="4" s="1"/>
  <c r="Q396" i="4" s="1"/>
  <c r="Q397" i="4" s="1"/>
  <c r="Q398" i="4" s="1"/>
  <c r="Q399" i="4" s="1"/>
  <c r="Q400" i="4" s="1"/>
  <c r="Q401" i="4" s="1"/>
  <c r="Q402" i="4" s="1"/>
  <c r="Q403" i="4" s="1"/>
  <c r="Q404" i="4" s="1"/>
  <c r="Q405" i="4" s="1"/>
  <c r="Q406" i="4" s="1"/>
  <c r="Q407" i="4" s="1"/>
  <c r="Q408" i="4" s="1"/>
  <c r="Q409" i="4" s="1"/>
  <c r="P378" i="4"/>
  <c r="P379" i="4" s="1"/>
  <c r="P380" i="4" s="1"/>
  <c r="P381" i="4" s="1"/>
  <c r="P382" i="4" s="1"/>
  <c r="P383" i="4" s="1"/>
  <c r="P384" i="4" s="1"/>
  <c r="P385" i="4" s="1"/>
  <c r="P386" i="4" s="1"/>
  <c r="P387" i="4" s="1"/>
  <c r="P388" i="4" s="1"/>
  <c r="P389" i="4" s="1"/>
  <c r="P390" i="4" s="1"/>
  <c r="P391" i="4" s="1"/>
  <c r="P392" i="4" s="1"/>
  <c r="P393" i="4" s="1"/>
  <c r="P394" i="4" s="1"/>
  <c r="P395" i="4" s="1"/>
  <c r="P396" i="4" s="1"/>
  <c r="P397" i="4" s="1"/>
  <c r="P398" i="4" s="1"/>
  <c r="P399" i="4" s="1"/>
  <c r="P400" i="4" s="1"/>
  <c r="P401" i="4" s="1"/>
  <c r="P402" i="4" s="1"/>
  <c r="P403" i="4" s="1"/>
  <c r="P404" i="4" s="1"/>
  <c r="P405" i="4" s="1"/>
  <c r="P406" i="4" s="1"/>
  <c r="P407" i="4" s="1"/>
  <c r="P408" i="4" s="1"/>
  <c r="P409" i="4" s="1"/>
  <c r="O378" i="4"/>
  <c r="O379" i="4" s="1"/>
  <c r="O380" i="4" s="1"/>
  <c r="O381" i="4" s="1"/>
  <c r="O382" i="4" s="1"/>
  <c r="O383" i="4" s="1"/>
  <c r="O384" i="4" s="1"/>
  <c r="O385" i="4" s="1"/>
  <c r="O386" i="4" s="1"/>
  <c r="O387" i="4" s="1"/>
  <c r="O388" i="4" s="1"/>
  <c r="O389" i="4" s="1"/>
  <c r="O390" i="4" s="1"/>
  <c r="O391" i="4" s="1"/>
  <c r="O392" i="4" s="1"/>
  <c r="O393" i="4" s="1"/>
  <c r="O394" i="4" s="1"/>
  <c r="O395" i="4" s="1"/>
  <c r="O396" i="4" s="1"/>
  <c r="O397" i="4" s="1"/>
  <c r="O398" i="4" s="1"/>
  <c r="O399" i="4" s="1"/>
  <c r="O400" i="4" s="1"/>
  <c r="O401" i="4" s="1"/>
  <c r="O402" i="4" s="1"/>
  <c r="O403" i="4" s="1"/>
  <c r="O404" i="4" s="1"/>
  <c r="O405" i="4" s="1"/>
  <c r="O406" i="4" s="1"/>
  <c r="O407" i="4" s="1"/>
  <c r="O408" i="4" s="1"/>
  <c r="O409" i="4" s="1"/>
  <c r="N378" i="4"/>
  <c r="N379" i="4" s="1"/>
  <c r="N380" i="4" s="1"/>
  <c r="N381" i="4" s="1"/>
  <c r="N382" i="4" s="1"/>
  <c r="N383" i="4" s="1"/>
  <c r="N384" i="4" s="1"/>
  <c r="N385" i="4" s="1"/>
  <c r="N386" i="4" s="1"/>
  <c r="N387" i="4" s="1"/>
  <c r="N388" i="4" s="1"/>
  <c r="N389" i="4" s="1"/>
  <c r="N390" i="4" s="1"/>
  <c r="N391" i="4" s="1"/>
  <c r="N392" i="4" s="1"/>
  <c r="N393" i="4" s="1"/>
  <c r="N394" i="4" s="1"/>
  <c r="N395" i="4" s="1"/>
  <c r="N396" i="4" s="1"/>
  <c r="N397" i="4" s="1"/>
  <c r="N398" i="4" s="1"/>
  <c r="N399" i="4" s="1"/>
  <c r="N400" i="4" s="1"/>
  <c r="N401" i="4" s="1"/>
  <c r="N402" i="4" s="1"/>
  <c r="N403" i="4" s="1"/>
  <c r="N404" i="4" s="1"/>
  <c r="N405" i="4" s="1"/>
  <c r="N406" i="4" s="1"/>
  <c r="N407" i="4" s="1"/>
  <c r="N408" i="4" s="1"/>
  <c r="N409" i="4" s="1"/>
  <c r="R345" i="4"/>
  <c r="R346" i="4" s="1"/>
  <c r="R347" i="4" s="1"/>
  <c r="R348" i="4" s="1"/>
  <c r="R349" i="4" s="1"/>
  <c r="R350" i="4" s="1"/>
  <c r="R351" i="4" s="1"/>
  <c r="R352" i="4" s="1"/>
  <c r="R353" i="4" s="1"/>
  <c r="R354" i="4" s="1"/>
  <c r="R355" i="4" s="1"/>
  <c r="R356" i="4" s="1"/>
  <c r="R357" i="4" s="1"/>
  <c r="R358" i="4" s="1"/>
  <c r="R359" i="4" s="1"/>
  <c r="R360" i="4" s="1"/>
  <c r="R361" i="4" s="1"/>
  <c r="R362" i="4" s="1"/>
  <c r="R363" i="4" s="1"/>
  <c r="R364" i="4" s="1"/>
  <c r="R365" i="4" s="1"/>
  <c r="R366" i="4" s="1"/>
  <c r="R367" i="4" s="1"/>
  <c r="R368" i="4" s="1"/>
  <c r="R369" i="4" s="1"/>
  <c r="R370" i="4" s="1"/>
  <c r="R371" i="4" s="1"/>
  <c r="R372" i="4" s="1"/>
  <c r="R373" i="4" s="1"/>
  <c r="R374" i="4" s="1"/>
  <c r="R375" i="4" s="1"/>
  <c r="R376" i="4" s="1"/>
  <c r="Q345" i="4"/>
  <c r="Q346" i="4" s="1"/>
  <c r="Q347" i="4" s="1"/>
  <c r="Q348" i="4" s="1"/>
  <c r="Q349" i="4" s="1"/>
  <c r="Q350" i="4" s="1"/>
  <c r="Q351" i="4" s="1"/>
  <c r="Q352" i="4" s="1"/>
  <c r="Q353" i="4" s="1"/>
  <c r="Q354" i="4" s="1"/>
  <c r="Q355" i="4" s="1"/>
  <c r="Q356" i="4" s="1"/>
  <c r="Q357" i="4" s="1"/>
  <c r="Q358" i="4" s="1"/>
  <c r="Q359" i="4" s="1"/>
  <c r="Q360" i="4" s="1"/>
  <c r="Q361" i="4" s="1"/>
  <c r="Q362" i="4" s="1"/>
  <c r="Q363" i="4" s="1"/>
  <c r="Q364" i="4" s="1"/>
  <c r="Q365" i="4" s="1"/>
  <c r="Q366" i="4" s="1"/>
  <c r="Q367" i="4" s="1"/>
  <c r="Q368" i="4" s="1"/>
  <c r="Q369" i="4" s="1"/>
  <c r="Q370" i="4" s="1"/>
  <c r="Q371" i="4" s="1"/>
  <c r="Q372" i="4" s="1"/>
  <c r="Q373" i="4" s="1"/>
  <c r="Q374" i="4" s="1"/>
  <c r="Q375" i="4" s="1"/>
  <c r="Q376" i="4" s="1"/>
  <c r="P345" i="4"/>
  <c r="P346" i="4" s="1"/>
  <c r="P347" i="4" s="1"/>
  <c r="P348" i="4" s="1"/>
  <c r="P349" i="4" s="1"/>
  <c r="P350" i="4" s="1"/>
  <c r="P351" i="4" s="1"/>
  <c r="P352" i="4" s="1"/>
  <c r="P353" i="4" s="1"/>
  <c r="P354" i="4" s="1"/>
  <c r="P355" i="4" s="1"/>
  <c r="P356" i="4" s="1"/>
  <c r="P357" i="4" s="1"/>
  <c r="P358" i="4" s="1"/>
  <c r="P359" i="4" s="1"/>
  <c r="P360" i="4" s="1"/>
  <c r="P361" i="4" s="1"/>
  <c r="P362" i="4" s="1"/>
  <c r="P363" i="4" s="1"/>
  <c r="P364" i="4" s="1"/>
  <c r="P365" i="4" s="1"/>
  <c r="P366" i="4" s="1"/>
  <c r="P367" i="4" s="1"/>
  <c r="P368" i="4" s="1"/>
  <c r="P369" i="4" s="1"/>
  <c r="P370" i="4" s="1"/>
  <c r="P371" i="4" s="1"/>
  <c r="P372" i="4" s="1"/>
  <c r="P373" i="4" s="1"/>
  <c r="P374" i="4" s="1"/>
  <c r="P375" i="4" s="1"/>
  <c r="P376" i="4" s="1"/>
  <c r="O345" i="4"/>
  <c r="O346" i="4" s="1"/>
  <c r="O347" i="4" s="1"/>
  <c r="O348" i="4" s="1"/>
  <c r="O349" i="4" s="1"/>
  <c r="O350" i="4" s="1"/>
  <c r="O351" i="4" s="1"/>
  <c r="O352" i="4" s="1"/>
  <c r="O353" i="4" s="1"/>
  <c r="O354" i="4" s="1"/>
  <c r="O355" i="4" s="1"/>
  <c r="O356" i="4" s="1"/>
  <c r="O357" i="4" s="1"/>
  <c r="O358" i="4" s="1"/>
  <c r="O359" i="4" s="1"/>
  <c r="O360" i="4" s="1"/>
  <c r="O361" i="4" s="1"/>
  <c r="O362" i="4" s="1"/>
  <c r="O363" i="4" s="1"/>
  <c r="O364" i="4" s="1"/>
  <c r="O365" i="4" s="1"/>
  <c r="O366" i="4" s="1"/>
  <c r="O367" i="4" s="1"/>
  <c r="O368" i="4" s="1"/>
  <c r="O369" i="4" s="1"/>
  <c r="O370" i="4" s="1"/>
  <c r="O371" i="4" s="1"/>
  <c r="O372" i="4" s="1"/>
  <c r="O373" i="4" s="1"/>
  <c r="O374" i="4" s="1"/>
  <c r="O375" i="4" s="1"/>
  <c r="O376" i="4" s="1"/>
  <c r="N345" i="4"/>
  <c r="N346" i="4" s="1"/>
  <c r="N347" i="4" s="1"/>
  <c r="N348" i="4" s="1"/>
  <c r="N349" i="4" s="1"/>
  <c r="N350" i="4" s="1"/>
  <c r="N351" i="4" s="1"/>
  <c r="N352" i="4" s="1"/>
  <c r="N353" i="4" s="1"/>
  <c r="N354" i="4" s="1"/>
  <c r="N355" i="4" s="1"/>
  <c r="N356" i="4" s="1"/>
  <c r="N357" i="4" s="1"/>
  <c r="N358" i="4" s="1"/>
  <c r="N359" i="4" s="1"/>
  <c r="N360" i="4" s="1"/>
  <c r="N361" i="4" s="1"/>
  <c r="N362" i="4" s="1"/>
  <c r="N363" i="4" s="1"/>
  <c r="N364" i="4" s="1"/>
  <c r="N365" i="4" s="1"/>
  <c r="N366" i="4" s="1"/>
  <c r="N367" i="4" s="1"/>
  <c r="N368" i="4" s="1"/>
  <c r="N369" i="4" s="1"/>
  <c r="N370" i="4" s="1"/>
  <c r="N371" i="4" s="1"/>
  <c r="N372" i="4" s="1"/>
  <c r="N373" i="4" s="1"/>
  <c r="N374" i="4" s="1"/>
  <c r="N375" i="4" s="1"/>
  <c r="N376" i="4" s="1"/>
  <c r="R312" i="4"/>
  <c r="R313" i="4" s="1"/>
  <c r="R314" i="4" s="1"/>
  <c r="R315" i="4" s="1"/>
  <c r="R316" i="4" s="1"/>
  <c r="R317" i="4" s="1"/>
  <c r="R318" i="4" s="1"/>
  <c r="R319" i="4" s="1"/>
  <c r="R320" i="4" s="1"/>
  <c r="R321" i="4" s="1"/>
  <c r="R322" i="4" s="1"/>
  <c r="R323" i="4" s="1"/>
  <c r="R324" i="4" s="1"/>
  <c r="R325" i="4" s="1"/>
  <c r="R326" i="4" s="1"/>
  <c r="R327" i="4" s="1"/>
  <c r="R328" i="4" s="1"/>
  <c r="R329" i="4" s="1"/>
  <c r="R330" i="4" s="1"/>
  <c r="R331" i="4" s="1"/>
  <c r="R332" i="4" s="1"/>
  <c r="R333" i="4" s="1"/>
  <c r="R334" i="4" s="1"/>
  <c r="R335" i="4" s="1"/>
  <c r="R336" i="4" s="1"/>
  <c r="R337" i="4" s="1"/>
  <c r="R338" i="4" s="1"/>
  <c r="R339" i="4" s="1"/>
  <c r="R340" i="4" s="1"/>
  <c r="R341" i="4" s="1"/>
  <c r="R342" i="4" s="1"/>
  <c r="R343" i="4" s="1"/>
  <c r="Q312" i="4"/>
  <c r="Q313" i="4" s="1"/>
  <c r="Q314" i="4" s="1"/>
  <c r="Q315" i="4" s="1"/>
  <c r="Q316" i="4" s="1"/>
  <c r="Q317" i="4" s="1"/>
  <c r="Q318" i="4" s="1"/>
  <c r="Q319" i="4" s="1"/>
  <c r="Q320" i="4" s="1"/>
  <c r="Q321" i="4" s="1"/>
  <c r="Q322" i="4" s="1"/>
  <c r="Q323" i="4" s="1"/>
  <c r="Q324" i="4" s="1"/>
  <c r="Q325" i="4" s="1"/>
  <c r="Q326" i="4" s="1"/>
  <c r="Q327" i="4" s="1"/>
  <c r="Q328" i="4" s="1"/>
  <c r="Q329" i="4" s="1"/>
  <c r="Q330" i="4" s="1"/>
  <c r="Q331" i="4" s="1"/>
  <c r="Q332" i="4" s="1"/>
  <c r="Q333" i="4" s="1"/>
  <c r="Q334" i="4" s="1"/>
  <c r="Q335" i="4" s="1"/>
  <c r="Q336" i="4" s="1"/>
  <c r="Q337" i="4" s="1"/>
  <c r="Q338" i="4" s="1"/>
  <c r="Q339" i="4" s="1"/>
  <c r="Q340" i="4" s="1"/>
  <c r="Q341" i="4" s="1"/>
  <c r="Q342" i="4" s="1"/>
  <c r="Q343" i="4" s="1"/>
  <c r="P312" i="4"/>
  <c r="P313" i="4" s="1"/>
  <c r="P314" i="4" s="1"/>
  <c r="P315" i="4" s="1"/>
  <c r="P316" i="4" s="1"/>
  <c r="P317" i="4" s="1"/>
  <c r="P318" i="4" s="1"/>
  <c r="P319" i="4" s="1"/>
  <c r="P320" i="4" s="1"/>
  <c r="P321" i="4" s="1"/>
  <c r="P322" i="4" s="1"/>
  <c r="P323" i="4" s="1"/>
  <c r="P324" i="4" s="1"/>
  <c r="P325" i="4" s="1"/>
  <c r="P326" i="4" s="1"/>
  <c r="P327" i="4" s="1"/>
  <c r="P328" i="4" s="1"/>
  <c r="P329" i="4" s="1"/>
  <c r="P330" i="4" s="1"/>
  <c r="P331" i="4" s="1"/>
  <c r="P332" i="4" s="1"/>
  <c r="P333" i="4" s="1"/>
  <c r="P334" i="4" s="1"/>
  <c r="P335" i="4" s="1"/>
  <c r="P336" i="4" s="1"/>
  <c r="P337" i="4" s="1"/>
  <c r="P338" i="4" s="1"/>
  <c r="P339" i="4" s="1"/>
  <c r="P340" i="4" s="1"/>
  <c r="P341" i="4" s="1"/>
  <c r="P342" i="4" s="1"/>
  <c r="P343" i="4" s="1"/>
  <c r="O312" i="4"/>
  <c r="O313" i="4" s="1"/>
  <c r="O314" i="4" s="1"/>
  <c r="O315" i="4" s="1"/>
  <c r="O316" i="4" s="1"/>
  <c r="O317" i="4" s="1"/>
  <c r="O318" i="4" s="1"/>
  <c r="O319" i="4" s="1"/>
  <c r="O320" i="4" s="1"/>
  <c r="O321" i="4" s="1"/>
  <c r="O322" i="4" s="1"/>
  <c r="O323" i="4" s="1"/>
  <c r="O324" i="4" s="1"/>
  <c r="O325" i="4" s="1"/>
  <c r="O326" i="4" s="1"/>
  <c r="O327" i="4" s="1"/>
  <c r="O328" i="4" s="1"/>
  <c r="O329" i="4" s="1"/>
  <c r="O330" i="4" s="1"/>
  <c r="O331" i="4" s="1"/>
  <c r="O332" i="4" s="1"/>
  <c r="O333" i="4" s="1"/>
  <c r="O334" i="4" s="1"/>
  <c r="O335" i="4" s="1"/>
  <c r="O336" i="4" s="1"/>
  <c r="O337" i="4" s="1"/>
  <c r="O338" i="4" s="1"/>
  <c r="O339" i="4" s="1"/>
  <c r="O340" i="4" s="1"/>
  <c r="O341" i="4" s="1"/>
  <c r="O342" i="4" s="1"/>
  <c r="O343" i="4" s="1"/>
  <c r="N312" i="4"/>
  <c r="N313" i="4" s="1"/>
  <c r="Y185" i="4"/>
  <c r="W185"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Y154" i="4"/>
  <c r="N429" i="3"/>
  <c r="M429" i="3"/>
  <c r="L429" i="3"/>
  <c r="K429" i="3"/>
  <c r="N428" i="3"/>
  <c r="M428" i="3"/>
  <c r="L428" i="3"/>
  <c r="K428" i="3"/>
  <c r="N427" i="3"/>
  <c r="M427" i="3"/>
  <c r="L427" i="3"/>
  <c r="K427" i="3"/>
  <c r="Y239" i="3"/>
  <c r="W239" i="3"/>
  <c r="V239" i="3"/>
  <c r="U239" i="3"/>
  <c r="T239" i="3"/>
  <c r="S239" i="3"/>
  <c r="R239" i="3"/>
  <c r="Q239" i="3"/>
  <c r="P239" i="3"/>
  <c r="O239" i="3"/>
  <c r="A20" i="5" s="1"/>
  <c r="W51" i="3"/>
  <c r="W48" i="3"/>
  <c r="W103" i="3"/>
  <c r="W102" i="3"/>
  <c r="W100" i="3"/>
  <c r="W99" i="3"/>
  <c r="W98" i="3"/>
  <c r="W97" i="3"/>
  <c r="W96" i="3"/>
  <c r="W93" i="3"/>
  <c r="W92" i="3"/>
  <c r="W91" i="3"/>
  <c r="W83" i="3"/>
  <c r="W82" i="3"/>
  <c r="W81" i="3"/>
  <c r="W80" i="3"/>
  <c r="W79" i="3"/>
  <c r="W78" i="3"/>
  <c r="W76" i="3"/>
  <c r="W75" i="3"/>
  <c r="W74" i="3"/>
  <c r="W70" i="3"/>
  <c r="P20" i="1"/>
  <c r="K358" i="3" l="1"/>
  <c r="K359" i="3"/>
  <c r="L357" i="3"/>
  <c r="N358" i="3"/>
  <c r="L358" i="3"/>
  <c r="L359" i="3"/>
  <c r="M357" i="3"/>
  <c r="N359" i="3"/>
  <c r="M358" i="3"/>
  <c r="M359" i="3"/>
  <c r="N357" i="3"/>
  <c r="K357" i="3"/>
  <c r="K363" i="3"/>
  <c r="K364" i="3"/>
  <c r="L362" i="3"/>
  <c r="N363" i="3"/>
  <c r="L363" i="3"/>
  <c r="L364" i="3"/>
  <c r="M362" i="3"/>
  <c r="M363" i="3"/>
  <c r="M364" i="3"/>
  <c r="N362" i="3"/>
  <c r="N364" i="3"/>
  <c r="K362" i="3"/>
  <c r="Q161" i="3"/>
  <c r="Y161" i="3"/>
  <c r="U161" i="3"/>
  <c r="R161" i="3"/>
  <c r="W161" i="3"/>
  <c r="S161" i="3"/>
  <c r="O161" i="3"/>
  <c r="P161" i="3"/>
  <c r="T161" i="3"/>
  <c r="V161" i="3"/>
  <c r="X161" i="3"/>
  <c r="Q159" i="3"/>
  <c r="Y159" i="3"/>
  <c r="U159" i="3"/>
  <c r="V159" i="3"/>
  <c r="O159" i="3"/>
  <c r="W159" i="3"/>
  <c r="P159" i="3"/>
  <c r="X159" i="3"/>
  <c r="R159" i="3"/>
  <c r="S159" i="3"/>
  <c r="T159" i="3"/>
  <c r="M423" i="3"/>
  <c r="N422" i="3"/>
  <c r="N424" i="3"/>
  <c r="L422" i="3"/>
  <c r="N423" i="3"/>
  <c r="K422" i="3"/>
  <c r="M424" i="3"/>
  <c r="K424" i="3"/>
  <c r="L423" i="3"/>
  <c r="L424" i="3"/>
  <c r="K423" i="3"/>
  <c r="M422" i="3"/>
  <c r="M374" i="3"/>
  <c r="N372" i="3"/>
  <c r="K372" i="3"/>
  <c r="L374" i="3"/>
  <c r="N374" i="3"/>
  <c r="K373" i="3"/>
  <c r="L372" i="3"/>
  <c r="K374" i="3"/>
  <c r="L373" i="3"/>
  <c r="M372" i="3"/>
  <c r="M373" i="3"/>
  <c r="N373" i="3"/>
  <c r="M394" i="3"/>
  <c r="N394" i="3"/>
  <c r="K392" i="3"/>
  <c r="K393" i="3"/>
  <c r="L392" i="3"/>
  <c r="N392" i="3"/>
  <c r="K394" i="3"/>
  <c r="L394" i="3"/>
  <c r="L393" i="3"/>
  <c r="M392" i="3"/>
  <c r="M393" i="3"/>
  <c r="N393" i="3"/>
  <c r="M404" i="3"/>
  <c r="N404" i="3"/>
  <c r="K402" i="3"/>
  <c r="K404" i="3"/>
  <c r="K403" i="3"/>
  <c r="L402" i="3"/>
  <c r="L403" i="3"/>
  <c r="M402" i="3"/>
  <c r="M403" i="3"/>
  <c r="N402" i="3"/>
  <c r="N403" i="3"/>
  <c r="L404" i="3"/>
  <c r="M419" i="3"/>
  <c r="K417" i="3"/>
  <c r="N419" i="3"/>
  <c r="N417" i="3"/>
  <c r="N418" i="3"/>
  <c r="K418" i="3"/>
  <c r="L417" i="3"/>
  <c r="L418" i="3"/>
  <c r="M417" i="3"/>
  <c r="M418" i="3"/>
  <c r="K419" i="3"/>
  <c r="L419" i="3"/>
  <c r="M409" i="3"/>
  <c r="L407" i="3"/>
  <c r="N409" i="3"/>
  <c r="K408" i="3"/>
  <c r="L408" i="3"/>
  <c r="M407" i="3"/>
  <c r="M408" i="3"/>
  <c r="N407" i="3"/>
  <c r="N408" i="3"/>
  <c r="K407" i="3"/>
  <c r="K409" i="3"/>
  <c r="L409" i="3"/>
  <c r="M399" i="3"/>
  <c r="N399" i="3"/>
  <c r="M398" i="3"/>
  <c r="N398" i="3"/>
  <c r="K399" i="3"/>
  <c r="K398" i="3"/>
  <c r="L397" i="3"/>
  <c r="N397" i="3"/>
  <c r="L399" i="3"/>
  <c r="L398" i="3"/>
  <c r="M397" i="3"/>
  <c r="K397" i="3"/>
  <c r="M389" i="3"/>
  <c r="L387" i="3"/>
  <c r="M387" i="3"/>
  <c r="N387" i="3"/>
  <c r="N388" i="3"/>
  <c r="N389" i="3"/>
  <c r="K387" i="3"/>
  <c r="K388" i="3"/>
  <c r="L388" i="3"/>
  <c r="M388" i="3"/>
  <c r="K389" i="3"/>
  <c r="L389" i="3"/>
  <c r="M369" i="3"/>
  <c r="N369" i="3"/>
  <c r="K368" i="3"/>
  <c r="L367" i="3"/>
  <c r="L368" i="3"/>
  <c r="M367" i="3"/>
  <c r="M368" i="3"/>
  <c r="N367" i="3"/>
  <c r="K367" i="3"/>
  <c r="N368" i="3"/>
  <c r="K369" i="3"/>
  <c r="L369" i="3"/>
  <c r="M353" i="3"/>
  <c r="N352" i="3"/>
  <c r="N354" i="3"/>
  <c r="N353" i="3"/>
  <c r="K352" i="3"/>
  <c r="M354" i="3"/>
  <c r="K353" i="3"/>
  <c r="L353" i="3"/>
  <c r="K354" i="3"/>
  <c r="L352" i="3"/>
  <c r="L354" i="3"/>
  <c r="M352" i="3"/>
  <c r="M344" i="3"/>
  <c r="N344" i="3"/>
  <c r="M343" i="3"/>
  <c r="L344" i="3"/>
  <c r="K343" i="3"/>
  <c r="L342" i="3"/>
  <c r="N343" i="3"/>
  <c r="K344" i="3"/>
  <c r="L343" i="3"/>
  <c r="M342" i="3"/>
  <c r="N342" i="3"/>
  <c r="K342" i="3"/>
  <c r="M349" i="3"/>
  <c r="L347" i="3"/>
  <c r="M347" i="3"/>
  <c r="N347" i="3"/>
  <c r="K347" i="3"/>
  <c r="L349" i="3"/>
  <c r="N349" i="3"/>
  <c r="K348" i="3"/>
  <c r="L348" i="3"/>
  <c r="M348" i="3"/>
  <c r="N348" i="3"/>
  <c r="K349" i="3"/>
  <c r="M339" i="3"/>
  <c r="N338" i="3"/>
  <c r="N339" i="3"/>
  <c r="M338" i="3"/>
  <c r="K339" i="3"/>
  <c r="L339" i="3"/>
  <c r="K338" i="3"/>
  <c r="L337" i="3"/>
  <c r="N337" i="3"/>
  <c r="L338" i="3"/>
  <c r="M337" i="3"/>
  <c r="K337" i="3"/>
  <c r="M333" i="3"/>
  <c r="N332" i="3"/>
  <c r="M334" i="3"/>
  <c r="K333" i="3"/>
  <c r="L333" i="3"/>
  <c r="N333" i="3"/>
  <c r="K332" i="3"/>
  <c r="N334" i="3"/>
  <c r="K334" i="3"/>
  <c r="M332" i="3"/>
  <c r="L334" i="3"/>
  <c r="L332" i="3"/>
  <c r="M323" i="3"/>
  <c r="N322" i="3"/>
  <c r="M322" i="3"/>
  <c r="N323" i="3"/>
  <c r="K322" i="3"/>
  <c r="L322" i="3"/>
  <c r="K324" i="3"/>
  <c r="M324" i="3"/>
  <c r="N324" i="3"/>
  <c r="K323" i="3"/>
  <c r="L323" i="3"/>
  <c r="L324" i="3"/>
  <c r="M314" i="3"/>
  <c r="K312" i="3"/>
  <c r="N314" i="3"/>
  <c r="L314" i="3"/>
  <c r="K313" i="3"/>
  <c r="L312" i="3"/>
  <c r="N312" i="3"/>
  <c r="N313" i="3"/>
  <c r="L313" i="3"/>
  <c r="M312" i="3"/>
  <c r="M313" i="3"/>
  <c r="K314" i="3"/>
  <c r="M319" i="3"/>
  <c r="N317" i="3"/>
  <c r="K319" i="3"/>
  <c r="N319" i="3"/>
  <c r="L319" i="3"/>
  <c r="K318" i="3"/>
  <c r="L317" i="3"/>
  <c r="M318" i="3"/>
  <c r="K317" i="3"/>
  <c r="L318" i="3"/>
  <c r="M317" i="3"/>
  <c r="N318" i="3"/>
  <c r="K303" i="3"/>
  <c r="L302" i="3"/>
  <c r="L303" i="3"/>
  <c r="M302" i="3"/>
  <c r="K304" i="3"/>
  <c r="M303" i="3"/>
  <c r="N302" i="3"/>
  <c r="L304" i="3"/>
  <c r="N304" i="3"/>
  <c r="N303" i="3"/>
  <c r="K302" i="3"/>
  <c r="M304" i="3"/>
  <c r="R180" i="3"/>
  <c r="O180" i="3"/>
  <c r="P180" i="3"/>
  <c r="Q180" i="3"/>
  <c r="S180" i="3"/>
  <c r="T180" i="3"/>
  <c r="V180" i="3"/>
  <c r="W180" i="3"/>
  <c r="X180" i="3"/>
  <c r="Y180" i="3"/>
  <c r="U180" i="3"/>
  <c r="R177" i="3"/>
  <c r="V177" i="3"/>
  <c r="W177" i="3"/>
  <c r="P177" i="3"/>
  <c r="S177" i="3"/>
  <c r="Q177" i="3"/>
  <c r="T177" i="3"/>
  <c r="X177" i="3"/>
  <c r="U177" i="3"/>
  <c r="O177" i="3"/>
  <c r="Y177" i="3"/>
  <c r="P173" i="3"/>
  <c r="X173" i="3"/>
  <c r="Q173" i="3"/>
  <c r="Y173" i="3"/>
  <c r="T173" i="3"/>
  <c r="V173" i="3"/>
  <c r="W173" i="3"/>
  <c r="R173" i="3"/>
  <c r="U173" i="3"/>
  <c r="S173" i="3"/>
  <c r="O173" i="3"/>
  <c r="S171" i="3"/>
  <c r="W171" i="3"/>
  <c r="Q171" i="3"/>
  <c r="R171" i="3"/>
  <c r="T171" i="3"/>
  <c r="P171" i="3"/>
  <c r="U171" i="3"/>
  <c r="V171" i="3"/>
  <c r="O171" i="3"/>
  <c r="X171" i="3"/>
  <c r="Y171" i="3"/>
  <c r="S170" i="3"/>
  <c r="X170" i="3"/>
  <c r="T170" i="3"/>
  <c r="Q170" i="3"/>
  <c r="U170" i="3"/>
  <c r="W170" i="3"/>
  <c r="R170" i="3"/>
  <c r="V170" i="3"/>
  <c r="O170" i="3"/>
  <c r="P170" i="3"/>
  <c r="Y170" i="3"/>
  <c r="U169" i="3"/>
  <c r="V169" i="3"/>
  <c r="W169" i="3"/>
  <c r="P169" i="3"/>
  <c r="X169" i="3"/>
  <c r="Y169" i="3"/>
  <c r="R169" i="3"/>
  <c r="S169" i="3"/>
  <c r="T169" i="3"/>
  <c r="Q169" i="3"/>
  <c r="O169" i="3"/>
  <c r="B206" i="6"/>
  <c r="D206" i="6" s="1"/>
  <c r="K461" i="5"/>
  <c r="K462" i="5" s="1"/>
  <c r="K463" i="5" s="1"/>
  <c r="S461" i="5"/>
  <c r="T461" i="5" s="1"/>
  <c r="O461" i="5"/>
  <c r="P461" i="5" s="1"/>
  <c r="U461" i="5"/>
  <c r="V461" i="5" s="1"/>
  <c r="E164" i="5"/>
  <c r="F164" i="5"/>
  <c r="N241" i="5"/>
  <c r="X241" i="5" s="1"/>
  <c r="B233" i="6"/>
  <c r="B159" i="6"/>
  <c r="X312" i="4"/>
  <c r="D128" i="6"/>
  <c r="C313" i="6"/>
  <c r="F127" i="6"/>
  <c r="X313" i="4"/>
  <c r="N314" i="4"/>
  <c r="X314" i="4" s="1"/>
  <c r="V227" i="3"/>
  <c r="O227" i="3"/>
  <c r="W227" i="3"/>
  <c r="P227" i="3"/>
  <c r="X227" i="3"/>
  <c r="S227" i="3"/>
  <c r="T227" i="3"/>
  <c r="U227" i="3"/>
  <c r="Q227" i="3"/>
  <c r="R227" i="3"/>
  <c r="Y227" i="3"/>
  <c r="V219" i="3"/>
  <c r="O219" i="3"/>
  <c r="P219" i="3"/>
  <c r="X219" i="3"/>
  <c r="W219" i="3"/>
  <c r="S219" i="3"/>
  <c r="T219" i="3"/>
  <c r="U219" i="3"/>
  <c r="Q219" i="3"/>
  <c r="R219" i="3"/>
  <c r="Y219" i="3"/>
  <c r="U241" i="3"/>
  <c r="P241" i="3"/>
  <c r="X241" i="3"/>
  <c r="V241" i="3"/>
  <c r="O241" i="3"/>
  <c r="W241" i="3"/>
  <c r="R241" i="3"/>
  <c r="S241" i="3"/>
  <c r="T241" i="3"/>
  <c r="Y241" i="3"/>
  <c r="Q241" i="3"/>
  <c r="O232" i="3"/>
  <c r="A13" i="5" s="1"/>
  <c r="W232" i="3"/>
  <c r="Y232" i="3"/>
  <c r="P232" i="3"/>
  <c r="X232" i="3"/>
  <c r="Q232" i="3"/>
  <c r="T232" i="3"/>
  <c r="U232" i="3"/>
  <c r="V232" i="3"/>
  <c r="R232" i="3"/>
  <c r="S232" i="3"/>
  <c r="O216" i="3"/>
  <c r="W216" i="3"/>
  <c r="Q216" i="3"/>
  <c r="Y216" i="3"/>
  <c r="P216" i="3"/>
  <c r="X216" i="3"/>
  <c r="T216" i="3"/>
  <c r="U216" i="3"/>
  <c r="V216" i="3"/>
  <c r="R216" i="3"/>
  <c r="S216" i="3"/>
  <c r="S226" i="3"/>
  <c r="U226" i="3"/>
  <c r="T226" i="3"/>
  <c r="P226" i="3"/>
  <c r="X226" i="3"/>
  <c r="Q226" i="3"/>
  <c r="Y226" i="3"/>
  <c r="R226" i="3"/>
  <c r="O226" i="3"/>
  <c r="V226" i="3"/>
  <c r="W226" i="3"/>
  <c r="P237" i="3"/>
  <c r="X237" i="3"/>
  <c r="R237" i="3"/>
  <c r="Q237" i="3"/>
  <c r="Y237" i="3"/>
  <c r="U237" i="3"/>
  <c r="V237" i="3"/>
  <c r="O237" i="3"/>
  <c r="A18" i="5" s="1"/>
  <c r="W237" i="3"/>
  <c r="S237" i="3"/>
  <c r="T237" i="3"/>
  <c r="V160" i="3"/>
  <c r="Q160" i="3"/>
  <c r="Y160" i="3"/>
  <c r="O160" i="3"/>
  <c r="W160" i="3"/>
  <c r="P160" i="3"/>
  <c r="X160" i="3"/>
  <c r="S160" i="3"/>
  <c r="T160" i="3"/>
  <c r="U160" i="3"/>
  <c r="R160" i="3"/>
  <c r="T158" i="3"/>
  <c r="W158" i="3"/>
  <c r="U158" i="3"/>
  <c r="V158" i="3"/>
  <c r="O158" i="3"/>
  <c r="P158" i="3"/>
  <c r="Q158" i="3"/>
  <c r="Y158" i="3"/>
  <c r="R158" i="3"/>
  <c r="S158" i="3"/>
  <c r="X158" i="3"/>
  <c r="S228" i="3"/>
  <c r="T228" i="3"/>
  <c r="U228" i="3"/>
  <c r="P228" i="3"/>
  <c r="X228" i="3"/>
  <c r="Q228" i="3"/>
  <c r="Y228" i="3"/>
  <c r="R228" i="3"/>
  <c r="V228" i="3"/>
  <c r="W228" i="3"/>
  <c r="O228" i="3"/>
  <c r="T217" i="3"/>
  <c r="U217" i="3"/>
  <c r="V217" i="3"/>
  <c r="Q217" i="3"/>
  <c r="Y217" i="3"/>
  <c r="R217" i="3"/>
  <c r="S217" i="3"/>
  <c r="W217" i="3"/>
  <c r="O217" i="3"/>
  <c r="P217" i="3"/>
  <c r="X217" i="3"/>
  <c r="S220" i="3"/>
  <c r="U220" i="3"/>
  <c r="T220" i="3"/>
  <c r="P220" i="3"/>
  <c r="X220" i="3"/>
  <c r="Q220" i="3"/>
  <c r="Y220" i="3"/>
  <c r="R220" i="3"/>
  <c r="V220" i="3"/>
  <c r="W220" i="3"/>
  <c r="O220" i="3"/>
  <c r="Q157" i="3"/>
  <c r="Y157" i="3"/>
  <c r="T157" i="3"/>
  <c r="R157" i="3"/>
  <c r="S157" i="3"/>
  <c r="V157" i="3"/>
  <c r="W157" i="3"/>
  <c r="P157" i="3"/>
  <c r="X157" i="3"/>
  <c r="U157" i="3"/>
  <c r="T244" i="3"/>
  <c r="O244" i="3"/>
  <c r="W244" i="3"/>
  <c r="U244" i="3"/>
  <c r="V244" i="3"/>
  <c r="Q244" i="3"/>
  <c r="Y244" i="3"/>
  <c r="R244" i="3"/>
  <c r="S244" i="3"/>
  <c r="P244" i="3"/>
  <c r="X244" i="3"/>
  <c r="U222" i="3"/>
  <c r="O222" i="3"/>
  <c r="W222" i="3"/>
  <c r="V222" i="3"/>
  <c r="R222" i="3"/>
  <c r="S222" i="3"/>
  <c r="T222" i="3"/>
  <c r="P222" i="3"/>
  <c r="Q222" i="3"/>
  <c r="X222" i="3"/>
  <c r="Y222" i="3"/>
  <c r="T233" i="3"/>
  <c r="V233" i="3"/>
  <c r="U233" i="3"/>
  <c r="Q233" i="3"/>
  <c r="Y233" i="3"/>
  <c r="R233" i="3"/>
  <c r="S233" i="3"/>
  <c r="P233" i="3"/>
  <c r="W233" i="3"/>
  <c r="O233" i="3"/>
  <c r="A14" i="5" s="1"/>
  <c r="X233" i="3"/>
  <c r="U238" i="3"/>
  <c r="O238" i="3"/>
  <c r="A19" i="5" s="1"/>
  <c r="W238" i="3"/>
  <c r="V238" i="3"/>
  <c r="R238" i="3"/>
  <c r="S238" i="3"/>
  <c r="T238" i="3"/>
  <c r="P238" i="3"/>
  <c r="Q238" i="3"/>
  <c r="X238" i="3"/>
  <c r="Y238" i="3"/>
  <c r="R231" i="3"/>
  <c r="T231" i="3"/>
  <c r="S231" i="3"/>
  <c r="O231" i="3"/>
  <c r="A12" i="5" s="1"/>
  <c r="W231" i="3"/>
  <c r="P231" i="3"/>
  <c r="X231" i="3"/>
  <c r="Q231" i="3"/>
  <c r="Y231" i="3"/>
  <c r="U231" i="3"/>
  <c r="V231" i="3"/>
  <c r="P221" i="3"/>
  <c r="X221" i="3"/>
  <c r="R221" i="3"/>
  <c r="Q221" i="3"/>
  <c r="Y221" i="3"/>
  <c r="U221" i="3"/>
  <c r="V221" i="3"/>
  <c r="O221" i="3"/>
  <c r="W221" i="3"/>
  <c r="T221" i="3"/>
  <c r="S221" i="3"/>
  <c r="W213" i="3"/>
  <c r="X213" i="3"/>
  <c r="Y213" i="3"/>
  <c r="P213" i="3"/>
  <c r="Q213" i="3"/>
  <c r="T213" i="3"/>
  <c r="U213" i="3"/>
  <c r="V213" i="3"/>
  <c r="O213" i="3"/>
  <c r="R213" i="3"/>
  <c r="S213" i="3"/>
  <c r="R223" i="3"/>
  <c r="T223" i="3"/>
  <c r="S223" i="3"/>
  <c r="O223" i="3"/>
  <c r="W223" i="3"/>
  <c r="P223" i="3"/>
  <c r="X223" i="3"/>
  <c r="Q223" i="3"/>
  <c r="Y223" i="3"/>
  <c r="V223" i="3"/>
  <c r="U223" i="3"/>
  <c r="Q234" i="3"/>
  <c r="Y234" i="3"/>
  <c r="R234" i="3"/>
  <c r="S234" i="3"/>
  <c r="V234" i="3"/>
  <c r="O234" i="3"/>
  <c r="A15" i="5" s="1"/>
  <c r="W234" i="3"/>
  <c r="P234" i="3"/>
  <c r="X234" i="3"/>
  <c r="T234" i="3"/>
  <c r="U234" i="3"/>
  <c r="U215" i="3"/>
  <c r="W215" i="3"/>
  <c r="V215" i="3"/>
  <c r="R215" i="3"/>
  <c r="O215" i="3"/>
  <c r="S215" i="3"/>
  <c r="P215" i="3"/>
  <c r="X215" i="3"/>
  <c r="Q215" i="3"/>
  <c r="T215" i="3"/>
  <c r="Y215" i="3"/>
  <c r="O224" i="3"/>
  <c r="W224" i="3"/>
  <c r="Q224" i="3"/>
  <c r="Y224" i="3"/>
  <c r="P224" i="3"/>
  <c r="X224" i="3"/>
  <c r="T224" i="3"/>
  <c r="U224" i="3"/>
  <c r="V224" i="3"/>
  <c r="R224" i="3"/>
  <c r="S224" i="3"/>
  <c r="V235" i="3"/>
  <c r="P235" i="3"/>
  <c r="X235" i="3"/>
  <c r="O235" i="3"/>
  <c r="A16" i="5" s="1"/>
  <c r="W235" i="3"/>
  <c r="S235" i="3"/>
  <c r="T235" i="3"/>
  <c r="U235" i="3"/>
  <c r="Y235" i="3"/>
  <c r="Q235" i="3"/>
  <c r="R235" i="3"/>
  <c r="W95" i="3"/>
  <c r="W94" i="3"/>
  <c r="W77" i="3"/>
  <c r="W50" i="3"/>
  <c r="W49" i="3"/>
  <c r="W72" i="3"/>
  <c r="W101" i="3"/>
  <c r="F162" i="5"/>
  <c r="E162" i="5"/>
  <c r="G162" i="5"/>
  <c r="S462" i="5"/>
  <c r="E163" i="5"/>
  <c r="G163" i="5"/>
  <c r="F163" i="5"/>
  <c r="B147" i="6"/>
  <c r="B150" i="6"/>
  <c r="M461" i="5"/>
  <c r="G399" i="5"/>
  <c r="W461" i="5"/>
  <c r="B154" i="6"/>
  <c r="B157" i="6"/>
  <c r="B155" i="6"/>
  <c r="B153" i="6"/>
  <c r="B215" i="6"/>
  <c r="B240" i="6"/>
  <c r="B226" i="6"/>
  <c r="B239" i="6"/>
  <c r="B232" i="6"/>
  <c r="B223" i="6"/>
  <c r="B216" i="6"/>
  <c r="B237" i="6"/>
  <c r="B230" i="6"/>
  <c r="B221" i="6"/>
  <c r="B214" i="6"/>
  <c r="B209" i="6"/>
  <c r="B235" i="6"/>
  <c r="B228" i="6"/>
  <c r="B219" i="6"/>
  <c r="B212" i="6"/>
  <c r="B238" i="6"/>
  <c r="B229" i="6"/>
  <c r="B222" i="6"/>
  <c r="B213" i="6"/>
  <c r="B234" i="6"/>
  <c r="B241" i="6"/>
  <c r="B220" i="6"/>
  <c r="B227" i="6"/>
  <c r="B160" i="6"/>
  <c r="B210" i="6"/>
  <c r="B224" i="6"/>
  <c r="B231" i="6"/>
  <c r="B207" i="6"/>
  <c r="B217" i="6"/>
  <c r="B242" i="6"/>
  <c r="B149" i="6"/>
  <c r="B205" i="6"/>
  <c r="B218" i="6"/>
  <c r="B225" i="6"/>
  <c r="B151" i="6"/>
  <c r="B158" i="6"/>
  <c r="B208" i="6"/>
  <c r="B211" i="6"/>
  <c r="B236" i="6"/>
  <c r="B148" i="6"/>
  <c r="B152" i="6"/>
  <c r="B156" i="6"/>
  <c r="N315" i="4" l="1"/>
  <c r="M384" i="3"/>
  <c r="K382" i="3"/>
  <c r="N384" i="3"/>
  <c r="M383" i="3"/>
  <c r="N383" i="3"/>
  <c r="L384" i="3"/>
  <c r="K383" i="3"/>
  <c r="L382" i="3"/>
  <c r="L383" i="3"/>
  <c r="M382" i="3"/>
  <c r="N382" i="3"/>
  <c r="K384" i="3"/>
  <c r="M414" i="3"/>
  <c r="M413" i="3"/>
  <c r="N413" i="3"/>
  <c r="K414" i="3"/>
  <c r="N414" i="3"/>
  <c r="M412" i="3"/>
  <c r="N412" i="3"/>
  <c r="K412" i="3"/>
  <c r="L414" i="3"/>
  <c r="K413" i="3"/>
  <c r="L412" i="3"/>
  <c r="L413" i="3"/>
  <c r="M379" i="3"/>
  <c r="N379" i="3"/>
  <c r="L378" i="3"/>
  <c r="N377" i="3"/>
  <c r="N378" i="3"/>
  <c r="K377" i="3"/>
  <c r="K379" i="3"/>
  <c r="L379" i="3"/>
  <c r="K378" i="3"/>
  <c r="L377" i="3"/>
  <c r="M377" i="3"/>
  <c r="M378" i="3"/>
  <c r="M328" i="3"/>
  <c r="N327" i="3"/>
  <c r="N329" i="3"/>
  <c r="L327" i="3"/>
  <c r="N328" i="3"/>
  <c r="K327" i="3"/>
  <c r="M329" i="3"/>
  <c r="M327" i="3"/>
  <c r="K329" i="3"/>
  <c r="L329" i="3"/>
  <c r="K328" i="3"/>
  <c r="L328" i="3"/>
  <c r="M309" i="3"/>
  <c r="L307" i="3"/>
  <c r="M307" i="3"/>
  <c r="N309" i="3"/>
  <c r="K308" i="3"/>
  <c r="L308" i="3"/>
  <c r="M308" i="3"/>
  <c r="N307" i="3"/>
  <c r="N308" i="3"/>
  <c r="K307" i="3"/>
  <c r="K309" i="3"/>
  <c r="L309" i="3"/>
  <c r="R179" i="3"/>
  <c r="U179" i="3"/>
  <c r="O179" i="3"/>
  <c r="P179" i="3"/>
  <c r="Q179" i="3"/>
  <c r="S179" i="3"/>
  <c r="X179" i="3"/>
  <c r="Y179" i="3"/>
  <c r="T179" i="3"/>
  <c r="V179" i="3"/>
  <c r="W179" i="3"/>
  <c r="R178" i="3"/>
  <c r="W178" i="3"/>
  <c r="P178" i="3"/>
  <c r="S178" i="3"/>
  <c r="T178" i="3"/>
  <c r="O178" i="3"/>
  <c r="Y178" i="3"/>
  <c r="U178" i="3"/>
  <c r="V178" i="3"/>
  <c r="X178" i="3"/>
  <c r="Q178" i="3"/>
  <c r="E206" i="6"/>
  <c r="G206" i="6"/>
  <c r="C206" i="6"/>
  <c r="L462" i="5"/>
  <c r="O462" i="5"/>
  <c r="O463" i="5" s="1"/>
  <c r="F206" i="6"/>
  <c r="L461" i="5"/>
  <c r="D213" i="6"/>
  <c r="G213" i="6"/>
  <c r="E213" i="6"/>
  <c r="C213" i="6"/>
  <c r="F213" i="6"/>
  <c r="D239" i="6"/>
  <c r="E239" i="6"/>
  <c r="F239" i="6"/>
  <c r="G239" i="6"/>
  <c r="C239" i="6"/>
  <c r="D229" i="6"/>
  <c r="C229" i="6"/>
  <c r="E229" i="6"/>
  <c r="F229" i="6"/>
  <c r="G229" i="6"/>
  <c r="D233" i="6"/>
  <c r="E233" i="6"/>
  <c r="C233" i="6"/>
  <c r="F233" i="6"/>
  <c r="G233" i="6"/>
  <c r="D231" i="6"/>
  <c r="E231" i="6"/>
  <c r="F231" i="6"/>
  <c r="G231" i="6"/>
  <c r="C231" i="6"/>
  <c r="D209" i="6"/>
  <c r="G209" i="6"/>
  <c r="E209" i="6"/>
  <c r="C209" i="6"/>
  <c r="F209" i="6"/>
  <c r="D225" i="6"/>
  <c r="G225" i="6"/>
  <c r="E225" i="6"/>
  <c r="C225" i="6"/>
  <c r="F225" i="6"/>
  <c r="D224" i="6"/>
  <c r="E224" i="6"/>
  <c r="C224" i="6"/>
  <c r="G224" i="6"/>
  <c r="F224" i="6"/>
  <c r="C222" i="6"/>
  <c r="F222" i="6"/>
  <c r="D222" i="6"/>
  <c r="E222" i="6"/>
  <c r="G222" i="6"/>
  <c r="C214" i="6"/>
  <c r="D214" i="6"/>
  <c r="F214" i="6"/>
  <c r="G214" i="6"/>
  <c r="E214" i="6"/>
  <c r="C210" i="6"/>
  <c r="D210" i="6"/>
  <c r="F210" i="6"/>
  <c r="E210" i="6"/>
  <c r="G210" i="6"/>
  <c r="D221" i="6"/>
  <c r="E221" i="6"/>
  <c r="G221" i="6"/>
  <c r="F221" i="6"/>
  <c r="C221" i="6"/>
  <c r="D238" i="6"/>
  <c r="C238" i="6"/>
  <c r="E238" i="6"/>
  <c r="F238" i="6"/>
  <c r="G238" i="6"/>
  <c r="D240" i="6"/>
  <c r="C240" i="6"/>
  <c r="E240" i="6"/>
  <c r="G240" i="6"/>
  <c r="F240" i="6"/>
  <c r="D236" i="6"/>
  <c r="F236" i="6"/>
  <c r="E236" i="6"/>
  <c r="C236" i="6"/>
  <c r="G236" i="6"/>
  <c r="D212" i="6"/>
  <c r="E212" i="6"/>
  <c r="G212" i="6"/>
  <c r="F212" i="6"/>
  <c r="C212" i="6"/>
  <c r="D215" i="6"/>
  <c r="E215" i="6"/>
  <c r="G215" i="6"/>
  <c r="C215" i="6"/>
  <c r="F215" i="6"/>
  <c r="C242" i="6"/>
  <c r="D242" i="6"/>
  <c r="F242" i="6"/>
  <c r="G242" i="6"/>
  <c r="E242" i="6"/>
  <c r="D220" i="6"/>
  <c r="F220" i="6"/>
  <c r="G220" i="6"/>
  <c r="E220" i="6"/>
  <c r="C220" i="6"/>
  <c r="D219" i="6"/>
  <c r="E219" i="6"/>
  <c r="F219" i="6"/>
  <c r="G219" i="6"/>
  <c r="C219" i="6"/>
  <c r="D216" i="6"/>
  <c r="E216" i="6"/>
  <c r="F216" i="6"/>
  <c r="C216" i="6"/>
  <c r="G216" i="6"/>
  <c r="C218" i="6"/>
  <c r="F218" i="6"/>
  <c r="D218" i="6"/>
  <c r="E218" i="6"/>
  <c r="G218" i="6"/>
  <c r="C226" i="6"/>
  <c r="D226" i="6"/>
  <c r="E226" i="6"/>
  <c r="F226" i="6"/>
  <c r="G226" i="6"/>
  <c r="D205" i="6"/>
  <c r="G205" i="6"/>
  <c r="E205" i="6"/>
  <c r="F205" i="6"/>
  <c r="C205" i="6"/>
  <c r="D230" i="6"/>
  <c r="E230" i="6"/>
  <c r="C230" i="6"/>
  <c r="F230" i="6"/>
  <c r="G230" i="6"/>
  <c r="D227" i="6"/>
  <c r="E227" i="6"/>
  <c r="F227" i="6"/>
  <c r="G227" i="6"/>
  <c r="C227" i="6"/>
  <c r="D237" i="6"/>
  <c r="E237" i="6"/>
  <c r="C237" i="6"/>
  <c r="F237" i="6"/>
  <c r="G237" i="6"/>
  <c r="D211" i="6"/>
  <c r="E211" i="6"/>
  <c r="G211" i="6"/>
  <c r="F211" i="6"/>
  <c r="C211" i="6"/>
  <c r="E208" i="6"/>
  <c r="C208" i="6"/>
  <c r="D208" i="6"/>
  <c r="F208" i="6"/>
  <c r="G208" i="6"/>
  <c r="D217" i="6"/>
  <c r="G217" i="6"/>
  <c r="E217" i="6"/>
  <c r="C217" i="6"/>
  <c r="F217" i="6"/>
  <c r="D241" i="6"/>
  <c r="E241" i="6"/>
  <c r="C241" i="6"/>
  <c r="F241" i="6"/>
  <c r="G241" i="6"/>
  <c r="D228" i="6"/>
  <c r="C228" i="6"/>
  <c r="E228" i="6"/>
  <c r="G228" i="6"/>
  <c r="F228" i="6"/>
  <c r="D223" i="6"/>
  <c r="E223" i="6"/>
  <c r="F223" i="6"/>
  <c r="G223" i="6"/>
  <c r="C223" i="6"/>
  <c r="D207" i="6"/>
  <c r="C207" i="6"/>
  <c r="E207" i="6"/>
  <c r="G207" i="6"/>
  <c r="F207" i="6"/>
  <c r="C234" i="6"/>
  <c r="D234" i="6"/>
  <c r="F234" i="6"/>
  <c r="E234" i="6"/>
  <c r="G234" i="6"/>
  <c r="D235" i="6"/>
  <c r="E235" i="6"/>
  <c r="F235" i="6"/>
  <c r="G235" i="6"/>
  <c r="C235" i="6"/>
  <c r="D232" i="6"/>
  <c r="C232" i="6"/>
  <c r="E232" i="6"/>
  <c r="G232" i="6"/>
  <c r="F232" i="6"/>
  <c r="E150" i="6"/>
  <c r="F150" i="6"/>
  <c r="G150" i="6"/>
  <c r="C150" i="6"/>
  <c r="D150" i="6"/>
  <c r="D153" i="6"/>
  <c r="E153" i="6"/>
  <c r="F153" i="6"/>
  <c r="G153" i="6"/>
  <c r="C153" i="6"/>
  <c r="G158" i="6"/>
  <c r="C158" i="6"/>
  <c r="D158" i="6"/>
  <c r="E158" i="6"/>
  <c r="F158" i="6"/>
  <c r="F155" i="6"/>
  <c r="C155" i="6"/>
  <c r="D155" i="6"/>
  <c r="E155" i="6"/>
  <c r="G155" i="6"/>
  <c r="F147" i="6"/>
  <c r="G147" i="6"/>
  <c r="D147" i="6"/>
  <c r="C147" i="6"/>
  <c r="E147" i="6"/>
  <c r="D157" i="6"/>
  <c r="E157" i="6"/>
  <c r="F157" i="6"/>
  <c r="G157" i="6"/>
  <c r="C157" i="6"/>
  <c r="D154" i="6"/>
  <c r="E154" i="6"/>
  <c r="F154" i="6"/>
  <c r="G154" i="6"/>
  <c r="C154" i="6"/>
  <c r="D148" i="6"/>
  <c r="E148" i="6"/>
  <c r="F148" i="6"/>
  <c r="G148" i="6"/>
  <c r="C148" i="6"/>
  <c r="D159" i="6"/>
  <c r="E159" i="6"/>
  <c r="C159" i="6"/>
  <c r="F159" i="6"/>
  <c r="G159" i="6"/>
  <c r="G156" i="6"/>
  <c r="C156" i="6"/>
  <c r="D156" i="6"/>
  <c r="E156" i="6"/>
  <c r="F156" i="6"/>
  <c r="D151" i="6"/>
  <c r="E151" i="6"/>
  <c r="F151" i="6"/>
  <c r="G151" i="6"/>
  <c r="C151" i="6"/>
  <c r="G152" i="6"/>
  <c r="C152" i="6"/>
  <c r="D152" i="6"/>
  <c r="E152" i="6"/>
  <c r="F152" i="6"/>
  <c r="G160" i="6"/>
  <c r="C160" i="6"/>
  <c r="D160" i="6"/>
  <c r="E160" i="6"/>
  <c r="F160" i="6"/>
  <c r="C149" i="6"/>
  <c r="E149" i="6"/>
  <c r="F149" i="6"/>
  <c r="G149" i="6"/>
  <c r="D149" i="6"/>
  <c r="U462" i="5"/>
  <c r="U463" i="5" s="1"/>
  <c r="N242" i="5"/>
  <c r="X242" i="5" s="1"/>
  <c r="S236" i="3"/>
  <c r="T236" i="3"/>
  <c r="U236" i="3"/>
  <c r="P236" i="3"/>
  <c r="X236" i="3"/>
  <c r="Q236" i="3"/>
  <c r="Y236" i="3"/>
  <c r="R236" i="3"/>
  <c r="O236" i="3"/>
  <c r="A17" i="5" s="1"/>
  <c r="W236" i="3"/>
  <c r="V236" i="3"/>
  <c r="R214" i="3"/>
  <c r="O214" i="3"/>
  <c r="S214" i="3"/>
  <c r="T214" i="3"/>
  <c r="W214" i="3"/>
  <c r="P214" i="3"/>
  <c r="X214" i="3"/>
  <c r="V214" i="3"/>
  <c r="Y214" i="3"/>
  <c r="Q214" i="3"/>
  <c r="U214" i="3"/>
  <c r="P229" i="3"/>
  <c r="X229" i="3"/>
  <c r="R229" i="3"/>
  <c r="Q229" i="3"/>
  <c r="Y229" i="3"/>
  <c r="U229" i="3"/>
  <c r="V229" i="3"/>
  <c r="O229" i="3"/>
  <c r="A10" i="5" s="1"/>
  <c r="W229" i="3"/>
  <c r="S229" i="3"/>
  <c r="T229" i="3"/>
  <c r="U230" i="3"/>
  <c r="W230" i="3"/>
  <c r="V230" i="3"/>
  <c r="O230" i="3"/>
  <c r="A11" i="5" s="1"/>
  <c r="R230" i="3"/>
  <c r="S230" i="3"/>
  <c r="T230" i="3"/>
  <c r="P230" i="3"/>
  <c r="Q230" i="3"/>
  <c r="X230" i="3"/>
  <c r="Y230" i="3"/>
  <c r="R242" i="3"/>
  <c r="U242" i="3"/>
  <c r="S242" i="3"/>
  <c r="T242" i="3"/>
  <c r="O242" i="3"/>
  <c r="W242" i="3"/>
  <c r="P242" i="3"/>
  <c r="X242" i="3"/>
  <c r="Q242" i="3"/>
  <c r="Y242" i="3"/>
  <c r="V242" i="3"/>
  <c r="Q218" i="3"/>
  <c r="Y218" i="3"/>
  <c r="S218" i="3"/>
  <c r="R218" i="3"/>
  <c r="V218" i="3"/>
  <c r="O218" i="3"/>
  <c r="W218" i="3"/>
  <c r="P218" i="3"/>
  <c r="X218" i="3"/>
  <c r="T218" i="3"/>
  <c r="U218" i="3"/>
  <c r="O243" i="3"/>
  <c r="W243" i="3"/>
  <c r="Y243" i="3"/>
  <c r="R243" i="3"/>
  <c r="P243" i="3"/>
  <c r="X243" i="3"/>
  <c r="Q243" i="3"/>
  <c r="T243" i="3"/>
  <c r="U243" i="3"/>
  <c r="V243" i="3"/>
  <c r="S243" i="3"/>
  <c r="M462" i="5"/>
  <c r="N461" i="5"/>
  <c r="W462" i="5"/>
  <c r="X461" i="5"/>
  <c r="S463" i="5"/>
  <c r="T462" i="5"/>
  <c r="I399" i="5"/>
  <c r="G400" i="5"/>
  <c r="L463" i="5"/>
  <c r="K464" i="5"/>
  <c r="X315" i="4"/>
  <c r="N316" i="4"/>
  <c r="B161" i="6"/>
  <c r="B162" i="6" s="1"/>
  <c r="B163" i="6" s="1"/>
  <c r="B164" i="6" s="1"/>
  <c r="B165" i="6" s="1"/>
  <c r="B166" i="6" s="1"/>
  <c r="B167" i="6" s="1"/>
  <c r="B168" i="6" s="1"/>
  <c r="B169" i="6" s="1"/>
  <c r="B170" i="6" s="1"/>
  <c r="P462" i="5" l="1"/>
  <c r="V462" i="5"/>
  <c r="R329" i="3"/>
  <c r="R330" i="3" s="1"/>
  <c r="D161" i="6"/>
  <c r="G161" i="6"/>
  <c r="R356" i="3"/>
  <c r="W356" i="3" s="1"/>
  <c r="R302" i="3"/>
  <c r="N243" i="5"/>
  <c r="X243" i="5" s="1"/>
  <c r="C161" i="6"/>
  <c r="S302" i="3"/>
  <c r="X302" i="3" s="1"/>
  <c r="S356" i="3"/>
  <c r="S357" i="3" s="1"/>
  <c r="T302" i="3"/>
  <c r="T303" i="3" s="1"/>
  <c r="T356" i="3"/>
  <c r="T357" i="3" s="1"/>
  <c r="U302" i="3"/>
  <c r="Z302" i="3" s="1"/>
  <c r="U329" i="3"/>
  <c r="U330" i="3" s="1"/>
  <c r="S329" i="3"/>
  <c r="S330" i="3" s="1"/>
  <c r="K465" i="5"/>
  <c r="L464" i="5"/>
  <c r="U356" i="3"/>
  <c r="T329" i="3"/>
  <c r="G401" i="5"/>
  <c r="I400" i="5"/>
  <c r="S464" i="5"/>
  <c r="T463" i="5"/>
  <c r="M463" i="5"/>
  <c r="N462" i="5"/>
  <c r="O464" i="5"/>
  <c r="P463" i="5"/>
  <c r="U464" i="5"/>
  <c r="V463" i="5"/>
  <c r="X316" i="4"/>
  <c r="N317" i="4"/>
  <c r="W463" i="5"/>
  <c r="X462" i="5"/>
  <c r="E161" i="6"/>
  <c r="F161" i="6"/>
  <c r="W329" i="3" l="1"/>
  <c r="N244" i="5"/>
  <c r="Z10" i="6"/>
  <c r="D10" i="6"/>
  <c r="C162" i="6"/>
  <c r="D11" i="6" s="1"/>
  <c r="G162" i="6"/>
  <c r="R357" i="3"/>
  <c r="R358" i="3" s="1"/>
  <c r="S303" i="3"/>
  <c r="S304" i="3" s="1"/>
  <c r="X356" i="3"/>
  <c r="Y302" i="3"/>
  <c r="Y356" i="3"/>
  <c r="Z329" i="3"/>
  <c r="U303" i="3"/>
  <c r="Z303" i="3" s="1"/>
  <c r="X329" i="3"/>
  <c r="E162" i="6"/>
  <c r="T358" i="3"/>
  <c r="Y357" i="3"/>
  <c r="Z356" i="3"/>
  <c r="U357" i="3"/>
  <c r="T304" i="3"/>
  <c r="Y303" i="3"/>
  <c r="X463" i="5"/>
  <c r="W464" i="5"/>
  <c r="V464" i="5"/>
  <c r="U465" i="5"/>
  <c r="G402" i="5"/>
  <c r="I401" i="5"/>
  <c r="F162" i="6"/>
  <c r="O465" i="5"/>
  <c r="P464" i="5"/>
  <c r="D162" i="6"/>
  <c r="N463" i="5"/>
  <c r="M464" i="5"/>
  <c r="S358" i="3"/>
  <c r="X357" i="3"/>
  <c r="N318" i="4"/>
  <c r="X317" i="4"/>
  <c r="R331" i="3"/>
  <c r="W330" i="3"/>
  <c r="N245" i="5"/>
  <c r="X244" i="5"/>
  <c r="K466" i="5"/>
  <c r="L465" i="5"/>
  <c r="T464" i="5"/>
  <c r="S465" i="5"/>
  <c r="W302" i="3"/>
  <c r="R303" i="3"/>
  <c r="Y329" i="3"/>
  <c r="T330" i="3"/>
  <c r="Z330" i="3"/>
  <c r="U331" i="3"/>
  <c r="S331" i="3"/>
  <c r="X330" i="3"/>
  <c r="F163" i="6" l="1"/>
  <c r="Z11" i="6"/>
  <c r="C163" i="6"/>
  <c r="E163" i="6"/>
  <c r="G163" i="6"/>
  <c r="X303" i="3"/>
  <c r="W357" i="3"/>
  <c r="U304" i="3"/>
  <c r="U305" i="3" s="1"/>
  <c r="L466" i="5"/>
  <c r="K467" i="5"/>
  <c r="L467" i="5" s="1"/>
  <c r="X318" i="4"/>
  <c r="N319" i="4"/>
  <c r="X358" i="3"/>
  <c r="S359" i="3"/>
  <c r="Z331" i="3"/>
  <c r="U332" i="3"/>
  <c r="P465" i="5"/>
  <c r="O466" i="5"/>
  <c r="G403" i="5"/>
  <c r="I402" i="5"/>
  <c r="M465" i="5"/>
  <c r="N464" i="5"/>
  <c r="R359" i="3"/>
  <c r="W358" i="3"/>
  <c r="W303" i="3"/>
  <c r="R304" i="3"/>
  <c r="O162" i="6"/>
  <c r="D163" i="6"/>
  <c r="V465" i="5"/>
  <c r="U466" i="5"/>
  <c r="W331" i="3"/>
  <c r="R332" i="3"/>
  <c r="T305" i="3"/>
  <c r="Y304" i="3"/>
  <c r="Y330" i="3"/>
  <c r="T331" i="3"/>
  <c r="U358" i="3"/>
  <c r="Z357" i="3"/>
  <c r="Y358" i="3"/>
  <c r="T359" i="3"/>
  <c r="N246" i="5"/>
  <c r="X245" i="5"/>
  <c r="S332" i="3"/>
  <c r="X331" i="3"/>
  <c r="X304" i="3"/>
  <c r="S305" i="3"/>
  <c r="S466" i="5"/>
  <c r="T465" i="5"/>
  <c r="W465" i="5"/>
  <c r="X464" i="5"/>
  <c r="D12" i="6" l="1"/>
  <c r="V24" i="6" s="1"/>
  <c r="I161" i="6" s="1"/>
  <c r="Z12" i="6"/>
  <c r="Z30" i="6"/>
  <c r="H22" i="7" s="1"/>
  <c r="L161" i="6"/>
  <c r="E27" i="6"/>
  <c r="C164" i="6"/>
  <c r="G164" i="6"/>
  <c r="D164" i="6"/>
  <c r="O163" i="6"/>
  <c r="E164" i="6"/>
  <c r="F164" i="6"/>
  <c r="Z304" i="3"/>
  <c r="S333" i="3"/>
  <c r="X332" i="3"/>
  <c r="U359" i="3"/>
  <c r="Z358" i="3"/>
  <c r="U306" i="3"/>
  <c r="Z305" i="3"/>
  <c r="T360" i="3"/>
  <c r="Y359" i="3"/>
  <c r="Y331" i="3"/>
  <c r="T332" i="3"/>
  <c r="R305" i="3"/>
  <c r="W304" i="3"/>
  <c r="U333" i="3"/>
  <c r="Z332" i="3"/>
  <c r="W466" i="5"/>
  <c r="X465" i="5"/>
  <c r="T306" i="3"/>
  <c r="Y305" i="3"/>
  <c r="G404" i="5"/>
  <c r="I403" i="5"/>
  <c r="X359" i="3"/>
  <c r="S360" i="3"/>
  <c r="R360" i="3"/>
  <c r="W359" i="3"/>
  <c r="M466" i="5"/>
  <c r="N465" i="5"/>
  <c r="S467" i="5"/>
  <c r="T467" i="5" s="1"/>
  <c r="T466" i="5"/>
  <c r="W332" i="3"/>
  <c r="R333" i="3"/>
  <c r="X305" i="3"/>
  <c r="S306" i="3"/>
  <c r="P466" i="5"/>
  <c r="O467" i="5"/>
  <c r="P467" i="5" s="1"/>
  <c r="X246" i="5"/>
  <c r="N247" i="5"/>
  <c r="U467" i="5"/>
  <c r="V467" i="5" s="1"/>
  <c r="V466" i="5"/>
  <c r="X319" i="4"/>
  <c r="N320" i="4"/>
  <c r="H161" i="6" l="1"/>
  <c r="S242" i="6"/>
  <c r="P242" i="6"/>
  <c r="K161" i="6"/>
  <c r="R242" i="6" s="1"/>
  <c r="J161" i="6"/>
  <c r="Q242" i="6" s="1"/>
  <c r="O242" i="6"/>
  <c r="E39" i="6"/>
  <c r="O161" i="6"/>
  <c r="C165" i="6"/>
  <c r="D14" i="6" s="1"/>
  <c r="Z13" i="6"/>
  <c r="G165" i="6"/>
  <c r="G166" i="6" s="1"/>
  <c r="D13" i="6"/>
  <c r="X24" i="6" s="1"/>
  <c r="R27" i="6" s="1"/>
  <c r="E165" i="6"/>
  <c r="E166" i="6" s="1"/>
  <c r="E167" i="6" s="1"/>
  <c r="E168" i="6" s="1"/>
  <c r="E169" i="6" s="1"/>
  <c r="E170" i="6" s="1"/>
  <c r="E171" i="6" s="1"/>
  <c r="E172" i="6" s="1"/>
  <c r="E173" i="6" s="1"/>
  <c r="E174" i="6" s="1"/>
  <c r="E175" i="6" s="1"/>
  <c r="E176" i="6" s="1"/>
  <c r="E177" i="6" s="1"/>
  <c r="E178" i="6" s="1"/>
  <c r="D165" i="6"/>
  <c r="F165" i="6"/>
  <c r="K162" i="6" s="1"/>
  <c r="R243" i="6" s="1"/>
  <c r="N321" i="4"/>
  <c r="X320" i="4"/>
  <c r="R334" i="3"/>
  <c r="W333" i="3"/>
  <c r="T307" i="3"/>
  <c r="Y306" i="3"/>
  <c r="R306" i="3"/>
  <c r="W305" i="3"/>
  <c r="Z359" i="3"/>
  <c r="U360" i="3"/>
  <c r="M467" i="5"/>
  <c r="N467" i="5" s="1"/>
  <c r="N466" i="5"/>
  <c r="Z333" i="3"/>
  <c r="U334" i="3"/>
  <c r="S361" i="3"/>
  <c r="X360" i="3"/>
  <c r="R361" i="3"/>
  <c r="W360" i="3"/>
  <c r="G405" i="5"/>
  <c r="I404" i="5"/>
  <c r="T361" i="3"/>
  <c r="Y360" i="3"/>
  <c r="Z306" i="3"/>
  <c r="U307" i="3"/>
  <c r="W467" i="5"/>
  <c r="X467" i="5" s="1"/>
  <c r="X466" i="5"/>
  <c r="S334" i="3"/>
  <c r="X333" i="3"/>
  <c r="Y332" i="3"/>
  <c r="T333" i="3"/>
  <c r="N248" i="5"/>
  <c r="X247" i="5"/>
  <c r="S307" i="3"/>
  <c r="X306" i="3"/>
  <c r="I162" i="6" l="1"/>
  <c r="P243" i="6" s="1"/>
  <c r="AA30" i="6"/>
  <c r="R22" i="7" s="1"/>
  <c r="L162" i="6"/>
  <c r="J162" i="6"/>
  <c r="Q243" i="6" s="1"/>
  <c r="H162" i="6"/>
  <c r="C166" i="6"/>
  <c r="D15" i="6" s="1"/>
  <c r="S243" i="6"/>
  <c r="D166" i="6"/>
  <c r="D167" i="6" s="1"/>
  <c r="D168" i="6" s="1"/>
  <c r="D169" i="6" s="1"/>
  <c r="D170" i="6" s="1"/>
  <c r="D171" i="6" s="1"/>
  <c r="D172" i="6" s="1"/>
  <c r="D173" i="6" s="1"/>
  <c r="D174" i="6" s="1"/>
  <c r="D175" i="6" s="1"/>
  <c r="D176" i="6" s="1"/>
  <c r="D177" i="6" s="1"/>
  <c r="D178" i="6" s="1"/>
  <c r="Z14" i="6"/>
  <c r="E288" i="6"/>
  <c r="J288" i="6" s="1"/>
  <c r="F166" i="6"/>
  <c r="F167" i="6" s="1"/>
  <c r="F168" i="6" s="1"/>
  <c r="F169" i="6" s="1"/>
  <c r="F170" i="6" s="1"/>
  <c r="F171" i="6" s="1"/>
  <c r="F172" i="6" s="1"/>
  <c r="F173" i="6" s="1"/>
  <c r="F174" i="6" s="1"/>
  <c r="F175" i="6" s="1"/>
  <c r="F176" i="6" s="1"/>
  <c r="F177" i="6" s="1"/>
  <c r="F178" i="6" s="1"/>
  <c r="N249" i="5"/>
  <c r="X248" i="5"/>
  <c r="G406" i="5"/>
  <c r="I405" i="5"/>
  <c r="X361" i="3"/>
  <c r="S362" i="3"/>
  <c r="U308" i="3"/>
  <c r="Z307" i="3"/>
  <c r="G167" i="6"/>
  <c r="Z15" i="6"/>
  <c r="S308" i="3"/>
  <c r="X307" i="3"/>
  <c r="X334" i="3"/>
  <c r="S335" i="3"/>
  <c r="Y361" i="3"/>
  <c r="T362" i="3"/>
  <c r="X321" i="4"/>
  <c r="N322" i="4"/>
  <c r="R335" i="3"/>
  <c r="W334" i="3"/>
  <c r="W306" i="3"/>
  <c r="R307" i="3"/>
  <c r="Y333" i="3"/>
  <c r="T334" i="3"/>
  <c r="R362" i="3"/>
  <c r="W361" i="3"/>
  <c r="Y307" i="3"/>
  <c r="T308" i="3"/>
  <c r="Z334" i="3"/>
  <c r="U335" i="3"/>
  <c r="Z360" i="3"/>
  <c r="U361" i="3"/>
  <c r="C167" i="6" l="1"/>
  <c r="D288" i="6"/>
  <c r="I288" i="6" s="1"/>
  <c r="E40" i="6"/>
  <c r="O243" i="6"/>
  <c r="F288" i="6"/>
  <c r="K288" i="6" s="1"/>
  <c r="P288" i="6" s="1"/>
  <c r="E289" i="6"/>
  <c r="E290" i="6" s="1"/>
  <c r="E244" i="6"/>
  <c r="J244" i="6" s="1"/>
  <c r="Q244" i="6" s="1"/>
  <c r="X322" i="4"/>
  <c r="N323" i="4"/>
  <c r="X335" i="3"/>
  <c r="S336" i="3"/>
  <c r="R363" i="3"/>
  <c r="W362" i="3"/>
  <c r="W335" i="3"/>
  <c r="R336" i="3"/>
  <c r="G168" i="6"/>
  <c r="Z16" i="6"/>
  <c r="N250" i="5"/>
  <c r="X249" i="5"/>
  <c r="U336" i="3"/>
  <c r="Z335" i="3"/>
  <c r="T309" i="3"/>
  <c r="Y308" i="3"/>
  <c r="T363" i="3"/>
  <c r="Y362" i="3"/>
  <c r="G407" i="5"/>
  <c r="I406" i="5"/>
  <c r="U362" i="3"/>
  <c r="Z361" i="3"/>
  <c r="Y334" i="3"/>
  <c r="T335" i="3"/>
  <c r="C168" i="6"/>
  <c r="D16" i="6"/>
  <c r="S309" i="3"/>
  <c r="X308" i="3"/>
  <c r="S363" i="3"/>
  <c r="X362" i="3"/>
  <c r="R308" i="3"/>
  <c r="W307" i="3"/>
  <c r="Z308" i="3"/>
  <c r="U309" i="3"/>
  <c r="G244" i="6" l="1"/>
  <c r="L244" i="6" s="1"/>
  <c r="S244" i="6" s="1"/>
  <c r="D244" i="6"/>
  <c r="I244" i="6" s="1"/>
  <c r="P244" i="6" s="1"/>
  <c r="B288" i="6"/>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D289" i="6"/>
  <c r="I289" i="6" s="1"/>
  <c r="O288" i="6"/>
  <c r="F244" i="6"/>
  <c r="F245" i="6" s="1"/>
  <c r="F289" i="6"/>
  <c r="K289" i="6" s="1"/>
  <c r="J289" i="6"/>
  <c r="E245" i="6"/>
  <c r="E246" i="6" s="1"/>
  <c r="X250" i="5"/>
  <c r="N251" i="5"/>
  <c r="U310" i="3"/>
  <c r="Z309" i="3"/>
  <c r="T364" i="3"/>
  <c r="Y363" i="3"/>
  <c r="S337" i="3"/>
  <c r="X336" i="3"/>
  <c r="G408" i="5"/>
  <c r="I407" i="5"/>
  <c r="Z336" i="3"/>
  <c r="U337" i="3"/>
  <c r="D17" i="6"/>
  <c r="C169" i="6"/>
  <c r="R309" i="3"/>
  <c r="W308" i="3"/>
  <c r="S310" i="3"/>
  <c r="X309" i="3"/>
  <c r="T336" i="3"/>
  <c r="Y335" i="3"/>
  <c r="R364" i="3"/>
  <c r="W363" i="3"/>
  <c r="Z17" i="6"/>
  <c r="G169" i="6"/>
  <c r="E291" i="6"/>
  <c r="J290" i="6"/>
  <c r="W336" i="3"/>
  <c r="R337" i="3"/>
  <c r="N324" i="4"/>
  <c r="X323" i="4"/>
  <c r="X363" i="3"/>
  <c r="S364" i="3"/>
  <c r="Z362" i="3"/>
  <c r="U363" i="3"/>
  <c r="T310" i="3"/>
  <c r="Y309" i="3"/>
  <c r="D245" i="6" l="1"/>
  <c r="D246" i="6" s="1"/>
  <c r="I246" i="6" s="1"/>
  <c r="P246" i="6" s="1"/>
  <c r="D290" i="6"/>
  <c r="I290" i="6" s="1"/>
  <c r="F290" i="6"/>
  <c r="F291" i="6" s="1"/>
  <c r="K244" i="6"/>
  <c r="U244" i="6" s="1"/>
  <c r="J245" i="6"/>
  <c r="Q245" i="6" s="1"/>
  <c r="D291" i="6"/>
  <c r="K245" i="6"/>
  <c r="R245" i="6" s="1"/>
  <c r="F246" i="6"/>
  <c r="Z337" i="3"/>
  <c r="U338" i="3"/>
  <c r="S365" i="3"/>
  <c r="X364" i="3"/>
  <c r="W364" i="3"/>
  <c r="R365" i="3"/>
  <c r="S311" i="3"/>
  <c r="X310" i="3"/>
  <c r="N252" i="5"/>
  <c r="X251" i="5"/>
  <c r="T365" i="3"/>
  <c r="Y364" i="3"/>
  <c r="J291" i="6"/>
  <c r="E292" i="6"/>
  <c r="W309" i="3"/>
  <c r="R310" i="3"/>
  <c r="G170" i="6"/>
  <c r="Z18" i="6"/>
  <c r="C170" i="6"/>
  <c r="D18" i="6"/>
  <c r="U311" i="3"/>
  <c r="Z310" i="3"/>
  <c r="Y310" i="3"/>
  <c r="T311" i="3"/>
  <c r="U364" i="3"/>
  <c r="Z363" i="3"/>
  <c r="X324" i="4"/>
  <c r="N325" i="4"/>
  <c r="E247" i="6"/>
  <c r="J246" i="6"/>
  <c r="Q246" i="6" s="1"/>
  <c r="Y336" i="3"/>
  <c r="T337" i="3"/>
  <c r="G409" i="5"/>
  <c r="I408" i="5"/>
  <c r="W337" i="3"/>
  <c r="R338" i="3"/>
  <c r="S338" i="3"/>
  <c r="X337" i="3"/>
  <c r="D247" i="6" l="1"/>
  <c r="D248" i="6" s="1"/>
  <c r="D249" i="6" s="1"/>
  <c r="I245" i="6"/>
  <c r="P245" i="6" s="1"/>
  <c r="K290" i="6"/>
  <c r="R244" i="6"/>
  <c r="I247" i="6"/>
  <c r="P247" i="6" s="1"/>
  <c r="I248" i="6"/>
  <c r="P248" i="6" s="1"/>
  <c r="F292" i="6"/>
  <c r="K291" i="6"/>
  <c r="K246" i="6"/>
  <c r="R246" i="6" s="1"/>
  <c r="F247" i="6"/>
  <c r="I291" i="6"/>
  <c r="D292" i="6"/>
  <c r="W338" i="3"/>
  <c r="R339" i="3"/>
  <c r="J292" i="6"/>
  <c r="E293" i="6"/>
  <c r="Z311" i="3"/>
  <c r="U312" i="3"/>
  <c r="I249" i="6"/>
  <c r="D250" i="6"/>
  <c r="G410" i="5"/>
  <c r="I409" i="5"/>
  <c r="G171" i="6"/>
  <c r="Z19" i="6"/>
  <c r="U339" i="3"/>
  <c r="Z338" i="3"/>
  <c r="S339" i="3"/>
  <c r="X338" i="3"/>
  <c r="J247" i="6"/>
  <c r="Q247" i="6" s="1"/>
  <c r="E248" i="6"/>
  <c r="Y311" i="3"/>
  <c r="T312" i="3"/>
  <c r="R311" i="3"/>
  <c r="W310" i="3"/>
  <c r="N253" i="5"/>
  <c r="X252" i="5"/>
  <c r="S312" i="3"/>
  <c r="X311" i="3"/>
  <c r="S366" i="3"/>
  <c r="X365" i="3"/>
  <c r="T338" i="3"/>
  <c r="Y337" i="3"/>
  <c r="U365" i="3"/>
  <c r="Z364" i="3"/>
  <c r="D19" i="6"/>
  <c r="C171" i="6"/>
  <c r="T366" i="3"/>
  <c r="Y365" i="3"/>
  <c r="N326" i="4"/>
  <c r="X325" i="4"/>
  <c r="W365" i="3"/>
  <c r="R366" i="3"/>
  <c r="I292" i="6" l="1"/>
  <c r="D293" i="6"/>
  <c r="F248" i="6"/>
  <c r="K247" i="6"/>
  <c r="R247" i="6" s="1"/>
  <c r="K292" i="6"/>
  <c r="F293" i="6"/>
  <c r="U366" i="3"/>
  <c r="U367" i="3" s="1"/>
  <c r="Z365" i="3"/>
  <c r="N254" i="5"/>
  <c r="X253" i="5"/>
  <c r="U340" i="3"/>
  <c r="Z339" i="3"/>
  <c r="R340" i="3"/>
  <c r="W339" i="3"/>
  <c r="Y338" i="3"/>
  <c r="T339" i="3"/>
  <c r="G172" i="6"/>
  <c r="Z20" i="6"/>
  <c r="J293" i="6"/>
  <c r="E294" i="6"/>
  <c r="X326" i="4"/>
  <c r="N327" i="4"/>
  <c r="C172" i="6"/>
  <c r="D20" i="6"/>
  <c r="T313" i="3"/>
  <c r="Y312" i="3"/>
  <c r="S313" i="3"/>
  <c r="X312" i="3"/>
  <c r="S340" i="3"/>
  <c r="X339" i="3"/>
  <c r="G411" i="5"/>
  <c r="I410" i="5"/>
  <c r="Y366" i="3"/>
  <c r="T367" i="3"/>
  <c r="S367" i="3"/>
  <c r="X366" i="3"/>
  <c r="R312" i="3"/>
  <c r="W311" i="3"/>
  <c r="U313" i="3"/>
  <c r="Z312" i="3"/>
  <c r="R367" i="3"/>
  <c r="W366" i="3"/>
  <c r="J248" i="6"/>
  <c r="Q248" i="6" s="1"/>
  <c r="E249" i="6"/>
  <c r="I250" i="6"/>
  <c r="P250" i="6" s="1"/>
  <c r="P276" i="6" s="1"/>
  <c r="D251" i="6"/>
  <c r="U276" i="6" l="1"/>
  <c r="P277" i="6"/>
  <c r="F294" i="6"/>
  <c r="K293" i="6"/>
  <c r="K248" i="6"/>
  <c r="R248" i="6" s="1"/>
  <c r="F249" i="6"/>
  <c r="D294" i="6"/>
  <c r="I293" i="6"/>
  <c r="W340" i="3"/>
  <c r="R341" i="3"/>
  <c r="S368" i="3"/>
  <c r="X367" i="3"/>
  <c r="X327" i="4"/>
  <c r="N328" i="4"/>
  <c r="Y339" i="3"/>
  <c r="T340" i="3"/>
  <c r="Z340" i="3"/>
  <c r="U341" i="3"/>
  <c r="I251" i="6"/>
  <c r="D252" i="6"/>
  <c r="Y367" i="3"/>
  <c r="T368" i="3"/>
  <c r="X313" i="3"/>
  <c r="S314" i="3"/>
  <c r="J249" i="6"/>
  <c r="E250" i="6"/>
  <c r="U314" i="3"/>
  <c r="Z313" i="3"/>
  <c r="Z366" i="3"/>
  <c r="I411" i="5"/>
  <c r="G412" i="5"/>
  <c r="W312" i="3"/>
  <c r="R313" i="3"/>
  <c r="E295" i="6"/>
  <c r="J294" i="6"/>
  <c r="X254" i="5"/>
  <c r="N255" i="5"/>
  <c r="Y313" i="3"/>
  <c r="T314" i="3"/>
  <c r="G173" i="6"/>
  <c r="Z21" i="6"/>
  <c r="R368" i="3"/>
  <c r="W367" i="3"/>
  <c r="S341" i="3"/>
  <c r="X340" i="3"/>
  <c r="C173" i="6"/>
  <c r="D21" i="6"/>
  <c r="U277" i="6" l="1"/>
  <c r="P278" i="6"/>
  <c r="F295" i="6"/>
  <c r="K294" i="6"/>
  <c r="K249" i="6"/>
  <c r="F250" i="6"/>
  <c r="D295" i="6"/>
  <c r="I294" i="6"/>
  <c r="I252" i="6"/>
  <c r="D253" i="6"/>
  <c r="T341" i="3"/>
  <c r="Y340" i="3"/>
  <c r="J295" i="6"/>
  <c r="E296" i="6"/>
  <c r="U368" i="3"/>
  <c r="Z367" i="3"/>
  <c r="W313" i="3"/>
  <c r="R314" i="3"/>
  <c r="N329" i="4"/>
  <c r="X328" i="4"/>
  <c r="X314" i="3"/>
  <c r="S315" i="3"/>
  <c r="Z341" i="3"/>
  <c r="U342" i="3"/>
  <c r="W341" i="3"/>
  <c r="R342" i="3"/>
  <c r="X341" i="3"/>
  <c r="S342" i="3"/>
  <c r="N256" i="5"/>
  <c r="X255" i="5"/>
  <c r="G413" i="5"/>
  <c r="I412" i="5"/>
  <c r="T369" i="3"/>
  <c r="Y368" i="3"/>
  <c r="G174" i="6"/>
  <c r="G288" i="6" s="1"/>
  <c r="Z22" i="6"/>
  <c r="Z314" i="3"/>
  <c r="U315" i="3"/>
  <c r="D22" i="6"/>
  <c r="C174" i="6"/>
  <c r="T315" i="3"/>
  <c r="Y314" i="3"/>
  <c r="J250" i="6"/>
  <c r="Q250" i="6" s="1"/>
  <c r="Q276" i="6" s="1"/>
  <c r="E251" i="6"/>
  <c r="R369" i="3"/>
  <c r="W368" i="3"/>
  <c r="X368" i="3"/>
  <c r="S369" i="3"/>
  <c r="U278" i="6" l="1"/>
  <c r="P279" i="6"/>
  <c r="Q277" i="6"/>
  <c r="V276" i="6"/>
  <c r="F251" i="6"/>
  <c r="K250" i="6"/>
  <c r="R250" i="6" s="1"/>
  <c r="R276" i="6" s="1"/>
  <c r="F296" i="6"/>
  <c r="K295" i="6"/>
  <c r="D296" i="6"/>
  <c r="I295" i="6"/>
  <c r="R370" i="3"/>
  <c r="W369" i="3"/>
  <c r="X315" i="3"/>
  <c r="S316" i="3"/>
  <c r="J251" i="6"/>
  <c r="E252" i="6"/>
  <c r="U316" i="3"/>
  <c r="Z315" i="3"/>
  <c r="Z368" i="3"/>
  <c r="U369" i="3"/>
  <c r="G289" i="6"/>
  <c r="L288" i="6"/>
  <c r="X41" i="6"/>
  <c r="R343" i="3"/>
  <c r="W342" i="3"/>
  <c r="R315" i="3"/>
  <c r="W314" i="3"/>
  <c r="N257" i="5"/>
  <c r="X256" i="5"/>
  <c r="S370" i="3"/>
  <c r="X369" i="3"/>
  <c r="G175" i="6"/>
  <c r="G176" i="6" s="1"/>
  <c r="G177" i="6" s="1"/>
  <c r="G178" i="6" s="1"/>
  <c r="Z23" i="6"/>
  <c r="I413" i="5"/>
  <c r="G414" i="5"/>
  <c r="Z342" i="3"/>
  <c r="U343" i="3"/>
  <c r="S343" i="3"/>
  <c r="X342" i="3"/>
  <c r="N330" i="4"/>
  <c r="X329" i="4"/>
  <c r="E297" i="6"/>
  <c r="J296" i="6"/>
  <c r="I253" i="6"/>
  <c r="D254" i="6"/>
  <c r="T316" i="3"/>
  <c r="Y315" i="3"/>
  <c r="T370" i="3"/>
  <c r="Y369" i="3"/>
  <c r="T342" i="3"/>
  <c r="Y341" i="3"/>
  <c r="D23" i="6"/>
  <c r="C288" i="6" s="1"/>
  <c r="H288" i="6" s="1"/>
  <c r="C175" i="6"/>
  <c r="C176" i="6" s="1"/>
  <c r="C177" i="6" s="1"/>
  <c r="C178" i="6" s="1"/>
  <c r="Q278" i="6" l="1"/>
  <c r="V277" i="6"/>
  <c r="W276" i="6"/>
  <c r="R277" i="6"/>
  <c r="U279" i="6"/>
  <c r="P280" i="6"/>
  <c r="U280" i="6" s="1"/>
  <c r="AB288" i="6"/>
  <c r="C244" i="6"/>
  <c r="E41" i="6" s="1"/>
  <c r="K296" i="6"/>
  <c r="F297" i="6"/>
  <c r="F252" i="6"/>
  <c r="K251" i="6"/>
  <c r="I296" i="6"/>
  <c r="D297" i="6"/>
  <c r="C289" i="6"/>
  <c r="Z369" i="3"/>
  <c r="U370" i="3"/>
  <c r="J252" i="6"/>
  <c r="E253" i="6"/>
  <c r="Y316" i="3"/>
  <c r="T317" i="3"/>
  <c r="X257" i="5"/>
  <c r="N258" i="5"/>
  <c r="G245" i="6"/>
  <c r="D255" i="6"/>
  <c r="I254" i="6"/>
  <c r="Y342" i="3"/>
  <c r="T343" i="3"/>
  <c r="S344" i="3"/>
  <c r="X343" i="3"/>
  <c r="L289" i="6"/>
  <c r="G290" i="6"/>
  <c r="X42" i="6"/>
  <c r="J297" i="6"/>
  <c r="E298" i="6"/>
  <c r="R316" i="3"/>
  <c r="W315" i="3"/>
  <c r="Z343" i="3"/>
  <c r="U344" i="3"/>
  <c r="G415" i="5"/>
  <c r="I414" i="5"/>
  <c r="S317" i="3"/>
  <c r="X316" i="3"/>
  <c r="R371" i="3"/>
  <c r="W370" i="3"/>
  <c r="S371" i="3"/>
  <c r="X370" i="3"/>
  <c r="T371" i="3"/>
  <c r="Y370" i="3"/>
  <c r="X330" i="4"/>
  <c r="N331" i="4"/>
  <c r="W343" i="3"/>
  <c r="R344" i="3"/>
  <c r="U317" i="3"/>
  <c r="Z316" i="3"/>
  <c r="C284" i="6"/>
  <c r="W277" i="6" l="1"/>
  <c r="R278" i="6"/>
  <c r="V278" i="6"/>
  <c r="Q279" i="6"/>
  <c r="I297" i="6"/>
  <c r="D298" i="6"/>
  <c r="K252" i="6"/>
  <c r="F253" i="6"/>
  <c r="K297" i="6"/>
  <c r="F298" i="6"/>
  <c r="X317" i="3"/>
  <c r="S318" i="3"/>
  <c r="Y317" i="3"/>
  <c r="T318" i="3"/>
  <c r="W344" i="3"/>
  <c r="R345" i="3"/>
  <c r="U345" i="3"/>
  <c r="Z344" i="3"/>
  <c r="H244" i="6"/>
  <c r="O244" i="6" s="1"/>
  <c r="C245" i="6"/>
  <c r="C246" i="6" s="1"/>
  <c r="L245" i="6"/>
  <c r="S245" i="6" s="1"/>
  <c r="G246" i="6"/>
  <c r="L246" i="6" s="1"/>
  <c r="S246" i="6" s="1"/>
  <c r="Z370" i="3"/>
  <c r="U371" i="3"/>
  <c r="Y371" i="3"/>
  <c r="T372" i="3"/>
  <c r="R372" i="3"/>
  <c r="W371" i="3"/>
  <c r="X344" i="3"/>
  <c r="S345" i="3"/>
  <c r="H289" i="6"/>
  <c r="P289" i="6" s="1"/>
  <c r="C290" i="6"/>
  <c r="Y343" i="3"/>
  <c r="T344" i="3"/>
  <c r="X258" i="5"/>
  <c r="N259" i="5"/>
  <c r="X371" i="3"/>
  <c r="S372" i="3"/>
  <c r="G416" i="5"/>
  <c r="I415" i="5"/>
  <c r="I255" i="6"/>
  <c r="D256" i="6"/>
  <c r="N332" i="4"/>
  <c r="X331" i="4"/>
  <c r="J298" i="6"/>
  <c r="E299" i="6"/>
  <c r="G291" i="6"/>
  <c r="L290" i="6"/>
  <c r="X43" i="6"/>
  <c r="J253" i="6"/>
  <c r="E254" i="6"/>
  <c r="W316" i="3"/>
  <c r="R317" i="3"/>
  <c r="Z317" i="3"/>
  <c r="U318" i="3"/>
  <c r="V279" i="6" l="1"/>
  <c r="Q280" i="6"/>
  <c r="V280" i="6" s="1"/>
  <c r="W278" i="6"/>
  <c r="R279" i="6"/>
  <c r="F254" i="6"/>
  <c r="K253" i="6"/>
  <c r="I298" i="6"/>
  <c r="D299" i="6"/>
  <c r="F299" i="6"/>
  <c r="K298" i="6"/>
  <c r="R318" i="3"/>
  <c r="W317" i="3"/>
  <c r="S373" i="3"/>
  <c r="X372" i="3"/>
  <c r="T319" i="3"/>
  <c r="Y318" i="3"/>
  <c r="U319" i="3"/>
  <c r="Z318" i="3"/>
  <c r="J254" i="6"/>
  <c r="E255" i="6"/>
  <c r="R373" i="3"/>
  <c r="W372" i="3"/>
  <c r="H245" i="6"/>
  <c r="O245" i="6" s="1"/>
  <c r="C247" i="6"/>
  <c r="E42" i="6"/>
  <c r="H290" i="6"/>
  <c r="C291" i="6"/>
  <c r="Y372" i="3"/>
  <c r="T373" i="3"/>
  <c r="G417" i="5"/>
  <c r="I416" i="5"/>
  <c r="R346" i="3"/>
  <c r="W345" i="3"/>
  <c r="Z345" i="3"/>
  <c r="U346" i="3"/>
  <c r="N260" i="5"/>
  <c r="X259" i="5"/>
  <c r="G247" i="6"/>
  <c r="G292" i="6"/>
  <c r="L291" i="6"/>
  <c r="X44" i="6"/>
  <c r="N333" i="4"/>
  <c r="X332" i="4"/>
  <c r="S319" i="3"/>
  <c r="X318" i="3"/>
  <c r="U372" i="3"/>
  <c r="Z371" i="3"/>
  <c r="X345" i="3"/>
  <c r="S346" i="3"/>
  <c r="E300" i="6"/>
  <c r="J300" i="6" s="1"/>
  <c r="J299" i="6"/>
  <c r="D257" i="6"/>
  <c r="I256" i="6"/>
  <c r="T345" i="3"/>
  <c r="Y344" i="3"/>
  <c r="W279" i="6" l="1"/>
  <c r="R280" i="6"/>
  <c r="W280" i="6" s="1"/>
  <c r="K299" i="6"/>
  <c r="F300" i="6"/>
  <c r="K300" i="6" s="1"/>
  <c r="D300" i="6"/>
  <c r="I300" i="6" s="1"/>
  <c r="I299" i="6"/>
  <c r="K254" i="6"/>
  <c r="F255" i="6"/>
  <c r="H246" i="6"/>
  <c r="O246" i="6" s="1"/>
  <c r="E43" i="6"/>
  <c r="I257" i="6"/>
  <c r="D258" i="6"/>
  <c r="U347" i="3"/>
  <c r="Z346" i="3"/>
  <c r="Y373" i="3"/>
  <c r="T374" i="3"/>
  <c r="R374" i="3"/>
  <c r="W373" i="3"/>
  <c r="S374" i="3"/>
  <c r="X373" i="3"/>
  <c r="W346" i="3"/>
  <c r="R347" i="3"/>
  <c r="U373" i="3"/>
  <c r="Z372" i="3"/>
  <c r="S320" i="3"/>
  <c r="X319" i="3"/>
  <c r="J255" i="6"/>
  <c r="E256" i="6"/>
  <c r="N261" i="5"/>
  <c r="X260" i="5"/>
  <c r="T346" i="3"/>
  <c r="Y345" i="3"/>
  <c r="U320" i="3"/>
  <c r="Z319" i="3"/>
  <c r="L292" i="6"/>
  <c r="G293" i="6"/>
  <c r="X45" i="6"/>
  <c r="I417" i="5"/>
  <c r="G418" i="5"/>
  <c r="T320" i="3"/>
  <c r="Y319" i="3"/>
  <c r="S347" i="3"/>
  <c r="X346" i="3"/>
  <c r="G248" i="6"/>
  <c r="L248" i="6" s="1"/>
  <c r="S248" i="6" s="1"/>
  <c r="L247" i="6"/>
  <c r="S247" i="6" s="1"/>
  <c r="N334" i="4"/>
  <c r="X333" i="4"/>
  <c r="C292" i="6"/>
  <c r="H291" i="6"/>
  <c r="W318" i="3"/>
  <c r="R319" i="3"/>
  <c r="F256" i="6" l="1"/>
  <c r="K255" i="6"/>
  <c r="R320" i="3"/>
  <c r="W319" i="3"/>
  <c r="X334" i="4"/>
  <c r="N335" i="4"/>
  <c r="S375" i="3"/>
  <c r="X374" i="3"/>
  <c r="C293" i="6"/>
  <c r="H292" i="6"/>
  <c r="S348" i="3"/>
  <c r="X347" i="3"/>
  <c r="W374" i="3"/>
  <c r="R375" i="3"/>
  <c r="Y320" i="3"/>
  <c r="T321" i="3"/>
  <c r="Y374" i="3"/>
  <c r="T375" i="3"/>
  <c r="G419" i="5"/>
  <c r="I418" i="5"/>
  <c r="Y346" i="3"/>
  <c r="T347" i="3"/>
  <c r="W347" i="3"/>
  <c r="R348" i="3"/>
  <c r="N262" i="5"/>
  <c r="X261" i="5"/>
  <c r="S321" i="3"/>
  <c r="X320" i="3"/>
  <c r="U374" i="3"/>
  <c r="Z373" i="3"/>
  <c r="U348" i="3"/>
  <c r="Z347" i="3"/>
  <c r="U321" i="3"/>
  <c r="Z320" i="3"/>
  <c r="C248" i="6"/>
  <c r="E44" i="6"/>
  <c r="H247" i="6"/>
  <c r="O247" i="6" s="1"/>
  <c r="G249" i="6"/>
  <c r="G294" i="6"/>
  <c r="L293" i="6"/>
  <c r="X46" i="6"/>
  <c r="J256" i="6"/>
  <c r="E257" i="6"/>
  <c r="D259" i="6"/>
  <c r="I258" i="6"/>
  <c r="K256" i="6" l="1"/>
  <c r="F257" i="6"/>
  <c r="X262" i="5"/>
  <c r="N263" i="5"/>
  <c r="S376" i="3"/>
  <c r="X375" i="3"/>
  <c r="W375" i="3"/>
  <c r="R376" i="3"/>
  <c r="T322" i="3"/>
  <c r="Y321" i="3"/>
  <c r="G250" i="6"/>
  <c r="L249" i="6"/>
  <c r="H248" i="6"/>
  <c r="O248" i="6" s="1"/>
  <c r="C249" i="6"/>
  <c r="E45" i="6"/>
  <c r="R349" i="3"/>
  <c r="W348" i="3"/>
  <c r="J257" i="6"/>
  <c r="E258" i="6"/>
  <c r="I259" i="6"/>
  <c r="D260" i="6"/>
  <c r="U322" i="3"/>
  <c r="Z321" i="3"/>
  <c r="U375" i="3"/>
  <c r="Z374" i="3"/>
  <c r="H293" i="6"/>
  <c r="C294" i="6"/>
  <c r="Z348" i="3"/>
  <c r="U349" i="3"/>
  <c r="S349" i="3"/>
  <c r="X348" i="3"/>
  <c r="N336" i="4"/>
  <c r="X335" i="4"/>
  <c r="Y375" i="3"/>
  <c r="T376" i="3"/>
  <c r="G295" i="6"/>
  <c r="L294" i="6"/>
  <c r="X47" i="6"/>
  <c r="T348" i="3"/>
  <c r="Y347" i="3"/>
  <c r="S322" i="3"/>
  <c r="X321" i="3"/>
  <c r="G420" i="5"/>
  <c r="I419" i="5"/>
  <c r="R321" i="3"/>
  <c r="W320" i="3"/>
  <c r="F258" i="6" l="1"/>
  <c r="K257" i="6"/>
  <c r="L295" i="6"/>
  <c r="G296" i="6"/>
  <c r="X48" i="6"/>
  <c r="T377" i="3"/>
  <c r="Y376" i="3"/>
  <c r="H294" i="6"/>
  <c r="C295" i="6"/>
  <c r="W349" i="3"/>
  <c r="R350" i="3"/>
  <c r="X376" i="3"/>
  <c r="S377" i="3"/>
  <c r="N337" i="4"/>
  <c r="X336" i="4"/>
  <c r="N264" i="5"/>
  <c r="X263" i="5"/>
  <c r="T349" i="3"/>
  <c r="Y348" i="3"/>
  <c r="S350" i="3"/>
  <c r="X349" i="3"/>
  <c r="R377" i="3"/>
  <c r="W376" i="3"/>
  <c r="C250" i="6"/>
  <c r="H249" i="6"/>
  <c r="E46" i="6"/>
  <c r="W321" i="3"/>
  <c r="R322" i="3"/>
  <c r="I260" i="6"/>
  <c r="D261" i="6"/>
  <c r="U376" i="3"/>
  <c r="Z375" i="3"/>
  <c r="I420" i="5"/>
  <c r="G421" i="5"/>
  <c r="J258" i="6"/>
  <c r="E259" i="6"/>
  <c r="L250" i="6"/>
  <c r="S250" i="6" s="1"/>
  <c r="G251" i="6"/>
  <c r="U323" i="3"/>
  <c r="Z322" i="3"/>
  <c r="S323" i="3"/>
  <c r="X322" i="3"/>
  <c r="Z349" i="3"/>
  <c r="U350" i="3"/>
  <c r="Y322" i="3"/>
  <c r="T323" i="3"/>
  <c r="S276" i="6" l="1"/>
  <c r="X276" i="6" s="1"/>
  <c r="X32" i="7" s="1"/>
  <c r="F259" i="6"/>
  <c r="K258" i="6"/>
  <c r="Y323" i="3"/>
  <c r="T324" i="3"/>
  <c r="U351" i="3"/>
  <c r="Z350" i="3"/>
  <c r="G252" i="6"/>
  <c r="L251" i="6"/>
  <c r="G422" i="5"/>
  <c r="I421" i="5"/>
  <c r="R323" i="3"/>
  <c r="W322" i="3"/>
  <c r="H250" i="6"/>
  <c r="O250" i="6" s="1"/>
  <c r="O276" i="6" s="1"/>
  <c r="C251" i="6"/>
  <c r="E47" i="6"/>
  <c r="S351" i="3"/>
  <c r="X350" i="3"/>
  <c r="T378" i="3"/>
  <c r="Y377" i="3"/>
  <c r="J259" i="6"/>
  <c r="E260" i="6"/>
  <c r="R378" i="3"/>
  <c r="W377" i="3"/>
  <c r="X337" i="4"/>
  <c r="N338" i="4"/>
  <c r="N339" i="4" s="1"/>
  <c r="N340" i="4" s="1"/>
  <c r="N341" i="4" s="1"/>
  <c r="N342" i="4" s="1"/>
  <c r="N343" i="4" s="1"/>
  <c r="Y349" i="3"/>
  <c r="T350" i="3"/>
  <c r="Z376" i="3"/>
  <c r="U377" i="3"/>
  <c r="H295" i="6"/>
  <c r="C296" i="6"/>
  <c r="N265" i="5"/>
  <c r="X265" i="5" s="1"/>
  <c r="X264" i="5"/>
  <c r="L296" i="6"/>
  <c r="G297" i="6"/>
  <c r="X323" i="3"/>
  <c r="S324" i="3"/>
  <c r="I261" i="6"/>
  <c r="D262" i="6"/>
  <c r="Z323" i="3"/>
  <c r="U324" i="3"/>
  <c r="X377" i="3"/>
  <c r="S378" i="3"/>
  <c r="R351" i="3"/>
  <c r="W350" i="3"/>
  <c r="S277" i="6" l="1"/>
  <c r="S278" i="6" s="1"/>
  <c r="T284" i="6"/>
  <c r="T276" i="6"/>
  <c r="O277" i="6"/>
  <c r="F260" i="6"/>
  <c r="K259" i="6"/>
  <c r="R352" i="3"/>
  <c r="W351" i="3"/>
  <c r="R379" i="3"/>
  <c r="W378" i="3"/>
  <c r="C252" i="6"/>
  <c r="E48" i="6"/>
  <c r="H251" i="6"/>
  <c r="S379" i="3"/>
  <c r="X378" i="3"/>
  <c r="G298" i="6"/>
  <c r="L297" i="6"/>
  <c r="C297" i="6"/>
  <c r="H296" i="6"/>
  <c r="U352" i="3"/>
  <c r="Z351" i="3"/>
  <c r="U378" i="3"/>
  <c r="Z377" i="3"/>
  <c r="G423" i="5"/>
  <c r="I422" i="5"/>
  <c r="S352" i="3"/>
  <c r="X351" i="3"/>
  <c r="Y324" i="3"/>
  <c r="T325" i="3"/>
  <c r="Z324" i="3"/>
  <c r="U325" i="3"/>
  <c r="R324" i="3"/>
  <c r="W323" i="3"/>
  <c r="Y378" i="3"/>
  <c r="T379" i="3"/>
  <c r="I262" i="6"/>
  <c r="D263" i="6"/>
  <c r="Y350" i="3"/>
  <c r="T351" i="3"/>
  <c r="X324" i="3"/>
  <c r="S325" i="3"/>
  <c r="J260" i="6"/>
  <c r="E261" i="6"/>
  <c r="L252" i="6"/>
  <c r="G253" i="6"/>
  <c r="X277" i="6" l="1"/>
  <c r="X33" i="7" s="1"/>
  <c r="X278" i="6"/>
  <c r="X34" i="7" s="1"/>
  <c r="S279" i="6"/>
  <c r="T277" i="6"/>
  <c r="O278" i="6"/>
  <c r="K260" i="6"/>
  <c r="F261" i="6"/>
  <c r="I423" i="5"/>
  <c r="G424" i="5"/>
  <c r="I424" i="5" s="1"/>
  <c r="G299" i="6"/>
  <c r="L298" i="6"/>
  <c r="J261" i="6"/>
  <c r="E262" i="6"/>
  <c r="Y351" i="3"/>
  <c r="T352" i="3"/>
  <c r="C253" i="6"/>
  <c r="H252" i="6"/>
  <c r="E49" i="6"/>
  <c r="U326" i="3"/>
  <c r="Z325" i="3"/>
  <c r="I263" i="6"/>
  <c r="D264" i="6"/>
  <c r="Y325" i="3"/>
  <c r="T326" i="3"/>
  <c r="W324" i="3"/>
  <c r="R325" i="3"/>
  <c r="Z352" i="3"/>
  <c r="U353" i="3"/>
  <c r="H297" i="6"/>
  <c r="C298" i="6"/>
  <c r="S380" i="3"/>
  <c r="X379" i="3"/>
  <c r="S353" i="3"/>
  <c r="X352" i="3"/>
  <c r="Y379" i="3"/>
  <c r="T380" i="3"/>
  <c r="R380" i="3"/>
  <c r="W379" i="3"/>
  <c r="U379" i="3"/>
  <c r="Z378" i="3"/>
  <c r="G254" i="6"/>
  <c r="L253" i="6"/>
  <c r="X325" i="3"/>
  <c r="S326" i="3"/>
  <c r="R353" i="3"/>
  <c r="W352" i="3"/>
  <c r="X279" i="6" l="1"/>
  <c r="X35" i="7" s="1"/>
  <c r="S280" i="6"/>
  <c r="X280" i="6" s="1"/>
  <c r="T278" i="6"/>
  <c r="O279" i="6"/>
  <c r="F262" i="6"/>
  <c r="K261" i="6"/>
  <c r="Z379" i="3"/>
  <c r="U380" i="3"/>
  <c r="U354" i="3"/>
  <c r="Z354" i="3" s="1"/>
  <c r="Z353" i="3"/>
  <c r="R381" i="3"/>
  <c r="W381" i="3" s="1"/>
  <c r="W380" i="3"/>
  <c r="Z326" i="3"/>
  <c r="U327" i="3"/>
  <c r="Z327" i="3" s="1"/>
  <c r="C254" i="6"/>
  <c r="H253" i="6"/>
  <c r="E50" i="6"/>
  <c r="R354" i="3"/>
  <c r="W354" i="3" s="1"/>
  <c r="W353" i="3"/>
  <c r="D265" i="6"/>
  <c r="I264" i="6"/>
  <c r="T353" i="3"/>
  <c r="Y352" i="3"/>
  <c r="J262" i="6"/>
  <c r="E263" i="6"/>
  <c r="W325" i="3"/>
  <c r="R326" i="3"/>
  <c r="S381" i="3"/>
  <c r="X381" i="3" s="1"/>
  <c r="X380" i="3"/>
  <c r="L254" i="6"/>
  <c r="G255" i="6"/>
  <c r="S354" i="3"/>
  <c r="X354" i="3" s="1"/>
  <c r="X353" i="3"/>
  <c r="Y380" i="3"/>
  <c r="T381" i="3"/>
  <c r="Y381" i="3" s="1"/>
  <c r="S327" i="3"/>
  <c r="X327" i="3" s="1"/>
  <c r="X326" i="3"/>
  <c r="H298" i="6"/>
  <c r="C299" i="6"/>
  <c r="Y326" i="3"/>
  <c r="T327" i="3"/>
  <c r="Y327" i="3" s="1"/>
  <c r="L299" i="6"/>
  <c r="G300" i="6"/>
  <c r="L300" i="6" s="1"/>
  <c r="O280" i="6" l="1"/>
  <c r="T280" i="6" s="1"/>
  <c r="T279" i="6"/>
  <c r="F263" i="6"/>
  <c r="K262" i="6"/>
  <c r="I265" i="6"/>
  <c r="D266" i="6"/>
  <c r="G256" i="6"/>
  <c r="L255" i="6"/>
  <c r="T354" i="3"/>
  <c r="Y354" i="3" s="1"/>
  <c r="Y353" i="3"/>
  <c r="Z380" i="3"/>
  <c r="U381" i="3"/>
  <c r="Z381" i="3" s="1"/>
  <c r="J263" i="6"/>
  <c r="E264" i="6"/>
  <c r="H299" i="6"/>
  <c r="C300" i="6"/>
  <c r="H300" i="6" s="1"/>
  <c r="W326" i="3"/>
  <c r="R327" i="3"/>
  <c r="W327" i="3" s="1"/>
  <c r="C255" i="6"/>
  <c r="H254" i="6"/>
  <c r="E51" i="6"/>
  <c r="K263" i="6" l="1"/>
  <c r="F264" i="6"/>
  <c r="J264" i="6"/>
  <c r="E265" i="6"/>
  <c r="C256" i="6"/>
  <c r="H255" i="6"/>
  <c r="E52" i="6"/>
  <c r="L256" i="6"/>
  <c r="G257" i="6"/>
  <c r="D267" i="6"/>
  <c r="I266" i="6"/>
  <c r="F265" i="6" l="1"/>
  <c r="K264" i="6"/>
  <c r="G258" i="6"/>
  <c r="L257" i="6"/>
  <c r="C257" i="6"/>
  <c r="H256" i="6"/>
  <c r="E53" i="6"/>
  <c r="I267" i="6"/>
  <c r="D268" i="6"/>
  <c r="J265" i="6"/>
  <c r="E266" i="6"/>
  <c r="F266" i="6" l="1"/>
  <c r="K265" i="6"/>
  <c r="D269" i="6"/>
  <c r="I268" i="6"/>
  <c r="C258" i="6"/>
  <c r="H257" i="6"/>
  <c r="E54" i="6"/>
  <c r="J266" i="6"/>
  <c r="E267" i="6"/>
  <c r="L258" i="6"/>
  <c r="G259" i="6"/>
  <c r="K266" i="6" l="1"/>
  <c r="F267" i="6"/>
  <c r="E55" i="6"/>
  <c r="H258" i="6"/>
  <c r="C259" i="6"/>
  <c r="G260" i="6"/>
  <c r="L259" i="6"/>
  <c r="J267" i="6"/>
  <c r="E268" i="6"/>
  <c r="I269" i="6"/>
  <c r="D270" i="6"/>
  <c r="F268" i="6" l="1"/>
  <c r="K267" i="6"/>
  <c r="L260" i="6"/>
  <c r="G261" i="6"/>
  <c r="C260" i="6"/>
  <c r="H259" i="6"/>
  <c r="E56" i="6"/>
  <c r="D271" i="6"/>
  <c r="I270" i="6"/>
  <c r="J268" i="6"/>
  <c r="E269" i="6"/>
  <c r="K268" i="6" l="1"/>
  <c r="F269" i="6"/>
  <c r="I271" i="6"/>
  <c r="D272" i="6"/>
  <c r="E57" i="6"/>
  <c r="H260" i="6"/>
  <c r="C261" i="6"/>
  <c r="J269" i="6"/>
  <c r="E270" i="6"/>
  <c r="G262" i="6"/>
  <c r="L261" i="6"/>
  <c r="K269" i="6" l="1"/>
  <c r="F270" i="6"/>
  <c r="C262" i="6"/>
  <c r="H261" i="6"/>
  <c r="E58" i="6"/>
  <c r="I272" i="6"/>
  <c r="D273" i="6"/>
  <c r="L262" i="6"/>
  <c r="G263" i="6"/>
  <c r="J270" i="6"/>
  <c r="E271" i="6"/>
  <c r="K270" i="6" l="1"/>
  <c r="F271" i="6"/>
  <c r="G264" i="6"/>
  <c r="L263" i="6"/>
  <c r="I273" i="6"/>
  <c r="D274" i="6"/>
  <c r="J271" i="6"/>
  <c r="E272" i="6"/>
  <c r="C263" i="6"/>
  <c r="H262" i="6"/>
  <c r="E59" i="6"/>
  <c r="F272" i="6" l="1"/>
  <c r="K271" i="6"/>
  <c r="J272" i="6"/>
  <c r="E273" i="6"/>
  <c r="D275" i="6"/>
  <c r="I275" i="6" s="1"/>
  <c r="I274" i="6"/>
  <c r="L264" i="6"/>
  <c r="G265" i="6"/>
  <c r="C264" i="6"/>
  <c r="H263" i="6"/>
  <c r="E60" i="6"/>
  <c r="K272" i="6" l="1"/>
  <c r="F273" i="6"/>
  <c r="H264" i="6"/>
  <c r="C265" i="6"/>
  <c r="E61" i="6"/>
  <c r="G266" i="6"/>
  <c r="L265" i="6"/>
  <c r="J273" i="6"/>
  <c r="E274" i="6"/>
  <c r="F274" i="6" l="1"/>
  <c r="K273" i="6"/>
  <c r="J274" i="6"/>
  <c r="E275" i="6"/>
  <c r="J275" i="6" s="1"/>
  <c r="L266" i="6"/>
  <c r="G267" i="6"/>
  <c r="C266" i="6"/>
  <c r="H265" i="6"/>
  <c r="E62" i="6"/>
  <c r="K274" i="6" l="1"/>
  <c r="F275" i="6"/>
  <c r="K275" i="6" s="1"/>
  <c r="E63" i="6"/>
  <c r="H266" i="6"/>
  <c r="C267" i="6"/>
  <c r="G268" i="6"/>
  <c r="L267" i="6"/>
  <c r="L268" i="6" l="1"/>
  <c r="G269" i="6"/>
  <c r="C268" i="6"/>
  <c r="H267" i="6"/>
  <c r="E64" i="6"/>
  <c r="C269" i="6" l="1"/>
  <c r="H268" i="6"/>
  <c r="E65" i="6"/>
  <c r="G270" i="6"/>
  <c r="L269" i="6"/>
  <c r="L270" i="6" l="1"/>
  <c r="G271" i="6"/>
  <c r="C270" i="6"/>
  <c r="H269" i="6"/>
  <c r="E66" i="6"/>
  <c r="C271" i="6" l="1"/>
  <c r="H270" i="6"/>
  <c r="E67" i="6"/>
  <c r="G272" i="6"/>
  <c r="L271" i="6"/>
  <c r="L272" i="6" l="1"/>
  <c r="G273" i="6"/>
  <c r="C272" i="6"/>
  <c r="H271" i="6"/>
  <c r="E68" i="6"/>
  <c r="C273" i="6" l="1"/>
  <c r="H272" i="6"/>
  <c r="E69" i="6"/>
  <c r="G274" i="6"/>
  <c r="L273" i="6"/>
  <c r="L274" i="6" l="1"/>
  <c r="G275" i="6"/>
  <c r="L275" i="6" s="1"/>
  <c r="C274" i="6"/>
  <c r="H273" i="6"/>
  <c r="H274" i="6" l="1"/>
  <c r="C275" i="6"/>
  <c r="H275" i="6" s="1"/>
  <c r="W47" i="3" l="1"/>
  <c r="S240" i="3" s="1"/>
  <c r="S245" i="3" s="1"/>
  <c r="X176" i="3" l="1"/>
  <c r="V240" i="3"/>
  <c r="V245" i="3" s="1"/>
  <c r="G242" i="4" s="1"/>
  <c r="O176" i="3"/>
  <c r="O187" i="3" s="1"/>
  <c r="F10" i="5" s="1"/>
  <c r="Y679" i="5" s="1"/>
  <c r="Z679" i="5" s="1"/>
  <c r="U240" i="3"/>
  <c r="U245" i="3" s="1"/>
  <c r="F242" i="4" s="1"/>
  <c r="Y176" i="3"/>
  <c r="Y187" i="3" s="1"/>
  <c r="AA155" i="4" s="1"/>
  <c r="Y240" i="3"/>
  <c r="Y245" i="3" s="1"/>
  <c r="Y246" i="3" s="1"/>
  <c r="S246" i="3"/>
  <c r="D242" i="4"/>
  <c r="X240" i="3"/>
  <c r="X245" i="3" s="1"/>
  <c r="I242" i="4" s="1"/>
  <c r="T240" i="3"/>
  <c r="T245" i="3" s="1"/>
  <c r="S176" i="3"/>
  <c r="S187" i="3" s="1"/>
  <c r="T176" i="3"/>
  <c r="T187" i="3" s="1"/>
  <c r="U176" i="3"/>
  <c r="U187" i="3" s="1"/>
  <c r="Q176" i="3"/>
  <c r="Q187" i="3" s="1"/>
  <c r="P176" i="3"/>
  <c r="P187" i="3" s="1"/>
  <c r="V176" i="3"/>
  <c r="Q240" i="3"/>
  <c r="Q245" i="3" s="1"/>
  <c r="O240" i="3"/>
  <c r="O245" i="3" s="1"/>
  <c r="R240" i="3"/>
  <c r="R245" i="3" s="1"/>
  <c r="P240" i="3"/>
  <c r="P245" i="3" s="1"/>
  <c r="W240" i="3"/>
  <c r="W245" i="3" s="1"/>
  <c r="W176" i="3"/>
  <c r="R176" i="3"/>
  <c r="R187" i="3" s="1"/>
  <c r="V246" i="3" l="1"/>
  <c r="O188" i="3"/>
  <c r="O189" i="3" s="1"/>
  <c r="W682" i="5"/>
  <c r="V155" i="4"/>
  <c r="AA126" i="4"/>
  <c r="U246" i="3"/>
  <c r="F243" i="4" s="1"/>
  <c r="AB10" i="5"/>
  <c r="Y188" i="3"/>
  <c r="AA156" i="4" s="1"/>
  <c r="AB682" i="5"/>
  <c r="D213" i="4"/>
  <c r="S188" i="3"/>
  <c r="S247" i="3"/>
  <c r="D243" i="4"/>
  <c r="E242" i="4"/>
  <c r="T246" i="3"/>
  <c r="X126" i="4"/>
  <c r="Q123" i="4" s="1"/>
  <c r="Q246" i="3"/>
  <c r="H242" i="4"/>
  <c r="W246" i="3"/>
  <c r="F10" i="4"/>
  <c r="A10" i="4"/>
  <c r="A21" i="5"/>
  <c r="O246" i="3"/>
  <c r="V126" i="4"/>
  <c r="Y155" i="4"/>
  <c r="Z682" i="5"/>
  <c r="R188" i="3"/>
  <c r="Y186" i="4"/>
  <c r="AA127" i="4"/>
  <c r="Y247" i="3"/>
  <c r="P246" i="3"/>
  <c r="W126" i="4"/>
  <c r="F213" i="4"/>
  <c r="U188" i="3"/>
  <c r="W155" i="4"/>
  <c r="P188" i="3"/>
  <c r="X682" i="5"/>
  <c r="AA682" i="5" s="1"/>
  <c r="W186" i="4"/>
  <c r="Y682" i="5"/>
  <c r="W677" i="5" s="1"/>
  <c r="X155" i="4"/>
  <c r="Q188" i="3"/>
  <c r="X186" i="4"/>
  <c r="Y126" i="4"/>
  <c r="R246" i="3"/>
  <c r="E213" i="4"/>
  <c r="T188" i="3"/>
  <c r="V247" i="3"/>
  <c r="G243" i="4"/>
  <c r="W683" i="5" l="1"/>
  <c r="F11" i="5"/>
  <c r="V156" i="4"/>
  <c r="U247" i="3"/>
  <c r="U248" i="3" s="1"/>
  <c r="Y189" i="3"/>
  <c r="AB12" i="5" s="1"/>
  <c r="AB11" i="5"/>
  <c r="AB683" i="5"/>
  <c r="A22" i="5"/>
  <c r="F11" i="4"/>
  <c r="V127" i="4"/>
  <c r="O247" i="3"/>
  <c r="A11" i="4"/>
  <c r="F12" i="5"/>
  <c r="V157" i="4"/>
  <c r="O190" i="3"/>
  <c r="W684" i="5"/>
  <c r="G39" i="5" s="1"/>
  <c r="X127" i="4"/>
  <c r="Q247" i="3"/>
  <c r="S248" i="3"/>
  <c r="D244" i="4"/>
  <c r="X187" i="4"/>
  <c r="X156" i="4"/>
  <c r="Y683" i="5"/>
  <c r="Q189" i="3"/>
  <c r="E243" i="4"/>
  <c r="T247" i="3"/>
  <c r="F214" i="4"/>
  <c r="U189" i="3"/>
  <c r="E214" i="4"/>
  <c r="T189" i="3"/>
  <c r="P247" i="3"/>
  <c r="W127" i="4"/>
  <c r="W247" i="3"/>
  <c r="H243" i="4"/>
  <c r="D214" i="4"/>
  <c r="S189" i="3"/>
  <c r="Z683" i="5"/>
  <c r="Y187" i="4"/>
  <c r="R189" i="3"/>
  <c r="Y156" i="4"/>
  <c r="V248" i="3"/>
  <c r="G244" i="4"/>
  <c r="Y127" i="4"/>
  <c r="R247" i="3"/>
  <c r="X683" i="5"/>
  <c r="AA683" i="5" s="1"/>
  <c r="W187" i="4"/>
  <c r="W156" i="4"/>
  <c r="P189" i="3"/>
  <c r="AA128" i="4"/>
  <c r="Y248" i="3"/>
  <c r="AA157" i="4" l="1"/>
  <c r="F244" i="4"/>
  <c r="AB684" i="5"/>
  <c r="Y190" i="3"/>
  <c r="AB685" i="5" s="1"/>
  <c r="AB679" i="5"/>
  <c r="E229" i="5"/>
  <c r="C533" i="5"/>
  <c r="D215" i="4"/>
  <c r="S190" i="3"/>
  <c r="S249" i="3"/>
  <c r="D245" i="4"/>
  <c r="T248" i="3"/>
  <c r="E244" i="4"/>
  <c r="Y128" i="4"/>
  <c r="R248" i="3"/>
  <c r="Y684" i="5"/>
  <c r="D42" i="5" s="1"/>
  <c r="X157" i="4"/>
  <c r="X188" i="4"/>
  <c r="Q190" i="3"/>
  <c r="U190" i="3"/>
  <c r="F215" i="4"/>
  <c r="X128" i="4"/>
  <c r="Q248" i="3"/>
  <c r="H244" i="4"/>
  <c r="W248" i="3"/>
  <c r="P248" i="3"/>
  <c r="W128" i="4"/>
  <c r="Z128" i="4" s="1"/>
  <c r="F13" i="5"/>
  <c r="W685" i="5"/>
  <c r="V158" i="4"/>
  <c r="O191" i="3"/>
  <c r="X684" i="5"/>
  <c r="AA684" i="5" s="1"/>
  <c r="W157" i="4"/>
  <c r="P190" i="3"/>
  <c r="W188" i="4"/>
  <c r="F12" i="4"/>
  <c r="A12" i="4"/>
  <c r="O248" i="3"/>
  <c r="V128" i="4"/>
  <c r="A23" i="5"/>
  <c r="G245" i="4"/>
  <c r="V249" i="3"/>
  <c r="Y157" i="4"/>
  <c r="Z684" i="5"/>
  <c r="V39" i="5" s="1"/>
  <c r="Y188" i="4"/>
  <c r="R190" i="3"/>
  <c r="F245" i="4"/>
  <c r="U249" i="3"/>
  <c r="AA129" i="4"/>
  <c r="Y249" i="3"/>
  <c r="E215" i="4"/>
  <c r="T190" i="3"/>
  <c r="AB13" i="5" l="1"/>
  <c r="Y191" i="3"/>
  <c r="AB686" i="5" s="1"/>
  <c r="AA158" i="4"/>
  <c r="R24" i="7"/>
  <c r="H24" i="7"/>
  <c r="F538" i="5"/>
  <c r="G536" i="5"/>
  <c r="H538" i="5"/>
  <c r="D536" i="5"/>
  <c r="J536" i="5" s="1"/>
  <c r="G537" i="5"/>
  <c r="E536" i="5"/>
  <c r="E538" i="5"/>
  <c r="D537" i="5"/>
  <c r="J537" i="5" s="1"/>
  <c r="H536" i="5"/>
  <c r="E537" i="5"/>
  <c r="H537" i="5"/>
  <c r="G538" i="5"/>
  <c r="D538" i="5"/>
  <c r="J538" i="5" s="1"/>
  <c r="F537" i="5"/>
  <c r="F536" i="5"/>
  <c r="X189" i="4"/>
  <c r="X158" i="4"/>
  <c r="Q191" i="3"/>
  <c r="Y685" i="5"/>
  <c r="G246" i="4"/>
  <c r="V250" i="3"/>
  <c r="S250" i="3"/>
  <c r="D246" i="4"/>
  <c r="D216" i="4"/>
  <c r="S191" i="3"/>
  <c r="V159" i="4"/>
  <c r="F14" i="5"/>
  <c r="O192" i="3"/>
  <c r="W686" i="5"/>
  <c r="V129" i="4"/>
  <c r="A13" i="4"/>
  <c r="F13" i="4"/>
  <c r="A24" i="5"/>
  <c r="O249" i="3"/>
  <c r="W129" i="4"/>
  <c r="Z129" i="4" s="1"/>
  <c r="P249" i="3"/>
  <c r="F246" i="4"/>
  <c r="U250" i="3"/>
  <c r="X129" i="4"/>
  <c r="Q249" i="3"/>
  <c r="R191" i="3"/>
  <c r="Z685" i="5"/>
  <c r="Y189" i="4"/>
  <c r="Y158" i="4"/>
  <c r="Y250" i="3"/>
  <c r="AA130" i="4"/>
  <c r="X685" i="5"/>
  <c r="AA685" i="5" s="1"/>
  <c r="W158" i="4"/>
  <c r="W189" i="4"/>
  <c r="P191" i="3"/>
  <c r="H245" i="4"/>
  <c r="W249" i="3"/>
  <c r="Y129" i="4"/>
  <c r="R249" i="3"/>
  <c r="AA159" i="4"/>
  <c r="E216" i="4"/>
  <c r="T191" i="3"/>
  <c r="U191" i="3"/>
  <c r="F216" i="4"/>
  <c r="E245" i="4"/>
  <c r="T249" i="3"/>
  <c r="Y192" i="3" l="1"/>
  <c r="AB14" i="5"/>
  <c r="L538" i="5"/>
  <c r="L536" i="5"/>
  <c r="K536" i="5"/>
  <c r="K538" i="5"/>
  <c r="K537" i="5"/>
  <c r="L537" i="5"/>
  <c r="M537" i="5"/>
  <c r="O537" i="5"/>
  <c r="P537" i="5"/>
  <c r="N537" i="5"/>
  <c r="S537" i="5"/>
  <c r="R537" i="5"/>
  <c r="Q537" i="5"/>
  <c r="N538" i="5"/>
  <c r="R538" i="5"/>
  <c r="Q538" i="5"/>
  <c r="S538" i="5"/>
  <c r="M538" i="5"/>
  <c r="P538" i="5"/>
  <c r="O538" i="5"/>
  <c r="M536" i="5"/>
  <c r="P536" i="5"/>
  <c r="O536" i="5"/>
  <c r="N536" i="5"/>
  <c r="S536" i="5"/>
  <c r="R536" i="5"/>
  <c r="Q536" i="5"/>
  <c r="Y130" i="4"/>
  <c r="R250" i="3"/>
  <c r="F247" i="4"/>
  <c r="U251" i="3"/>
  <c r="F217" i="4"/>
  <c r="U192" i="3"/>
  <c r="AA131" i="4"/>
  <c r="Y251" i="3"/>
  <c r="G247" i="4"/>
  <c r="V251" i="3"/>
  <c r="H246" i="4"/>
  <c r="W250" i="3"/>
  <c r="W130" i="4"/>
  <c r="Z130" i="4" s="1"/>
  <c r="P250" i="3"/>
  <c r="W190" i="4"/>
  <c r="X686" i="5"/>
  <c r="AA686" i="5" s="1"/>
  <c r="P192" i="3"/>
  <c r="W159" i="4"/>
  <c r="A25" i="5"/>
  <c r="F14" i="4"/>
  <c r="Y125" i="4" s="1"/>
  <c r="O250" i="3"/>
  <c r="A14" i="4"/>
  <c r="V130" i="4"/>
  <c r="D247" i="4"/>
  <c r="S251" i="3"/>
  <c r="E217" i="4"/>
  <c r="T192" i="3"/>
  <c r="O193" i="3"/>
  <c r="V160" i="4"/>
  <c r="F15" i="5"/>
  <c r="W687" i="5"/>
  <c r="AA160" i="4"/>
  <c r="AB15" i="5"/>
  <c r="Y193" i="3"/>
  <c r="AB687" i="5"/>
  <c r="X190" i="4"/>
  <c r="X159" i="4"/>
  <c r="Q192" i="3"/>
  <c r="Y686" i="5"/>
  <c r="R192" i="3"/>
  <c r="Y190" i="4"/>
  <c r="Z686" i="5"/>
  <c r="Y159" i="4"/>
  <c r="D217" i="4"/>
  <c r="S192" i="3"/>
  <c r="E246" i="4"/>
  <c r="T250" i="3"/>
  <c r="X130" i="4"/>
  <c r="Q250" i="3"/>
  <c r="C275" i="4" l="1"/>
  <c r="AA241" i="5"/>
  <c r="P329" i="5"/>
  <c r="O329" i="5"/>
  <c r="O331" i="5"/>
  <c r="O330" i="5"/>
  <c r="N331" i="5"/>
  <c r="P331" i="5"/>
  <c r="Q330" i="5"/>
  <c r="Q329" i="5"/>
  <c r="N330" i="5"/>
  <c r="P330" i="5"/>
  <c r="Q331" i="5"/>
  <c r="N329" i="5"/>
  <c r="W131" i="4"/>
  <c r="Z131" i="4" s="1"/>
  <c r="P251" i="3"/>
  <c r="S193" i="3"/>
  <c r="D218" i="4"/>
  <c r="H247" i="4"/>
  <c r="W251" i="3"/>
  <c r="Z687" i="5"/>
  <c r="R193" i="3"/>
  <c r="Y160" i="4"/>
  <c r="Y191" i="4"/>
  <c r="Y252" i="3"/>
  <c r="AA132" i="4"/>
  <c r="F16" i="5"/>
  <c r="W688" i="5"/>
  <c r="V161" i="4"/>
  <c r="O194" i="3"/>
  <c r="E247" i="4"/>
  <c r="T251" i="3"/>
  <c r="X191" i="4"/>
  <c r="X160" i="4"/>
  <c r="Y687" i="5"/>
  <c r="Q193" i="3"/>
  <c r="A15" i="4"/>
  <c r="O251" i="3"/>
  <c r="V131" i="4"/>
  <c r="A26" i="5"/>
  <c r="F15" i="4"/>
  <c r="F248" i="4"/>
  <c r="U252" i="3"/>
  <c r="E218" i="4"/>
  <c r="T193" i="3"/>
  <c r="AA161" i="4"/>
  <c r="AB688" i="5"/>
  <c r="AB16" i="5"/>
  <c r="Y194" i="3"/>
  <c r="G248" i="4"/>
  <c r="V252" i="3"/>
  <c r="R251" i="3"/>
  <c r="Y131" i="4"/>
  <c r="U193" i="3"/>
  <c r="F218" i="4"/>
  <c r="X131" i="4"/>
  <c r="Q251" i="3"/>
  <c r="D248" i="4"/>
  <c r="S252" i="3"/>
  <c r="W191" i="4"/>
  <c r="W160" i="4"/>
  <c r="P193" i="3"/>
  <c r="X687" i="5"/>
  <c r="AA687" i="5" s="1"/>
  <c r="R252" i="3" l="1"/>
  <c r="Y132" i="4"/>
  <c r="W192" i="4"/>
  <c r="X688" i="5"/>
  <c r="AA688" i="5" s="1"/>
  <c r="W161" i="4"/>
  <c r="P194" i="3"/>
  <c r="U194" i="3"/>
  <c r="F219" i="4"/>
  <c r="A27" i="5"/>
  <c r="F16" i="4"/>
  <c r="O252" i="3"/>
  <c r="V132" i="4"/>
  <c r="A16" i="4"/>
  <c r="V162" i="4"/>
  <c r="W689" i="5"/>
  <c r="O195" i="3"/>
  <c r="F17" i="5"/>
  <c r="Y192" i="4"/>
  <c r="Z688" i="5"/>
  <c r="Y161" i="4"/>
  <c r="R194" i="3"/>
  <c r="T194" i="3"/>
  <c r="E219" i="4"/>
  <c r="H248" i="4"/>
  <c r="W252" i="3"/>
  <c r="S253" i="3"/>
  <c r="D249" i="4"/>
  <c r="F249" i="4"/>
  <c r="U253" i="3"/>
  <c r="AA162" i="4"/>
  <c r="AB689" i="5"/>
  <c r="AB17" i="5"/>
  <c r="Y195" i="3"/>
  <c r="W132" i="4"/>
  <c r="Z132" i="4" s="1"/>
  <c r="P252" i="3"/>
  <c r="Y688" i="5"/>
  <c r="X161" i="4"/>
  <c r="Q194" i="3"/>
  <c r="X192" i="4"/>
  <c r="G249" i="4"/>
  <c r="V253" i="3"/>
  <c r="X132" i="4"/>
  <c r="Q252" i="3"/>
  <c r="AA133" i="4"/>
  <c r="Y253" i="3"/>
  <c r="S194" i="3"/>
  <c r="D219" i="4"/>
  <c r="T252" i="3"/>
  <c r="E248" i="4"/>
  <c r="U195" i="3" l="1"/>
  <c r="F220" i="4"/>
  <c r="E249" i="4"/>
  <c r="T253" i="3"/>
  <c r="D220" i="4"/>
  <c r="S195" i="3"/>
  <c r="W162" i="4"/>
  <c r="X689" i="5"/>
  <c r="AA689" i="5" s="1"/>
  <c r="P195" i="3"/>
  <c r="W193" i="4"/>
  <c r="Z689" i="5"/>
  <c r="Y162" i="4"/>
  <c r="Y193" i="4"/>
  <c r="R195" i="3"/>
  <c r="W133" i="4"/>
  <c r="Z133" i="4" s="1"/>
  <c r="P253" i="3"/>
  <c r="V133" i="4"/>
  <c r="A28" i="5"/>
  <c r="A17" i="4"/>
  <c r="F17" i="4"/>
  <c r="O253" i="3"/>
  <c r="D250" i="4"/>
  <c r="S254" i="3"/>
  <c r="F18" i="5"/>
  <c r="V163" i="4"/>
  <c r="O196" i="3"/>
  <c r="W690" i="5"/>
  <c r="Y689" i="5"/>
  <c r="X193" i="4"/>
  <c r="Q195" i="3"/>
  <c r="X162" i="4"/>
  <c r="T195" i="3"/>
  <c r="E220" i="4"/>
  <c r="AA134" i="4"/>
  <c r="AA42" i="4" s="1"/>
  <c r="Y254" i="3"/>
  <c r="F250" i="4"/>
  <c r="U254" i="3"/>
  <c r="X133" i="4"/>
  <c r="Q253" i="3"/>
  <c r="G250" i="4"/>
  <c r="V254" i="3"/>
  <c r="AA163" i="4"/>
  <c r="AB690" i="5"/>
  <c r="AB18" i="5"/>
  <c r="Y196" i="3"/>
  <c r="H249" i="4"/>
  <c r="W253" i="3"/>
  <c r="Y133" i="4"/>
  <c r="R253" i="3"/>
  <c r="F308" i="4" l="1"/>
  <c r="E304" i="4"/>
  <c r="G233" i="5"/>
  <c r="D234" i="5"/>
  <c r="H303" i="4"/>
  <c r="G307" i="4"/>
  <c r="G234" i="5"/>
  <c r="D229" i="5"/>
  <c r="E234" i="5"/>
  <c r="F302" i="4"/>
  <c r="D307" i="4"/>
  <c r="H302" i="4"/>
  <c r="E233" i="5"/>
  <c r="E306" i="4"/>
  <c r="F307" i="4"/>
  <c r="H306" i="4"/>
  <c r="D233" i="5"/>
  <c r="D306" i="4"/>
  <c r="H234" i="5"/>
  <c r="H304" i="4"/>
  <c r="E308" i="4"/>
  <c r="G306" i="4"/>
  <c r="G304" i="4"/>
  <c r="D308" i="4"/>
  <c r="D302" i="4"/>
  <c r="G235" i="5"/>
  <c r="D303" i="4"/>
  <c r="G302" i="4"/>
  <c r="E307" i="4"/>
  <c r="E303" i="4"/>
  <c r="F235" i="5"/>
  <c r="D235" i="5"/>
  <c r="H235" i="5"/>
  <c r="H307" i="4"/>
  <c r="H308" i="4"/>
  <c r="F306" i="4"/>
  <c r="E235" i="5"/>
  <c r="G303" i="4"/>
  <c r="F234" i="5"/>
  <c r="D304" i="4"/>
  <c r="G308" i="4"/>
  <c r="F303" i="4"/>
  <c r="F304" i="4"/>
  <c r="F233" i="5"/>
  <c r="E302" i="4"/>
  <c r="H233" i="5"/>
  <c r="T196" i="3"/>
  <c r="E221" i="4"/>
  <c r="P254" i="3"/>
  <c r="W134" i="4"/>
  <c r="Z134" i="4" s="1"/>
  <c r="H250" i="4"/>
  <c r="W254" i="3"/>
  <c r="Y197" i="3"/>
  <c r="AB19" i="5"/>
  <c r="AA164" i="4"/>
  <c r="AB691" i="5"/>
  <c r="Y690" i="5"/>
  <c r="X163" i="4"/>
  <c r="Q196" i="3"/>
  <c r="X194" i="4"/>
  <c r="D221" i="4"/>
  <c r="S196" i="3"/>
  <c r="O414" i="4"/>
  <c r="P414" i="4"/>
  <c r="N413" i="4"/>
  <c r="P412" i="4"/>
  <c r="Q412" i="4"/>
  <c r="N414" i="4"/>
  <c r="Q414" i="4"/>
  <c r="O412" i="4"/>
  <c r="AA313" i="4"/>
  <c r="N412" i="4"/>
  <c r="P413" i="4"/>
  <c r="Q413" i="4"/>
  <c r="O413" i="4"/>
  <c r="Y255" i="3"/>
  <c r="AA135" i="4"/>
  <c r="W691" i="5"/>
  <c r="V164" i="4"/>
  <c r="F19" i="5"/>
  <c r="O197" i="3"/>
  <c r="X134" i="4"/>
  <c r="D45" i="4" s="1"/>
  <c r="Q254" i="3"/>
  <c r="S255" i="3"/>
  <c r="D251" i="4"/>
  <c r="Y163" i="4"/>
  <c r="R196" i="3"/>
  <c r="Z690" i="5"/>
  <c r="Y194" i="4"/>
  <c r="F251" i="4"/>
  <c r="U255" i="3"/>
  <c r="F18" i="4"/>
  <c r="A18" i="4"/>
  <c r="A29" i="5"/>
  <c r="O254" i="3"/>
  <c r="V134" i="4"/>
  <c r="G42" i="4" s="1"/>
  <c r="E250" i="4"/>
  <c r="T254" i="3"/>
  <c r="R254" i="3"/>
  <c r="Y134" i="4"/>
  <c r="U42" i="4" s="1"/>
  <c r="G251" i="4"/>
  <c r="V255" i="3"/>
  <c r="X690" i="5"/>
  <c r="AA690" i="5" s="1"/>
  <c r="W163" i="4"/>
  <c r="P196" i="3"/>
  <c r="W194" i="4"/>
  <c r="U196" i="3"/>
  <c r="F221" i="4"/>
  <c r="P308" i="4" l="1"/>
  <c r="K308" i="4"/>
  <c r="Q306" i="4"/>
  <c r="N306" i="4"/>
  <c r="Q308" i="4"/>
  <c r="N308" i="4"/>
  <c r="H26" i="7"/>
  <c r="R26" i="7"/>
  <c r="L306" i="4"/>
  <c r="O306" i="4"/>
  <c r="T302" i="4"/>
  <c r="M302" i="4"/>
  <c r="S304" i="4"/>
  <c r="R304" i="4"/>
  <c r="S302" i="4"/>
  <c r="R302" i="4"/>
  <c r="T304" i="4"/>
  <c r="M304" i="4"/>
  <c r="T303" i="4"/>
  <c r="M303" i="4"/>
  <c r="T307" i="4"/>
  <c r="M307" i="4"/>
  <c r="Q307" i="4"/>
  <c r="N307" i="4"/>
  <c r="O304" i="4"/>
  <c r="L304" i="4"/>
  <c r="S308" i="4"/>
  <c r="R308" i="4"/>
  <c r="P303" i="4"/>
  <c r="K303" i="4"/>
  <c r="P307" i="4"/>
  <c r="K307" i="4"/>
  <c r="S306" i="4"/>
  <c r="R306" i="4"/>
  <c r="O307" i="4"/>
  <c r="L307" i="4"/>
  <c r="Q303" i="4"/>
  <c r="N303" i="4"/>
  <c r="Q302" i="4"/>
  <c r="N302" i="4"/>
  <c r="S303" i="4"/>
  <c r="R303" i="4"/>
  <c r="O303" i="4"/>
  <c r="L303" i="4"/>
  <c r="P306" i="4"/>
  <c r="K306" i="4"/>
  <c r="O302" i="4"/>
  <c r="L302" i="4"/>
  <c r="Q304" i="4"/>
  <c r="N304" i="4"/>
  <c r="P304" i="4"/>
  <c r="K304" i="4"/>
  <c r="T306" i="4"/>
  <c r="M306" i="4"/>
  <c r="R307" i="4"/>
  <c r="S307" i="4"/>
  <c r="T308" i="4"/>
  <c r="M308" i="4"/>
  <c r="P302" i="4"/>
  <c r="K302" i="4"/>
  <c r="L308" i="4"/>
  <c r="O308" i="4"/>
  <c r="D222" i="4"/>
  <c r="S197" i="3"/>
  <c r="F222" i="4"/>
  <c r="U197" i="3"/>
  <c r="R255" i="3"/>
  <c r="Y135" i="4"/>
  <c r="U256" i="3"/>
  <c r="F252" i="4"/>
  <c r="X135" i="4"/>
  <c r="Q255" i="3"/>
  <c r="X195" i="4"/>
  <c r="Y691" i="5"/>
  <c r="X164" i="4"/>
  <c r="Q197" i="3"/>
  <c r="G252" i="4"/>
  <c r="V256" i="3"/>
  <c r="D252" i="4"/>
  <c r="S256" i="3"/>
  <c r="E251" i="4"/>
  <c r="T255" i="3"/>
  <c r="W135" i="4"/>
  <c r="Z135" i="4" s="1"/>
  <c r="P255" i="3"/>
  <c r="AA165" i="4"/>
  <c r="AB692" i="5"/>
  <c r="Y198" i="3"/>
  <c r="AB20" i="5"/>
  <c r="AA136" i="4"/>
  <c r="Y256" i="3"/>
  <c r="H251" i="4"/>
  <c r="W255" i="3"/>
  <c r="X691" i="5"/>
  <c r="AA691" i="5" s="1"/>
  <c r="W195" i="4"/>
  <c r="P197" i="3"/>
  <c r="W164" i="4"/>
  <c r="W692" i="5"/>
  <c r="V165" i="4"/>
  <c r="O198" i="3"/>
  <c r="F20" i="5"/>
  <c r="F19" i="4"/>
  <c r="A19" i="4"/>
  <c r="V135" i="4"/>
  <c r="O255" i="3"/>
  <c r="A30" i="5"/>
  <c r="Y195" i="4"/>
  <c r="Y164" i="4"/>
  <c r="Z691" i="5"/>
  <c r="R197" i="3"/>
  <c r="E222" i="4"/>
  <c r="T197" i="3"/>
  <c r="Z306" i="4" l="1"/>
  <c r="Z680" i="5" s="1"/>
  <c r="Z307" i="4"/>
  <c r="AB9" i="5" s="1"/>
  <c r="Y165" i="4"/>
  <c r="R198" i="3"/>
  <c r="Y196" i="4"/>
  <c r="Z692" i="5"/>
  <c r="R256" i="3"/>
  <c r="Y136" i="4"/>
  <c r="V257" i="3"/>
  <c r="G253" i="4"/>
  <c r="W136" i="4"/>
  <c r="Z136" i="4" s="1"/>
  <c r="P256" i="3"/>
  <c r="W693" i="5"/>
  <c r="O199" i="3"/>
  <c r="V166" i="4"/>
  <c r="F21" i="5"/>
  <c r="E252" i="4"/>
  <c r="T256" i="3"/>
  <c r="F223" i="4"/>
  <c r="U198" i="3"/>
  <c r="V136" i="4"/>
  <c r="F20" i="4"/>
  <c r="A20" i="4"/>
  <c r="O256" i="3"/>
  <c r="A31" i="5"/>
  <c r="S257" i="3"/>
  <c r="D253" i="4"/>
  <c r="X136" i="4"/>
  <c r="Q256" i="3"/>
  <c r="S198" i="3"/>
  <c r="D223" i="4"/>
  <c r="F253" i="4"/>
  <c r="U257" i="3"/>
  <c r="H252" i="4"/>
  <c r="W256" i="3"/>
  <c r="X165" i="4"/>
  <c r="Y692" i="5"/>
  <c r="Q198" i="3"/>
  <c r="X196" i="4"/>
  <c r="AA137" i="4"/>
  <c r="Y257" i="3"/>
  <c r="T198" i="3"/>
  <c r="E223" i="4"/>
  <c r="X692" i="5"/>
  <c r="AA692" i="5" s="1"/>
  <c r="W165" i="4"/>
  <c r="P198" i="3"/>
  <c r="W196" i="4"/>
  <c r="AB21" i="5"/>
  <c r="AA166" i="4"/>
  <c r="AB693" i="5"/>
  <c r="Y199" i="3"/>
  <c r="AB8" i="5" l="1"/>
  <c r="Z681" i="5"/>
  <c r="D254" i="4"/>
  <c r="S258" i="3"/>
  <c r="Y258" i="3"/>
  <c r="AA138" i="4"/>
  <c r="U258" i="3"/>
  <c r="F254" i="4"/>
  <c r="G254" i="4"/>
  <c r="V258" i="3"/>
  <c r="T199" i="3"/>
  <c r="E224" i="4"/>
  <c r="T257" i="3"/>
  <c r="E253" i="4"/>
  <c r="V137" i="4"/>
  <c r="F21" i="4"/>
  <c r="O257" i="3"/>
  <c r="A21" i="4"/>
  <c r="A32" i="5"/>
  <c r="R257" i="3"/>
  <c r="Y137" i="4"/>
  <c r="X693" i="5"/>
  <c r="AA693" i="5" s="1"/>
  <c r="W197" i="4"/>
  <c r="W166" i="4"/>
  <c r="P199" i="3"/>
  <c r="X197" i="4"/>
  <c r="Q199" i="3"/>
  <c r="Y693" i="5"/>
  <c r="X166" i="4"/>
  <c r="S199" i="3"/>
  <c r="D224" i="4"/>
  <c r="W694" i="5"/>
  <c r="F22" i="5"/>
  <c r="O200" i="3"/>
  <c r="V167" i="4"/>
  <c r="Q257" i="3"/>
  <c r="X137" i="4"/>
  <c r="W137" i="4"/>
  <c r="Z137" i="4" s="1"/>
  <c r="P257" i="3"/>
  <c r="Y166" i="4"/>
  <c r="Y197" i="4"/>
  <c r="Z693" i="5"/>
  <c r="R199" i="3"/>
  <c r="F224" i="4"/>
  <c r="U199" i="3"/>
  <c r="AB694" i="5"/>
  <c r="AB22" i="5"/>
  <c r="AA167" i="4"/>
  <c r="Y200" i="3"/>
  <c r="H253" i="4"/>
  <c r="W257" i="3"/>
  <c r="V259" i="3" l="1"/>
  <c r="G255" i="4"/>
  <c r="O258" i="3"/>
  <c r="F22" i="4"/>
  <c r="A22" i="4"/>
  <c r="V138" i="4"/>
  <c r="A33" i="5"/>
  <c r="AA168" i="4"/>
  <c r="AB695" i="5"/>
  <c r="Y201" i="3"/>
  <c r="AB23" i="5"/>
  <c r="X694" i="5"/>
  <c r="AA694" i="5" s="1"/>
  <c r="P200" i="3"/>
  <c r="W198" i="4"/>
  <c r="W167" i="4"/>
  <c r="W138" i="4"/>
  <c r="Z138" i="4" s="1"/>
  <c r="P258" i="3"/>
  <c r="D225" i="4"/>
  <c r="S200" i="3"/>
  <c r="Y259" i="3"/>
  <c r="AA139" i="4"/>
  <c r="X138" i="4"/>
  <c r="Q258" i="3"/>
  <c r="R258" i="3"/>
  <c r="Y138" i="4"/>
  <c r="S259" i="3"/>
  <c r="D255" i="4"/>
  <c r="V168" i="4"/>
  <c r="W695" i="5"/>
  <c r="O201" i="3"/>
  <c r="F23" i="5"/>
  <c r="U259" i="3"/>
  <c r="F255" i="4"/>
  <c r="U200" i="3"/>
  <c r="F225" i="4"/>
  <c r="T258" i="3"/>
  <c r="E254" i="4"/>
  <c r="W258" i="3"/>
  <c r="H254" i="4"/>
  <c r="Y167" i="4"/>
  <c r="R200" i="3"/>
  <c r="Y198" i="4"/>
  <c r="Z694" i="5"/>
  <c r="Q200" i="3"/>
  <c r="Y694" i="5"/>
  <c r="X198" i="4"/>
  <c r="X167" i="4"/>
  <c r="T200" i="3"/>
  <c r="E225" i="4"/>
  <c r="Q259" i="3" l="1"/>
  <c r="X139" i="4"/>
  <c r="E226" i="4"/>
  <c r="T201" i="3"/>
  <c r="H255" i="4"/>
  <c r="W259" i="3"/>
  <c r="R259" i="3"/>
  <c r="Y139" i="4"/>
  <c r="P201" i="3"/>
  <c r="W168" i="4"/>
  <c r="W199" i="4"/>
  <c r="X695" i="5"/>
  <c r="AA695" i="5" s="1"/>
  <c r="T259" i="3"/>
  <c r="E255" i="4"/>
  <c r="U201" i="3"/>
  <c r="F226" i="4"/>
  <c r="D256" i="4"/>
  <c r="S260" i="3"/>
  <c r="AB24" i="5"/>
  <c r="Y202" i="3"/>
  <c r="AB696" i="5"/>
  <c r="AA169" i="4"/>
  <c r="F256" i="4"/>
  <c r="U260" i="3"/>
  <c r="F24" i="5"/>
  <c r="W696" i="5"/>
  <c r="V169" i="4"/>
  <c r="O202" i="3"/>
  <c r="Y695" i="5"/>
  <c r="Q201" i="3"/>
  <c r="X168" i="4"/>
  <c r="X199" i="4"/>
  <c r="Y260" i="3"/>
  <c r="AA140" i="4"/>
  <c r="S201" i="3"/>
  <c r="D226" i="4"/>
  <c r="A34" i="5"/>
  <c r="F23" i="4"/>
  <c r="V139" i="4"/>
  <c r="A23" i="4"/>
  <c r="O259" i="3"/>
  <c r="Y199" i="4"/>
  <c r="Z695" i="5"/>
  <c r="R201" i="3"/>
  <c r="Y168" i="4"/>
  <c r="W139" i="4"/>
  <c r="Z139" i="4" s="1"/>
  <c r="P259" i="3"/>
  <c r="G256" i="4"/>
  <c r="V260" i="3"/>
  <c r="F257" i="4" l="1"/>
  <c r="U261" i="3"/>
  <c r="W140" i="4"/>
  <c r="Z140" i="4" s="1"/>
  <c r="P260" i="3"/>
  <c r="F227" i="4"/>
  <c r="U202" i="3"/>
  <c r="Y140" i="4"/>
  <c r="R260" i="3"/>
  <c r="W260" i="3"/>
  <c r="H256" i="4"/>
  <c r="AB25" i="5"/>
  <c r="AA170" i="4"/>
  <c r="Y203" i="3"/>
  <c r="AB697" i="5"/>
  <c r="E227" i="4"/>
  <c r="T202" i="3"/>
  <c r="S202" i="3"/>
  <c r="D227" i="4"/>
  <c r="Q202" i="3"/>
  <c r="X169" i="4"/>
  <c r="Y696" i="5"/>
  <c r="X200" i="4"/>
  <c r="T260" i="3"/>
  <c r="E256" i="4"/>
  <c r="Y200" i="4"/>
  <c r="Z696" i="5"/>
  <c r="Y169" i="4"/>
  <c r="R202" i="3"/>
  <c r="W697" i="5"/>
  <c r="F25" i="5"/>
  <c r="V170" i="4"/>
  <c r="O203" i="3"/>
  <c r="D257" i="4"/>
  <c r="S261" i="3"/>
  <c r="G257" i="4"/>
  <c r="V261" i="3"/>
  <c r="O260" i="3"/>
  <c r="A24" i="4"/>
  <c r="V140" i="4"/>
  <c r="F24" i="4"/>
  <c r="AA141" i="4"/>
  <c r="Y261" i="3"/>
  <c r="X696" i="5"/>
  <c r="AA696" i="5" s="1"/>
  <c r="W200" i="4"/>
  <c r="W169" i="4"/>
  <c r="P202" i="3"/>
  <c r="Q260" i="3"/>
  <c r="X140" i="4"/>
  <c r="O204" i="3" l="1"/>
  <c r="W698" i="5"/>
  <c r="V171" i="4"/>
  <c r="F26" i="5"/>
  <c r="Q261" i="3"/>
  <c r="X141" i="4"/>
  <c r="T261" i="3"/>
  <c r="E257" i="4"/>
  <c r="Y141" i="4"/>
  <c r="R261" i="3"/>
  <c r="E228" i="4"/>
  <c r="T203" i="3"/>
  <c r="X697" i="5"/>
  <c r="AA697" i="5" s="1"/>
  <c r="W201" i="4"/>
  <c r="W170" i="4"/>
  <c r="P203" i="3"/>
  <c r="F228" i="4"/>
  <c r="U203" i="3"/>
  <c r="O261" i="3"/>
  <c r="F25" i="4"/>
  <c r="V141" i="4"/>
  <c r="A25" i="4"/>
  <c r="AA171" i="4"/>
  <c r="Y204" i="3"/>
  <c r="AB698" i="5"/>
  <c r="AB26" i="5"/>
  <c r="V262" i="3"/>
  <c r="G258" i="4"/>
  <c r="R203" i="3"/>
  <c r="Z697" i="5"/>
  <c r="Y201" i="4"/>
  <c r="Y170" i="4"/>
  <c r="W141" i="4"/>
  <c r="Z141" i="4" s="1"/>
  <c r="P261" i="3"/>
  <c r="X170" i="4"/>
  <c r="Y697" i="5"/>
  <c r="X201" i="4"/>
  <c r="Q203" i="3"/>
  <c r="Y262" i="3"/>
  <c r="AA142" i="4"/>
  <c r="S262" i="3"/>
  <c r="D258" i="4"/>
  <c r="U262" i="3"/>
  <c r="F258" i="4"/>
  <c r="S203" i="3"/>
  <c r="D228" i="4"/>
  <c r="W261" i="3"/>
  <c r="H257" i="4"/>
  <c r="AB27" i="5" l="1"/>
  <c r="AB699" i="5"/>
  <c r="Y205" i="3"/>
  <c r="AA172" i="4"/>
  <c r="H258" i="4"/>
  <c r="W262" i="3"/>
  <c r="E258" i="4"/>
  <c r="T262" i="3"/>
  <c r="Q204" i="3"/>
  <c r="X202" i="4"/>
  <c r="Y698" i="5"/>
  <c r="X171" i="4"/>
  <c r="Q262" i="3"/>
  <c r="X142" i="4"/>
  <c r="F259" i="4"/>
  <c r="U263" i="3"/>
  <c r="G259" i="4"/>
  <c r="V263" i="3"/>
  <c r="P262" i="3"/>
  <c r="W142" i="4"/>
  <c r="Z142" i="4" s="1"/>
  <c r="P204" i="3"/>
  <c r="W202" i="4"/>
  <c r="X698" i="5"/>
  <c r="AA698" i="5" s="1"/>
  <c r="W171" i="4"/>
  <c r="Y263" i="3"/>
  <c r="AA143" i="4"/>
  <c r="S204" i="3"/>
  <c r="D229" i="4"/>
  <c r="Z698" i="5"/>
  <c r="Y171" i="4"/>
  <c r="Y202" i="4"/>
  <c r="R204" i="3"/>
  <c r="E229" i="4"/>
  <c r="T204" i="3"/>
  <c r="A26" i="4"/>
  <c r="F26" i="4"/>
  <c r="V142" i="4"/>
  <c r="O262" i="3"/>
  <c r="U204" i="3"/>
  <c r="F229" i="4"/>
  <c r="Y142" i="4"/>
  <c r="R262" i="3"/>
  <c r="S263" i="3"/>
  <c r="D259" i="4"/>
  <c r="W699" i="5"/>
  <c r="F27" i="5"/>
  <c r="V172" i="4"/>
  <c r="O205" i="3"/>
  <c r="O206" i="3" l="1"/>
  <c r="F28" i="5"/>
  <c r="V173" i="4"/>
  <c r="W700" i="5"/>
  <c r="F260" i="4"/>
  <c r="U264" i="3"/>
  <c r="U205" i="3"/>
  <c r="F230" i="4"/>
  <c r="O263" i="3"/>
  <c r="A27" i="4"/>
  <c r="V143" i="4"/>
  <c r="F27" i="4"/>
  <c r="X143" i="4"/>
  <c r="Q263" i="3"/>
  <c r="D260" i="4"/>
  <c r="S264" i="3"/>
  <c r="Y143" i="4"/>
  <c r="R263" i="3"/>
  <c r="Y172" i="4"/>
  <c r="Z699" i="5"/>
  <c r="Y203" i="4"/>
  <c r="R205" i="3"/>
  <c r="E259" i="4"/>
  <c r="T263" i="3"/>
  <c r="H259" i="4"/>
  <c r="W263" i="3"/>
  <c r="W172" i="4"/>
  <c r="W203" i="4"/>
  <c r="X699" i="5"/>
  <c r="AA699" i="5" s="1"/>
  <c r="P205" i="3"/>
  <c r="S205" i="3"/>
  <c r="D230" i="4"/>
  <c r="P263" i="3"/>
  <c r="W143" i="4"/>
  <c r="Z143" i="4" s="1"/>
  <c r="AA173" i="4"/>
  <c r="AB700" i="5"/>
  <c r="AB28" i="5"/>
  <c r="Y206" i="3"/>
  <c r="E230" i="4"/>
  <c r="T205" i="3"/>
  <c r="V264" i="3"/>
  <c r="G260" i="4"/>
  <c r="AA144" i="4"/>
  <c r="Y264" i="3"/>
  <c r="X172" i="4"/>
  <c r="X203" i="4"/>
  <c r="Y699" i="5"/>
  <c r="Q205" i="3"/>
  <c r="X700" i="5" l="1"/>
  <c r="AA700" i="5" s="1"/>
  <c r="W173" i="4"/>
  <c r="P206" i="3"/>
  <c r="W204" i="4"/>
  <c r="Q206" i="3"/>
  <c r="X173" i="4"/>
  <c r="X204" i="4"/>
  <c r="Y700" i="5"/>
  <c r="T206" i="3"/>
  <c r="E231" i="4"/>
  <c r="T264" i="3"/>
  <c r="E260" i="4"/>
  <c r="S265" i="3"/>
  <c r="D261" i="4"/>
  <c r="D231" i="4"/>
  <c r="S206" i="3"/>
  <c r="F231" i="4"/>
  <c r="U206" i="3"/>
  <c r="AA174" i="4"/>
  <c r="AB29" i="5"/>
  <c r="AB701" i="5"/>
  <c r="Y207" i="3"/>
  <c r="F261" i="4"/>
  <c r="U265" i="3"/>
  <c r="R206" i="3"/>
  <c r="Z700" i="5"/>
  <c r="Y204" i="4"/>
  <c r="Y173" i="4"/>
  <c r="X144" i="4"/>
  <c r="Q264" i="3"/>
  <c r="Y265" i="3"/>
  <c r="AA145" i="4"/>
  <c r="W264" i="3"/>
  <c r="H260" i="4"/>
  <c r="R264" i="3"/>
  <c r="Y144" i="4"/>
  <c r="G261" i="4"/>
  <c r="V265" i="3"/>
  <c r="W144" i="4"/>
  <c r="Z144" i="4" s="1"/>
  <c r="P264" i="3"/>
  <c r="A28" i="4"/>
  <c r="V144" i="4"/>
  <c r="O264" i="3"/>
  <c r="F28" i="4"/>
  <c r="W701" i="5"/>
  <c r="V174" i="4"/>
  <c r="F29" i="5"/>
  <c r="O207" i="3"/>
  <c r="F30" i="5" l="1"/>
  <c r="W702" i="5"/>
  <c r="O208" i="3"/>
  <c r="V175" i="4"/>
  <c r="U266" i="3"/>
  <c r="F262" i="4"/>
  <c r="P265" i="3"/>
  <c r="W145" i="4"/>
  <c r="Z145" i="4" s="1"/>
  <c r="S207" i="3"/>
  <c r="D232" i="4"/>
  <c r="AA146" i="4"/>
  <c r="Y266" i="3"/>
  <c r="G262" i="4"/>
  <c r="V266" i="3"/>
  <c r="X145" i="4"/>
  <c r="Q265" i="3"/>
  <c r="Y208" i="3"/>
  <c r="AB30" i="5"/>
  <c r="AB702" i="5"/>
  <c r="AA175" i="4"/>
  <c r="D262" i="4"/>
  <c r="S266" i="3"/>
  <c r="Q207" i="3"/>
  <c r="X174" i="4"/>
  <c r="X205" i="4"/>
  <c r="Y701" i="5"/>
  <c r="A29" i="4"/>
  <c r="F29" i="4"/>
  <c r="O265" i="3"/>
  <c r="V145" i="4"/>
  <c r="R265" i="3"/>
  <c r="Y145" i="4"/>
  <c r="T265" i="3"/>
  <c r="E261" i="4"/>
  <c r="P207" i="3"/>
  <c r="W174" i="4"/>
  <c r="X701" i="5"/>
  <c r="AA701" i="5" s="1"/>
  <c r="W205" i="4"/>
  <c r="F232" i="4"/>
  <c r="U207" i="3"/>
  <c r="H261" i="4"/>
  <c r="W265" i="3"/>
  <c r="R207" i="3"/>
  <c r="Z701" i="5"/>
  <c r="Y174" i="4"/>
  <c r="Y205" i="4"/>
  <c r="T207" i="3"/>
  <c r="E232" i="4"/>
  <c r="U208" i="3" l="1"/>
  <c r="F233" i="4"/>
  <c r="P266" i="3"/>
  <c r="W146" i="4"/>
  <c r="Z146" i="4" s="1"/>
  <c r="T208" i="3"/>
  <c r="E233" i="4"/>
  <c r="R266" i="3"/>
  <c r="Y146" i="4"/>
  <c r="Y702" i="5"/>
  <c r="X175" i="4"/>
  <c r="X206" i="4"/>
  <c r="Q208" i="3"/>
  <c r="S267" i="3"/>
  <c r="D263" i="4"/>
  <c r="O266" i="3"/>
  <c r="V146" i="4"/>
  <c r="F30" i="4"/>
  <c r="A30" i="4"/>
  <c r="X702" i="5"/>
  <c r="AA702" i="5" s="1"/>
  <c r="P208" i="3"/>
  <c r="W206" i="4"/>
  <c r="W175" i="4"/>
  <c r="Q266" i="3"/>
  <c r="X146" i="4"/>
  <c r="G263" i="4"/>
  <c r="V267" i="3"/>
  <c r="U267" i="3"/>
  <c r="F263" i="4"/>
  <c r="Y267" i="3"/>
  <c r="AA147" i="4"/>
  <c r="Y206" i="4"/>
  <c r="R208" i="3"/>
  <c r="Y175" i="4"/>
  <c r="Z702" i="5"/>
  <c r="W703" i="5"/>
  <c r="V176" i="4"/>
  <c r="F31" i="5"/>
  <c r="O209" i="3"/>
  <c r="W266" i="3"/>
  <c r="H262" i="4"/>
  <c r="T266" i="3"/>
  <c r="E262" i="4"/>
  <c r="AB31" i="5"/>
  <c r="Y209" i="3"/>
  <c r="AA176" i="4"/>
  <c r="AB703" i="5"/>
  <c r="D233" i="4"/>
  <c r="S208" i="3"/>
  <c r="R209" i="3" l="1"/>
  <c r="Y207" i="4"/>
  <c r="Z703" i="5"/>
  <c r="Y176" i="4"/>
  <c r="W267" i="3"/>
  <c r="H263" i="4"/>
  <c r="Q267" i="3"/>
  <c r="X147" i="4"/>
  <c r="V147" i="4"/>
  <c r="O267" i="3"/>
  <c r="F31" i="4"/>
  <c r="A31" i="4"/>
  <c r="Y147" i="4"/>
  <c r="R267" i="3"/>
  <c r="T209" i="3"/>
  <c r="E234" i="4"/>
  <c r="D234" i="4"/>
  <c r="S209" i="3"/>
  <c r="O210" i="3"/>
  <c r="W704" i="5"/>
  <c r="F32" i="5"/>
  <c r="V177" i="4"/>
  <c r="AA148" i="4"/>
  <c r="Y268" i="3"/>
  <c r="Y210" i="3"/>
  <c r="AB704" i="5"/>
  <c r="AA177" i="4"/>
  <c r="AB32" i="5"/>
  <c r="G264" i="4"/>
  <c r="V268" i="3"/>
  <c r="D264" i="4"/>
  <c r="S268" i="3"/>
  <c r="W176" i="4"/>
  <c r="X703" i="5"/>
  <c r="AA703" i="5" s="1"/>
  <c r="W207" i="4"/>
  <c r="P209" i="3"/>
  <c r="Y703" i="5"/>
  <c r="X207" i="4"/>
  <c r="X176" i="4"/>
  <c r="Q209" i="3"/>
  <c r="U268" i="3"/>
  <c r="F264" i="4"/>
  <c r="P267" i="3"/>
  <c r="W147" i="4"/>
  <c r="Z147" i="4" s="1"/>
  <c r="T267" i="3"/>
  <c r="E263" i="4"/>
  <c r="U209" i="3"/>
  <c r="F234" i="4"/>
  <c r="S269" i="3" l="1"/>
  <c r="D265" i="4"/>
  <c r="F235" i="4"/>
  <c r="U210" i="3"/>
  <c r="T210" i="3"/>
  <c r="E235" i="4"/>
  <c r="X148" i="4"/>
  <c r="Q268" i="3"/>
  <c r="X177" i="4"/>
  <c r="X208" i="4"/>
  <c r="Y704" i="5"/>
  <c r="Q210" i="3"/>
  <c r="O211" i="3"/>
  <c r="V178" i="4"/>
  <c r="F33" i="5"/>
  <c r="W705" i="5"/>
  <c r="G265" i="4"/>
  <c r="V269" i="3"/>
  <c r="Y148" i="4"/>
  <c r="R268" i="3"/>
  <c r="W268" i="3"/>
  <c r="H264" i="4"/>
  <c r="O268" i="3"/>
  <c r="V148" i="4"/>
  <c r="A32" i="4"/>
  <c r="F32" i="4"/>
  <c r="AA149" i="4"/>
  <c r="Y269" i="3"/>
  <c r="E264" i="4"/>
  <c r="T268" i="3"/>
  <c r="X704" i="5"/>
  <c r="AA704" i="5" s="1"/>
  <c r="P210" i="3"/>
  <c r="W177" i="4"/>
  <c r="W208" i="4"/>
  <c r="P268" i="3"/>
  <c r="W148" i="4"/>
  <c r="Z148" i="4" s="1"/>
  <c r="S210" i="3"/>
  <c r="D235" i="4"/>
  <c r="F265" i="4"/>
  <c r="U269" i="3"/>
  <c r="AA178" i="4"/>
  <c r="AB705" i="5"/>
  <c r="Y211" i="3"/>
  <c r="AB33" i="5"/>
  <c r="Y208" i="4"/>
  <c r="Z704" i="5"/>
  <c r="R210" i="3"/>
  <c r="Y177" i="4"/>
  <c r="W178" i="4" l="1"/>
  <c r="P211" i="3"/>
  <c r="W209" i="4"/>
  <c r="X705" i="5"/>
  <c r="AA705" i="5" s="1"/>
  <c r="U270" i="3"/>
  <c r="F267" i="4" s="1"/>
  <c r="F266" i="4"/>
  <c r="Y178" i="4"/>
  <c r="R211" i="3"/>
  <c r="Y209" i="4"/>
  <c r="Z705" i="5"/>
  <c r="O269" i="3"/>
  <c r="V149" i="4"/>
  <c r="A33" i="4"/>
  <c r="F33" i="4"/>
  <c r="S211" i="3"/>
  <c r="D237" i="4" s="1"/>
  <c r="D236" i="4"/>
  <c r="W269" i="3"/>
  <c r="H265" i="4"/>
  <c r="R269" i="3"/>
  <c r="Y149" i="4"/>
  <c r="Y705" i="5"/>
  <c r="X209" i="4"/>
  <c r="Q211" i="3"/>
  <c r="X178" i="4"/>
  <c r="AB706" i="5"/>
  <c r="AA179" i="4"/>
  <c r="AB34" i="5"/>
  <c r="P269" i="3"/>
  <c r="W149" i="4"/>
  <c r="Z149" i="4" s="1"/>
  <c r="V270" i="3"/>
  <c r="G267" i="4" s="1"/>
  <c r="G266" i="4"/>
  <c r="Q269" i="3"/>
  <c r="X149" i="4"/>
  <c r="T269" i="3"/>
  <c r="E265" i="4"/>
  <c r="V179" i="4"/>
  <c r="F34" i="5"/>
  <c r="W706" i="5"/>
  <c r="T211" i="3"/>
  <c r="E237" i="4" s="1"/>
  <c r="E236" i="4"/>
  <c r="AA150" i="4"/>
  <c r="Y270" i="3"/>
  <c r="AA151" i="4" s="1"/>
  <c r="F236" i="4"/>
  <c r="U211" i="3"/>
  <c r="F237" i="4" s="1"/>
  <c r="D266" i="4"/>
  <c r="S270" i="3"/>
  <c r="D267" i="4" s="1"/>
  <c r="X150" i="4" l="1"/>
  <c r="Q270" i="3"/>
  <c r="X151" i="4" s="1"/>
  <c r="X210" i="4"/>
  <c r="X179" i="4"/>
  <c r="Y706" i="5"/>
  <c r="Y179" i="4"/>
  <c r="Y210" i="4"/>
  <c r="Z706" i="5"/>
  <c r="W150" i="4"/>
  <c r="Z150" i="4" s="1"/>
  <c r="P270" i="3"/>
  <c r="W151" i="4" s="1"/>
  <c r="Z151" i="4" s="1"/>
  <c r="R270" i="3"/>
  <c r="Y151" i="4" s="1"/>
  <c r="Y150" i="4"/>
  <c r="V150" i="4"/>
  <c r="A34" i="4"/>
  <c r="O270" i="3"/>
  <c r="F34" i="4"/>
  <c r="E266" i="4"/>
  <c r="T270" i="3"/>
  <c r="E267" i="4" s="1"/>
  <c r="X706" i="5"/>
  <c r="AA706" i="5" s="1"/>
  <c r="W179" i="4"/>
  <c r="W210" i="4"/>
  <c r="W270" i="3"/>
  <c r="H267" i="4" s="1"/>
  <c r="H266" i="4"/>
  <c r="V151" i="4" l="1"/>
  <c r="F35" i="4"/>
</calcChain>
</file>

<file path=xl/sharedStrings.xml><?xml version="1.0" encoding="utf-8"?>
<sst xmlns="http://schemas.openxmlformats.org/spreadsheetml/2006/main" count="6222" uniqueCount="2025">
  <si>
    <t>社会的自立支援アウトカム尺度（SIOS） 5.0</t>
  </si>
  <si>
    <t>身体機能・ADL</t>
  </si>
  <si>
    <t>項目</t>
  </si>
  <si>
    <t>値</t>
  </si>
  <si>
    <t>タイトル</t>
  </si>
  <si>
    <t>握力（右）</t>
  </si>
  <si>
    <t>㎏</t>
  </si>
  <si>
    <t>握力（左）</t>
  </si>
  <si>
    <t>評価日</t>
  </si>
  <si>
    <t>評価者</t>
  </si>
  <si>
    <t>歩行速度</t>
  </si>
  <si>
    <t>ｍ／分</t>
  </si>
  <si>
    <t>TUG</t>
  </si>
  <si>
    <t>秒</t>
  </si>
  <si>
    <t>設問1</t>
  </si>
  <si>
    <t>移動範囲</t>
  </si>
  <si>
    <t>cs-30</t>
  </si>
  <si>
    <t>回</t>
  </si>
  <si>
    <t>該当するものすべてに印をつけて下さい。介護者や同伴者の有無は問いません。</t>
  </si>
  <si>
    <t>バーサルインデックス</t>
  </si>
  <si>
    <t>　自宅から一番近い店に買い物に出かけられる</t>
  </si>
  <si>
    <t>１．食事</t>
  </si>
  <si>
    <t>点</t>
  </si>
  <si>
    <t>　自家用車に同乗、またはタクシーで市区町村の外まで出かけられる</t>
  </si>
  <si>
    <t>２．車椅子からベッド</t>
  </si>
  <si>
    <t>　バスや電車で市区町村の外まで出かけられる</t>
  </si>
  <si>
    <t>３．整容</t>
  </si>
  <si>
    <t>　鉄道や飛行機で遠方まで出かけられる(乗車・搭乗1時間以上)</t>
  </si>
  <si>
    <t>４．トイレ動作</t>
  </si>
  <si>
    <t>　自分で自転車、または自動車を運転して移動できる</t>
  </si>
  <si>
    <t>５．入浴動作</t>
  </si>
  <si>
    <t>６．平面歩行</t>
  </si>
  <si>
    <t>特記事項</t>
  </si>
  <si>
    <t>７．階段昇降</t>
  </si>
  <si>
    <t>８．更衣動作</t>
  </si>
  <si>
    <t>９．排便の管理</t>
  </si>
  <si>
    <t>10．排尿の管理</t>
  </si>
  <si>
    <t>合計</t>
  </si>
  <si>
    <t>設問2</t>
  </si>
  <si>
    <t>セルフケア</t>
  </si>
  <si>
    <t>該当するものすべてに印をつけて下さい。</t>
  </si>
  <si>
    <t>　ひとりで入浴またはシャワー浴ができる</t>
  </si>
  <si>
    <t>　ひとりで歯磨きと手足の爪切りの両方ができる</t>
  </si>
  <si>
    <t>　ひとりでトイレを済ますことができる</t>
  </si>
  <si>
    <t>　ひとりで着替えができる</t>
  </si>
  <si>
    <t>　ひとりで食べ物が食べられる</t>
  </si>
  <si>
    <t>　ひとりで健康診断や予防注射が受けられる</t>
  </si>
  <si>
    <t>設問3</t>
  </si>
  <si>
    <t>家　事</t>
  </si>
  <si>
    <t>以下の1)から5) の質問で、３つの中から該当するもの１つに印をつけて下さい。</t>
  </si>
  <si>
    <t>　（自分でするほうが多い場合は「いつも」、週に１度程度なら「たまに」を選びます）</t>
  </si>
  <si>
    <t>「以前」の実施状況と、「現在」の実施状況を、それぞれ記入して下さい。</t>
  </si>
  <si>
    <t>自分で調理をしていますか？　</t>
  </si>
  <si>
    <t>以　前</t>
  </si>
  <si>
    <t>現　在</t>
  </si>
  <si>
    <t>いつも</t>
  </si>
  <si>
    <t>たまに</t>
  </si>
  <si>
    <t>しない</t>
  </si>
  <si>
    <t>自分で調理の材料を入手していますか？　</t>
  </si>
  <si>
    <t>自分で衣服の洗濯と乾燥をしていますか?</t>
  </si>
  <si>
    <t>自分で家の掃除をしていますか？</t>
  </si>
  <si>
    <t>自分で生活ゴミを捨てていますか?</t>
  </si>
  <si>
    <t>設問4</t>
  </si>
  <si>
    <t>運動習慣</t>
  </si>
  <si>
    <t>　健康のために、より多く歩くように心がけている</t>
  </si>
  <si>
    <t>　健康のために、歩く以外の自主的な運動をしている</t>
  </si>
  <si>
    <t>　歩く以外の自主的運動は、週2回以上の頻度で行っている</t>
  </si>
  <si>
    <t>　歩く以外の自主的運動は、6ヶ月以上継続している</t>
  </si>
  <si>
    <t>設問5</t>
  </si>
  <si>
    <t>家庭での役割</t>
  </si>
  <si>
    <t>以下の項目のうち、、現在行っているものがあれば、「現在」のチェックボックスに印をつけて下さい。</t>
  </si>
  <si>
    <t>　（一部だけ実施または介助を受けての実施も可。ここ1ヶ月の状態で判断します）</t>
  </si>
  <si>
    <t>現在行っていなくても、以前は行っていたものがあれば「以前」のチェックボックスに印をつけて下さい。（複数回答可）</t>
  </si>
  <si>
    <t>現在</t>
  </si>
  <si>
    <t>　　　　　　　　　　　　　　　　　　　　   不要品・粗大ごみの廃棄、自転車・自動車の手入れ</t>
  </si>
  <si>
    <t xml:space="preserve">                                                                                            害虫駆除、屋根・外壁・塀・雨どいの補修、除雪</t>
  </si>
  <si>
    <t>　訪問者や電話への対応</t>
  </si>
  <si>
    <t>　ご近所づきあい</t>
  </si>
  <si>
    <t>　家族・親族の相談相手</t>
  </si>
  <si>
    <t>　神棚・仏壇の管理</t>
  </si>
  <si>
    <t>設問6</t>
  </si>
  <si>
    <t>社会参加</t>
  </si>
  <si>
    <t>　④ 町内会・自治会・住民管理組合などの団体活動</t>
  </si>
  <si>
    <t>　⑥ 市民講座・各種講演会・カルチャーセンターでの学習活動</t>
  </si>
  <si>
    <t>　⑦ 市区町村による介護予防･趣味活動など地域活動･集いの場への参加</t>
  </si>
  <si>
    <t>　⑧ 友人･知人を訪問、親族･友人と旅行</t>
  </si>
  <si>
    <t>設問7</t>
  </si>
  <si>
    <t>自己効力感</t>
  </si>
  <si>
    <t>ご自身の健康や生活にさまざまな問題があっても、自分は活動的な生活を送っていると思いますか?</t>
  </si>
  <si>
    <t>該当する位置のチェックボックスに印をつけて下さい。</t>
  </si>
  <si>
    <t>まったく思わない</t>
  </si>
  <si>
    <t>あまり思わない</t>
  </si>
  <si>
    <t>ある程度そう思う</t>
  </si>
  <si>
    <t>おおむねそう思う</t>
  </si>
  <si>
    <t>強くそう思う</t>
  </si>
  <si>
    <t>設問8</t>
  </si>
  <si>
    <t>他者との関わり</t>
  </si>
  <si>
    <t>ご自身の思いや希望をどれだけ他者（支援の専門家を含む）に伝えられていると思いますか?</t>
  </si>
  <si>
    <t>設問9</t>
  </si>
  <si>
    <t>主体的意思決定</t>
  </si>
  <si>
    <t>ご自身がより活動的な生活を送るための意思決定は、自分でどれだけできていると思いますか?</t>
  </si>
  <si>
    <t>まったくできていない</t>
  </si>
  <si>
    <t>あまりできていない</t>
  </si>
  <si>
    <t>そこそこできている</t>
  </si>
  <si>
    <t>かなりできている</t>
  </si>
  <si>
    <t>十分にできている</t>
  </si>
  <si>
    <t>設問10</t>
  </si>
  <si>
    <t>自己管理</t>
  </si>
  <si>
    <t>ご自身がより活動的な生活を送るための取り組みは、自分でどれだけ実行できていると思いますか?</t>
  </si>
  <si>
    <t>ここでの取り組みとは、身体づくりや、必要となる手助け・道具・手段の手配や調整を指します。</t>
  </si>
  <si>
    <t>設問11</t>
  </si>
  <si>
    <t>知識と理解</t>
  </si>
  <si>
    <t>ご自身の健康や生活をよりよくするための情報をどれだけ得られていると思いますか?</t>
  </si>
  <si>
    <t>ここでの情報とは、医療的な情報や、日々の生活や活動に役立つさまざまな情報を指します。</t>
  </si>
  <si>
    <t>保存して次へ　＞</t>
  </si>
  <si>
    <t>SIOSでお聞きした情報を整理しましょう。</t>
  </si>
  <si>
    <t>その人らしさ</t>
  </si>
  <si>
    <t>できていること　強み</t>
  </si>
  <si>
    <t>できていないこと　心配なこと</t>
  </si>
  <si>
    <t>本人が望むこと　希望</t>
  </si>
  <si>
    <t>デイサービスが望むこと　支援したいこと</t>
  </si>
  <si>
    <t>目標として取り組みたいこと</t>
  </si>
  <si>
    <t>１．移動範囲</t>
  </si>
  <si>
    <t>評価</t>
  </si>
  <si>
    <t>① 自宅から一番近い店に買い物に出かけられる</t>
  </si>
  <si>
    <t>② 自家用車に同乗、またはタクシーで市区町村の外まで出かけられる</t>
  </si>
  <si>
    <t>③ バスや電車で市区町村の外まで出かけられる</t>
  </si>
  <si>
    <t>④ 鉄道や飛行機で遠方まで出かけられる（乗車・搭乗1時間以上）</t>
  </si>
  <si>
    <t>⑤ 自分で自転車、または自動車を運転して移動できる</t>
  </si>
  <si>
    <t>面接で得られた特記事項（編集は前のシートで行ってください）</t>
  </si>
  <si>
    <t>① 立ち上がり、起き上がり、寝返りに困難がある</t>
  </si>
  <si>
    <t>② 車いす、ベッド、便座等への移動に困難がある</t>
  </si>
  <si>
    <t>③ 屋内の安全な歩行（移動）に困難がある</t>
  </si>
  <si>
    <t>④ 屋外の安全な歩行（移動）に困難がある</t>
  </si>
  <si>
    <t>⑤ 階段の安全な昇降に困難がある</t>
  </si>
  <si>
    <t>面接で得られた特記事項（この欄は直接編集できます）</t>
  </si>
  <si>
    <t>2．セルフケア</t>
  </si>
  <si>
    <t>① ひとりで入浴またはシャワー浴ができる</t>
  </si>
  <si>
    <t>② ひとりで歯磨きと手足の爪切りの両方ができる</t>
  </si>
  <si>
    <t>③ ひとりでトイレを済ますことができる</t>
  </si>
  <si>
    <t>④ ひとりで着替えができる</t>
  </si>
  <si>
    <t>⑤ ひとりで食べ物が食べられる</t>
  </si>
  <si>
    <t>⑥ ひとりで健康診断や予防注射が受けられる</t>
  </si>
  <si>
    <t>３．家　事</t>
  </si>
  <si>
    <t>以前</t>
  </si>
  <si>
    <t>---</t>
  </si>
  <si>
    <t>① 自分で調理をする</t>
  </si>
  <si>
    <t>② 自分で調理の材料を入手する</t>
  </si>
  <si>
    <t>③ 自分で衣服の洗濯と感想をする</t>
  </si>
  <si>
    <t>④ 自分で家の掃除をする</t>
  </si>
  <si>
    <t>⑤ 自分で生活ごみを捨てる</t>
  </si>
  <si>
    <t>４．運動習慣</t>
  </si>
  <si>
    <t>① 健康のために、より多く歩くように心がけている</t>
  </si>
  <si>
    <t>② 健康のために、歩く以外の自主的な運動をしている</t>
  </si>
  <si>
    <t>③ 歩く以外の自主的運動は、週2回以上の頻度で行っている</t>
  </si>
  <si>
    <t>④ 歩く以外の自主的運動は、6ヶ月以上継続している</t>
  </si>
  <si>
    <t>５．家庭での役割</t>
  </si>
  <si>
    <t>① 家庭用品の使用と管理</t>
  </si>
  <si>
    <t>② 住居の手入れ</t>
  </si>
  <si>
    <t>⑧ 訪問者や電話への対応</t>
  </si>
  <si>
    <t>⑨ ご近所づきあい</t>
  </si>
  <si>
    <t>⑩ 家族・親族の相談相手</t>
  </si>
  <si>
    <t>⑪ 神棚・仏壇の管理</t>
  </si>
  <si>
    <t>６．社会参加</t>
  </si>
  <si>
    <t>④ 町内会・自治会・住民管理組合などの団体活動</t>
  </si>
  <si>
    <t>⑥ 市民講座・各種講演会・カルチャーセンターでの学習活動</t>
  </si>
  <si>
    <t>⑦ 市区町村による介護予防･趣味活動など地域活動･集いの場への参加</t>
  </si>
  <si>
    <t>⑧ 友人･知人を訪問、親族･友人と旅行</t>
  </si>
  <si>
    <t>抽出条件</t>
  </si>
  <si>
    <t>機/活/参</t>
  </si>
  <si>
    <t>目標候補提示</t>
  </si>
  <si>
    <t>目標候補の例文</t>
  </si>
  <si>
    <t>ICF</t>
  </si>
  <si>
    <t>例</t>
  </si>
  <si>
    <t>現在×</t>
  </si>
  <si>
    <t>活動</t>
  </si>
  <si>
    <t>一番近い店まで買い物に行く【移動範囲】</t>
  </si>
  <si>
    <t>○○まで買い物に行ける</t>
  </si>
  <si>
    <t>記入例：近所のコンビニまで買い物に行ける</t>
  </si>
  <si>
    <t>d620 物品とサービスの入手</t>
  </si>
  <si>
    <t>自宅近くのコンビニまで歩いて行く</t>
  </si>
  <si>
    <t>最寄りの店まで電動カートで往復する</t>
  </si>
  <si>
    <t>歩行器を使って最寄りの店に行く</t>
  </si>
  <si>
    <t>a1</t>
  </si>
  <si>
    <t>その他</t>
  </si>
  <si>
    <t>タクシーや自家用車で市町村外に出掛けられる【移動範囲】</t>
  </si>
  <si>
    <t>○○までタクシーで外出できる</t>
  </si>
  <si>
    <t>記入例：タクシーを使って市外の病院に行ける</t>
  </si>
  <si>
    <t>d470 交通機関や手段の利用</t>
  </si>
  <si>
    <t>タクシーで1人で通院する</t>
  </si>
  <si>
    <t>家族の車に同乗してスーパーに行く</t>
  </si>
  <si>
    <t>タクシーで娘夫婦の家に出掛ける</t>
  </si>
  <si>
    <t>a2</t>
  </si>
  <si>
    <t>バス･電車で10分以上の所に出掛ける【移動範囲】</t>
  </si>
  <si>
    <t>○○まで電車（バス）で外出できる</t>
  </si>
  <si>
    <t>記入例：病院までバスで外出できる</t>
  </si>
  <si>
    <t>1人でバスに乗車して通院する</t>
  </si>
  <si>
    <t>電車に乗って買い物に行く</t>
  </si>
  <si>
    <t>ヘルパー同伴で電車を利用する</t>
  </si>
  <si>
    <t>a3</t>
  </si>
  <si>
    <t>鉄道や飛行機で遠方まで出掛ける【移動範囲】</t>
  </si>
  <si>
    <t>（遠方の）○○まで外出できる</t>
  </si>
  <si>
    <t>記入例：○○県のお墓まで電車で出掛けられる</t>
  </si>
  <si>
    <t>新幹線で遠方に出掛ける</t>
  </si>
  <si>
    <t>飛行機に乗って遠方に出向く</t>
  </si>
  <si>
    <t>電車で遠方の実家に出向く</t>
  </si>
  <si>
    <t>a4</t>
  </si>
  <si>
    <t>自転車や自動車を運転して移動する【移動範囲】</t>
  </si>
  <si>
    <t>自転車（自動車運転）で外出ができる</t>
  </si>
  <si>
    <t>記入例：自転車で買い物に行ける</t>
  </si>
  <si>
    <t>d475 運転や操作</t>
  </si>
  <si>
    <t>自転車に乗って近隣に出掛ける</t>
  </si>
  <si>
    <t>スクーターに乗って出掛ける</t>
  </si>
  <si>
    <t>自家用車を運転して出掛ける</t>
  </si>
  <si>
    <t>a5</t>
  </si>
  <si>
    <t>立ち上がり、起き上がり、寝返りをする【基本動作】</t>
  </si>
  <si>
    <t>ひとりで立ち上がりができる</t>
  </si>
  <si>
    <t>記入例：ベッド･イスの立ち座りが安全にできる</t>
  </si>
  <si>
    <t>d410 基本的な姿勢の変換</t>
  </si>
  <si>
    <t>1人で椅子から立ち上がる</t>
  </si>
  <si>
    <t>1人でベッドから起き上がる</t>
  </si>
  <si>
    <t>自力で寝返りをする</t>
  </si>
  <si>
    <t>a6</t>
  </si>
  <si>
    <t>車いす、ベッド、便器等に移乗する【基本動作】</t>
  </si>
  <si>
    <t>ひとりで○○に移乗ができる</t>
  </si>
  <si>
    <t>記入例：ひとりでベッドから車いすに移乗できる</t>
  </si>
  <si>
    <t>d420 乗り移り（移乗）</t>
  </si>
  <si>
    <t>1人でベッドから車いすに移る</t>
  </si>
  <si>
    <t>ポータブルトイレに自力で移る</t>
  </si>
  <si>
    <t>シャワーチェアに移動する</t>
  </si>
  <si>
    <t>a7</t>
  </si>
  <si>
    <t>屋内を歩行（移動）する【基本動作】</t>
  </si>
  <si>
    <t>自宅内を安全に歩行（車いす移動）できる</t>
  </si>
  <si>
    <t>記入例：手すりを伝ってトイレまで歩行できる</t>
  </si>
  <si>
    <t>d4600 自宅内の移動</t>
  </si>
  <si>
    <t>自宅内をつかまり歩きする</t>
  </si>
  <si>
    <t>自宅内を車いすで移動する</t>
  </si>
  <si>
    <t>玄関を昇り降りする</t>
  </si>
  <si>
    <t>a8</t>
  </si>
  <si>
    <t>屋外を安全に歩行（移動）する【基本動作】</t>
  </si>
  <si>
    <t>屋外を安全に歩行（車いす移動）できる</t>
  </si>
  <si>
    <t>記入例：杖をついて自宅周囲を歩行できる</t>
  </si>
  <si>
    <t>d4602 屋外の移動</t>
  </si>
  <si>
    <t>杖で自宅周囲を歩く</t>
  </si>
  <si>
    <t>歩行器で買い物に出る</t>
  </si>
  <si>
    <t>電動車いすで近隣に出掛ける</t>
  </si>
  <si>
    <t>a9</t>
  </si>
  <si>
    <t>階段を安全に昇降する【基本動作】</t>
  </si>
  <si>
    <t>○○の階段を安全に上り下りできる</t>
  </si>
  <si>
    <t>記入例：片側手すりを伝って階段を昇降できる</t>
  </si>
  <si>
    <t>d4551 昇り降り</t>
  </si>
  <si>
    <t>玄関外の階段を昇降する</t>
  </si>
  <si>
    <t>自宅の階段を1人で昇降する</t>
  </si>
  <si>
    <t>駅の階段を昇り降りする</t>
  </si>
  <si>
    <t>a10</t>
  </si>
  <si>
    <t>ひとりで入浴する【セルフケア】</t>
  </si>
  <si>
    <t>ひとりで入浴できる</t>
  </si>
  <si>
    <t>記入例：娘さんの見守りがあれば入浴できる</t>
  </si>
  <si>
    <t>d510 自分の身体を洗うこと</t>
  </si>
  <si>
    <t>自宅浴室で1人で入浴する</t>
  </si>
  <si>
    <t>1人で洗身･洗髪をする</t>
  </si>
  <si>
    <t>浴槽出入りを1人で行う</t>
  </si>
  <si>
    <t>a11</t>
  </si>
  <si>
    <t>整容動作をする【セルフケア】</t>
  </si>
  <si>
    <t>ひとりではみがき(爪切り)ができる</t>
  </si>
  <si>
    <t>記入例：自助具を使って爪切りができる</t>
  </si>
  <si>
    <t>d520 身体各部の手入れ</t>
  </si>
  <si>
    <t>洗面台で洗顔する</t>
  </si>
  <si>
    <t>1人で爪が切れる</t>
  </si>
  <si>
    <t>1人で歯磨きをする</t>
  </si>
  <si>
    <t>a12</t>
  </si>
  <si>
    <t>トイレ動作をする【セルフケア】</t>
  </si>
  <si>
    <t>ひとりでトイレ動作ができる</t>
  </si>
  <si>
    <t>記入例：見守りなしでトイレに行ける</t>
  </si>
  <si>
    <t>d530 排泄</t>
  </si>
  <si>
    <t>定時に1人で排尿する</t>
  </si>
  <si>
    <t>1人で排便する</t>
  </si>
  <si>
    <t>ポータブルトイレで排泄する</t>
  </si>
  <si>
    <t>a13</t>
  </si>
  <si>
    <t>更衣動作をする【セルフケア】</t>
  </si>
  <si>
    <t>ひとりで着替えができる</t>
  </si>
  <si>
    <t>記入例：ひとりで靴下がはける</t>
  </si>
  <si>
    <t>d540 更衣</t>
  </si>
  <si>
    <t>1人で着替えをする</t>
  </si>
  <si>
    <t>自力でボタンを掛け外す</t>
  </si>
  <si>
    <t>1人で靴を着脱する</t>
  </si>
  <si>
    <t>a14</t>
  </si>
  <si>
    <t>食事動作をする【セルフケア】</t>
  </si>
  <si>
    <t>ひとりで食事が食べられる（水分摂取できる）</t>
  </si>
  <si>
    <t>記入例：箸を使って食事ができる</t>
  </si>
  <si>
    <t>d550 食べること</t>
  </si>
  <si>
    <t>スプーンで食事をする</t>
  </si>
  <si>
    <t>よく噛んで食べる</t>
  </si>
  <si>
    <t>むせずに食事する</t>
  </si>
  <si>
    <t>a15</t>
  </si>
  <si>
    <t>1人で病院に受診する【セルフケア】</t>
  </si>
  <si>
    <t>ひとりで病院に通える</t>
  </si>
  <si>
    <t>記入例：ひとりで定期受診ができる</t>
  </si>
  <si>
    <t>d570 健康に注意すること</t>
  </si>
  <si>
    <t>定期健康診断を受ける</t>
  </si>
  <si>
    <t>1人でワクチン接種に出向く</t>
  </si>
  <si>
    <t>1人で処方薬を入手する</t>
  </si>
  <si>
    <t>a16</t>
  </si>
  <si>
    <t>以前＞現在</t>
  </si>
  <si>
    <t>調理をする【家事】</t>
  </si>
  <si>
    <t>調理ができる</t>
  </si>
  <si>
    <t>記入例：簡単な調理が1人でできる</t>
  </si>
  <si>
    <t>d630 調理</t>
  </si>
  <si>
    <t>簡単な調理をする</t>
  </si>
  <si>
    <t>包丁で食材を切る</t>
  </si>
  <si>
    <t>中華鍋で炒め物を作る</t>
  </si>
  <si>
    <t>a17</t>
  </si>
  <si>
    <t>必要な物品を入手する【家事】</t>
  </si>
  <si>
    <t>○○（物品）を入手できる（宅配含む）</t>
  </si>
  <si>
    <t>記入例：宅配サービスで必要な食材をできる</t>
  </si>
  <si>
    <t>1人で買い物に出掛ける</t>
  </si>
  <si>
    <t>食材宅配サービスを利用する</t>
  </si>
  <si>
    <t>ネットで買い物をする</t>
  </si>
  <si>
    <t>a18</t>
  </si>
  <si>
    <t>洗濯（乾燥含む）をする【家事】</t>
  </si>
  <si>
    <t>洗濯(物干し)ができる</t>
  </si>
  <si>
    <t>記入例：洗濯物干しと取り組みができる</t>
  </si>
  <si>
    <t>d640 調理以外の家事</t>
  </si>
  <si>
    <t>洗濯物を干す/取り込む</t>
  </si>
  <si>
    <t>洗濯機を操作する</t>
  </si>
  <si>
    <t>選択した衣類を畳む</t>
  </si>
  <si>
    <t>a19</t>
  </si>
  <si>
    <t>掃除をする【家事】</t>
  </si>
  <si>
    <t>自宅内(居室内)の掃除ができる</t>
  </si>
  <si>
    <t>記入例：お風呂掃除ができる</t>
  </si>
  <si>
    <t>掃除機を使って掃除する</t>
  </si>
  <si>
    <t>ロボット掃除機で掃除する</t>
  </si>
  <si>
    <t>浴槽洗いをする</t>
  </si>
  <si>
    <t>a20</t>
  </si>
  <si>
    <t>ごみ捨てをする【家事】</t>
  </si>
  <si>
    <t>ごみ捨てができる</t>
  </si>
  <si>
    <t>記入例：ごみ収集場所までごみを運べる</t>
  </si>
  <si>
    <t>ごみを分別する</t>
  </si>
  <si>
    <t>ごみを袋にまとめる</t>
  </si>
  <si>
    <t>ステーションにごみを出す</t>
  </si>
  <si>
    <t>a21</t>
  </si>
  <si>
    <t>健康のためにウオーキングをする【運動習慣】</t>
  </si>
  <si>
    <t>歩行運動ができる</t>
  </si>
  <si>
    <t>記入例：健康のためにウオーキングができる</t>
  </si>
  <si>
    <t>d450 歩行</t>
  </si>
  <si>
    <t>自宅周囲を散歩する</t>
  </si>
  <si>
    <t>早歩きでウオーキングする</t>
  </si>
  <si>
    <t>犬と散歩する</t>
  </si>
  <si>
    <t>a22</t>
  </si>
  <si>
    <t>健康のために歩く以外の運動をする【運動習慣】</t>
  </si>
  <si>
    <t>歩く以外の運動ができる</t>
  </si>
  <si>
    <t>記入例：健康のために歩く以外の運動を行う</t>
  </si>
  <si>
    <t>テレビ体操をする</t>
  </si>
  <si>
    <t>ヨガ/柔軟体操をする</t>
  </si>
  <si>
    <t>太極拳をする</t>
  </si>
  <si>
    <t>a23</t>
  </si>
  <si>
    <t>現在○</t>
  </si>
  <si>
    <t>自主的運動を週2回以上する【運動習慣】</t>
  </si>
  <si>
    <t>自主的運動を週2回以上できる</t>
  </si>
  <si>
    <t>記入例：健康のための自主的運動を週2回以上行う</t>
  </si>
  <si>
    <t>散歩を日課とする</t>
  </si>
  <si>
    <t>体操を日課とする</t>
  </si>
  <si>
    <t>ダンベル運動を日課とする</t>
  </si>
  <si>
    <t>a24</t>
  </si>
  <si>
    <t>自主的な運動を長期に渡って続ける【運動習慣】</t>
  </si>
  <si>
    <t>自主的運動を習慣化できる</t>
  </si>
  <si>
    <t>記入例：健康のための自主的運動を習慣化する</t>
  </si>
  <si>
    <t>散歩を長期間継続する</t>
  </si>
  <si>
    <t>体操を長期に渡って続ける</t>
  </si>
  <si>
    <t>ラジオ体操に年間を通して参加する</t>
  </si>
  <si>
    <t>a25</t>
  </si>
  <si>
    <t>目標例</t>
  </si>
  <si>
    <t>以前が○
 現在が×</t>
  </si>
  <si>
    <t>参加</t>
  </si>
  <si>
    <t>家庭用品の使用（管理）をする【家庭での役割】</t>
  </si>
  <si>
    <t>○○（家庭用品）を管理（使用）できる</t>
  </si>
  <si>
    <t>記入例：アイロン掛けができる</t>
  </si>
  <si>
    <t>d650 家庭用品の管理</t>
  </si>
  <si>
    <t>アイロンがけをする</t>
  </si>
  <si>
    <t>寝具を替える</t>
  </si>
  <si>
    <t>季節の衣替えをする</t>
  </si>
  <si>
    <t>暖房器具を出す/しまう</t>
  </si>
  <si>
    <t>節句の品を出す/しまう</t>
  </si>
  <si>
    <t>粗大ごみを廃棄する</t>
  </si>
  <si>
    <t>p1</t>
  </si>
  <si>
    <t>住まいの手入れをする【家庭での役割】</t>
  </si>
  <si>
    <t>（住居の）○○の手入れができる</t>
  </si>
  <si>
    <t>記入例：浴室のカビ取りができる</t>
  </si>
  <si>
    <t>d6501 住居と家具の手入れ</t>
  </si>
  <si>
    <t>壁や床を手入れする</t>
  </si>
  <si>
    <t>窓ガラスを清掃する</t>
  </si>
  <si>
    <t>浴室の汚れを清掃する</t>
  </si>
  <si>
    <t>排水管を清掃する</t>
  </si>
  <si>
    <t>害虫を駆除する</t>
  </si>
  <si>
    <t>落葉掃き･除雪をする</t>
  </si>
  <si>
    <t>p2</t>
  </si>
  <si>
    <t>庭（植物）の手入れをする【家庭での役割】</t>
  </si>
  <si>
    <t>庭（植物）の手入れができる</t>
  </si>
  <si>
    <t>記入例：庭の雑草取りができる</t>
  </si>
  <si>
    <t>d6505 屋内外の植物の手入れ</t>
  </si>
  <si>
    <t>苗を植える</t>
  </si>
  <si>
    <t>庭木･花に水をやる</t>
  </si>
  <si>
    <t>雑草取りをする</t>
  </si>
  <si>
    <t>家庭菜園の収穫をする</t>
  </si>
  <si>
    <t>庭木の剪定をする</t>
  </si>
  <si>
    <t>庭の落葉を清掃する</t>
  </si>
  <si>
    <t>p3</t>
  </si>
  <si>
    <t>日常品の保管（貯蔵）をする【家庭での役割】</t>
  </si>
  <si>
    <t>○○の貯蔵･保管ができる</t>
  </si>
  <si>
    <t>記入例：梅酒づくりができる</t>
  </si>
  <si>
    <t>d6404 日常必需品の貯蔵</t>
  </si>
  <si>
    <t>漬け物を漬ける</t>
  </si>
  <si>
    <t>防災用具を揃える</t>
  </si>
  <si>
    <t>非常食を揃える</t>
  </si>
  <si>
    <t>灯油を備蓄する</t>
  </si>
  <si>
    <t>米を貯蔵する</t>
  </si>
  <si>
    <t>梅酒を作る</t>
  </si>
  <si>
    <t>p4</t>
  </si>
  <si>
    <t>家計・財産管理をする【家庭での役割】</t>
  </si>
  <si>
    <t>家計や財産の管理ができる</t>
  </si>
  <si>
    <t>記入例：郵便局でお金の出し入れができる</t>
  </si>
  <si>
    <t>d860 基本的な経済的取引き</t>
  </si>
  <si>
    <t>預貯金を管理する</t>
  </si>
  <si>
    <t>保険を管理する</t>
  </si>
  <si>
    <t>家計簿をつける</t>
  </si>
  <si>
    <t>請求領収書を管理する</t>
  </si>
  <si>
    <t>税務申告をする</t>
  </si>
  <si>
    <t>生前贈与を計画する</t>
  </si>
  <si>
    <t>p5</t>
  </si>
  <si>
    <t>家族･親族の介護をする【家庭での役割】</t>
  </si>
  <si>
    <t>○○の介護ができる</t>
  </si>
  <si>
    <t>記入例：夫の外出介助ができる</t>
  </si>
  <si>
    <t>d660 他者への援助</t>
  </si>
  <si>
    <t>身体介護をする</t>
  </si>
  <si>
    <t>家事介護をする</t>
  </si>
  <si>
    <t>通院に付き添う</t>
  </si>
  <si>
    <t>ケアマネと交渉する</t>
  </si>
  <si>
    <t>介護用品を入手する</t>
  </si>
  <si>
    <t>話し相手になる</t>
  </si>
  <si>
    <t>p6</t>
  </si>
  <si>
    <t>子供（ペット）の世話をする【家庭での役割】</t>
  </si>
  <si>
    <t>子供（ペット）の世話ができる</t>
  </si>
  <si>
    <t>記入例：預かった孫の世話ができる</t>
  </si>
  <si>
    <t>孫と外出する</t>
  </si>
  <si>
    <t>孫を預かる</t>
  </si>
  <si>
    <t>孫の運動会等を観戦する</t>
  </si>
  <si>
    <t>犬の散歩をする</t>
  </si>
  <si>
    <t>ペットを預かる</t>
  </si>
  <si>
    <t>p7</t>
  </si>
  <si>
    <t>訪問者や電話への対応をする【家庭での役割】</t>
  </si>
  <si>
    <t>訪問者（電話）への対応ができる</t>
  </si>
  <si>
    <t>記入例：宅配便荷物の受け取りができる</t>
  </si>
  <si>
    <t>d740 公的な関係</t>
  </si>
  <si>
    <t>電話番をする</t>
  </si>
  <si>
    <t>呼び鈴に対応する</t>
  </si>
  <si>
    <t>荷物･郵便を受け取る</t>
  </si>
  <si>
    <t>訪問者をもてなす</t>
  </si>
  <si>
    <t>玄関の解錠をする</t>
  </si>
  <si>
    <t>p8</t>
  </si>
  <si>
    <t>ご近所づきあいをする【家庭での役割】</t>
  </si>
  <si>
    <t>ご近所づきあいができる</t>
  </si>
  <si>
    <t>記入例：ご近所の方と立ち話ができる</t>
  </si>
  <si>
    <t>d750 非公式な社会的関係</t>
  </si>
  <si>
    <t>隣人に挨拶する</t>
  </si>
  <si>
    <t>隣人と立ち話をする</t>
  </si>
  <si>
    <t>回覧板を受け渡す</t>
  </si>
  <si>
    <t>お裾分けの受渡し</t>
  </si>
  <si>
    <t>荷物等を預かる</t>
  </si>
  <si>
    <t>p9</t>
  </si>
  <si>
    <t>家族･親族の相談相手をする【家庭での役割】</t>
  </si>
  <si>
    <t>家族･親族の相談相手になれる</t>
  </si>
  <si>
    <t>記入例：娘さんに味付けを教えられる</t>
  </si>
  <si>
    <t>d760 家族関係</t>
  </si>
  <si>
    <t>配偶者の聞き役になる</t>
  </si>
  <si>
    <t>子の相談相手になる</t>
  </si>
  <si>
    <t>親戚との調整役になる</t>
  </si>
  <si>
    <t>昔話を子に教える</t>
  </si>
  <si>
    <t>料理の味付けを教える</t>
  </si>
  <si>
    <t>p10</t>
  </si>
  <si>
    <t>仏壇･神棚の管理をする【家庭での役割】</t>
  </si>
  <si>
    <t>神棚･仏壇の管理ができる</t>
  </si>
  <si>
    <t>記入例：仏壇の供え物を上げ下げできる</t>
  </si>
  <si>
    <t>d930 宗教とスピリチュアリティ</t>
  </si>
  <si>
    <t>仏壇に線香をあげる</t>
  </si>
  <si>
    <t>仏壇に供物を供える</t>
  </si>
  <si>
    <t>仏壇/神棚を掃除する</t>
  </si>
  <si>
    <t>神棚にしめ縄を飾る</t>
  </si>
  <si>
    <t>神棚に供物を供える</t>
  </si>
  <si>
    <t>正月飾りをする</t>
  </si>
  <si>
    <t>p11</t>
  </si>
  <si>
    <t>墓参や法要の準備をする【家庭での役割】</t>
  </si>
  <si>
    <t>墓参り（法要の準備）ができる</t>
  </si>
  <si>
    <t>記入例：お彼岸にお墓参りができる</t>
  </si>
  <si>
    <t>墓参りに行く</t>
  </si>
  <si>
    <t>法要の手配をする</t>
  </si>
  <si>
    <t>法事の準備をする</t>
  </si>
  <si>
    <t>法事に参加する</t>
  </si>
  <si>
    <t>追悼儀礼に参加する</t>
  </si>
  <si>
    <t>p12</t>
  </si>
  <si>
    <t>（報酬を伴う）仕事をする【社会参加】</t>
  </si>
  <si>
    <t>○○の仕事ができる</t>
  </si>
  <si>
    <t>記入例：家業の手伝いができる</t>
  </si>
  <si>
    <t>d850 報酬を伴う仕事</t>
  </si>
  <si>
    <t>家業を手伝う</t>
  </si>
  <si>
    <t>有償ボランティアをする</t>
  </si>
  <si>
    <t>就労復帰する</t>
  </si>
  <si>
    <t>株の取引をする</t>
  </si>
  <si>
    <t>不動産経営をする</t>
  </si>
  <si>
    <t>p13</t>
  </si>
  <si>
    <t>（報酬がない）仕事や活動をする【社会参加】</t>
  </si>
  <si>
    <t>○○の仕事･活動ができる</t>
  </si>
  <si>
    <t>記入例：町内会清掃活動に参加できる</t>
  </si>
  <si>
    <t>d855 無報酬の仕事</t>
  </si>
  <si>
    <t>清掃･美化活動に参加する</t>
  </si>
  <si>
    <t>防災･防犯活動に参加する</t>
  </si>
  <si>
    <t>地域づくり活動に参加する</t>
  </si>
  <si>
    <t>福祉活動に参加する</t>
  </si>
  <si>
    <t>p14</t>
  </si>
  <si>
    <t>地域行事に参加する【社会参加】</t>
  </si>
  <si>
    <t>○○（地域行事等）に参加できる</t>
  </si>
  <si>
    <t>記入例：敬老会に参加できる</t>
  </si>
  <si>
    <t>d910 地域生活</t>
  </si>
  <si>
    <t>地域の敬老会の催しに参加する</t>
  </si>
  <si>
    <t>シニアクラブ活動に参加する</t>
  </si>
  <si>
    <t>ウオーキング行事に参加する</t>
  </si>
  <si>
    <t>宿泊旅行行事に参加する</t>
  </si>
  <si>
    <t>演芸の催しに参加する</t>
  </si>
  <si>
    <t>p15</t>
  </si>
  <si>
    <t>自治会などに参加する【社会参加】</t>
  </si>
  <si>
    <t>○○（自治会など）に参加できる</t>
  </si>
  <si>
    <t>記入例：町内会の会合にできる</t>
  </si>
  <si>
    <t>町内会の世話人をする</t>
  </si>
  <si>
    <t>町内会の催しに参加する</t>
  </si>
  <si>
    <t>防災訓練に参加する</t>
  </si>
  <si>
    <t>マンション管理組合に参加する</t>
  </si>
  <si>
    <t>防犯パトロールに参加する</t>
  </si>
  <si>
    <t>p16</t>
  </si>
  <si>
    <t>冠婚葬祭などの行事に参加する【社会参加】</t>
  </si>
  <si>
    <t>○○（冠婚葬祭）に参加できる</t>
  </si>
  <si>
    <t>記入例：同窓会に参加できる</t>
  </si>
  <si>
    <t>孫の結婚式に出席する</t>
  </si>
  <si>
    <t>同窓会に出席する</t>
  </si>
  <si>
    <t>旧職場の式典に出席する</t>
  </si>
  <si>
    <t>孫の運動会を見に行く</t>
  </si>
  <si>
    <t>葬儀に参列する</t>
  </si>
  <si>
    <t>p17</t>
  </si>
  <si>
    <t>学習活動に参加する【社会参加】</t>
  </si>
  <si>
    <t>○○（学習活動）に参加できる</t>
  </si>
  <si>
    <t>記入例：市民講座に参加できる</t>
  </si>
  <si>
    <t>d839 その他の特定の教育</t>
  </si>
  <si>
    <t>生涯学習講座に参加する</t>
  </si>
  <si>
    <t>シニア向け公開講座に行く</t>
  </si>
  <si>
    <t>健康講演会に参加する</t>
  </si>
  <si>
    <t>習い事スクールに参加する</t>
  </si>
  <si>
    <t>シルバー人材センターで技能を修得する</t>
  </si>
  <si>
    <t>p18</t>
  </si>
  <si>
    <t>介護予防や趣味活動に参加する【社会参加】</t>
  </si>
  <si>
    <t>○○（活動）に参加できる</t>
  </si>
  <si>
    <t>記入例：介護予防教室に参加できる</t>
  </si>
  <si>
    <t>介護予防教室に通う</t>
  </si>
  <si>
    <t>地域の交流サロンに出向く</t>
  </si>
  <si>
    <t>通所介護を利用する</t>
  </si>
  <si>
    <t>地域のサークル活動に参加する</t>
  </si>
  <si>
    <t>シニア体操の会に参加する</t>
  </si>
  <si>
    <t>p19</t>
  </si>
  <si>
    <t>友人・親戚を訪問（旅行）する【社会参加】</t>
  </si>
  <si>
    <t>○○を訪問（旅行）できる</t>
  </si>
  <si>
    <t>記入例：息子さん宅に訪問できる</t>
  </si>
  <si>
    <t>d920 レクリエーションとレジャー</t>
  </si>
  <si>
    <t>友人宅を訪問する</t>
  </si>
  <si>
    <t>お見舞いに行く</t>
  </si>
  <si>
    <t>友人とショッピングに出掛ける</t>
  </si>
  <si>
    <t>親族で温泉旅行に出掛ける</t>
  </si>
  <si>
    <t>グルメツアーに出掛ける</t>
  </si>
  <si>
    <t>p20</t>
  </si>
  <si>
    <t>スポーツ･運動活動に参加する【社会参加】</t>
  </si>
  <si>
    <t>○○（運動活動等）に参加できる</t>
  </si>
  <si>
    <t>記入例：ウオーキングの会に参加できる</t>
  </si>
  <si>
    <t>近隣の散歩を日課にする</t>
  </si>
  <si>
    <t>ヨガの会に参加する</t>
  </si>
  <si>
    <t>ゴルフの打ちっぱなしに行く</t>
  </si>
  <si>
    <t>プールに通う</t>
  </si>
  <si>
    <t>踊りの会に参加する</t>
  </si>
  <si>
    <t>p21</t>
  </si>
  <si>
    <t>（外出）余暇活動に参加する【社会参加】</t>
  </si>
  <si>
    <t>○○（余暇活動）に参加できる</t>
  </si>
  <si>
    <t>記入例：絵画教室に参加できる</t>
  </si>
  <si>
    <t>昼カラオケに出向く</t>
  </si>
  <si>
    <t>俳句教室に通う</t>
  </si>
  <si>
    <t>美術館巡りをする</t>
  </si>
  <si>
    <t>麻雀仲間と卓を囲む</t>
  </si>
  <si>
    <t>ギャンブルに通う</t>
  </si>
  <si>
    <t>p22</t>
  </si>
  <si>
    <t>宗教関係の活動をする【社会参加】</t>
  </si>
  <si>
    <t>○○（参拝、礼拝、各種活動）ができる</t>
  </si>
  <si>
    <t>記入例：寺社教会の礼拝に参加できる</t>
  </si>
  <si>
    <t>お寺参りをする</t>
  </si>
  <si>
    <t>教会の礼拝に参加する</t>
  </si>
  <si>
    <t>座禅の会に参加する</t>
  </si>
  <si>
    <t>寺社修行体験に参加する</t>
  </si>
  <si>
    <t>史跡巡りをする</t>
  </si>
  <si>
    <t>p23</t>
  </si>
  <si>
    <t>選挙に参加する【社会参加】</t>
  </si>
  <si>
    <t>選挙に参加できる</t>
  </si>
  <si>
    <t>記入例：指定投票所で投票できる</t>
  </si>
  <si>
    <t>d950 政治活動と市民権</t>
  </si>
  <si>
    <t>投票所に出向いて投票する</t>
  </si>
  <si>
    <t>郵便等による不在者投票をする</t>
  </si>
  <si>
    <t>演説会に出向く</t>
  </si>
  <si>
    <t>選挙活動の手伝いをする</t>
  </si>
  <si>
    <t>政党活動に参加する</t>
  </si>
  <si>
    <t>p24</t>
  </si>
  <si>
    <t>ネット等で社会と関わる活動をする【社会参加】</t>
  </si>
  <si>
    <t>ネットの○○活動に参加できる</t>
  </si>
  <si>
    <t>記入例：SNSコミュニティに参加できる</t>
  </si>
  <si>
    <t>SNSコミュニティに参加する</t>
  </si>
  <si>
    <t>動画を投稿する</t>
  </si>
  <si>
    <t>遠方の家族とビデオ通話をする</t>
  </si>
  <si>
    <t>撮った写真を公開する</t>
  </si>
  <si>
    <t>同じ病気の人と遠隔で支え合う</t>
  </si>
  <si>
    <t>p25</t>
  </si>
  <si>
    <t>強制</t>
  </si>
  <si>
    <t>デイサービスで他者と交流する【社会参加】</t>
  </si>
  <si>
    <t>デイサービスで○○と交流する</t>
  </si>
  <si>
    <t>記入例：デイサービスで職員との会話を楽しむ</t>
  </si>
  <si>
    <t>d710　基本的な対人交流</t>
  </si>
  <si>
    <t>デイサービスで他の利用者との交流を楽しむ</t>
  </si>
  <si>
    <t>デイサービス職員との会話を楽しむ</t>
  </si>
  <si>
    <t>p26</t>
  </si>
  <si>
    <t>記入例：ベッド･イスの立ち座りが安全にできる　</t>
  </si>
  <si>
    <t>記入例：ひとりでベッドから車いすに移乗できる　</t>
  </si>
  <si>
    <t>記入例：手すりを伝ってトイレまで歩行できる　</t>
  </si>
  <si>
    <t>記入例：杖をついて自宅周囲を歩行できる　</t>
  </si>
  <si>
    <t>記入例：片側手すりを伝って階段を昇降できる　</t>
  </si>
  <si>
    <t>液の階段を昇り降りする</t>
  </si>
  <si>
    <t>家庭用品の使用（管理）をする【家庭】</t>
  </si>
  <si>
    <t>-</t>
  </si>
  <si>
    <t>準備</t>
  </si>
  <si>
    <t>探索</t>
  </si>
  <si>
    <t>移動</t>
  </si>
  <si>
    <t>操作</t>
  </si>
  <si>
    <t>アイロンがけ、靴の手入れ、季節の衣替え・寝具替え、冷暖房器具の出し入れ、節句用品の出し入れ、不要品・粗大ごみの廃棄、自転車・自動車の手入れ</t>
  </si>
  <si>
    <t>取り扱う家庭用品を手元に準備する</t>
  </si>
  <si>
    <t>家庭用品の収納場所を思い出す</t>
  </si>
  <si>
    <t>家庭用品の場所まで歩く</t>
  </si>
  <si>
    <t>家庭用品を取り扱う</t>
  </si>
  <si>
    <t>家庭用品を取り扱いできる状態にする</t>
  </si>
  <si>
    <t>家庭用品の使用/収納/管理方法を確認する</t>
  </si>
  <si>
    <t>家庭用品を持って歩く</t>
  </si>
  <si>
    <t>物品を出し入れする</t>
  </si>
  <si>
    <t>手入れに必要な物品を用意する</t>
  </si>
  <si>
    <t>不要な物品を選別する</t>
  </si>
  <si>
    <t>作業を終えるまで歩き続ける</t>
  </si>
  <si>
    <t>物品を手入れする</t>
  </si>
  <si>
    <t>住まいの手入れをする【家庭】</t>
  </si>
  <si>
    <t>壁や床の手入れ・補修、雨戸や網戸の清掃・補修、浴室の防カビ、押入れ通風、 排水管清掃、害虫駆除、屋根・外壁・塀・雨どいの補修、除雪</t>
  </si>
  <si>
    <t>手入れをする手順を計画する</t>
  </si>
  <si>
    <t>手入れを要する場所を発見する</t>
  </si>
  <si>
    <t>手入れする場所まで移動する</t>
  </si>
  <si>
    <t>手入れに必要な用具を取り扱う</t>
  </si>
  <si>
    <t>手入れに使用する物品を準備する</t>
  </si>
  <si>
    <t>手入れの方法や手順を確認する</t>
  </si>
  <si>
    <t>手入れ作業に必要な物品を持って歩く</t>
  </si>
  <si>
    <t>手順通りに手入れ作業を行う</t>
  </si>
  <si>
    <t>業者へ依頼をする</t>
  </si>
  <si>
    <t>業者を選定する</t>
  </si>
  <si>
    <t>手入れが終わるまで歩き続ける</t>
  </si>
  <si>
    <t>手入れに使った用具を片付ける</t>
  </si>
  <si>
    <t>庭（植物）の手入れをする【家庭】</t>
  </si>
  <si>
    <t>手入れを要する対象を発見する</t>
  </si>
  <si>
    <t>手入れの場所まで安全に移動する</t>
  </si>
  <si>
    <t>日常品の保管（貯蔵）をする【家庭】</t>
  </si>
  <si>
    <t>保管/貯蔵する物品を入手する</t>
  </si>
  <si>
    <t>保管/貯蔵する物品の入手先を探す</t>
  </si>
  <si>
    <t>保管/貯蔵作業の場所まで安全に移動する</t>
  </si>
  <si>
    <t>保管/貯蔵作業に必要な用具を取り扱う</t>
  </si>
  <si>
    <t>保管/貯蔵する手順を計画する</t>
  </si>
  <si>
    <t>保管/貯蔵する方法や手順を確認する</t>
  </si>
  <si>
    <t>保管/貯蔵作業に必要な物品を持って歩く</t>
  </si>
  <si>
    <t>手順通りに保管/貯蔵作業を行う</t>
  </si>
  <si>
    <t>依頼する業者を選定する</t>
  </si>
  <si>
    <t>保管/貯蔵作業が終わるまで歩き続ける</t>
  </si>
  <si>
    <t>保管/貯蔵作業に使った用具を片付ける</t>
  </si>
  <si>
    <t>家計・財産管理をする【家庭】</t>
  </si>
  <si>
    <t>管理に必要な物品を手元に揃える</t>
  </si>
  <si>
    <t>管理に必要な帳票等の入手先を想起する</t>
  </si>
  <si>
    <t>手続き機関まで安全に往復する</t>
  </si>
  <si>
    <t>手続きに必要な書類を取り扱う</t>
  </si>
  <si>
    <t>管理する手続きを計画する</t>
  </si>
  <si>
    <t>管理する方法や手順を確認する</t>
  </si>
  <si>
    <t>手続きが終わるまで施設内を歩き続ける</t>
  </si>
  <si>
    <t>手続きに必要な計算を行う</t>
  </si>
  <si>
    <t>業者へ管理を依頼をする</t>
  </si>
  <si>
    <t>管理を依頼する業者を選定する</t>
  </si>
  <si>
    <t>管理に必要な物品を探して手元に集める</t>
  </si>
  <si>
    <t>手続きに必要な書類に記入する</t>
  </si>
  <si>
    <t>家族･親族の介護をする【家庭】</t>
  </si>
  <si>
    <t>介護に必要な物品を手元に揃える</t>
  </si>
  <si>
    <t>対象者を観察して介護の必要性を認識する</t>
  </si>
  <si>
    <t>通院などの移動介助をする</t>
  </si>
  <si>
    <t>移乗の介助をする</t>
  </si>
  <si>
    <t>介護作業の手順を計画する</t>
  </si>
  <si>
    <t>より適切な介護の方法を探索する</t>
  </si>
  <si>
    <t>買い物の代行などの生活援助をする</t>
  </si>
  <si>
    <t>着替えやおむつ交換などの身体介護をする</t>
  </si>
  <si>
    <t>通院やサービス利用の段取りをする</t>
  </si>
  <si>
    <t>非常時に適切な対応をする方法を確認する</t>
  </si>
  <si>
    <t>掃除/洗濯などの家事作業で移動する</t>
  </si>
  <si>
    <t>食事の介助と後片付けをする</t>
  </si>
  <si>
    <t>子供（ペット）の世話をする【家庭】</t>
  </si>
  <si>
    <t>世話に必要な物品を手元に揃える</t>
  </si>
  <si>
    <t>子供が好きな遊びなどの情報を得る</t>
  </si>
  <si>
    <t>公園など子供との外出先まで往復する</t>
  </si>
  <si>
    <t>おもちゃなどで一緒に遊ぶ</t>
  </si>
  <si>
    <t>世話の段取りを計画する</t>
  </si>
  <si>
    <t>子供/ペットの様子を観察する</t>
  </si>
  <si>
    <t>ペットを散歩させる</t>
  </si>
  <si>
    <t>犬の便を始末する</t>
  </si>
  <si>
    <t>子供が喜ぶ遊びを計画する</t>
  </si>
  <si>
    <t>非常時の対応方法を確認する</t>
  </si>
  <si>
    <t>泣き出したり危険な時に駆けつける</t>
  </si>
  <si>
    <t>着替えやトイレを手伝う</t>
  </si>
  <si>
    <t>訪問者や電話への対応をする【家庭】</t>
  </si>
  <si>
    <t>訪問者の有無や予定を確認する</t>
  </si>
  <si>
    <t>訪問者の要件を把握/理解する</t>
  </si>
  <si>
    <t>玄関まで行って荷物等を受け取る</t>
  </si>
  <si>
    <t>電話の要件を家族に伝達する</t>
  </si>
  <si>
    <t>来訪予定者の要件を事前に確認する</t>
  </si>
  <si>
    <t>訪問者の要件によって対応するかを決める</t>
  </si>
  <si>
    <t>荷物を持って移動する</t>
  </si>
  <si>
    <t>インターフォンを操作して解錠する</t>
  </si>
  <si>
    <t>集荷物（荷物/出前食器等）を事前に揃える</t>
  </si>
  <si>
    <t>留守電など要件によって掛け直しするか判断する</t>
  </si>
  <si>
    <t>設備の点検員と共に宅内を移動する</t>
  </si>
  <si>
    <t>来訪者をもてなす</t>
  </si>
  <si>
    <t>ご近所づきあいをする【家庭】</t>
  </si>
  <si>
    <t>ご近所の人と面識をもつ</t>
  </si>
  <si>
    <t>出会った人との面識の有無を判断する</t>
  </si>
  <si>
    <t>ものを持って隣家と行き来をする</t>
  </si>
  <si>
    <t>挨拶を交わす</t>
  </si>
  <si>
    <t>ご近所の人の情報を得る</t>
  </si>
  <si>
    <t>会話の話題を見つける</t>
  </si>
  <si>
    <t>ご近所の方と近隣に出掛ける</t>
  </si>
  <si>
    <t>立ち話に対応する</t>
  </si>
  <si>
    <t>ご近所の人に渡す品を準備する</t>
  </si>
  <si>
    <t>立ち話の間に姿勢を維持する</t>
  </si>
  <si>
    <t>物品のやり取りをする</t>
  </si>
  <si>
    <t>家族･親族の相談相手をする【家庭】</t>
  </si>
  <si>
    <t>お互いに話しやすい雰囲気を準備する</t>
  </si>
  <si>
    <t>相手の感情・気分を察して対応する</t>
  </si>
  <si>
    <t>料理や家事に付き添う</t>
  </si>
  <si>
    <t>相手の話を傾聴する</t>
  </si>
  <si>
    <t>昔の写真や資料などを用意しておく</t>
  </si>
  <si>
    <t>昔話の記憶を思い出して整理しておく</t>
  </si>
  <si>
    <t>会話しながら散歩する</t>
  </si>
  <si>
    <t>適切な言葉を選んで応答できる</t>
  </si>
  <si>
    <t>仏壇･神棚の管理をする【家庭】</t>
  </si>
  <si>
    <t>供物や飾りを準備する</t>
  </si>
  <si>
    <t>仏壇を整えるタイミングを認識する</t>
  </si>
  <si>
    <t>脚立の上に昇り降りする</t>
  </si>
  <si>
    <t>供物や飾りを供える</t>
  </si>
  <si>
    <t>線香、ろうそくを準備する</t>
  </si>
  <si>
    <t>神棚をまつる時期を認識する</t>
  </si>
  <si>
    <t>お札やしめ縄を買いに行く</t>
  </si>
  <si>
    <t>お札やしめ縄をおさめる</t>
  </si>
  <si>
    <t>お札をお焚き上げに持っていく</t>
  </si>
  <si>
    <t>お供え物を片付ける</t>
  </si>
  <si>
    <t>墓参や法要の準備をする【家庭】</t>
  </si>
  <si>
    <t>墓参りのお供え物を準備する</t>
  </si>
  <si>
    <t>墓参りの時期を認識する</t>
  </si>
  <si>
    <t>墓参りに出掛ける</t>
  </si>
  <si>
    <t>墓の掃除をする</t>
  </si>
  <si>
    <t>法要の計画を立てる</t>
  </si>
  <si>
    <t>法要の時期を認識する</t>
  </si>
  <si>
    <t>礼拝に出掛ける</t>
  </si>
  <si>
    <t>礼拝に参加する</t>
  </si>
  <si>
    <t>法要の依頼･手配をする</t>
  </si>
  <si>
    <t>お供え物を持ち運ぶ</t>
  </si>
  <si>
    <t>法要参加者をもてなす</t>
  </si>
  <si>
    <t>（報酬を伴う）仕事をする【社会】</t>
  </si>
  <si>
    <t>通勤前/就労前の身支度をする</t>
  </si>
  <si>
    <t>勤務日程や作業内容を確認する</t>
  </si>
  <si>
    <t>仕事場に行く、仕事場から帰宅する</t>
  </si>
  <si>
    <t>デスクワークを行う</t>
  </si>
  <si>
    <t>仕事に供えた十分な休養をとる</t>
  </si>
  <si>
    <t>天気や気温を確認して衣服を選択する</t>
  </si>
  <si>
    <t>仕事で必要な物品を持って移動する</t>
  </si>
  <si>
    <t>軽作業を行う</t>
  </si>
  <si>
    <t>仕事に必要な物品をバックに詰める</t>
  </si>
  <si>
    <t>緊急時の連絡先を確認する</t>
  </si>
  <si>
    <t>仕事場内の移動を終業時まで継続する</t>
  </si>
  <si>
    <t>取引業務を行う</t>
  </si>
  <si>
    <t>（報酬がない）仕事や活動をする【社会】</t>
  </si>
  <si>
    <t>就労前/活動前の身支度をする</t>
  </si>
  <si>
    <t>仕事/活動に供えて十分な休養をとる</t>
  </si>
  <si>
    <t>他者との交渉を行う</t>
  </si>
  <si>
    <t>地域行事に参加する【社会】</t>
  </si>
  <si>
    <t>出先までのルートや移動手段を計画する</t>
  </si>
  <si>
    <t>行事が開催される日時を確認する</t>
  </si>
  <si>
    <t>現地に出向く、現地から帰宅する</t>
  </si>
  <si>
    <t>行事に参加して所定の時間まで滞在する</t>
  </si>
  <si>
    <t>行事参加前の身支度をする</t>
  </si>
  <si>
    <t>行事参加時のスケジュールを確認する</t>
  </si>
  <si>
    <t>行事に関連する物品を持って移動する</t>
  </si>
  <si>
    <t>割り当たった活動をこなす</t>
  </si>
  <si>
    <t>行事参加に必要な物品をバックに詰める</t>
  </si>
  <si>
    <t>参加時の活動内容を確認する</t>
  </si>
  <si>
    <t>会場内の移動を参加終了時まで継続する</t>
  </si>
  <si>
    <t>他者との交流を楽しむ</t>
  </si>
  <si>
    <t>自治会などに参加する【社会】</t>
  </si>
  <si>
    <t>開催される日時を確認する</t>
  </si>
  <si>
    <t>会に参加して所定の時間まで滞在する</t>
  </si>
  <si>
    <t>参加前の身支度をする</t>
  </si>
  <si>
    <t>会に参加中のスケジュールを確認する</t>
  </si>
  <si>
    <t>会で使用する物品を持って移動する</t>
  </si>
  <si>
    <t>参加時に必要な物品をバックに詰める</t>
  </si>
  <si>
    <t>他者との会話等を楽しむ</t>
  </si>
  <si>
    <t>冠婚葬祭などの行事に参加する【社会】</t>
  </si>
  <si>
    <t>会場まで移動する</t>
  </si>
  <si>
    <t>受付で記帳をする</t>
  </si>
  <si>
    <t>慶事/弔事の相手を確認する</t>
  </si>
  <si>
    <t>引き出物を持って帰宅する</t>
  </si>
  <si>
    <t>ご祝儀/香典袋と現金を用意する</t>
  </si>
  <si>
    <t>ご祝儀/不祝儀の金額を検討する</t>
  </si>
  <si>
    <t>祝辞/弔事を伝える</t>
  </si>
  <si>
    <t>学習活動に参加する【社会】</t>
  </si>
  <si>
    <t>会場までのルートや移動手段を計画する</t>
  </si>
  <si>
    <t>希望の講座や企画を探して見つける</t>
  </si>
  <si>
    <t>活動の会場まで往復する</t>
  </si>
  <si>
    <t>講演内容のメモをとる</t>
  </si>
  <si>
    <t>出掛ける前に身支度をする</t>
  </si>
  <si>
    <t>企画が開催される日時を確認する</t>
  </si>
  <si>
    <t>会場内を移動する</t>
  </si>
  <si>
    <t>その場で健康運動等を実施する</t>
  </si>
  <si>
    <t>参加に必要な事前学習や予習を行う</t>
  </si>
  <si>
    <t>事前学習の必要性を確認する</t>
  </si>
  <si>
    <t>必要な教材を買いに行く</t>
  </si>
  <si>
    <t>学習プログラムの手順を実行する</t>
  </si>
  <si>
    <t>介護予防や趣味活動に参加する【社会】</t>
  </si>
  <si>
    <t>居住地域のサービスを探索する</t>
  </si>
  <si>
    <t>活動の会場まで移動する</t>
  </si>
  <si>
    <t>参加者受付の記帳をする</t>
  </si>
  <si>
    <t>参加対象者に該当するか確認する</t>
  </si>
  <si>
    <t>会場内を安全に移動する</t>
  </si>
  <si>
    <t>参加に必要な持ち物をバッグに詰める</t>
  </si>
  <si>
    <t>配布物等を持って帰宅する</t>
  </si>
  <si>
    <t>企画プログラムの手順を実行する</t>
  </si>
  <si>
    <t>友人・親戚を訪問（旅行）する【社会】</t>
  </si>
  <si>
    <t>行き先までのルートや移動手段を計画する</t>
  </si>
  <si>
    <t>行きたい先を探索する</t>
  </si>
  <si>
    <t>事前に必要な物品を買いに出掛ける</t>
  </si>
  <si>
    <t>行程のチケットを買う/入手する</t>
  </si>
  <si>
    <t>出掛ける前に必要な物品を用意する</t>
  </si>
  <si>
    <t>相手方の意向を確認する</t>
  </si>
  <si>
    <t>行き先まで移動する</t>
  </si>
  <si>
    <t>迷ったときに適切に対処する</t>
  </si>
  <si>
    <t>訪問相手や同行者との調整をする</t>
  </si>
  <si>
    <t>出先までの移動方法を確認する</t>
  </si>
  <si>
    <t>出先で入手した品を持って帰宅する</t>
  </si>
  <si>
    <t>買い物や飲食の支払いをする</t>
  </si>
  <si>
    <t>スポーツ･運動活動に参加する【社会】</t>
  </si>
  <si>
    <t>参加先までの移動手段を計画する</t>
  </si>
  <si>
    <t>参加したいプログラムを探索する</t>
  </si>
  <si>
    <t>参加先まで移動する</t>
  </si>
  <si>
    <t>必要な準備運動をする</t>
  </si>
  <si>
    <t>天気に合わせて衣服を決める</t>
  </si>
  <si>
    <t>予定していた通りに歩く/走る</t>
  </si>
  <si>
    <t>身体状況に合わせて運動量を調節する</t>
  </si>
  <si>
    <t>必要な用具を準備する</t>
  </si>
  <si>
    <t>事前に必要な用具を買いに出掛ける</t>
  </si>
  <si>
    <t>参加プログラムの手順を実行する</t>
  </si>
  <si>
    <t>（外出）余暇活動に参加する【社会】</t>
  </si>
  <si>
    <t>参加対象のプログラムを確認する</t>
  </si>
  <si>
    <t>出先まで往復する</t>
  </si>
  <si>
    <t>入り口でチケットを購入する</t>
  </si>
  <si>
    <t>出掛ける前の身支度をする</t>
  </si>
  <si>
    <t>同行する参加者と日程調整を図る</t>
  </si>
  <si>
    <t>行き先の施設内を移動する</t>
  </si>
  <si>
    <t>他者とコミュニケーションを図る</t>
  </si>
  <si>
    <t>宗教関係の活動をする【社会】</t>
  </si>
  <si>
    <t>参拝/礼拝に適した日時を確認する</t>
  </si>
  <si>
    <t>現地まで往復移動する</t>
  </si>
  <si>
    <t>場に相応しい所作で参拝/礼拝する</t>
  </si>
  <si>
    <t>同行/同席する参加者と日程の調整をする</t>
  </si>
  <si>
    <t>石段を階段を昇り降りする</t>
  </si>
  <si>
    <t>賽銭/献金を投じる</t>
  </si>
  <si>
    <t>参拝/礼拝に必要な物をバッグに詰める</t>
  </si>
  <si>
    <t>出先の施設内を移動する</t>
  </si>
  <si>
    <t>作法に合った手順で行動する</t>
  </si>
  <si>
    <t>選挙に参加する【社会】</t>
  </si>
  <si>
    <t>投票所入場券を準備する</t>
  </si>
  <si>
    <t>投票日や投票所を確認する</t>
  </si>
  <si>
    <t>投票所まで往復移動する</t>
  </si>
  <si>
    <t>投票用紙を受け取る</t>
  </si>
  <si>
    <t>期日前投票宣誓書に記載を入れる</t>
  </si>
  <si>
    <t>選挙公報で候補者の政見を確認する</t>
  </si>
  <si>
    <t>演説会の場所まで往復する</t>
  </si>
  <si>
    <t>投票用紙に記入する</t>
  </si>
  <si>
    <t>郵便投票等の申請をする</t>
  </si>
  <si>
    <t>郵便投票の該当者か確認する</t>
  </si>
  <si>
    <t>投票所内を移動する</t>
  </si>
  <si>
    <t>投票箱に投票する</t>
  </si>
  <si>
    <t>ネット等で社会と関わる活動をする【社会】</t>
  </si>
  <si>
    <t>必要な情報端末を入手する</t>
  </si>
  <si>
    <t>情報端末で何ができるのかを知る</t>
  </si>
  <si>
    <t>動画/写真撮影の場所まで往復移動する</t>
  </si>
  <si>
    <t>ビデオ通話を発信する/着信する</t>
  </si>
  <si>
    <t>動画や写真撮影の練習をする</t>
  </si>
  <si>
    <t>操作方法を指南してくれる人を見つける</t>
  </si>
  <si>
    <t>携帯ショップまで往復移動する</t>
  </si>
  <si>
    <t>SNSに情報を書き込む/メッセージを確認する</t>
  </si>
  <si>
    <t>ビデオ通話の発信/着信操作を練習する</t>
  </si>
  <si>
    <t>操作が不明なときの支援者を見つける</t>
  </si>
  <si>
    <t>動画を編集してアップする</t>
  </si>
  <si>
    <t>デイサービスで他者と交流する【社会】</t>
  </si>
  <si>
    <t>交流する相手を選ぶ</t>
  </si>
  <si>
    <t>交流する相手を認識する</t>
  </si>
  <si>
    <t>交流しやすい場所に移動する</t>
  </si>
  <si>
    <t>交流する相手と挨拶を交わす</t>
  </si>
  <si>
    <t>話題を準備する</t>
  </si>
  <si>
    <t>話題に沿った話を返す</t>
  </si>
  <si>
    <t>声かけに反応する</t>
  </si>
  <si>
    <t>参加長期目標候補</t>
  </si>
  <si>
    <t>目標の具体例</t>
  </si>
  <si>
    <t>参　加</t>
  </si>
  <si>
    <t>null</t>
  </si>
  <si>
    <t>目標候補</t>
  </si>
  <si>
    <t>対応ICFコード</t>
  </si>
  <si>
    <r>
      <rPr>
        <sz val="14"/>
        <color rgb="FFFF0000"/>
        <rFont val="Arial"/>
        <family val="2"/>
      </rPr>
      <t>目標清書欄</t>
    </r>
    <r>
      <rPr>
        <sz val="12"/>
        <color rgb="FFFF0000"/>
        <rFont val="Arial"/>
        <family val="2"/>
      </rPr>
      <t>　下欄に清書して下さい（40字以内）</t>
    </r>
  </si>
  <si>
    <t>ICFコードの変更</t>
  </si>
  <si>
    <t>表示されたICFコードを変更する場合は下のメニューから選択</t>
  </si>
  <si>
    <t>2021年の介護保険制度改正の時点で厚生労働省から示された指針のうち「個別機能訓練目標・個別機能訓練項目の設定の方法」に沿って、目標達成に必要な要素から、「機能」「活動」「参加」の目標群と、その達成に適した訓練計画を立案します。</t>
  </si>
  <si>
    <t>参加長期目標</t>
  </si>
  <si>
    <t>細分化行為の領域</t>
  </si>
  <si>
    <t>現状の可否</t>
  </si>
  <si>
    <t>優先順位</t>
  </si>
  <si>
    <t>①</t>
  </si>
  <si>
    <t>②</t>
  </si>
  <si>
    <t>③</t>
  </si>
  <si>
    <t>④</t>
  </si>
  <si>
    <t>⑤</t>
  </si>
  <si>
    <t>⑥</t>
  </si>
  <si>
    <t>⑦</t>
  </si>
  <si>
    <t>⑧</t>
  </si>
  <si>
    <t>⑨</t>
  </si>
  <si>
    <t>⑩</t>
  </si>
  <si>
    <t>１をひとつ選ぶ
２をひとつ選ぶ</t>
  </si>
  <si>
    <t>達成に必要な支援項目（訓練）</t>
  </si>
  <si>
    <t>筋力など</t>
  </si>
  <si>
    <t>バランスなど</t>
  </si>
  <si>
    <t>歩行能力など</t>
  </si>
  <si>
    <t>認知機能など</t>
  </si>
  <si>
    <t>動作方法など</t>
  </si>
  <si>
    <t>道具など</t>
  </si>
  <si>
    <t>環境など</t>
  </si>
  <si>
    <t>右から選択</t>
  </si>
  <si>
    <t>例：</t>
  </si>
  <si>
    <t>長期：公民館での趣味活動に参加する</t>
  </si>
  <si>
    <t>短期：デイサービスで趣味活動を再開する</t>
  </si>
  <si>
    <t>ここにチェックを入れた場合は、６．発表用シートの「個別機能訓練の目標」の欄で、ICFコードをリストから選択してください。</t>
  </si>
  <si>
    <t>短参</t>
  </si>
  <si>
    <t>長参</t>
  </si>
  <si>
    <t>目標清書欄</t>
  </si>
  <si>
    <t/>
  </si>
  <si>
    <t>記入例： 前のページで未選択</t>
  </si>
  <si>
    <t>長活</t>
  </si>
  <si>
    <t>短活</t>
  </si>
  <si>
    <t>活動目標例</t>
  </si>
  <si>
    <t>参加目標例</t>
  </si>
  <si>
    <t>d4601 自宅以外の屋内移動</t>
  </si>
  <si>
    <t>d465 用具を用いての移動</t>
  </si>
  <si>
    <t>d4750 人力による交通手段の操作</t>
  </si>
  <si>
    <t>d4751 動力つきの交通手段の運転</t>
  </si>
  <si>
    <t>d5100 身体の一部を洗うこと</t>
  </si>
  <si>
    <t>d5400 衣類を着ること</t>
  </si>
  <si>
    <t>d5401 衣類を脱ぐこと</t>
  </si>
  <si>
    <t>d5402 履き物を履くこと</t>
  </si>
  <si>
    <t>d5403 履き物を脱ぐこと</t>
  </si>
  <si>
    <t>d5404 適切な衣類の選択</t>
  </si>
  <si>
    <t>d560 飲むこと</t>
  </si>
  <si>
    <t>d5700 身体的快適性の確保</t>
  </si>
  <si>
    <t>d5701 食事や体調の管理</t>
  </si>
  <si>
    <t>d5702 健康の維持</t>
  </si>
  <si>
    <t>d6200 買い物</t>
  </si>
  <si>
    <t>d6300 簡単な食事の調理</t>
  </si>
  <si>
    <t>d6301 手の込んだ食事の調理</t>
  </si>
  <si>
    <t>d6400 衣服や衣類の洗濯と乾燥（干す）</t>
  </si>
  <si>
    <t>d6400 衣服や衣類の洗濯と乾燥（手洗い）</t>
  </si>
  <si>
    <t>d6401 台所の掃除と台所用具の洗浄</t>
  </si>
  <si>
    <t>d6402 居住部分の掃除</t>
  </si>
  <si>
    <t>d6403 家庭用器具の使用</t>
  </si>
  <si>
    <t>d6405 ゴミ捨て</t>
  </si>
  <si>
    <t>d6502 家庭内器具の手入れ</t>
  </si>
  <si>
    <t>d6503 乗り物の手入れ</t>
  </si>
  <si>
    <t>d6504 福祉用具の手入れ</t>
  </si>
  <si>
    <t>d6506 動物の世話</t>
  </si>
  <si>
    <t>d710 基本的な対人交流</t>
  </si>
  <si>
    <t>d730 よく知らない人との交流</t>
  </si>
  <si>
    <t>d750 非公式な社会的交流</t>
  </si>
  <si>
    <t>d770 親密な関係</t>
  </si>
  <si>
    <t>d910 コミュニティライフ</t>
  </si>
  <si>
    <t>d930 人権</t>
  </si>
  <si>
    <t>表示</t>
  </si>
  <si>
    <t>準備･支度</t>
  </si>
  <si>
    <t>下調べ</t>
  </si>
  <si>
    <t>動作･操作</t>
  </si>
  <si>
    <t>認知･ｺﾐｭﾆｹｰｼｮﾝ</t>
  </si>
  <si>
    <t>表示1</t>
  </si>
  <si>
    <t>表示2</t>
  </si>
  <si>
    <t>表示3</t>
  </si>
  <si>
    <t>表示4</t>
  </si>
  <si>
    <t>表示5</t>
  </si>
  <si>
    <t>表示6</t>
  </si>
  <si>
    <t>表示7</t>
  </si>
  <si>
    <t>表示8</t>
  </si>
  <si>
    <t>表示9</t>
  </si>
  <si>
    <t>表示10</t>
  </si>
  <si>
    <t>ICFコードは任意で選択して下さい</t>
  </si>
  <si>
    <t>1位</t>
  </si>
  <si>
    <t>2位</t>
  </si>
  <si>
    <t>ネットで入手できる物品の情報を集める</t>
  </si>
  <si>
    <t>無理せず休憩が取れる</t>
  </si>
  <si>
    <t>業者を決定して依頼をする</t>
  </si>
  <si>
    <t>委託する業者の情報を集める</t>
  </si>
  <si>
    <t>他者に依頼をする</t>
  </si>
  <si>
    <t>業者を決定する/依頼をする</t>
  </si>
  <si>
    <t>手入れを要する対象を決める</t>
  </si>
  <si>
    <t>物品の収納場所を思い出す</t>
  </si>
  <si>
    <t>保管物を管理しやすい環境を整える</t>
  </si>
  <si>
    <t>不明な手続き手順を教えてもらう</t>
  </si>
  <si>
    <t>手続き機関までの安全な道順を確認する</t>
  </si>
  <si>
    <t>想定外の事態に対応する</t>
  </si>
  <si>
    <t>非常時に適切な対応をする</t>
  </si>
  <si>
    <t>子供（ペット）の様子を観察する</t>
  </si>
  <si>
    <t>子供（ペット）の安全を確保する</t>
  </si>
  <si>
    <t>予想される訪問者や電話を把握する</t>
  </si>
  <si>
    <t>留守電などに掛け直しするか判断する</t>
  </si>
  <si>
    <t>予想される対面者を把握する</t>
  </si>
  <si>
    <t>会話の話題を準備する</t>
  </si>
  <si>
    <t>相手側の要件を理解する</t>
  </si>
  <si>
    <t>料理の味付けなどを教える</t>
  </si>
  <si>
    <t>適切な言葉を選んで応答する</t>
  </si>
  <si>
    <t>年中行事までの時期を確認する</t>
  </si>
  <si>
    <t>墓参りの時期を確認する</t>
  </si>
  <si>
    <t>同行者や参加者と事前に連絡をとる</t>
  </si>
  <si>
    <t>法要の時期を確認する</t>
  </si>
  <si>
    <t>想定外の事態を認識する</t>
  </si>
  <si>
    <t>非常時の適切な対応を判断する</t>
  </si>
  <si>
    <t>係員の指示を理解する</t>
  </si>
  <si>
    <t>不明な転を係員に問い合わせる</t>
  </si>
  <si>
    <t>操作の誤りを判断する</t>
  </si>
  <si>
    <t>調理する食材を入手する</t>
  </si>
  <si>
    <t>調理方法が実行可能かを調べる</t>
  </si>
  <si>
    <t>食材を台所に持って運ぶ</t>
  </si>
  <si>
    <t>食材を包丁で切る/剥く/刻む</t>
  </si>
  <si>
    <t>怪我がないように包丁を扱う</t>
  </si>
  <si>
    <t>手洗い/消毒をする</t>
  </si>
  <si>
    <t>より手軽に調理できる方法を調べる</t>
  </si>
  <si>
    <t>盛りつけた器を食卓まで持って移動する</t>
  </si>
  <si>
    <t>手順に従って加熱/味付けをする</t>
  </si>
  <si>
    <t>味付けの加減を調節する</t>
  </si>
  <si>
    <t>調理法と手順を計画する</t>
  </si>
  <si>
    <t>出来た料理を盛りつける</t>
  </si>
  <si>
    <t>疲れたら休憩を入れる</t>
  </si>
  <si>
    <t>入手すべき物品をリストアップする</t>
  </si>
  <si>
    <t>物品を購入できる販売店を探す</t>
  </si>
  <si>
    <t>購入できる販売店まで往復する</t>
  </si>
  <si>
    <t>生鮮食品を冷蔵庫に入れる</t>
  </si>
  <si>
    <t>ヘルパーに欲しい物品を伝える</t>
  </si>
  <si>
    <t>物品を購入する予算を計画する</t>
  </si>
  <si>
    <t>ヘルパーに依頼できるか調べる</t>
  </si>
  <si>
    <t>自宅に届いた物品を持ち運ぶ</t>
  </si>
  <si>
    <t>販売店で購入したい物品を見つける</t>
  </si>
  <si>
    <t>物品の必要性の有無を判断する</t>
  </si>
  <si>
    <t>自分で買いに行けるか計画する</t>
  </si>
  <si>
    <t>家族に頼めるかを検討する</t>
  </si>
  <si>
    <t>宅配された物品が注文通りか確認する</t>
  </si>
  <si>
    <t>色落ちする洗濯物を分類する</t>
  </si>
  <si>
    <t>洗濯機で洗える線維かどうか確かめる</t>
  </si>
  <si>
    <t>洗濯物を洗濯機まで持ち運ぶ</t>
  </si>
  <si>
    <t>干すか乾燥機を使うか判断する</t>
  </si>
  <si>
    <t>汚れがひどいものを洗剤に漬け置く</t>
  </si>
  <si>
    <t>洗濯物が乾きやすい天候か調べる</t>
  </si>
  <si>
    <t>洗い終わった洗濯物を物干しまで運ぶ</t>
  </si>
  <si>
    <t>洗濯機から洗濯物を取り出して干す</t>
  </si>
  <si>
    <t>乾きやすい干し方を考える</t>
  </si>
  <si>
    <t>洗剤が足りるかどうか確認する</t>
  </si>
  <si>
    <t>取り込んだ洗濯物を持ち運ぶ</t>
  </si>
  <si>
    <t>干し終わった洗濯物を畳んでしまう</t>
  </si>
  <si>
    <t>疲れたら適切に休憩を入れる</t>
  </si>
  <si>
    <t>掃除用具を準備する</t>
  </si>
  <si>
    <t>ロボット掃除機の取扱い法を調べる</t>
  </si>
  <si>
    <t>掃除機を持ち運んでコードを差し込む</t>
  </si>
  <si>
    <t>ロボット掃除機を操作する</t>
  </si>
  <si>
    <t>掃除の出来映えをチェックする</t>
  </si>
  <si>
    <t>掃除機のダストボックスを確認する</t>
  </si>
  <si>
    <t>お掃除便利用品が活用できるか調べる</t>
  </si>
  <si>
    <t>掃除機とともに歩いて移動する</t>
  </si>
  <si>
    <t>必要な箇所に雑巾掛けをする</t>
  </si>
  <si>
    <t>廃棄する不要品を選別する</t>
  </si>
  <si>
    <t>掃除しやすいように部屋の整理をする</t>
  </si>
  <si>
    <t>雑巾掛けで床を這って移動する</t>
  </si>
  <si>
    <t>お掃除ワイパーで床をこする</t>
  </si>
  <si>
    <t>廃棄物をあらかじめ選択する</t>
  </si>
  <si>
    <t>ごみ回収日を調べて確認する</t>
  </si>
  <si>
    <t>ごみ袋を持って屋内を移動する</t>
  </si>
  <si>
    <t>ごみを分別して袋にまとめる</t>
  </si>
  <si>
    <t>分別に迷うごみの扱いを判断する</t>
  </si>
  <si>
    <t>自治体指定のごみ袋を用意する</t>
  </si>
  <si>
    <t>ごみの捨て方に指定があるか調べる</t>
  </si>
  <si>
    <t>ごみを持って指定回収場所まで移動する</t>
  </si>
  <si>
    <t>ごみ袋の口を結んで閉じる</t>
  </si>
  <si>
    <t>ディスポーザー禁止の生ごみを見分ける</t>
  </si>
  <si>
    <t>ごみ箱のごみの量を確認する</t>
  </si>
  <si>
    <t>生ごみ処理機の取扱い法を調べる</t>
  </si>
  <si>
    <t>指定ごみ袋を買いに出掛ける</t>
  </si>
  <si>
    <t>割れたガラス類を包装する</t>
  </si>
  <si>
    <t>ヘルパーに処理を依頼する</t>
  </si>
  <si>
    <t>d6403家庭用器具の使用</t>
  </si>
  <si>
    <t>d130-159基礎的学習</t>
  </si>
  <si>
    <t>d4600自宅内の移動</t>
  </si>
  <si>
    <t>d175問題解決</t>
  </si>
  <si>
    <t>d445手と腕の使用</t>
  </si>
  <si>
    <t>d360ｺﾐｭﾆｹｰｼｮﾝ用具･技法の利用</t>
  </si>
  <si>
    <t>d430持ち上げることと運ぶこと</t>
  </si>
  <si>
    <t>d177意思の決定</t>
  </si>
  <si>
    <t>d6502家庭内器具の手入れ</t>
  </si>
  <si>
    <t>d570健康に注意すること</t>
  </si>
  <si>
    <t>d4500短距離歩行</t>
  </si>
  <si>
    <t>d330-349ｺﾐｭﾆｹｰｼｮﾝの表出</t>
  </si>
  <si>
    <t>d6402居住部分の掃除（整頓）</t>
  </si>
  <si>
    <t>d4602屋外の移動</t>
  </si>
  <si>
    <t>d6505屋内外の植物の手入れ</t>
  </si>
  <si>
    <t>d6200買い物</t>
  </si>
  <si>
    <t>d6404日常必需品の貯蔵</t>
  </si>
  <si>
    <t>d210単一課題の遂行</t>
  </si>
  <si>
    <t>d310-329ｺﾐｭﾆｹｰｼｮﾝの理解</t>
  </si>
  <si>
    <t>d660他者への援助</t>
  </si>
  <si>
    <t>d661他者への援助</t>
  </si>
  <si>
    <t>d6506動物の世話</t>
  </si>
  <si>
    <t>d240ストレスとその他の心理的要求への対処</t>
  </si>
  <si>
    <t>d310話し言葉の理解</t>
  </si>
  <si>
    <t>d350会話</t>
  </si>
  <si>
    <t>d4501長距離歩行</t>
  </si>
  <si>
    <t>d4154立位の保持</t>
  </si>
  <si>
    <t>d710基本的な対人交流</t>
  </si>
  <si>
    <t>d630調理</t>
  </si>
  <si>
    <t>d420乗り移り（移乗）</t>
  </si>
  <si>
    <t>d220複数課題の遂行</t>
  </si>
  <si>
    <t>d5400衣類を着ること</t>
  </si>
  <si>
    <t>d5700身体的快適性の確保</t>
  </si>
  <si>
    <t>d5404適切な衣類の選択</t>
  </si>
  <si>
    <t>d415姿勢の保持</t>
  </si>
  <si>
    <t>d440細かな手の使用</t>
  </si>
  <si>
    <t>d5701食事や体調の管理</t>
  </si>
  <si>
    <t>a0</t>
  </si>
  <si>
    <t>d4500自宅内の移動</t>
  </si>
  <si>
    <t>d6200調理</t>
  </si>
  <si>
    <t>d5100身体の一部を洗うこと</t>
  </si>
  <si>
    <t>d631調理</t>
  </si>
  <si>
    <t>d632調理</t>
  </si>
  <si>
    <t>d178意思の決定</t>
  </si>
  <si>
    <t>d179意思の決定</t>
  </si>
  <si>
    <t>d6400衣服や衣類の洗濯と乾燥</t>
  </si>
  <si>
    <t>d6402居住部分の掃除</t>
  </si>
  <si>
    <t>d176問題解決</t>
  </si>
  <si>
    <t>d455移動</t>
  </si>
  <si>
    <t>d6405ゴミ捨て</t>
  </si>
  <si>
    <t>d6406ゴミ捨て</t>
  </si>
  <si>
    <t>活　動</t>
  </si>
  <si>
    <t>　活動短期目標の決定</t>
  </si>
  <si>
    <t>活動長期目標とは異なる種類の活動短期目標とした場合　→　右ボックスにチェックを入れてください</t>
  </si>
  <si>
    <t>d130-159 基礎的学習</t>
  </si>
  <si>
    <t>b130 活力と欲動の機能</t>
  </si>
  <si>
    <t>d175 問題解決</t>
  </si>
  <si>
    <t>b134 睡眠機能</t>
  </si>
  <si>
    <t>d177 意思の決定</t>
  </si>
  <si>
    <t>b140 注意機能</t>
  </si>
  <si>
    <t>d210 単一課題の遂行</t>
  </si>
  <si>
    <t>b144 記憶機能</t>
  </si>
  <si>
    <t>d220 複数課題の遂行</t>
  </si>
  <si>
    <t>b152 情動機能</t>
  </si>
  <si>
    <t>d230 日課の遂行</t>
  </si>
  <si>
    <t>b210-229 視覚及び関連機能</t>
  </si>
  <si>
    <t>d240 ストレスとその他の心理的要求への対処</t>
  </si>
  <si>
    <t>b230-249 聴覚と前庭の機能</t>
  </si>
  <si>
    <t>d310 話し言葉の理解</t>
  </si>
  <si>
    <t>b280 痛みの感覚</t>
  </si>
  <si>
    <t>d310-329 コミュニケーションの理解</t>
  </si>
  <si>
    <t>b310-399 音声と発話の機能</t>
  </si>
  <si>
    <t>未評価</t>
  </si>
  <si>
    <t>d330-349 コミュニケーションの表出</t>
  </si>
  <si>
    <t>b455 運動耐用能</t>
  </si>
  <si>
    <t>未達</t>
  </si>
  <si>
    <t>d350 会話</t>
  </si>
  <si>
    <t>b510 摂食機能</t>
  </si>
  <si>
    <t>一部</t>
  </si>
  <si>
    <t>d360 コミュニケイション用具および技法の利用</t>
  </si>
  <si>
    <t>b510-539 消化器系に関連する機能</t>
  </si>
  <si>
    <t>達成</t>
  </si>
  <si>
    <t>b620 排尿機能</t>
  </si>
  <si>
    <t>d4104 立つこと</t>
  </si>
  <si>
    <t>b640 性機能</t>
  </si>
  <si>
    <t>活動短期目標</t>
  </si>
  <si>
    <t>d415 姿勢の保持</t>
  </si>
  <si>
    <t>b710 関節の可動性の機能</t>
  </si>
  <si>
    <t>◎</t>
  </si>
  <si>
    <t>活動長期目標</t>
  </si>
  <si>
    <t>d4153 座位の保持</t>
  </si>
  <si>
    <t>b730 筋力の機能</t>
  </si>
  <si>
    <t>◌</t>
  </si>
  <si>
    <t>参加短期目標</t>
  </si>
  <si>
    <t>d4154 立位の保持</t>
  </si>
  <si>
    <t>s810-899 皮膚及び関連部位の構造</t>
  </si>
  <si>
    <t>△</t>
  </si>
  <si>
    <t>d4200 座位での乗り移り</t>
  </si>
  <si>
    <t>ー</t>
  </si>
  <si>
    <t>d4201 臥位での乗り移り</t>
  </si>
  <si>
    <t xml:space="preserve"> 1 呼吸機能を向上する</t>
  </si>
  <si>
    <t xml:space="preserve"> 1 呼吸機能訓練 1 1</t>
  </si>
  <si>
    <t>呼吸機能を向上させる</t>
  </si>
  <si>
    <t>記入例：歩行時の息切れを改善する</t>
  </si>
  <si>
    <t>b445</t>
  </si>
  <si>
    <t>d430 持ち上げることと運ぶこと</t>
  </si>
  <si>
    <t xml:space="preserve"> 2 全身持久力を向上する</t>
  </si>
  <si>
    <t xml:space="preserve"> 2 全身持久力訓練 2</t>
  </si>
  <si>
    <t>全身持久力を向上させる</t>
  </si>
  <si>
    <t>記入例：歩行時の持久力を改善する</t>
  </si>
  <si>
    <t>b455</t>
  </si>
  <si>
    <t>d435 下肢を使って物を動かすこと</t>
  </si>
  <si>
    <t xml:space="preserve"> 3 関節の可動域を改善する</t>
  </si>
  <si>
    <t xml:space="preserve"> 3 関節可動域訓練 3</t>
  </si>
  <si>
    <t>○○の関節可動域を改善する</t>
  </si>
  <si>
    <t>記入例：膝関節の可動域を改善する</t>
  </si>
  <si>
    <t>b710</t>
  </si>
  <si>
    <t>d440 細かな手の使用</t>
  </si>
  <si>
    <t xml:space="preserve"> 4 筋力を維持･増強する</t>
  </si>
  <si>
    <t xml:space="preserve"> 4 筋力の維持・増強訓練 4</t>
  </si>
  <si>
    <t>○○の筋力を維持･増強させる</t>
  </si>
  <si>
    <t>記入例：足腰の筋力を向上させる</t>
  </si>
  <si>
    <t>b730</t>
  </si>
  <si>
    <t>d445 手と腕の使用</t>
  </si>
  <si>
    <t xml:space="preserve"> 5 筋緊張を緩和する</t>
  </si>
  <si>
    <t xml:space="preserve"> 5 筋緊張緩和訓練 5</t>
  </si>
  <si>
    <t>○○の筋緊張を緩和させる</t>
  </si>
  <si>
    <t>記入例：麻痺のある下肢の筋緊張を緩和させる</t>
  </si>
  <si>
    <t>b735</t>
  </si>
  <si>
    <t xml:space="preserve"> 6 筋持久力を向上する</t>
  </si>
  <si>
    <t xml:space="preserve"> 6 筋持久力訓練 6</t>
  </si>
  <si>
    <t>○○の筋持久力を向上させる</t>
  </si>
  <si>
    <t>記入例：下肢の筋持久力を向上させる</t>
  </si>
  <si>
    <t>b740</t>
  </si>
  <si>
    <t>d4500 短距離歩行</t>
  </si>
  <si>
    <t xml:space="preserve"> 7 運動の協調性を向上する</t>
  </si>
  <si>
    <t xml:space="preserve"> 7 運動機能訓練 7</t>
  </si>
  <si>
    <t>○○の運動機能を向上させる</t>
  </si>
  <si>
    <t>記入例：麻痺のある下肢の運動機能を向上させる</t>
  </si>
  <si>
    <t>b755</t>
  </si>
  <si>
    <t>d4501 長距離歩行</t>
  </si>
  <si>
    <t xml:space="preserve"> 8 疼痛を緩和する</t>
  </si>
  <si>
    <t xml:space="preserve"> 8 疼痛緩和 8</t>
  </si>
  <si>
    <t>○○の疼痛を緩和する</t>
  </si>
  <si>
    <t>記入例：膝の疼痛を緩和する</t>
  </si>
  <si>
    <t>b280</t>
  </si>
  <si>
    <t>d455 移動</t>
  </si>
  <si>
    <t xml:space="preserve"> 9 発声・発話機能を改善する</t>
  </si>
  <si>
    <t>19 構音機能訓練 9</t>
  </si>
  <si>
    <t>発話･発声機能を向上させる</t>
  </si>
  <si>
    <t>記入例：発話の不明瞭さを改善する</t>
  </si>
  <si>
    <t>b320</t>
  </si>
  <si>
    <t>10 音を聞き分ける機能を改善する</t>
  </si>
  <si>
    <t>20 聴覚機能訓練 10</t>
  </si>
  <si>
    <t>難聴を改善させる</t>
  </si>
  <si>
    <t>記入例：補聴器の長時間使用に慣れる</t>
  </si>
  <si>
    <t>b230</t>
  </si>
  <si>
    <t>11 咀嚼や飲み込む機能を改善する</t>
  </si>
  <si>
    <t>21 摂食嚥下機能訓練 11</t>
  </si>
  <si>
    <t>摂食機能や嚥下機能を改善させる</t>
  </si>
  <si>
    <t>記入例：食事前の嚥下体操を修得する</t>
  </si>
  <si>
    <t>b510</t>
  </si>
  <si>
    <t>12 順序立てて行為する機能を改善する</t>
  </si>
  <si>
    <t>22 失行訓練 12</t>
  </si>
  <si>
    <t>○○動作の失行を改善する</t>
  </si>
  <si>
    <t>記入例：手順を減らした整容動作に慣れる</t>
  </si>
  <si>
    <t>b164</t>
  </si>
  <si>
    <t>13 空間認知や探索機能を改善する</t>
  </si>
  <si>
    <t>23 視空間知覚機能訓練 13</t>
  </si>
  <si>
    <t>空間の認識機能を改善する</t>
  </si>
  <si>
    <t>記入例：左側空間の認識機能を向上させる</t>
  </si>
  <si>
    <t>b156</t>
  </si>
  <si>
    <t>14 言語表出と理解の機能を改善する</t>
  </si>
  <si>
    <t>24 言語機能訓練 14</t>
  </si>
  <si>
    <t>言語表出（理解）機能を改善する</t>
  </si>
  <si>
    <t>記入例：復唱による発話機能を向上させる</t>
  </si>
  <si>
    <t>b167</t>
  </si>
  <si>
    <t>15．姿勢転換（保持）を向上する</t>
  </si>
  <si>
    <t>9 姿勢変換保持練習 26</t>
  </si>
  <si>
    <t>○○姿勢の転換と保持の能力を向上させる</t>
  </si>
  <si>
    <t>記入例：前かがみ姿勢の改善を図る</t>
  </si>
  <si>
    <t>16．起居･移乗動作を向上する</t>
  </si>
  <si>
    <t>10 起居・移乗動作練習 27</t>
  </si>
  <si>
    <t>起居･移乗動作を向上させる</t>
  </si>
  <si>
    <t>記入例：車いすへの移乗能力を向上させる</t>
  </si>
  <si>
    <t>17．歩行･移動動作を向上する</t>
  </si>
  <si>
    <t>11 歩行・移動練習 28</t>
  </si>
  <si>
    <t>歩行･移動動作を向上させる</t>
  </si>
  <si>
    <t>記入例：屋外歩行の安定性を向上させる</t>
  </si>
  <si>
    <t>18．ものを運ぶ動作を向上する</t>
  </si>
  <si>
    <t>12 運搬練習 29</t>
  </si>
  <si>
    <t>○○の運搬能力を向上させる</t>
  </si>
  <si>
    <t>記入例：食事を安全に配膳できる</t>
  </si>
  <si>
    <t>19．入浴動作を向上する</t>
  </si>
  <si>
    <t>14 一連の入浴行為練習 31</t>
  </si>
  <si>
    <t>入浴動作能力を向上させる</t>
  </si>
  <si>
    <t>記入例：浴槽出入りの安定性を向上させる</t>
  </si>
  <si>
    <t>20．整容動作を向上する</t>
  </si>
  <si>
    <t>15 一連の整容行為練習 32</t>
  </si>
  <si>
    <t>○○の整容動作能力を向上させる</t>
  </si>
  <si>
    <t>記入例：爪切りができる手指機能を獲得する</t>
  </si>
  <si>
    <t>21．トイレ動作を向上する</t>
  </si>
  <si>
    <t>16 一連の排泄行為練習 33</t>
  </si>
  <si>
    <t>トイレ動作の能力を向上させる</t>
  </si>
  <si>
    <t>記入例：安定して下衣の上げ下げを実施できる</t>
  </si>
  <si>
    <t>22．更衣動作を向上する</t>
  </si>
  <si>
    <t>17 一連の更衣行為練習 34</t>
  </si>
  <si>
    <t>更衣動作能力を向上させる</t>
  </si>
  <si>
    <t>記入例：着替えの時間を短縮させる</t>
  </si>
  <si>
    <t>23．食事動作を向上する</t>
  </si>
  <si>
    <t>18 一連の食事行為練習 35</t>
  </si>
  <si>
    <t>食事動作能力を向上させる</t>
  </si>
  <si>
    <t>記入例：箸を使える手指の巧緻性を獲得する</t>
  </si>
  <si>
    <t>24．痛みの少ない動作を修得する</t>
  </si>
  <si>
    <t>30 疼痛緩和(動作の変更) 8</t>
  </si>
  <si>
    <t>○○に負担の少ない動作を修得する</t>
  </si>
  <si>
    <t>記入例：膝の痛みを減らす歩き方を取得する</t>
  </si>
  <si>
    <t>25．交通機関の利用に慣れる</t>
  </si>
  <si>
    <t>13 交通機関利用練習 30</t>
  </si>
  <si>
    <t>○○交通機関の利用に慣れる</t>
  </si>
  <si>
    <t>記入例：バスの乗降を安全に行える</t>
  </si>
  <si>
    <t>26．安全な買い物の方法を修得する</t>
  </si>
  <si>
    <t>31 買い物練習(方法の変更) 37</t>
  </si>
  <si>
    <t>買い物を安全に行える</t>
  </si>
  <si>
    <t>記入例：安全にカートを使うことができる</t>
  </si>
  <si>
    <t>27．実用的な調理方法を修得する</t>
  </si>
  <si>
    <t>32 調理行為練習(方法の変更) 38</t>
  </si>
  <si>
    <t>○○の調理ができる</t>
  </si>
  <si>
    <t>記入例：安全に包丁を使うことができる</t>
  </si>
  <si>
    <t>28．食器を片付ける方法を修得する</t>
  </si>
  <si>
    <t>33 食後の後片付け練習(方法の変更) 39</t>
  </si>
  <si>
    <t>食器を片付けられる</t>
  </si>
  <si>
    <t>記入例：腰痛が出ずに食器を洗い終える</t>
  </si>
  <si>
    <t>29．洗濯と乾燥の方法を修得する</t>
  </si>
  <si>
    <t>34 洗濯行為練習(方法の変更) 40</t>
  </si>
  <si>
    <t>洗濯と乾燥をひとりでできる</t>
  </si>
  <si>
    <t>記入例：安全に洗濯物を干せる</t>
  </si>
  <si>
    <t>30．安全な掃除の方法を修得する</t>
  </si>
  <si>
    <t>35 掃除・整理整頓行為練習(方法の変更) 41</t>
  </si>
  <si>
    <t>手助けなく掃除ができる</t>
  </si>
  <si>
    <t>記入例：浴槽を洗うことができる</t>
  </si>
  <si>
    <t>31．その他の家事の代替手段を修得する</t>
  </si>
  <si>
    <t>36 その他の家事練習(方法の変更) 42</t>
  </si>
  <si>
    <t>○○（家事）の代替手段を実行できる</t>
  </si>
  <si>
    <t>記入例：商品宅配システムを利用できる</t>
  </si>
  <si>
    <t>32．家庭用品の扱い方法を修得する</t>
  </si>
  <si>
    <t>37 家庭用品の手入れ練習 43</t>
  </si>
  <si>
    <t>○○（家庭用品）の手入れができる</t>
  </si>
  <si>
    <t>記入例：流し台の排水管清掃ができる</t>
  </si>
  <si>
    <t>33．住居･家具の手入れ方法を修得する</t>
  </si>
  <si>
    <t>38 住居と家具の手入れ練習 44</t>
  </si>
  <si>
    <t>○○（家具･住居）の手入れができる</t>
  </si>
  <si>
    <t>記入例：窓ガラス拭きができる</t>
  </si>
  <si>
    <t>34．植物等の手入れ方法を修得する</t>
  </si>
  <si>
    <t>39 屋内外の植物の手入れ練習 45</t>
  </si>
  <si>
    <t>○○（植物等）の手入れができる</t>
  </si>
  <si>
    <t>記入例：庭の草取りができる</t>
  </si>
  <si>
    <t>35．ペットを世話する方法を修得する</t>
  </si>
  <si>
    <t>40 動物の世話練習 46</t>
  </si>
  <si>
    <t>ペットの世話ができる</t>
  </si>
  <si>
    <t>記入例：犬の散歩ができる</t>
  </si>
  <si>
    <t>36．模倣や繰り返しで学習するを改善する</t>
  </si>
  <si>
    <t>25 基礎的学習の練習 15</t>
  </si>
  <si>
    <t>○○の学習機能を改善する</t>
  </si>
  <si>
    <t>記入例：反復学習への集中を持続させる</t>
  </si>
  <si>
    <t>37．読む機能を改善する</t>
  </si>
  <si>
    <t>26 読むことの練習 16</t>
  </si>
  <si>
    <t>○○を読む機能を改善させる</t>
  </si>
  <si>
    <t>記入例：新聞などを音読する機能を向上させる</t>
  </si>
  <si>
    <t>38．書く機能を改善する</t>
  </si>
  <si>
    <t>27 書くことの練習 17</t>
  </si>
  <si>
    <t>○○を書く機能を改善させる</t>
  </si>
  <si>
    <t>記入例：メモ書きができる機能を獲得する</t>
  </si>
  <si>
    <t>39．計算機能を改善する</t>
  </si>
  <si>
    <t>28 計算練習 18</t>
  </si>
  <si>
    <t>○○の計算機能を向上させる</t>
  </si>
  <si>
    <t>記入例：くり返し減算の計算に慣れる</t>
  </si>
  <si>
    <t>40．コミュニケーション機能を改善する</t>
  </si>
  <si>
    <t>29コミュニケーション練習 25</t>
  </si>
  <si>
    <t>○○のコミュニケーションを獲得する</t>
  </si>
  <si>
    <t>記入例：電話で会話する機能を向上させる</t>
  </si>
  <si>
    <t>41．自身で問題を解決する手段を修得する</t>
  </si>
  <si>
    <t>46 問題解決練習 19</t>
  </si>
  <si>
    <t>自身で問題を解決する能力を向上させる</t>
  </si>
  <si>
    <t>記入例：状況に応じた対応で安全を確保できる</t>
  </si>
  <si>
    <t>42．自身で意思決定する手段を修得する</t>
  </si>
  <si>
    <t>47 意思決定練習 20</t>
  </si>
  <si>
    <t>複数の選択肢から最良のものを選べる</t>
  </si>
  <si>
    <t>記入例：状況に応じた対応を選択できる</t>
  </si>
  <si>
    <t>43．日課を遂行する手段を修得する</t>
  </si>
  <si>
    <t>48 日課の遂行練習 21</t>
  </si>
  <si>
    <t>日課を自身で管理して継続できる</t>
  </si>
  <si>
    <t>記入例：家事を適切な時間配分で実行できる</t>
  </si>
  <si>
    <t>44．ストレスに対処する手段を修得する</t>
  </si>
  <si>
    <t>49 ストレスの対処練習 22</t>
  </si>
  <si>
    <t>ストレスや危険を伴う課題を実行できる</t>
  </si>
  <si>
    <t>45．行動を遂行できるという認知を高める</t>
  </si>
  <si>
    <t>50 自己効力感練習 23</t>
  </si>
  <si>
    <t>○○の行為ができるという自信を深める</t>
  </si>
  <si>
    <t>記入例：目標の成功体験を得て自信を高める</t>
  </si>
  <si>
    <t>46．自己の能力を正しく認識する</t>
  </si>
  <si>
    <t>51 自己認識練習 24</t>
  </si>
  <si>
    <t>自己の能力の過大（過小）評価に気づく</t>
  </si>
  <si>
    <t>記入例：自身の動作能力を正しく認識できる</t>
  </si>
  <si>
    <t>47．健康などへの取組みを自身で管理する</t>
  </si>
  <si>
    <t>52 自己管理練習 36</t>
  </si>
  <si>
    <t>必要なプログラムを自己管理で行える</t>
  </si>
  <si>
    <t>記入例：必要な健康管理を自身で行える</t>
  </si>
  <si>
    <t>48．生活行為の向上に役立つ情報を提供する</t>
  </si>
  <si>
    <t>53 情報提供 51</t>
  </si>
  <si>
    <t>目標達成に役立つ情報を提供する</t>
  </si>
  <si>
    <t>記入例：外出に必要な社会資源を理解する</t>
  </si>
  <si>
    <t>49．適切な方法で他者と交流する練習をする</t>
  </si>
  <si>
    <t>41 対人関係練習 47</t>
  </si>
  <si>
    <t>状況に応じて適切に他者と交流できる</t>
  </si>
  <si>
    <t>記入例：他の利用者と良好な関係を築ける</t>
  </si>
  <si>
    <t>50．余暇活動を実行する練習をする</t>
  </si>
  <si>
    <t>42 余暇活動練習 48</t>
  </si>
  <si>
    <t>満足できる余暇活動体験をもてる</t>
  </si>
  <si>
    <t>記入例：趣味活動で楽しむことができる</t>
  </si>
  <si>
    <t>51．仕事の全体（一部）の動作練習をする</t>
  </si>
  <si>
    <t>43 仕事練習 49</t>
  </si>
  <si>
    <t>○○仕事のプロセスを実行できる</t>
  </si>
  <si>
    <t>記入例：自営業関連の電話応対ができる</t>
  </si>
  <si>
    <t>52．家屋環境や人的環境の調整をはかる</t>
  </si>
  <si>
    <t>44 環境調整 50</t>
  </si>
  <si>
    <t>住宅改修や福祉用具導入の助言を行う</t>
  </si>
  <si>
    <t>記入例：手すりを設置し、その使用になれる</t>
  </si>
  <si>
    <t>53．家族等に介護方法の助言・指導を行う</t>
  </si>
  <si>
    <t>45 介護指導 52</t>
  </si>
  <si>
    <t>家族に適切な介護方法の指導を行う</t>
  </si>
  <si>
    <t>記入例：介護者が安全な移乗介助法を修得する</t>
  </si>
  <si>
    <t>筋力の向上</t>
  </si>
  <si>
    <t>4 筋力の維持・増強訓練 4</t>
  </si>
  <si>
    <t>運動協調性の向上</t>
  </si>
  <si>
    <t>7 運動機能訓練 7</t>
  </si>
  <si>
    <t>歩行能力の向上</t>
  </si>
  <si>
    <t>行為の順序の改善</t>
  </si>
  <si>
    <t>食事動作の向上</t>
  </si>
  <si>
    <t>情報の提供</t>
  </si>
  <si>
    <t>日課遂行環境の改善</t>
  </si>
  <si>
    <t>筋持久力の向上</t>
  </si>
  <si>
    <t>6 筋持久力訓練 6</t>
  </si>
  <si>
    <t>3 関節可動域訓練 3</t>
  </si>
  <si>
    <t>移乗動作の向上</t>
  </si>
  <si>
    <t>空間認知の向上</t>
  </si>
  <si>
    <t>更衣動作の向上</t>
  </si>
  <si>
    <t>交通機関利用能力の向上</t>
  </si>
  <si>
    <t>ストレス対処法の検討</t>
  </si>
  <si>
    <t>筋緊張の正常化</t>
  </si>
  <si>
    <t>5 筋緊張緩和訓練 5</t>
  </si>
  <si>
    <t>全身持久力の向上</t>
  </si>
  <si>
    <t>2 全身持久力訓練 2</t>
  </si>
  <si>
    <t>姿勢の改善</t>
  </si>
  <si>
    <t>言語理解の向上</t>
  </si>
  <si>
    <t>トイレ動作の向上</t>
  </si>
  <si>
    <t>家事代替手段の検討</t>
  </si>
  <si>
    <t>36 その他の家事練習 42</t>
  </si>
  <si>
    <t>余暇活動の環境改善</t>
  </si>
  <si>
    <t>痛みの軽減</t>
  </si>
  <si>
    <t>8 疼痛緩和 8</t>
  </si>
  <si>
    <t>呼吸機能の向上</t>
  </si>
  <si>
    <t>1 呼吸機能訓練 1 1</t>
  </si>
  <si>
    <t>ものを運ぶ能力の向上</t>
  </si>
  <si>
    <t>音の聴取能力の向上</t>
  </si>
  <si>
    <t>整容動作の向上</t>
  </si>
  <si>
    <t>家庭用品の取扱い方法の検討</t>
  </si>
  <si>
    <t>環境の調整</t>
  </si>
  <si>
    <t>咀嚼や嚥下機能の向上</t>
  </si>
  <si>
    <t>学習能力の向上</t>
  </si>
  <si>
    <t>入浴動作の向上</t>
  </si>
  <si>
    <t>住居手入れ方法の検討</t>
  </si>
  <si>
    <t>家族介護力の改善</t>
  </si>
  <si>
    <t>発声･発話機能の向上</t>
  </si>
  <si>
    <t>読む能力の向上</t>
  </si>
  <si>
    <t>仕事の動作の向上</t>
  </si>
  <si>
    <t>植物の手入れ方法の検討</t>
  </si>
  <si>
    <t>書く能力の向上</t>
  </si>
  <si>
    <t>買い物の動作の向上</t>
  </si>
  <si>
    <t>31 買い物練習 37</t>
  </si>
  <si>
    <t>ペットの世話方法の検討</t>
  </si>
  <si>
    <t>計算能力の向上</t>
  </si>
  <si>
    <t>調理動作の向上</t>
  </si>
  <si>
    <t>32 調理行為練習 38</t>
  </si>
  <si>
    <t>ｺﾐｭﾆｹｰｼｮﾝ能力の向上</t>
  </si>
  <si>
    <t>食器洗い動作の向上</t>
  </si>
  <si>
    <t>33 食後の後片付け練習 39</t>
  </si>
  <si>
    <t>問題解決能力の向上</t>
  </si>
  <si>
    <t>洗濯動作の向上</t>
  </si>
  <si>
    <t>34 洗濯行為練習 40</t>
  </si>
  <si>
    <t>意思決定能力の向上</t>
  </si>
  <si>
    <t>掃除の動作の向上</t>
  </si>
  <si>
    <t>35 掃除・整理整頓行為練習 41</t>
  </si>
  <si>
    <t>自己効力感の向上</t>
  </si>
  <si>
    <t>自己認識能力の向上</t>
  </si>
  <si>
    <t>自己管理能力の向上</t>
  </si>
  <si>
    <t>他者との交流能力の向上</t>
  </si>
  <si>
    <t>活動長期</t>
  </si>
  <si>
    <t>細分1</t>
  </si>
  <si>
    <t>細分2</t>
  </si>
  <si>
    <t>細分3</t>
  </si>
  <si>
    <t>買いたい物のリストを作る</t>
  </si>
  <si>
    <t>スーパーまでの道順を確認する</t>
  </si>
  <si>
    <t>店まで歩いて行く（移動する）</t>
  </si>
  <si>
    <t>店の入り口で買い物かごを持つ</t>
  </si>
  <si>
    <t>スーパーの中でリストにある食材を見つける</t>
  </si>
  <si>
    <t>買い物量に合ったマイバッグを用意する</t>
  </si>
  <si>
    <t>店までの途中で休憩できる場所を確認する</t>
  </si>
  <si>
    <t>品を探して店内を移動する</t>
  </si>
  <si>
    <t>商品を買い物かごに入れる</t>
  </si>
  <si>
    <t>レジで支払いをする</t>
  </si>
  <si>
    <t>天気を確認する</t>
  </si>
  <si>
    <t>買った品物を持って歩いて帰る</t>
  </si>
  <si>
    <t>買った品物を袋に入れる</t>
  </si>
  <si>
    <t>欲しい品の場所を尋ねる</t>
  </si>
  <si>
    <t>出先までのルートを計画する</t>
  </si>
  <si>
    <t>タクシーを手配する方法を確認する</t>
  </si>
  <si>
    <t>出先で1人で移動する</t>
  </si>
  <si>
    <t>1人で車に乗り降りする</t>
  </si>
  <si>
    <t>運転手に行き先を伝える</t>
  </si>
  <si>
    <t>出先で休憩できる場所を確認する</t>
  </si>
  <si>
    <t>タクシー乗り場まで歩く</t>
  </si>
  <si>
    <t>出先まで座っていられる</t>
  </si>
  <si>
    <t>出先で必要な持ち物をバッグに詰める</t>
  </si>
  <si>
    <t>出先で車いすを利用して移動する</t>
  </si>
  <si>
    <t>アプリでタクシーを呼ぶ</t>
  </si>
  <si>
    <t>乗車料金の支払いをする</t>
  </si>
  <si>
    <t>時刻表でダイヤを確認する</t>
  </si>
  <si>
    <t>バス停まで歩く</t>
  </si>
  <si>
    <t>空いた座席を見つけて座る</t>
  </si>
  <si>
    <t>乗車予定の電車かどうか判断する</t>
  </si>
  <si>
    <t>駅のバリアフリー対応を確認する</t>
  </si>
  <si>
    <t>駅の構内を移動する</t>
  </si>
  <si>
    <t>てすりにつかまり転ばずに乗車する</t>
  </si>
  <si>
    <t>ICカードの残額を確認する</t>
  </si>
  <si>
    <t>出先で必要に応じた移動をする</t>
  </si>
  <si>
    <t>自動改札でICカードを使用する</t>
  </si>
  <si>
    <t>駅員に補助を依頼する</t>
  </si>
  <si>
    <t>駅まで往復する</t>
  </si>
  <si>
    <t>自動改札機でICカードを使用する</t>
  </si>
  <si>
    <t>チケット通りの便かどうか判断する</t>
  </si>
  <si>
    <t>空席を確認する</t>
  </si>
  <si>
    <t>機内まで移動する</t>
  </si>
  <si>
    <t>適切に乗車･搭乗できる時刻を判断する</t>
  </si>
  <si>
    <t>必要なチケットを入手する</t>
  </si>
  <si>
    <t>空港まで移動する</t>
  </si>
  <si>
    <t>座席を探して着席する</t>
  </si>
  <si>
    <t>非常時に係員に助けを求める</t>
  </si>
  <si>
    <t>出先までの道順を確認する</t>
  </si>
  <si>
    <t>安全な操作で自転車を漕ぐ</t>
  </si>
  <si>
    <t>自転車への乗り降りをする</t>
  </si>
  <si>
    <t>道路状況に応じた運転をする</t>
  </si>
  <si>
    <t>出先までの移動時間を確認する</t>
  </si>
  <si>
    <t>安全に自動車を運転する</t>
  </si>
  <si>
    <t>駐輪場に自転車を駐める</t>
  </si>
  <si>
    <t>非常時に適切な対応方法を判断する</t>
  </si>
  <si>
    <t>駐車場所まで移動する</t>
  </si>
  <si>
    <t>運転席に座る/降りる</t>
  </si>
  <si>
    <t>安全サポート機能を適切に活用する</t>
  </si>
  <si>
    <t>楽に動作する方法を計画する</t>
  </si>
  <si>
    <t>楽に動作する方法を思い出す</t>
  </si>
  <si>
    <t>動作しやすい位置に身体を移動する</t>
  </si>
  <si>
    <t>介助者の指示に従って身体を動かす</t>
  </si>
  <si>
    <t>介助者に動作の意志を伝える</t>
  </si>
  <si>
    <t>介助者を呼ぶ</t>
  </si>
  <si>
    <t>つかまれるものの位置を確認する</t>
  </si>
  <si>
    <t>介助者につかまる</t>
  </si>
  <si>
    <t>異常を感じた時に介助者に伝える</t>
  </si>
  <si>
    <t>上手くいかない時に動作をやり直す</t>
  </si>
  <si>
    <t>安全な動作の手順を計画する</t>
  </si>
  <si>
    <t>指導された動作方法を確認する</t>
  </si>
  <si>
    <t>動作開始前の適切な姿勢をとる</t>
  </si>
  <si>
    <t>移り先までの距離が適切かを判断する</t>
  </si>
  <si>
    <t>必要に応じて介助者を呼ぶ</t>
  </si>
  <si>
    <t>移乗する先の状態を確認する</t>
  </si>
  <si>
    <t>適切な位置につかまる</t>
  </si>
  <si>
    <t>異常を感じた時に助けを呼ぶ</t>
  </si>
  <si>
    <t>介助者の指示を理解して従う</t>
  </si>
  <si>
    <t>指導された動作方法を思い出す</t>
  </si>
  <si>
    <t>体調の善し悪しを確認する</t>
  </si>
  <si>
    <t>手すりを伝って歩く</t>
  </si>
  <si>
    <t>杖･歩行器を手元に用意する</t>
  </si>
  <si>
    <t>移動先までの距離を歩けるか判断する</t>
  </si>
  <si>
    <t>歩行器を使って歩く</t>
  </si>
  <si>
    <t>歩きながらものを運ぶ</t>
  </si>
  <si>
    <t>車いすを使って移動する</t>
  </si>
  <si>
    <t>ドアを開閉する</t>
  </si>
  <si>
    <t>屋外の天候や寒暖を確認する</t>
  </si>
  <si>
    <t>杖/歩行器を使って歩く</t>
  </si>
  <si>
    <t>杖･歩行器を適切に扱う</t>
  </si>
  <si>
    <t>周囲の状況を確かめて安全を確保する</t>
  </si>
  <si>
    <t>靴を着脱する</t>
  </si>
  <si>
    <t>段差を昇降する</t>
  </si>
  <si>
    <t>手にものを持って運ぶ</t>
  </si>
  <si>
    <t>手すりにつかまって昇段/降段する</t>
  </si>
  <si>
    <t>手すりにつかまる</t>
  </si>
  <si>
    <t>体調によって昇降できるか判断する</t>
  </si>
  <si>
    <t>介助者につかまって昇段/降段する</t>
  </si>
  <si>
    <t>介助者の支えを適切に利用する</t>
  </si>
  <si>
    <t>階段が濡れていないか確認する</t>
  </si>
  <si>
    <t>昇降しながらものを運ぶ</t>
  </si>
  <si>
    <t>無理せず動作を止めて休憩する</t>
  </si>
  <si>
    <t>湯加減の調節をする</t>
  </si>
  <si>
    <t>湯加減/給湯温度を確認する</t>
  </si>
  <si>
    <t>浴室へ出入りする</t>
  </si>
  <si>
    <t>着衣を脱ぐ･着る</t>
  </si>
  <si>
    <t>湯加減が適切か判断する</t>
  </si>
  <si>
    <t>タオル等を準備する</t>
  </si>
  <si>
    <t>入浴前に体調を確認する</t>
  </si>
  <si>
    <t>浴槽内に出入りする</t>
  </si>
  <si>
    <t>洗身/洗髪をする</t>
  </si>
  <si>
    <t>体調に異常を感じた時に助けを呼ぶ</t>
  </si>
  <si>
    <t>着替える衣類を準備する</t>
  </si>
  <si>
    <t>シャンプー等の残量を確認する</t>
  </si>
  <si>
    <t>シャワー水栓を操作する</t>
  </si>
  <si>
    <t>動作の手順を計画する</t>
  </si>
  <si>
    <t>洗面台まで移動する</t>
  </si>
  <si>
    <t>洗顔/整髪/歯磨きをする</t>
  </si>
  <si>
    <t>必要な道具を準備する</t>
  </si>
  <si>
    <t>整容道具のある場所まで移動する</t>
  </si>
  <si>
    <t>髭剃りを安全に行う</t>
  </si>
  <si>
    <t>爪切り道具を安全に扱う</t>
  </si>
  <si>
    <t>怪我をした時に適切に対処する</t>
  </si>
  <si>
    <t>トイレまで移動する</t>
  </si>
  <si>
    <t>下衣の上げ下ろしをする</t>
  </si>
  <si>
    <t>介助者の指示を理解して動作する</t>
  </si>
  <si>
    <t>便意/尿意を確認する</t>
  </si>
  <si>
    <t>トイレへ出入りする</t>
  </si>
  <si>
    <t>トイレットペーパーを適切に使う</t>
  </si>
  <si>
    <t>トイレットペーパーがあるか確認する</t>
  </si>
  <si>
    <t>便器への立ち座りをする</t>
  </si>
  <si>
    <t>粗相があった時に気づく</t>
  </si>
  <si>
    <t>着替える衣類を衣装ケースから出す</t>
  </si>
  <si>
    <t>着替える衣類を選ぶ</t>
  </si>
  <si>
    <t>衣類の収納場所まで行く</t>
  </si>
  <si>
    <t>上衣/下衣を着替える</t>
  </si>
  <si>
    <t>着替える順番を判断する</t>
  </si>
  <si>
    <t>天候や寒暖を確認する</t>
  </si>
  <si>
    <t>衣類を持って移動する</t>
  </si>
  <si>
    <t>ボタン/ファスナーを止める開ける</t>
  </si>
  <si>
    <t>靴下/靴を着脱する</t>
  </si>
  <si>
    <t>食欲の有無を確認する</t>
  </si>
  <si>
    <t>食卓まで移動する</t>
  </si>
  <si>
    <t>自助具を使って食事をする</t>
  </si>
  <si>
    <t>口に運ぶ食べ物の量を判断する</t>
  </si>
  <si>
    <t>自助具を用意する</t>
  </si>
  <si>
    <t>むせやすい食物があるかを確かめる</t>
  </si>
  <si>
    <t>食器などを持って運ぶ</t>
  </si>
  <si>
    <t>箸/スプーンを使って食事をする</t>
  </si>
  <si>
    <t>介助者が口に運ぶ量を認識する</t>
  </si>
  <si>
    <t>むせやすい食べ物にとろみを付ける</t>
  </si>
  <si>
    <t>器を持ち替える</t>
  </si>
  <si>
    <t>診察券/保険証を用意する</t>
  </si>
  <si>
    <t>診療時間を調べる</t>
  </si>
  <si>
    <t>受診先まで往復する</t>
  </si>
  <si>
    <t>診察の受付をする</t>
  </si>
  <si>
    <t>症状や体調を伝える</t>
  </si>
  <si>
    <t>受診先までのルートを計画する</t>
  </si>
  <si>
    <t>病院独自の送迎サービスを調べる</t>
  </si>
  <si>
    <t>診療機関内を移動する</t>
  </si>
  <si>
    <t>指定された検査を受ける</t>
  </si>
  <si>
    <t>診療の結果を理解して記憶する</t>
  </si>
  <si>
    <t>待ち時間の見当をつける</t>
  </si>
  <si>
    <t>調剤薬局まで移動する</t>
  </si>
  <si>
    <t>ワクチン接種を受ける</t>
  </si>
  <si>
    <t>次回の再診日をメモする</t>
  </si>
  <si>
    <t>体調のチェックをする</t>
  </si>
  <si>
    <t>関節に負担の少ない靴を見つける</t>
  </si>
  <si>
    <t>計画したコースを歩く</t>
  </si>
  <si>
    <t>汗のかき具合で衣服を調節する</t>
  </si>
  <si>
    <t>足腰の疲れ具合を確認する</t>
  </si>
  <si>
    <t>準備運動をする</t>
  </si>
  <si>
    <t>天気予報を確認する</t>
  </si>
  <si>
    <t>自分に合ったペースで歩く</t>
  </si>
  <si>
    <t>万歩計/活動量計を操作/確認する</t>
  </si>
  <si>
    <t>関節の痛みがあるかを確認する</t>
  </si>
  <si>
    <t>体調に応じて歩くコースを計画する</t>
  </si>
  <si>
    <t>寒暖に併せた衣類を選ぶ</t>
  </si>
  <si>
    <t>必要に応じて小走りする</t>
  </si>
  <si>
    <t>歩き姿勢を確認して修正する</t>
  </si>
  <si>
    <t>運動を行う場所まで移動する</t>
  </si>
  <si>
    <t>体操/ヨガ/太極拳をする</t>
  </si>
  <si>
    <t>仲間との待ち合わせ場所まで移動する</t>
  </si>
  <si>
    <t>テニス/ゴルフをする</t>
  </si>
  <si>
    <t>体調に応じて運動の種類/量を計画する</t>
  </si>
  <si>
    <t>運動仲間と日時を打ち合わせる</t>
  </si>
  <si>
    <t>筋力トレーニングをする</t>
  </si>
  <si>
    <t>ウオーキングを週2回以上する</t>
  </si>
  <si>
    <t>次回のために運動しすぎないよう調節する</t>
  </si>
  <si>
    <t>体操/ヨガ/太極拳を週2回以上行う</t>
  </si>
  <si>
    <t>運動の種類/頻度を計画する</t>
  </si>
  <si>
    <t>熱中症予防を確認する</t>
  </si>
  <si>
    <t>テニス/ゴルフ/筋トレを週2回以上行う</t>
  </si>
  <si>
    <t>ウオーキングを半年以上続ける</t>
  </si>
  <si>
    <t>体操/ヨガ/太極拳を半年以上続ける</t>
  </si>
  <si>
    <t>テニス/ゴルフ/筋トレを半年以上続ける</t>
  </si>
  <si>
    <t>参加長期目標の細分化1位【特定困難】</t>
  </si>
  <si>
    <t>○○を計画する</t>
  </si>
  <si>
    <t>○○を下調べする</t>
  </si>
  <si>
    <t>目的の場所まで移動する</t>
  </si>
  <si>
    <t>○○を適切に扱う</t>
  </si>
  <si>
    <t>体調に応じた行動をする</t>
  </si>
  <si>
    <t>身支度をする</t>
  </si>
  <si>
    <t>天候を確認する</t>
  </si>
  <si>
    <t>目的の場所内を移動する</t>
  </si>
  <si>
    <t>○○を出し入れする</t>
  </si>
  <si>
    <t>他者に要件を伝達する</t>
  </si>
  <si>
    <t>体調チェックをする</t>
  </si>
  <si>
    <t>非常時の対応法を確認する</t>
  </si>
  <si>
    <t>○○を持ち運ぶ</t>
  </si>
  <si>
    <t>安全に姿勢を変える</t>
  </si>
  <si>
    <t>非常時の対応法を実行する</t>
  </si>
  <si>
    <t>-a0</t>
  </si>
  <si>
    <r>
      <rPr>
        <b/>
        <sz val="12"/>
        <color rgb="FF1155CC"/>
        <rFont val="Arial"/>
        <family val="2"/>
      </rPr>
      <t>社会的自立支援アウトカム尺度</t>
    </r>
    <r>
      <rPr>
        <sz val="12"/>
        <color theme="1"/>
        <rFont val="Arial"/>
        <family val="2"/>
      </rPr>
      <t xml:space="preserve"> ＞ ICF対応個別機能訓練計画作成支援アプリ</t>
    </r>
  </si>
  <si>
    <t>機　能</t>
  </si>
  <si>
    <t>機　能　短期目標</t>
  </si>
  <si>
    <t>機　能　長期目標</t>
  </si>
  <si>
    <t>目標記入例</t>
  </si>
  <si>
    <t>目標清書欄　（40字以内）</t>
  </si>
  <si>
    <r>
      <rPr>
        <b/>
        <sz val="10"/>
        <color theme="1"/>
        <rFont val="Arial"/>
        <family val="2"/>
      </rPr>
      <t>　　</t>
    </r>
    <r>
      <rPr>
        <b/>
        <sz val="14"/>
        <color theme="1"/>
        <rFont val="Arial"/>
        <family val="2"/>
      </rPr>
      <t>目標から導かれる個別機能訓練項目（プログラム内容）</t>
    </r>
  </si>
  <si>
    <t>機能訓練プログラムの候補</t>
  </si>
  <si>
    <t>｢機能｣目標から</t>
  </si>
  <si>
    <t>個別機能訓練項目</t>
  </si>
  <si>
    <t>留意点</t>
  </si>
  <si>
    <t>ために</t>
  </si>
  <si>
    <t>機能候補</t>
  </si>
  <si>
    <t>PL1</t>
  </si>
  <si>
    <t>PL2</t>
  </si>
  <si>
    <t>AL1</t>
  </si>
  <si>
    <t>AL2</t>
  </si>
  <si>
    <t>呼吸機能を向上する</t>
  </si>
  <si>
    <t>全身持久力を向上する</t>
  </si>
  <si>
    <t>関節の可動域を改善する</t>
  </si>
  <si>
    <t>筋力を維持･増強する</t>
  </si>
  <si>
    <t>筋緊張を緩和する</t>
  </si>
  <si>
    <t>筋持久力を向上する</t>
  </si>
  <si>
    <t>運動の協調性を向上する</t>
  </si>
  <si>
    <t>記入例：立った姿勢のバランスを向上させる</t>
  </si>
  <si>
    <t>疼痛を緩和する</t>
  </si>
  <si>
    <t>発声・発話機能を改善する</t>
  </si>
  <si>
    <t>音を聞き分ける機能を改善する</t>
  </si>
  <si>
    <t>咀嚼や飲み込む機能を改善する</t>
  </si>
  <si>
    <t>行為を順序立てて行う機能を改善する</t>
  </si>
  <si>
    <t>空間の認知や探索する機能を改善する</t>
  </si>
  <si>
    <t>言語の表出と理解の機能を改善する</t>
  </si>
  <si>
    <t>血圧に留意しながら実施</t>
  </si>
  <si>
    <t>転倒に留意しながら実施</t>
  </si>
  <si>
    <t>痛みに留意しながら実施</t>
  </si>
  <si>
    <t>体調に留意しながら実施</t>
  </si>
  <si>
    <t>疲労に留意しながら実施</t>
  </si>
  <si>
    <t>息切れに留意しながら実施</t>
  </si>
  <si>
    <t>ご機嫌に留意しながら実施</t>
  </si>
  <si>
    <t>自尊心に留意しながら実施</t>
  </si>
  <si>
    <t>常に見守りながら実施</t>
  </si>
  <si>
    <t>適時介助しながら実施</t>
  </si>
  <si>
    <t>適時休憩しながら実施</t>
  </si>
  <si>
    <t>機能以外の支援</t>
  </si>
  <si>
    <t>模倣や繰り返しで学習するを改善する</t>
  </si>
  <si>
    <t xml:space="preserve">25 基礎的学習の練習 </t>
  </si>
  <si>
    <t>読む機能を改善する</t>
  </si>
  <si>
    <t xml:space="preserve">26 読むことの練習 </t>
  </si>
  <si>
    <t>書く機能を改善する</t>
  </si>
  <si>
    <t xml:space="preserve">27 書くことの練習 </t>
  </si>
  <si>
    <t>計算機能を改善する</t>
  </si>
  <si>
    <t xml:space="preserve">28 計算練習 </t>
  </si>
  <si>
    <t>自身で問題を解決する手段を修得する</t>
  </si>
  <si>
    <t xml:space="preserve">46 問題解決練習 </t>
  </si>
  <si>
    <t>自身で意思決定する手段を修得する</t>
  </si>
  <si>
    <t xml:space="preserve">47 意思決定練習 </t>
  </si>
  <si>
    <t>日課を遂行する手段を修得する</t>
  </si>
  <si>
    <t xml:space="preserve">48 日課の遂行練習 </t>
  </si>
  <si>
    <t>ストレスに対処する手段を修得する</t>
  </si>
  <si>
    <t xml:space="preserve">49 ストレスの対処練習 </t>
  </si>
  <si>
    <t>行動を遂行できるという認知を高める</t>
  </si>
  <si>
    <t>50 自己効力感練習</t>
  </si>
  <si>
    <t>自己の能力を正しく認識する</t>
  </si>
  <si>
    <t xml:space="preserve">51 自己認識練習 </t>
  </si>
  <si>
    <t>コミュニケーション機能を改善する</t>
  </si>
  <si>
    <t xml:space="preserve">29コミュニケーション練習 </t>
  </si>
  <si>
    <t>姿勢転換（保持）を向上する</t>
  </si>
  <si>
    <t>9 姿勢変換保持練習</t>
  </si>
  <si>
    <t>起居･移乗動作を向上する</t>
  </si>
  <si>
    <t>10 起居・移乗動作練習</t>
  </si>
  <si>
    <t>歩行･移動動作を向上する</t>
  </si>
  <si>
    <t>11 歩行・移動練習</t>
  </si>
  <si>
    <t>ものを運ぶ動作を向上する</t>
  </si>
  <si>
    <t xml:space="preserve">12 運搬練習 </t>
  </si>
  <si>
    <t>交通機関の利用に慣れる</t>
  </si>
  <si>
    <t xml:space="preserve">13 交通機関利用練習 </t>
  </si>
  <si>
    <t>入浴動作を向上する</t>
  </si>
  <si>
    <t xml:space="preserve">14 一連の入浴行為練習 </t>
  </si>
  <si>
    <t>整容動作を向上する</t>
  </si>
  <si>
    <t xml:space="preserve">15 一連の整容行為練習 </t>
  </si>
  <si>
    <t>トイレ動作を向上する</t>
  </si>
  <si>
    <t xml:space="preserve">16 一連の排泄行為練習 </t>
  </si>
  <si>
    <t>更衣動作を向上する</t>
  </si>
  <si>
    <t xml:space="preserve">17 一連の更衣行為練習 </t>
  </si>
  <si>
    <t>食事動作を向上する</t>
  </si>
  <si>
    <t xml:space="preserve">18 一連の食事行為練習 </t>
  </si>
  <si>
    <t>健康などへの取組みを自身で管理する</t>
  </si>
  <si>
    <t xml:space="preserve">52 自己管理練習 </t>
  </si>
  <si>
    <t>安全な買い物の方法を修得する</t>
  </si>
  <si>
    <t xml:space="preserve">31 買い物練習(方法の変更) </t>
  </si>
  <si>
    <t>実用的な調理方法を修得する</t>
  </si>
  <si>
    <t xml:space="preserve">32 調理行為練習(方法の変更) </t>
  </si>
  <si>
    <t>食器を片付ける方法を修得する</t>
  </si>
  <si>
    <t xml:space="preserve">33 食後の後片付け練習(方法の変更) </t>
  </si>
  <si>
    <t>洗濯と乾燥の方法を修得する</t>
  </si>
  <si>
    <t xml:space="preserve">34 洗濯行為練習(方法の変更) </t>
  </si>
  <si>
    <t>安全な掃除の方法を修得する</t>
  </si>
  <si>
    <t xml:space="preserve">35 掃除・整理整頓行為練習(方法の変更) </t>
  </si>
  <si>
    <t>その他の家事の代替手段を修得する</t>
  </si>
  <si>
    <t xml:space="preserve">36 その他の家事練習(方法の変更) </t>
  </si>
  <si>
    <t>家庭用品の扱い方法を修得する</t>
  </si>
  <si>
    <t xml:space="preserve">37 家庭用品の手入れ練習 </t>
  </si>
  <si>
    <t>住居･家具の手入れ方法を修得する</t>
  </si>
  <si>
    <t xml:space="preserve">38 住居と家具の手入れ練習 </t>
  </si>
  <si>
    <t>植物等の手入れ方法を修得する</t>
  </si>
  <si>
    <t xml:space="preserve">39 屋内外の植物の手入れ練習 </t>
  </si>
  <si>
    <t>ペットを世話する方法を修得する</t>
  </si>
  <si>
    <t xml:space="preserve">40 動物の世話練習 </t>
  </si>
  <si>
    <t>適切な方法で他者と交流する練習をする</t>
  </si>
  <si>
    <t xml:space="preserve">41 対人関係練習 </t>
  </si>
  <si>
    <t>余暇活動を実行する練習をする</t>
  </si>
  <si>
    <t xml:space="preserve">42 余暇活動練習 </t>
  </si>
  <si>
    <t>仕事の全体（一部）の動作練習をする</t>
  </si>
  <si>
    <t xml:space="preserve">43 仕事練習 </t>
  </si>
  <si>
    <t>家屋環境や人的環境の調整をはかる</t>
  </si>
  <si>
    <t xml:space="preserve">44 環境調整 </t>
  </si>
  <si>
    <t>生活行為の向上に役立つ情報を提供する</t>
  </si>
  <si>
    <t xml:space="preserve">53 情報提供 </t>
  </si>
  <si>
    <t>家族等に介護方法の助言・指導を行う</t>
  </si>
  <si>
    <t>45 介護指導</t>
  </si>
  <si>
    <t>PL</t>
  </si>
  <si>
    <t>PD1</t>
  </si>
  <si>
    <t>PD2</t>
  </si>
  <si>
    <t>PS</t>
  </si>
  <si>
    <t>AL</t>
  </si>
  <si>
    <t>AD1</t>
  </si>
  <si>
    <t>AD2</t>
  </si>
  <si>
    <t>AS</t>
  </si>
  <si>
    <t>事業所名　</t>
  </si>
  <si>
    <t>発表者名</t>
  </si>
  <si>
    <t>プロフィール　</t>
  </si>
  <si>
    <t>年齢</t>
  </si>
  <si>
    <t>歳代</t>
  </si>
  <si>
    <t>介護度</t>
  </si>
  <si>
    <t>疾患名/発症年</t>
  </si>
  <si>
    <t>　</t>
  </si>
  <si>
    <t>　　　　　　</t>
  </si>
  <si>
    <t>家族構成</t>
  </si>
  <si>
    <t>目標</t>
  </si>
  <si>
    <t>短期目標</t>
  </si>
  <si>
    <t>長期目標</t>
  </si>
  <si>
    <t xml:space="preserve"> ICFコード</t>
  </si>
  <si>
    <t>プログラム</t>
  </si>
  <si>
    <t>支援コード</t>
  </si>
  <si>
    <t>１．聴取した利用者の意向、想い（意向確認）</t>
  </si>
  <si>
    <t>２．心身機能、ADL・IADLの評価の結果（問題となるところ）</t>
  </si>
  <si>
    <t>３．なぜその目標になったのか、あなたが応援したいと思った理由</t>
  </si>
  <si>
    <t>４．目標達成に必要な行為のうち、困難となる行為とその要因は何で、どんな訓練をすれば改善しそうと考えたか</t>
  </si>
  <si>
    <t>５．目標からプログラムを立案するにあたって苦労したところ、その他全体を通しての感想等</t>
  </si>
  <si>
    <t>ベランダでプランター園芸を始める。</t>
  </si>
  <si>
    <t>土、苗（種）、プランター、ジョウロ、スコップ等の道具を揃える。</t>
  </si>
  <si>
    <t>ベランダへ出入りする。　 ベランダ内の移動。</t>
  </si>
  <si>
    <t>剪定や雑草とり、ネットや支柱の設置などの手入れができる。</t>
  </si>
  <si>
    <t>・友人の車でホームセンターに買い物に行く。　 ・ネットで注文する。</t>
  </si>
  <si>
    <t>水やりや世話をしやすい環境を整える。</t>
  </si>
  <si>
    <t>水をキッチンで汲んでベランダまで運ぶ</t>
  </si>
  <si>
    <t>水の入ったジョウロや道具をもってベランダ内を移動する</t>
  </si>
  <si>
    <t>ぬか床の管理を続け、ぬか漬けを毎日食べ、隣人におすそ分けする。</t>
  </si>
  <si>
    <t>漬ける野菜を準備する</t>
  </si>
  <si>
    <t>台所内の移動</t>
  </si>
  <si>
    <t>冷暗所でぬか床をかき混ぜる</t>
  </si>
  <si>
    <t>ぬか漬けは隣人に取りにきてもらう。</t>
  </si>
  <si>
    <t>ぬか床を管理しやすい環境（置き場）を整える</t>
  </si>
  <si>
    <t>野菜を下ごしらえし、ぬか床に出し入れする。</t>
  </si>
  <si>
    <t>取り出した野菜を洗い、カットして、盛り付け、ラップをする。</t>
  </si>
  <si>
    <t>糠、糠味噌からし、塩、こんぶ等で糠床を維持する</t>
  </si>
  <si>
    <t>年金支給日に郵便局に行って出金する。</t>
  </si>
  <si>
    <t>通帳やカードなどをバッグに入れる。</t>
  </si>
  <si>
    <t>郵便局までの安全な道順を確認</t>
  </si>
  <si>
    <t>郵便局までの安全な道順を杖で歩く。</t>
  </si>
  <si>
    <t>ATMの操作ができる。</t>
  </si>
  <si>
    <t>引き出したお金をしまう。</t>
  </si>
  <si>
    <t>不明な点を係員に問い合わせる</t>
  </si>
  <si>
    <t>欲しい品の場所を訪ねる</t>
  </si>
  <si>
    <r>
      <rPr>
        <b/>
        <sz val="12"/>
        <color rgb="FF1155CC"/>
        <rFont val="MS Gothic"/>
        <family val="2"/>
        <charset val="128"/>
      </rPr>
      <t>社会的自立支援アウトカム尺度</t>
    </r>
    <r>
      <rPr>
        <sz val="12"/>
        <color theme="1"/>
        <rFont val="Arial"/>
        <family val="2"/>
      </rPr>
      <t xml:space="preserve"> </t>
    </r>
    <r>
      <rPr>
        <sz val="12"/>
        <color theme="1"/>
        <rFont val="MS Gothic"/>
        <family val="2"/>
        <charset val="128"/>
      </rPr>
      <t>＞</t>
    </r>
    <r>
      <rPr>
        <sz val="12"/>
        <color theme="1"/>
        <rFont val="Arial"/>
        <family val="2"/>
      </rPr>
      <t xml:space="preserve"> ICF</t>
    </r>
    <r>
      <rPr>
        <sz val="12"/>
        <color theme="1"/>
        <rFont val="MS Gothic"/>
        <family val="2"/>
        <charset val="128"/>
      </rPr>
      <t>対応個別機能訓練計画作成支援ツール</t>
    </r>
    <phoneticPr fontId="93"/>
  </si>
  <si>
    <r>
      <rPr>
        <sz val="12"/>
        <color rgb="FFFF0000"/>
        <rFont val="MS Gothic"/>
        <family val="2"/>
        <charset val="128"/>
      </rPr>
      <t>長期目標</t>
    </r>
    <r>
      <rPr>
        <sz val="10"/>
        <color rgb="FFFF0000"/>
        <rFont val="Arial"/>
        <family val="2"/>
      </rPr>
      <t xml:space="preserve">
</t>
    </r>
    <r>
      <rPr>
        <sz val="9"/>
        <color rgb="FFFF0000"/>
        <rFont val="MS Gothic"/>
        <family val="2"/>
        <charset val="128"/>
      </rPr>
      <t>ひとつ選択</t>
    </r>
    <phoneticPr fontId="93"/>
  </si>
  <si>
    <t xml:space="preserve"> </t>
    <phoneticPr fontId="93"/>
  </si>
  <si>
    <r>
      <rPr>
        <b/>
        <sz val="12"/>
        <color rgb="FFFF0000"/>
        <rFont val="MS Gothic"/>
        <family val="2"/>
        <charset val="128"/>
      </rPr>
      <t>参加</t>
    </r>
    <r>
      <rPr>
        <sz val="12"/>
        <color rgb="FFFF0000"/>
        <rFont val="MS Gothic"/>
        <family val="2"/>
        <charset val="128"/>
      </rPr>
      <t>（短期）目標
清書欄</t>
    </r>
    <phoneticPr fontId="93"/>
  </si>
  <si>
    <t>目標の具体例</t>
    <phoneticPr fontId="93"/>
  </si>
  <si>
    <t>活動長期目標候補</t>
    <phoneticPr fontId="93"/>
  </si>
  <si>
    <t>（参加長期目標の細分化行為から）</t>
    <phoneticPr fontId="93"/>
  </si>
  <si>
    <t>機能の目標候補</t>
    <phoneticPr fontId="93"/>
  </si>
  <si>
    <t>達成に必要な
要因から</t>
    <phoneticPr fontId="93"/>
  </si>
  <si>
    <r>
      <rPr>
        <b/>
        <sz val="12"/>
        <color rgb="FFFF0000"/>
        <rFont val="MS Gothic"/>
        <family val="2"/>
        <charset val="128"/>
      </rPr>
      <t>活動</t>
    </r>
    <r>
      <rPr>
        <sz val="10"/>
        <color rgb="FFFF0000"/>
        <rFont val="MS Gothic"/>
        <family val="2"/>
        <charset val="128"/>
      </rPr>
      <t>（</t>
    </r>
    <r>
      <rPr>
        <sz val="12"/>
        <color rgb="FFFF0000"/>
        <rFont val="MS Gothic"/>
        <family val="2"/>
        <charset val="128"/>
      </rPr>
      <t>短期</t>
    </r>
    <r>
      <rPr>
        <sz val="10"/>
        <color rgb="FFFF0000"/>
        <rFont val="MS Gothic"/>
        <family val="2"/>
        <charset val="128"/>
      </rPr>
      <t>）</t>
    </r>
    <r>
      <rPr>
        <sz val="12"/>
        <color rgb="FFFF0000"/>
        <rFont val="MS Gothic"/>
        <family val="2"/>
        <charset val="128"/>
      </rPr>
      <t>目標
清書欄</t>
    </r>
    <phoneticPr fontId="93"/>
  </si>
  <si>
    <r>
      <rPr>
        <sz val="26"/>
        <color rgb="FF000000"/>
        <rFont val="MS Gothic"/>
        <family val="2"/>
        <charset val="128"/>
      </rPr>
      <t xml:space="preserve">日本通所ケア研究会　研修用
個別機能訓練計画書半自動作成アプリ
</t>
    </r>
    <r>
      <rPr>
        <sz val="36"/>
        <color rgb="FFFF0000"/>
        <rFont val="MS Gothic"/>
        <family val="2"/>
        <charset val="128"/>
      </rPr>
      <t>SIプランナー体験用ツール</t>
    </r>
    <rPh sb="0" eb="4">
      <t>ニホンツウショ</t>
    </rPh>
    <rPh sb="6" eb="9">
      <t>ケンキュウカイ</t>
    </rPh>
    <rPh sb="10" eb="13">
      <t>ケンシュウヨウ</t>
    </rPh>
    <rPh sb="14" eb="23">
      <t>コベツキノウクンレンケイカクショ</t>
    </rPh>
    <rPh sb="23" eb="26">
      <t>ハンジドウ</t>
    </rPh>
    <rPh sb="26" eb="28">
      <t>サクセイ</t>
    </rPh>
    <rPh sb="39" eb="41">
      <t>タイケン</t>
    </rPh>
    <rPh sb="41" eb="42">
      <t>ヨウ</t>
    </rPh>
    <phoneticPr fontId="93"/>
  </si>
  <si>
    <t>計画書まとめ・考察</t>
    <rPh sb="0" eb="3">
      <t>ケイカクショ</t>
    </rPh>
    <rPh sb="7" eb="9">
      <t>コウサツ</t>
    </rPh>
    <phoneticPr fontId="93"/>
  </si>
  <si>
    <t>-</t>
    <phoneticPr fontId="93"/>
  </si>
  <si>
    <t xml:space="preserve"> ←　記入例を選択して清書できます</t>
    <rPh sb="3" eb="6">
      <t xml:space="preserve">キニュウレイ </t>
    </rPh>
    <rPh sb="7" eb="9">
      <t xml:space="preserve">センタクシテ </t>
    </rPh>
    <rPh sb="11" eb="13">
      <t>セイショデｋ</t>
    </rPh>
    <phoneticPr fontId="93"/>
  </si>
  <si>
    <t>記入例から清書できます　↑</t>
    <phoneticPr fontId="93"/>
  </si>
  <si>
    <r>
      <t>目標達成に必要な行為</t>
    </r>
    <r>
      <rPr>
        <sz val="10"/>
        <color rgb="FFFF0000"/>
        <rFont val="ＭＳ Ｐゴシック"/>
        <family val="2"/>
        <charset val="128"/>
      </rPr>
      <t>（右端▽で記載例を表示）</t>
    </r>
    <phoneticPr fontId="93"/>
  </si>
  <si>
    <r>
      <rPr>
        <b/>
        <sz val="12"/>
        <color rgb="FF1155CC"/>
        <rFont val="ＭＳ Ｐゴシック"/>
        <family val="2"/>
        <charset val="128"/>
      </rPr>
      <t>社会的自立支援アウトカム尺度</t>
    </r>
    <r>
      <rPr>
        <sz val="12"/>
        <color theme="1"/>
        <rFont val="ＭＳ Ｐゴシック"/>
        <family val="2"/>
        <charset val="128"/>
      </rPr>
      <t xml:space="preserve"> ＞ ICF対応個別機能訓練計画作成支援ツール</t>
    </r>
    <phoneticPr fontId="93"/>
  </si>
  <si>
    <r>
      <t>　　</t>
    </r>
    <r>
      <rPr>
        <b/>
        <sz val="14"/>
        <color theme="1"/>
        <rFont val="ＭＳ Ｐゴシック"/>
        <family val="2"/>
        <charset val="128"/>
      </rPr>
      <t xml:space="preserve">参 加 長 期 目 標 の選択　     </t>
    </r>
    <r>
      <rPr>
        <b/>
        <sz val="12"/>
        <color rgb="FFFF0000"/>
        <rFont val="ＭＳ Ｐゴシック"/>
        <family val="2"/>
        <charset val="128"/>
      </rPr>
      <t>参加の長期目標として取り組みたい項目を選び、チェックを１つ付けましょう。</t>
    </r>
    <phoneticPr fontId="93"/>
  </si>
  <si>
    <t>「デイサービスで他者と交流する【社会参加】」は強制表示項目です</t>
    <phoneticPr fontId="93"/>
  </si>
  <si>
    <r>
      <t>目標達成に必要な行為</t>
    </r>
    <r>
      <rPr>
        <sz val="10"/>
        <color rgb="FFFF0000"/>
        <rFont val="ＭＳ Ｐゴシック"/>
        <family val="2"/>
        <charset val="128"/>
      </rPr>
      <t>（右端▽で記入例を選択）</t>
    </r>
  </si>
  <si>
    <r>
      <t>　　</t>
    </r>
    <r>
      <rPr>
        <b/>
        <sz val="14"/>
        <color theme="1"/>
        <rFont val="ＭＳ Ｐゴシック"/>
        <family val="2"/>
        <charset val="128"/>
      </rPr>
      <t>参加長期目標を達成する生活上の行為の細分化</t>
    </r>
    <phoneticPr fontId="93"/>
  </si>
  <si>
    <t xml:space="preserve">   参加長期目標達成に必要な行為の細分化</t>
    <phoneticPr fontId="93"/>
  </si>
  <si>
    <t>目標候補に加えたい項目にチェックをつけましょう。</t>
    <phoneticPr fontId="93"/>
  </si>
  <si>
    <r>
      <t xml:space="preserve">基本動作
</t>
    </r>
    <r>
      <rPr>
        <sz val="9"/>
        <color theme="1"/>
        <rFont val="ＭＳ Ｐゴシック"/>
        <family val="2"/>
        <charset val="128"/>
      </rPr>
      <t>(困難な項目を選択)</t>
    </r>
    <phoneticPr fontId="93"/>
  </si>
  <si>
    <r>
      <t>① 報酬を伴う仕事</t>
    </r>
    <r>
      <rPr>
        <sz val="8"/>
        <color theme="1"/>
        <rFont val="ＭＳ Ｐゴシック"/>
        <family val="2"/>
        <charset val="128"/>
      </rPr>
      <t>（家業の手伝いを含む）</t>
    </r>
  </si>
  <si>
    <r>
      <t>③ 地域行事、敬老会、シニアクラブへの参加</t>
    </r>
    <r>
      <rPr>
        <sz val="8"/>
        <color theme="1"/>
        <rFont val="ＭＳ Ｐゴシック"/>
        <family val="2"/>
        <charset val="128"/>
      </rPr>
      <t>（直近の機会で判断）</t>
    </r>
  </si>
  <si>
    <r>
      <t>⑤ 結婚式・葬儀・入学式・卒業式・同窓会への参加</t>
    </r>
    <r>
      <rPr>
        <sz val="8"/>
        <color theme="1"/>
        <rFont val="ＭＳ Ｐゴシック"/>
        <family val="2"/>
        <charset val="128"/>
      </rPr>
      <t>（直近の機会で判断）</t>
    </r>
  </si>
  <si>
    <r>
      <t>⑨ スポーツ・運動</t>
    </r>
    <r>
      <rPr>
        <sz val="8"/>
        <color theme="1"/>
        <rFont val="ＭＳ Ｐゴシック"/>
        <family val="2"/>
        <charset val="128"/>
      </rPr>
      <t>（⑦以外で、散歩や屋外でのラジオ体操など外出を伴うもの）</t>
    </r>
  </si>
  <si>
    <r>
      <t>⑩ 芸術・文化・趣味に関する余暇活動</t>
    </r>
    <r>
      <rPr>
        <sz val="8"/>
        <color theme="1"/>
        <rFont val="ＭＳ Ｐゴシック"/>
        <family val="2"/>
        <charset val="128"/>
      </rPr>
      <t>（⑦以外で、外出を伴うもの）</t>
    </r>
  </si>
  <si>
    <r>
      <t>⑪ 宗教関係の活動</t>
    </r>
    <r>
      <rPr>
        <sz val="8"/>
        <color theme="1"/>
        <rFont val="ＭＳ Ｐゴシック"/>
        <family val="2"/>
        <charset val="128"/>
      </rPr>
      <t>（神社仏閣参り、教会礼拝など）</t>
    </r>
  </si>
  <si>
    <r>
      <t>⑫ 選挙権の行使</t>
    </r>
    <r>
      <rPr>
        <sz val="8"/>
        <color theme="1"/>
        <rFont val="ＭＳ Ｐゴシック"/>
        <family val="2"/>
        <charset val="128"/>
      </rPr>
      <t>（直近の機会で判断）</t>
    </r>
  </si>
  <si>
    <r>
      <t xml:space="preserve">⑬ </t>
    </r>
    <r>
      <rPr>
        <sz val="9"/>
        <color theme="1"/>
        <rFont val="ＭＳ Ｐゴシック"/>
        <family val="2"/>
        <charset val="128"/>
      </rPr>
      <t>ネット等の通信手段で人や社会とかかわる活動、オンラインでの運動、芸術、文化、趣味活動</t>
    </r>
  </si>
  <si>
    <r>
      <t>④ 日常品の貯蔵</t>
    </r>
    <r>
      <rPr>
        <sz val="7"/>
        <color theme="1"/>
        <rFont val="ＭＳ Ｐゴシック"/>
        <family val="2"/>
        <charset val="128"/>
      </rPr>
      <t>　(例)漬け物などの保存食を作る、災害用品を備蓄する、灯油を備蓄する</t>
    </r>
    <phoneticPr fontId="93"/>
  </si>
  <si>
    <r>
      <t xml:space="preserve">⑤ 家計・財産の管理 </t>
    </r>
    <r>
      <rPr>
        <sz val="7"/>
        <color theme="1"/>
        <rFont val="ＭＳ Ｐゴシック"/>
        <family val="2"/>
        <charset val="128"/>
      </rPr>
      <t>（例）収入の維持管理、預金・貯金出し入れ、請求の支払い</t>
    </r>
    <phoneticPr fontId="93"/>
  </si>
  <si>
    <r>
      <t>⑥ 家族・親族の介護　</t>
    </r>
    <r>
      <rPr>
        <sz val="8"/>
        <color theme="1"/>
        <rFont val="ＭＳ Ｐゴシック"/>
        <family val="2"/>
        <charset val="128"/>
      </rPr>
      <t>（出向いて行う場合も含む)</t>
    </r>
    <phoneticPr fontId="93"/>
  </si>
  <si>
    <r>
      <t>⑦ 育児、子供やペットの世話　</t>
    </r>
    <r>
      <rPr>
        <sz val="8"/>
        <color theme="1"/>
        <rFont val="ＭＳ Ｐゴシック"/>
        <family val="2"/>
        <charset val="128"/>
      </rPr>
      <t>（出向いて行う場合も含む)</t>
    </r>
    <phoneticPr fontId="93"/>
  </si>
  <si>
    <r>
      <t>⑫ 墓参り・法要の準備　</t>
    </r>
    <r>
      <rPr>
        <sz val="8"/>
        <color theme="1"/>
        <rFont val="ＭＳ Ｐゴシック"/>
        <family val="2"/>
        <charset val="128"/>
      </rPr>
      <t>（直近の機会にできて、今もできると思える場合も含む)</t>
    </r>
    <phoneticPr fontId="93"/>
  </si>
  <si>
    <t>しない</t>
    <phoneticPr fontId="93"/>
  </si>
  <si>
    <r>
      <t>この作業用ツール（シート）は日本通所ケア研究会の研修で使用するために作成したものです。
本研修に参加される施設に対して配布します。
このツールはファイルを複製して使用して構いません。
本研修に参加した施設以外にこのツールを譲渡しても構いませんが、譲渡する際には下記のメールアドレスに以下の項目をご通知下さい。また、有償クラウド版アプリ</t>
    </r>
    <r>
      <rPr>
        <b/>
        <sz val="24"/>
        <color rgb="FFFF0000"/>
        <rFont val="ＭＳ Ｐゴシック"/>
        <family val="3"/>
        <charset val="128"/>
      </rPr>
      <t>（SIプランナー）</t>
    </r>
    <r>
      <rPr>
        <b/>
        <sz val="20"/>
        <color rgb="FF000000"/>
        <rFont val="ＭＳ Ｐゴシック"/>
        <family val="3"/>
        <charset val="128"/>
      </rPr>
      <t>の使用を希望されるも同様にご通知下さい。
　① 譲渡した施設名
　② 譲渡した施設の担当者
　③ 譲渡した施設の連絡先（電話番号、メールアドレス）
　　アドレス：info@kaedenokaze.com
この作業用ツールの著作権は株式会社楓の風に帰属します。
〒221-0835　神奈川県横浜市神奈川区鶴屋町3-32-13　第2安田ビル 3階
TEL：045-320-0750
FAX：045-320-0770</t>
    </r>
    <rPh sb="2" eb="5">
      <t xml:space="preserve">サギョウヨウ </t>
    </rPh>
    <rPh sb="14" eb="16">
      <t>ニホン</t>
    </rPh>
    <rPh sb="16" eb="18">
      <t>ツウショ</t>
    </rPh>
    <rPh sb="20" eb="23">
      <t>ケンキュウカイ</t>
    </rPh>
    <rPh sb="24" eb="26">
      <t xml:space="preserve">ケンシュウ </t>
    </rPh>
    <rPh sb="27" eb="29">
      <t xml:space="preserve">シヨウスル </t>
    </rPh>
    <rPh sb="34" eb="36">
      <t xml:space="preserve">サクセイ </t>
    </rPh>
    <rPh sb="44" eb="47">
      <t xml:space="preserve">ホンケンシュウニ </t>
    </rPh>
    <rPh sb="48" eb="50">
      <t xml:space="preserve">サンカ </t>
    </rPh>
    <rPh sb="56" eb="57">
      <t xml:space="preserve">タイシテ </t>
    </rPh>
    <rPh sb="59" eb="61">
      <t xml:space="preserve">ハイフ </t>
    </rPh>
    <rPh sb="77" eb="79">
      <t xml:space="preserve">フクセイ </t>
    </rPh>
    <rPh sb="81" eb="83">
      <t xml:space="preserve">シヨウ </t>
    </rPh>
    <rPh sb="85" eb="86">
      <t xml:space="preserve">カマイマセン </t>
    </rPh>
    <rPh sb="95" eb="98">
      <t xml:space="preserve">ホンケンシュウノ </t>
    </rPh>
    <rPh sb="99" eb="101">
      <t xml:space="preserve">サンカシタ </t>
    </rPh>
    <rPh sb="103" eb="107">
      <t xml:space="preserve">シセツイガイ </t>
    </rPh>
    <rPh sb="114" eb="116">
      <t xml:space="preserve">ジョウト </t>
    </rPh>
    <rPh sb="119" eb="120">
      <t xml:space="preserve">カマイマセン </t>
    </rPh>
    <rPh sb="126" eb="128">
      <t xml:space="preserve">ジョウトスルサイニハ </t>
    </rPh>
    <rPh sb="133" eb="135">
      <t xml:space="preserve">カキノ </t>
    </rPh>
    <rPh sb="144" eb="146">
      <t xml:space="preserve">イカノ </t>
    </rPh>
    <rPh sb="147" eb="149">
      <t xml:space="preserve">コウモク </t>
    </rPh>
    <rPh sb="152" eb="153">
      <t xml:space="preserve">ジョウトシタ </t>
    </rPh>
    <rPh sb="154" eb="157">
      <t xml:space="preserve">シセツメイ </t>
    </rPh>
    <rPh sb="160" eb="162">
      <t>ユウショウ</t>
    </rPh>
    <rPh sb="189" eb="191">
      <t>ドウヨウ</t>
    </rPh>
    <rPh sb="193" eb="195">
      <t>ツウチ</t>
    </rPh>
    <rPh sb="195" eb="196">
      <t>クダ</t>
    </rPh>
    <rPh sb="202" eb="204">
      <t xml:space="preserve">ジョウトシタ </t>
    </rPh>
    <rPh sb="206" eb="208">
      <t xml:space="preserve">シセツノ </t>
    </rPh>
    <rPh sb="209" eb="213">
      <t xml:space="preserve">タントウシャ </t>
    </rPh>
    <rPh sb="215" eb="217">
      <t xml:space="preserve">ジョウトシタ </t>
    </rPh>
    <rPh sb="219" eb="221">
      <t xml:space="preserve">シセツノ </t>
    </rPh>
    <rPh sb="222" eb="225">
      <t xml:space="preserve">レンラクサキ </t>
    </rPh>
    <rPh sb="227" eb="229">
      <t>デンワ</t>
    </rPh>
    <rPh sb="229" eb="231">
      <t xml:space="preserve">バンゴウ </t>
    </rPh>
    <rPh sb="241" eb="243">
      <t xml:space="preserve">ツウチシテクダサイ </t>
    </rPh>
    <rPh sb="293" eb="296">
      <t xml:space="preserve">チョサクケン </t>
    </rPh>
    <rPh sb="305" eb="307">
      <t xml:space="preserve">キゾクシマス </t>
    </rPh>
    <phoneticPr fontId="93"/>
  </si>
  <si>
    <t>基準値を下回る身体機能</t>
    <phoneticPr fontId="93"/>
  </si>
  <si>
    <r>
      <t>　家庭用品の使用と管理　</t>
    </r>
    <r>
      <rPr>
        <sz val="9"/>
        <color theme="1"/>
        <rFont val="ＭＳ Ｐゴシック"/>
        <family val="3"/>
        <charset val="128"/>
      </rPr>
      <t>(例) アイロンがけ、靴手入れ、季節の衣替え・寝具替え、冷暖房器具出し入れ、節句用品出し入れ、</t>
    </r>
    <phoneticPr fontId="93"/>
  </si>
  <si>
    <r>
      <t>　住居の手入れする</t>
    </r>
    <r>
      <rPr>
        <sz val="9"/>
        <color theme="1"/>
        <rFont val="ＭＳ Ｐゴシック"/>
        <family val="3"/>
        <charset val="128"/>
      </rPr>
      <t>(業者依頼含む)</t>
    </r>
    <r>
      <rPr>
        <sz val="14"/>
        <color theme="1"/>
        <rFont val="ＭＳ Ｐゴシック"/>
        <family val="3"/>
        <charset val="128"/>
      </rPr>
      <t>　</t>
    </r>
    <r>
      <rPr>
        <sz val="9"/>
        <color theme="1"/>
        <rFont val="ＭＳ Ｐゴシック"/>
        <family val="3"/>
        <charset val="128"/>
      </rPr>
      <t>(例)壁床手入れ・補修、雨戸網戸の清掃・補修、浴室の防カビ、押入れ通風、排水管清掃、</t>
    </r>
    <phoneticPr fontId="93"/>
  </si>
  <si>
    <r>
      <t>　日常品の貯蔵　</t>
    </r>
    <r>
      <rPr>
        <sz val="9"/>
        <color theme="1"/>
        <rFont val="ＭＳ Ｐゴシック"/>
        <family val="3"/>
        <charset val="128"/>
      </rPr>
      <t>(例)漬け物などの保存食を作る、災害用品を備蓄する、灯油を備蓄する</t>
    </r>
  </si>
  <si>
    <r>
      <t>　家計・財産の管理</t>
    </r>
    <r>
      <rPr>
        <sz val="9"/>
        <color theme="1"/>
        <rFont val="ＭＳ Ｐゴシック"/>
        <family val="3"/>
        <charset val="128"/>
      </rPr>
      <t>（例）収入の維持管理、預金・貯金出し入れ、請求の支払い</t>
    </r>
  </si>
  <si>
    <r>
      <t>　家族・親族の介護</t>
    </r>
    <r>
      <rPr>
        <sz val="9"/>
        <color theme="1"/>
        <rFont val="ＭＳ Ｐゴシック"/>
        <family val="3"/>
        <charset val="128"/>
      </rPr>
      <t>（出向いて行う場合も含む)</t>
    </r>
  </si>
  <si>
    <r>
      <t>　育児、子供やペットの世話</t>
    </r>
    <r>
      <rPr>
        <sz val="9"/>
        <color theme="1"/>
        <rFont val="ＭＳ Ｐゴシック"/>
        <family val="3"/>
        <charset val="128"/>
      </rPr>
      <t>（出向いて行う場合も含む)</t>
    </r>
  </si>
  <si>
    <r>
      <t>　墓参り・法要の準備</t>
    </r>
    <r>
      <rPr>
        <sz val="9"/>
        <color theme="1"/>
        <rFont val="ＭＳ Ｐゴシック"/>
        <family val="3"/>
        <charset val="128"/>
      </rPr>
      <t>（直近の機会にできて、今もできると思える場合も含む)</t>
    </r>
  </si>
  <si>
    <r>
      <t>　庭や植物の手入れ</t>
    </r>
    <r>
      <rPr>
        <sz val="9"/>
        <color theme="1"/>
        <rFont val="ＭＳ Ｐゴシック"/>
        <family val="3"/>
        <charset val="128"/>
      </rPr>
      <t>（業者依頼も含む）（例）植木に水・肥料を与える、雑草取り、植木の剪定、自家用野菜・花の栽培、落葉清掃</t>
    </r>
    <phoneticPr fontId="93"/>
  </si>
  <si>
    <t>現在行っていなくても、以前は行っていたものがあれば「以前」のチェックボックスに印をつけて下さい。（複数回答可）</t>
    <phoneticPr fontId="93"/>
  </si>
  <si>
    <r>
      <t xml:space="preserve">　⑬ </t>
    </r>
    <r>
      <rPr>
        <sz val="13"/>
        <color theme="1"/>
        <rFont val="ＭＳ Ｐゴシック"/>
        <family val="3"/>
        <charset val="128"/>
      </rPr>
      <t>ネット等の通信手段で人や社会とかかわる活動、オンラインでの運動、芸術、文化、趣味活動</t>
    </r>
  </si>
  <si>
    <r>
      <t>　② 報酬のない奉仕活動</t>
    </r>
    <r>
      <rPr>
        <sz val="9"/>
        <color theme="1"/>
        <rFont val="ＭＳ Ｐゴシック"/>
        <family val="3"/>
        <charset val="128"/>
      </rPr>
      <t>（例）清掃･防災･防犯活動、交通安全活動、幼児健全育成に関する活動、障害者・高齢者福祉活動</t>
    </r>
    <phoneticPr fontId="93"/>
  </si>
  <si>
    <t xml:space="preserve"> </t>
    <phoneticPr fontId="93"/>
  </si>
  <si>
    <r>
      <t>　⑨ スポーツ・運動</t>
    </r>
    <r>
      <rPr>
        <sz val="10"/>
        <color theme="1"/>
        <rFont val="ＭＳ Ｐゴシック"/>
        <family val="3"/>
        <charset val="128"/>
      </rPr>
      <t xml:space="preserve">  （⑦以外で、散歩や屋外でのラジオ体操など外出を伴うもの）</t>
    </r>
    <phoneticPr fontId="93"/>
  </si>
  <si>
    <r>
      <t>　⑤ 結婚式・葬儀・入学式・卒業式・同窓会への参加</t>
    </r>
    <r>
      <rPr>
        <sz val="10"/>
        <color theme="1"/>
        <rFont val="ＭＳ Ｐゴシック"/>
        <family val="3"/>
        <charset val="128"/>
      </rPr>
      <t xml:space="preserve">  直近の機会で判断）</t>
    </r>
    <phoneticPr fontId="93"/>
  </si>
  <si>
    <r>
      <t>　③ 地域行事、敬老会、シニアクラブへの参加</t>
    </r>
    <r>
      <rPr>
        <sz val="10"/>
        <color theme="1"/>
        <rFont val="ＭＳ Ｐゴシック"/>
        <family val="3"/>
        <charset val="128"/>
      </rPr>
      <t xml:space="preserve">  （直近の機会で判断）</t>
    </r>
    <phoneticPr fontId="93"/>
  </si>
  <si>
    <r>
      <t>　① 報酬を伴う仕事</t>
    </r>
    <r>
      <rPr>
        <sz val="10"/>
        <color theme="1"/>
        <rFont val="ＭＳ Ｐゴシック"/>
        <family val="3"/>
        <charset val="128"/>
      </rPr>
      <t xml:space="preserve"> （家業の手伝いを含む）</t>
    </r>
    <phoneticPr fontId="93"/>
  </si>
  <si>
    <r>
      <t>　⑩ 芸術・文化・趣味に関する余暇活動</t>
    </r>
    <r>
      <rPr>
        <sz val="10"/>
        <color theme="1"/>
        <rFont val="ＭＳ Ｐゴシック"/>
        <family val="3"/>
        <charset val="128"/>
      </rPr>
      <t xml:space="preserve">  （⑦以外で、外出を伴うもの）</t>
    </r>
    <phoneticPr fontId="93"/>
  </si>
  <si>
    <r>
      <t>　⑪ 宗教関係の活動</t>
    </r>
    <r>
      <rPr>
        <sz val="10"/>
        <color theme="1"/>
        <rFont val="ＭＳ Ｐゴシック"/>
        <family val="3"/>
        <charset val="128"/>
      </rPr>
      <t xml:space="preserve">  （神社仏閣参り、教会礼拝など）</t>
    </r>
    <phoneticPr fontId="93"/>
  </si>
  <si>
    <r>
      <t>　⑫ 選挙権の行使</t>
    </r>
    <r>
      <rPr>
        <sz val="10"/>
        <color theme="1"/>
        <rFont val="ＭＳ Ｐゴシック"/>
        <family val="3"/>
        <charset val="128"/>
      </rPr>
      <t xml:space="preserve">  （直近の機会で判断）</t>
    </r>
    <phoneticPr fontId="93"/>
  </si>
  <si>
    <t>まったく
伝えられていない</t>
    <phoneticPr fontId="93"/>
  </si>
  <si>
    <t>あまり
伝えられていない</t>
    <phoneticPr fontId="93"/>
  </si>
  <si>
    <t>そこそこ
伝えられている</t>
    <phoneticPr fontId="93"/>
  </si>
  <si>
    <t>かなり
伝えられている</t>
    <phoneticPr fontId="93"/>
  </si>
  <si>
    <t>十分に
伝えられている</t>
    <phoneticPr fontId="93"/>
  </si>
  <si>
    <t>まったく
得られていない</t>
    <phoneticPr fontId="93"/>
  </si>
  <si>
    <t>あまり
得られていない</t>
    <phoneticPr fontId="93"/>
  </si>
  <si>
    <t>そこそこ
得られている</t>
    <phoneticPr fontId="93"/>
  </si>
  <si>
    <t>かなり
得られている</t>
    <phoneticPr fontId="93"/>
  </si>
  <si>
    <t>十分に
得られている</t>
    <phoneticPr fontId="93"/>
  </si>
  <si>
    <t>　　(例)  アイロンがけ、靴手入れ、季節の衣替・寝具替、冷暖房器具出入れ、節句用品出入れ、不要品・粗大ごみ廃棄、自転車・自動車の手入れ</t>
    <phoneticPr fontId="93"/>
  </si>
  <si>
    <t>　　(例)  壁床の手入れ補修、雨戸･網戸清掃・補修、浴室の防カビ、押入れ通風、排水管清掃、害虫駆除、屋根・外壁・塀・雨どいの補修、除雪</t>
    <phoneticPr fontId="93"/>
  </si>
  <si>
    <r>
      <t>③ 庭や植物の手入れ</t>
    </r>
    <r>
      <rPr>
        <sz val="7"/>
        <color theme="1"/>
        <rFont val="ＭＳ Ｐゴシック"/>
        <family val="2"/>
        <charset val="128"/>
      </rPr>
      <t>（業者依頼も含む）（例）植木に水･肥料を与える、雑草取り、植木剪定、自家用野菜の栽培、落葉清掃</t>
    </r>
    <phoneticPr fontId="93"/>
  </si>
  <si>
    <r>
      <t>② 報酬のない奉仕活動</t>
    </r>
    <r>
      <rPr>
        <sz val="8"/>
        <color rgb="FF000000"/>
        <rFont val="ＭＳ Ｐゴシック"/>
        <family val="2"/>
        <charset val="128"/>
      </rPr>
      <t>（例）清掃･防災･防犯･交通安全活動、幼児健全育成活動、障害者･高齢者の福祉活動</t>
    </r>
    <phoneticPr fontId="93"/>
  </si>
  <si>
    <t>目標の具体例はあてはまるものがあれば選びます。なければ、清書欄で手書きします。</t>
    <phoneticPr fontId="93"/>
  </si>
  <si>
    <t>１をひとつ選ぶ
２をひとつ選ぶ</t>
    <phoneticPr fontId="93"/>
  </si>
  <si>
    <t>優先度が高い細分化行為２</t>
    <phoneticPr fontId="93"/>
  </si>
  <si>
    <t>　目標の具体例はあてはまるものがあれば選びます。なければ清書欄で手書きします。</t>
    <phoneticPr fontId="93"/>
  </si>
  <si>
    <r>
      <t>　</t>
    </r>
    <r>
      <rPr>
        <b/>
        <sz val="14"/>
        <color rgb="FF000000"/>
        <rFont val="ＭＳ Ｐゴシック"/>
        <family val="3"/>
        <charset val="128"/>
      </rPr>
      <t>活 動 長 期 目 標 の選択</t>
    </r>
    <r>
      <rPr>
        <b/>
        <sz val="14"/>
        <color rgb="FFFF0000"/>
        <rFont val="ＭＳ Ｐゴシック"/>
        <family val="3"/>
        <charset val="128"/>
      </rPr>
      <t>　　</t>
    </r>
    <r>
      <rPr>
        <b/>
        <sz val="13"/>
        <color rgb="FFFF0000"/>
        <rFont val="ＭＳ Ｐゴシック"/>
        <family val="3"/>
        <charset val="128"/>
      </rPr>
      <t>活動の長期目標として取り組みたい項目を選び、チェックを１つ付けます</t>
    </r>
    <phoneticPr fontId="93"/>
  </si>
  <si>
    <t>　　細分化行為ができるようになるために必要な支援項目（訓練）を選びます</t>
    <phoneticPr fontId="93"/>
  </si>
  <si>
    <t>３．及び４．ページで細分化した重要な行為ごとに選択した「行為の遂行を達成するための要因」ののうちで、「筋力など」「バランスなど」で選んだものが「心身機能」の目標候補として自動表示されます。
候補が2つ以上になるよう、３．及び４．ページで選びましょう。
その中から「心身機能」目標を選択して、より具体的な文章で清書欄に書込みます。</t>
    <phoneticPr fontId="93"/>
  </si>
  <si>
    <r>
      <rPr>
        <b/>
        <sz val="10"/>
        <color theme="1"/>
        <rFont val="ＭＳ Ｐゴシック"/>
        <family val="3"/>
        <charset val="128"/>
      </rPr>
      <t>　　</t>
    </r>
    <r>
      <rPr>
        <b/>
        <sz val="14"/>
        <color theme="1"/>
        <rFont val="ＭＳ Ｐゴシック"/>
        <family val="3"/>
        <charset val="128"/>
      </rPr>
      <t>｢機能｣目標（長期・短期）の設定</t>
    </r>
  </si>
  <si>
    <r>
      <rPr>
        <b/>
        <sz val="12"/>
        <color rgb="FFFF0000"/>
        <rFont val="ＭＳ Ｐゴシック"/>
        <family val="3"/>
        <charset val="128"/>
      </rPr>
      <t>短期目標</t>
    </r>
    <r>
      <rPr>
        <b/>
        <sz val="10"/>
        <color rgb="FFFF0000"/>
        <rFont val="ＭＳ Ｐゴシック"/>
        <family val="3"/>
        <charset val="128"/>
      </rPr>
      <t xml:space="preserve">
</t>
    </r>
    <r>
      <rPr>
        <b/>
        <sz val="9"/>
        <color rgb="FFFF0000"/>
        <rFont val="ＭＳ Ｐゴシック"/>
        <family val="3"/>
        <charset val="128"/>
      </rPr>
      <t>ひとつ選択</t>
    </r>
    <phoneticPr fontId="93"/>
  </si>
  <si>
    <r>
      <rPr>
        <b/>
        <sz val="12"/>
        <color rgb="FFFF0000"/>
        <rFont val="ＭＳ Ｐゴシック"/>
        <family val="3"/>
        <charset val="128"/>
      </rPr>
      <t>長期目標</t>
    </r>
    <r>
      <rPr>
        <b/>
        <sz val="10"/>
        <color rgb="FFFF0000"/>
        <rFont val="ＭＳ Ｐゴシック"/>
        <family val="3"/>
        <charset val="128"/>
      </rPr>
      <t xml:space="preserve">
</t>
    </r>
    <r>
      <rPr>
        <b/>
        <sz val="9"/>
        <color rgb="FFFF0000"/>
        <rFont val="ＭＳ Ｐゴシック"/>
        <family val="3"/>
        <charset val="128"/>
      </rPr>
      <t>ひとつ選択</t>
    </r>
    <phoneticPr fontId="93"/>
  </si>
  <si>
    <r>
      <rPr>
        <sz val="12"/>
        <color rgb="FFFF0000"/>
        <rFont val="ＭＳ Ｐゴシック"/>
        <family val="3"/>
        <charset val="128"/>
      </rPr>
      <t>長期目標</t>
    </r>
    <r>
      <rPr>
        <sz val="10"/>
        <color rgb="FFFF0000"/>
        <rFont val="ＭＳ Ｐゴシック"/>
        <family val="3"/>
        <charset val="128"/>
      </rPr>
      <t xml:space="preserve">
</t>
    </r>
    <r>
      <rPr>
        <sz val="9"/>
        <color rgb="FFFF0000"/>
        <rFont val="ＭＳ Ｐゴシック"/>
        <family val="3"/>
        <charset val="128"/>
      </rPr>
      <t>ひとつ選択</t>
    </r>
    <phoneticPr fontId="93"/>
  </si>
  <si>
    <r>
      <rPr>
        <b/>
        <sz val="11"/>
        <color rgb="FFFF0000"/>
        <rFont val="ＭＳ Ｐゴシック"/>
        <family val="3"/>
        <charset val="128"/>
      </rPr>
      <t>採用する</t>
    </r>
    <r>
      <rPr>
        <b/>
        <sz val="10"/>
        <color rgb="FFFF0000"/>
        <rFont val="ＭＳ Ｐゴシック"/>
        <family val="3"/>
        <charset val="128"/>
      </rPr>
      <t xml:space="preserve">
</t>
    </r>
    <r>
      <rPr>
        <b/>
        <sz val="8"/>
        <color rgb="FFFF0000"/>
        <rFont val="ＭＳ Ｐゴシック"/>
        <family val="3"/>
        <charset val="128"/>
      </rPr>
      <t>４つまで</t>
    </r>
    <phoneticPr fontId="93"/>
  </si>
  <si>
    <r>
      <rPr>
        <b/>
        <sz val="10"/>
        <color theme="1"/>
        <rFont val="ＭＳ Ｐゴシック"/>
        <family val="3"/>
        <charset val="128"/>
      </rPr>
      <t>　　</t>
    </r>
    <r>
      <rPr>
        <b/>
        <sz val="14"/>
        <color theme="1"/>
        <rFont val="ＭＳ Ｐゴシック"/>
        <family val="3"/>
        <charset val="128"/>
      </rPr>
      <t>個別機能訓練　目標と訓練プログラムの内容</t>
    </r>
    <r>
      <rPr>
        <sz val="10"/>
        <color theme="1"/>
        <rFont val="ＭＳ Ｐゴシック"/>
        <family val="3"/>
        <charset val="128"/>
      </rPr>
      <t>　</t>
    </r>
    <r>
      <rPr>
        <b/>
        <sz val="10"/>
        <color rgb="FFFF0000"/>
        <rFont val="ＭＳ Ｐゴシック"/>
        <family val="3"/>
        <charset val="128"/>
      </rPr>
      <t>「～～のために、～～する」という表現でまとめる</t>
    </r>
    <phoneticPr fontId="93"/>
  </si>
  <si>
    <t>記入例として、活動/参加の長期/短期目標及び優先度の高い細分化行為がプルダウンリストに表示されます。記入例を参考に、訓練項目を清書しましょう。訓練実施時に留意すべきことがあれば、留意点のプルダウンリストを参考にして、清書しましょう。</t>
    <phoneticPr fontId="93"/>
  </si>
  <si>
    <r>
      <rPr>
        <b/>
        <sz val="10"/>
        <color theme="1"/>
        <rFont val="ＭＳ Ｐゴシック"/>
        <family val="3"/>
        <charset val="128"/>
      </rPr>
      <t>　　</t>
    </r>
    <r>
      <rPr>
        <b/>
        <sz val="14"/>
        <color theme="1"/>
        <rFont val="ＭＳ Ｐゴシック"/>
        <family val="3"/>
        <charset val="128"/>
      </rPr>
      <t>個別機能訓練の目標</t>
    </r>
    <r>
      <rPr>
        <sz val="10"/>
        <color theme="1"/>
        <rFont val="ＭＳ Ｐゴシック"/>
        <family val="3"/>
        <charset val="128"/>
      </rPr>
      <t>　</t>
    </r>
    <r>
      <rPr>
        <b/>
        <sz val="11"/>
        <color rgb="FFFF0000"/>
        <rFont val="ＭＳ Ｐゴシック"/>
        <family val="3"/>
        <charset val="128"/>
      </rPr>
      <t>（文の変更は前のシートで行います）</t>
    </r>
    <rPh sb="13" eb="14">
      <t xml:space="preserve">ブンショウノ </t>
    </rPh>
    <rPh sb="15" eb="17">
      <t xml:space="preserve">ヘンコウハ </t>
    </rPh>
    <rPh sb="18" eb="19">
      <t xml:space="preserve">マエノ </t>
    </rPh>
    <rPh sb="24" eb="25">
      <t xml:space="preserve">オコナイマス </t>
    </rPh>
    <phoneticPr fontId="93"/>
  </si>
  <si>
    <r>
      <rPr>
        <b/>
        <sz val="10"/>
        <color theme="1"/>
        <rFont val="ＭＳ Ｐゴシック"/>
        <family val="3"/>
        <charset val="128"/>
      </rPr>
      <t>　　</t>
    </r>
    <r>
      <rPr>
        <b/>
        <sz val="14"/>
        <color theme="1"/>
        <rFont val="ＭＳ Ｐゴシック"/>
        <family val="3"/>
        <charset val="128"/>
      </rPr>
      <t>個別機能訓練プログラム</t>
    </r>
  </si>
  <si>
    <t xml:space="preserve">SIOSを用いたアセスメントで利用者の意向を確認します。身体機能測定の結果を入力します。
</t>
    <phoneticPr fontId="93"/>
  </si>
  <si>
    <r>
      <t>　　</t>
    </r>
    <r>
      <rPr>
        <b/>
        <sz val="14"/>
        <color theme="1"/>
        <rFont val="ＭＳ Ｐゴシック"/>
        <family val="2"/>
        <charset val="128"/>
      </rPr>
      <t xml:space="preserve">目標候補の選択 </t>
    </r>
    <r>
      <rPr>
        <b/>
        <sz val="14"/>
        <color rgb="FFFF0000"/>
        <rFont val="ＭＳ Ｐゴシック"/>
        <family val="2"/>
        <charset val="128"/>
      </rPr>
      <t xml:space="preserve">  </t>
    </r>
    <r>
      <rPr>
        <sz val="12"/>
        <color rgb="FFFF0000"/>
        <rFont val="ＭＳ Ｐゴシック"/>
        <family val="3"/>
        <charset val="128"/>
      </rPr>
      <t>グレーはSIOSから目標候補にならなかった項目です。チェックを入れる次シートで候補になります。</t>
    </r>
    <rPh sb="46" eb="47">
      <t>ツギ</t>
    </rPh>
    <phoneticPr fontId="93"/>
  </si>
  <si>
    <r>
      <rPr>
        <b/>
        <sz val="10"/>
        <color theme="1"/>
        <rFont val="ＭＳ ゴシック"/>
        <family val="3"/>
        <charset val="128"/>
      </rPr>
      <t>　　</t>
    </r>
    <r>
      <rPr>
        <b/>
        <sz val="14"/>
        <color theme="1"/>
        <rFont val="ＭＳ ゴシック"/>
        <family val="3"/>
        <charset val="128"/>
      </rPr>
      <t>参加長期目標の決定　　</t>
    </r>
    <r>
      <rPr>
        <b/>
        <sz val="12"/>
        <color rgb="FFEA4335"/>
        <rFont val="ＭＳ ゴシック"/>
        <family val="3"/>
        <charset val="128"/>
      </rPr>
      <t>目標清書欄に目標を具体的に入力します</t>
    </r>
    <phoneticPr fontId="93"/>
  </si>
  <si>
    <t>文末に「。」はつけないでください</t>
    <phoneticPr fontId="93"/>
  </si>
  <si>
    <r>
      <t>目標達成に必要な行為の例：　</t>
    </r>
    <r>
      <rPr>
        <b/>
        <sz val="12"/>
        <color rgb="FF980000"/>
        <rFont val="ＭＳ Ｐゴシック"/>
        <family val="3"/>
        <charset val="128"/>
      </rPr>
      <t>スーパーマーケットに食材を買いに行く</t>
    </r>
    <r>
      <rPr>
        <b/>
        <sz val="11"/>
        <color rgb="FF980000"/>
        <rFont val="ＭＳ Ｐゴシック"/>
        <family val="3"/>
        <charset val="128"/>
      </rPr>
      <t>　　</t>
    </r>
    <r>
      <rPr>
        <sz val="8"/>
        <color theme="1"/>
        <rFont val="ＭＳ Ｐゴシック"/>
        <family val="3"/>
        <charset val="128"/>
      </rPr>
      <t>厚生労働省老健局通知（2021年3月16日）より引用</t>
    </r>
  </si>
  <si>
    <r>
      <t xml:space="preserve">
</t>
    </r>
    <r>
      <rPr>
        <b/>
        <sz val="11"/>
        <color theme="1"/>
        <rFont val="ＭＳ Ｐゴシック"/>
        <family val="3"/>
        <charset val="128"/>
      </rPr>
      <t xml:space="preserve"> 目標達成に必要な行為とは？</t>
    </r>
    <r>
      <rPr>
        <sz val="10"/>
        <color theme="1"/>
        <rFont val="ＭＳ Ｐゴシック"/>
        <family val="3"/>
        <charset val="128"/>
      </rPr>
      <t xml:space="preserve">
 ① 買いたい物を書き記したリストを作る</t>
    </r>
    <r>
      <rPr>
        <sz val="10"/>
        <color rgb="FFFF0000"/>
        <rFont val="ＭＳ Ｐゴシック"/>
        <family val="3"/>
        <charset val="128"/>
      </rPr>
      <t>【準備･支度】</t>
    </r>
    <r>
      <rPr>
        <sz val="10"/>
        <color theme="1"/>
        <rFont val="ＭＳ Ｐゴシック"/>
        <family val="3"/>
        <charset val="128"/>
      </rPr>
      <t xml:space="preserve">
 ② 買い物量を想定し、マイバッグを用意する</t>
    </r>
    <r>
      <rPr>
        <sz val="10"/>
        <color rgb="FFFF0000"/>
        <rFont val="ＭＳ Ｐゴシック"/>
        <family val="3"/>
        <charset val="128"/>
      </rPr>
      <t>【準備･支度】</t>
    </r>
    <r>
      <rPr>
        <sz val="10"/>
        <color theme="1"/>
        <rFont val="ＭＳ Ｐゴシック"/>
        <family val="3"/>
        <charset val="128"/>
      </rPr>
      <t xml:space="preserve">
 ③ スーパーまでの道順を確認する</t>
    </r>
    <r>
      <rPr>
        <sz val="10"/>
        <color rgb="FF0000FF"/>
        <rFont val="ＭＳ Ｐゴシック"/>
        <family val="3"/>
        <charset val="128"/>
      </rPr>
      <t>【下調べ】</t>
    </r>
    <r>
      <rPr>
        <sz val="10"/>
        <color theme="1"/>
        <rFont val="ＭＳ Ｐゴシック"/>
        <family val="3"/>
        <charset val="128"/>
      </rPr>
      <t xml:space="preserve">
 ④ スーパーまで歩いて行く</t>
    </r>
    <r>
      <rPr>
        <sz val="10"/>
        <color rgb="FF34A853"/>
        <rFont val="ＭＳ Ｐゴシック"/>
        <family val="3"/>
        <charset val="128"/>
      </rPr>
      <t>【移動】</t>
    </r>
    <r>
      <rPr>
        <sz val="10"/>
        <color theme="1"/>
        <rFont val="ＭＳ Ｐゴシック"/>
        <family val="3"/>
        <charset val="128"/>
      </rPr>
      <t xml:space="preserve">
 ⑤ スーパーの入り口で買い物かごを持つ</t>
    </r>
    <r>
      <rPr>
        <sz val="10"/>
        <color rgb="FF9900FF"/>
        <rFont val="ＭＳ Ｐゴシック"/>
        <family val="3"/>
        <charset val="128"/>
      </rPr>
      <t>【動作･操作】</t>
    </r>
    <r>
      <rPr>
        <sz val="10"/>
        <color theme="1"/>
        <rFont val="ＭＳ Ｐゴシック"/>
        <family val="3"/>
        <charset val="128"/>
      </rPr>
      <t xml:space="preserve">
 ⑥ スーパーの中でリストにある食材を見つける</t>
    </r>
    <r>
      <rPr>
        <sz val="10"/>
        <color rgb="FFF7981D"/>
        <rFont val="ＭＳ Ｐゴシック"/>
        <family val="3"/>
        <charset val="128"/>
      </rPr>
      <t>【認知】</t>
    </r>
    <r>
      <rPr>
        <sz val="10"/>
        <color theme="1"/>
        <rFont val="ＭＳ Ｐゴシック"/>
        <family val="3"/>
        <charset val="128"/>
      </rPr>
      <t xml:space="preserve">
 ⑦ 食材を買い物かごに入れる</t>
    </r>
    <r>
      <rPr>
        <sz val="10"/>
        <color rgb="FF9900FF"/>
        <rFont val="ＭＳ Ｐゴシック"/>
        <family val="3"/>
        <charset val="128"/>
      </rPr>
      <t>【動作･操作】</t>
    </r>
    <r>
      <rPr>
        <sz val="10"/>
        <color theme="1"/>
        <rFont val="ＭＳ Ｐゴシック"/>
        <family val="3"/>
        <charset val="128"/>
      </rPr>
      <t xml:space="preserve">
 ⑧ レジで支払いをする</t>
    </r>
    <r>
      <rPr>
        <sz val="10"/>
        <color rgb="FFF7981D"/>
        <rFont val="ＭＳ Ｐゴシック"/>
        <family val="3"/>
        <charset val="128"/>
      </rPr>
      <t>【認知】</t>
    </r>
    <r>
      <rPr>
        <sz val="10"/>
        <color theme="1"/>
        <rFont val="ＭＳ Ｐゴシック"/>
        <family val="3"/>
        <charset val="128"/>
      </rPr>
      <t xml:space="preserve">
 ⑨ 買った品物を袋に入れる</t>
    </r>
    <r>
      <rPr>
        <sz val="10"/>
        <color rgb="FF9900FF"/>
        <rFont val="ＭＳ Ｐゴシック"/>
        <family val="3"/>
        <charset val="128"/>
      </rPr>
      <t>【動作･操作】</t>
    </r>
    <r>
      <rPr>
        <sz val="10"/>
        <color theme="1"/>
        <rFont val="ＭＳ Ｐゴシック"/>
        <family val="3"/>
        <charset val="128"/>
      </rPr>
      <t xml:space="preserve">
 ⑩ 買った品物を入れた袋を持って自宅まで歩いて帰る</t>
    </r>
    <r>
      <rPr>
        <sz val="10"/>
        <color rgb="FF38761D"/>
        <rFont val="ＭＳ Ｐゴシック"/>
        <family val="3"/>
        <charset val="128"/>
      </rPr>
      <t>【移動】</t>
    </r>
    <rPh sb="41" eb="43">
      <t xml:space="preserve">シタク </t>
    </rPh>
    <rPh sb="71" eb="73">
      <t xml:space="preserve">シタク </t>
    </rPh>
    <phoneticPr fontId="93"/>
  </si>
  <si>
    <r>
      <t xml:space="preserve">
　左の例では、</t>
    </r>
    <r>
      <rPr>
        <sz val="10"/>
        <color rgb="FFFF0000"/>
        <rFont val="ＭＳ Ｐゴシック"/>
        <family val="3"/>
        <charset val="128"/>
      </rPr>
      <t>【準備･支度】</t>
    </r>
    <r>
      <rPr>
        <sz val="10"/>
        <color theme="1"/>
        <rFont val="ＭＳ Ｐゴシック"/>
        <family val="3"/>
        <charset val="128"/>
      </rPr>
      <t>①②　</t>
    </r>
    <r>
      <rPr>
        <sz val="10"/>
        <color theme="4" tint="-0.249977111117893"/>
        <rFont val="ＭＳ Ｐゴシック"/>
        <family val="3"/>
        <charset val="128"/>
      </rPr>
      <t>【下調べ】</t>
    </r>
    <r>
      <rPr>
        <sz val="10"/>
        <color theme="1"/>
        <rFont val="ＭＳ Ｐゴシック"/>
        <family val="3"/>
        <charset val="128"/>
      </rPr>
      <t>③
　　　　　　　</t>
    </r>
    <r>
      <rPr>
        <sz val="10"/>
        <color rgb="FF00B050"/>
        <rFont val="ＭＳ Ｐゴシック"/>
        <family val="3"/>
        <charset val="128"/>
      </rPr>
      <t>【移動】</t>
    </r>
    <r>
      <rPr>
        <sz val="10"/>
        <color theme="1"/>
        <rFont val="ＭＳ Ｐゴシック"/>
        <family val="3"/>
        <charset val="128"/>
      </rPr>
      <t xml:space="preserve">④⑩　　　 </t>
    </r>
    <r>
      <rPr>
        <sz val="10"/>
        <color rgb="FF7030A0"/>
        <rFont val="ＭＳ Ｐゴシック"/>
        <family val="3"/>
        <charset val="128"/>
      </rPr>
      <t>【動作･操作】</t>
    </r>
    <r>
      <rPr>
        <sz val="10"/>
        <color theme="1"/>
        <rFont val="ＭＳ Ｐゴシック"/>
        <family val="3"/>
        <charset val="128"/>
      </rPr>
      <t>⑤⑦⑨
　　　　　　　</t>
    </r>
    <r>
      <rPr>
        <sz val="10"/>
        <color theme="8" tint="-0.249977111117893"/>
        <rFont val="ＭＳ Ｐゴシック"/>
        <family val="3"/>
        <charset val="128"/>
      </rPr>
      <t>【認知】</t>
    </r>
    <r>
      <rPr>
        <sz val="10"/>
        <color theme="1"/>
        <rFont val="ＭＳ Ｐゴシック"/>
        <family val="3"/>
        <charset val="128"/>
      </rPr>
      <t>⑥⑧
　のように必要な行為が分かれます。
　この中から目標達成の障害となっている行為をいく
　つか選び出します。
　これらから短期目標、｢機能｣｢活動｣目標を導き出し
　て整理します。
　以下の手順はそのようなプロセスを支援します。</t>
    </r>
    <rPh sb="12" eb="14">
      <t xml:space="preserve">シタク </t>
    </rPh>
    <phoneticPr fontId="93"/>
  </si>
  <si>
    <t>「細分化行為の領域」や「記入例」を参考にして、「目標達成に必要な行為」を書き出し、清書します</t>
    <phoneticPr fontId="93"/>
  </si>
  <si>
    <t>　現在どれくらいできているか、デイで取り組む優先順位の高い１～２を決めます</t>
    <phoneticPr fontId="93"/>
  </si>
  <si>
    <r>
      <rPr>
        <b/>
        <sz val="14"/>
        <color theme="1"/>
        <rFont val="ＭＳ Ｐゴシック"/>
        <family val="2"/>
        <charset val="128"/>
      </rPr>
      <t>　</t>
    </r>
    <r>
      <rPr>
        <b/>
        <sz val="14"/>
        <color rgb="FFFF0000"/>
        <rFont val="ＭＳ Ｐゴシック"/>
        <family val="2"/>
        <charset val="128"/>
      </rPr>
      <t xml:space="preserve"> </t>
    </r>
    <r>
      <rPr>
        <b/>
        <sz val="14"/>
        <color theme="1"/>
        <rFont val="ＭＳ Ｐゴシック"/>
        <family val="2"/>
        <charset val="128"/>
      </rPr>
      <t>参加短期目標の決定　　　</t>
    </r>
    <r>
      <rPr>
        <b/>
        <sz val="12"/>
        <color rgb="FFFF0000"/>
        <rFont val="ＭＳ Ｐゴシック"/>
        <family val="3"/>
        <charset val="128"/>
      </rPr>
      <t>目標清書欄に目標を具体的に入力します</t>
    </r>
    <phoneticPr fontId="93"/>
  </si>
  <si>
    <t>参加長期目標とは異なる種類の参加短期目標とした場合　→　右ボックスにチェックを入れてください</t>
    <phoneticPr fontId="93"/>
  </si>
  <si>
    <t>ここにチェックを入れた場合は、６．発表用シートの「個別機能訓練の目標」の欄で、ICFコードをリストから選択してください</t>
    <phoneticPr fontId="93"/>
  </si>
  <si>
    <r>
      <t>目標清書欄　</t>
    </r>
    <r>
      <rPr>
        <sz val="10"/>
        <color rgb="FFFF0000"/>
        <rFont val="ＭＳ Ｐゴシック"/>
        <family val="3"/>
        <charset val="128"/>
      </rPr>
      <t>下欄に清書して下さい（40字以内）</t>
    </r>
    <phoneticPr fontId="93"/>
  </si>
  <si>
    <r>
      <rPr>
        <b/>
        <sz val="10"/>
        <color theme="1"/>
        <rFont val="ＭＳ Ｐゴシック"/>
        <family val="3"/>
        <charset val="128"/>
      </rPr>
      <t>　　</t>
    </r>
    <r>
      <rPr>
        <b/>
        <sz val="14"/>
        <color theme="1"/>
        <rFont val="ＭＳ Ｐゴシック"/>
        <family val="3"/>
        <charset val="128"/>
      </rPr>
      <t>活動長期目標を達成する生活上の行為の細分化</t>
    </r>
  </si>
  <si>
    <t>現在どれくらいできているか、デイで取り組む優先順位の高い１～２を決めます</t>
    <phoneticPr fontId="93"/>
  </si>
  <si>
    <t>優先度が高い細分化行為１</t>
    <phoneticPr fontId="93"/>
  </si>
  <si>
    <r>
      <rPr>
        <sz val="11"/>
        <color rgb="FF000000"/>
        <rFont val="ＭＳ Ｐゴシック"/>
        <family val="3"/>
        <charset val="128"/>
      </rPr>
      <t xml:space="preserve">優先度が高い細分化行為 </t>
    </r>
    <r>
      <rPr>
        <b/>
        <sz val="14"/>
        <color rgb="FF000000"/>
        <rFont val="ＭＳ Ｐゴシック"/>
        <family val="3"/>
        <charset val="128"/>
      </rPr>
      <t>１</t>
    </r>
  </si>
  <si>
    <r>
      <rPr>
        <sz val="11"/>
        <color rgb="FF000000"/>
        <rFont val="MS UI Gothic"/>
        <family val="3"/>
        <charset val="128"/>
      </rPr>
      <t xml:space="preserve">優先度が高い細分化行為 </t>
    </r>
    <r>
      <rPr>
        <b/>
        <sz val="14"/>
        <color rgb="FF000000"/>
        <rFont val="MS UI Gothic"/>
        <family val="3"/>
        <charset val="128"/>
      </rPr>
      <t>２</t>
    </r>
  </si>
  <si>
    <t>　参加長期目標を部分的に達成する形の短期目標を推奨します</t>
    <phoneticPr fontId="93"/>
  </si>
  <si>
    <r>
      <rPr>
        <b/>
        <sz val="10"/>
        <color theme="1"/>
        <rFont val="ＭＳ Ｐゴシック"/>
        <family val="3"/>
        <charset val="128"/>
      </rPr>
      <t>　　</t>
    </r>
    <r>
      <rPr>
        <b/>
        <sz val="14"/>
        <color theme="1"/>
        <rFont val="ＭＳ Ｐゴシック"/>
        <family val="3"/>
        <charset val="128"/>
      </rPr>
      <t>活動長期目標の決定　　</t>
    </r>
    <r>
      <rPr>
        <b/>
        <sz val="12"/>
        <color rgb="FFFF0000"/>
        <rFont val="ＭＳ Ｐゴシック"/>
        <family val="3"/>
        <charset val="128"/>
      </rPr>
      <t>目標清書欄に目標を具体的に入力しましょう。</t>
    </r>
    <phoneticPr fontId="93"/>
  </si>
  <si>
    <t>　活動長期目標を部分的に達成する形の短期目標を推奨します</t>
    <phoneticPr fontId="93"/>
  </si>
  <si>
    <t>長期：駅前のデパートにバスに乗って買い物に行く</t>
    <phoneticPr fontId="93"/>
  </si>
  <si>
    <t>短期：近くのコンビニに歩いて買い物に行く</t>
    <phoneticPr fontId="93"/>
  </si>
  <si>
    <r>
      <rPr>
        <b/>
        <sz val="12"/>
        <color rgb="FF000000"/>
        <rFont val="ＭＳ Ｐゴシック"/>
        <family val="3"/>
        <charset val="128"/>
      </rPr>
      <t>　　機能の　短期目標　長期目標の決定</t>
    </r>
    <r>
      <rPr>
        <b/>
        <sz val="12"/>
        <color rgb="FFFF0000"/>
        <rFont val="ＭＳ Ｐゴシック"/>
        <family val="3"/>
        <charset val="128"/>
      </rPr>
      <t>　　記入例を参考にして、目標清書欄に目標を具体的に入力します</t>
    </r>
    <phoneticPr fontId="93"/>
  </si>
  <si>
    <r>
      <rPr>
        <b/>
        <sz val="12"/>
        <color rgb="FFFF0000"/>
        <rFont val="ＭＳ Ｐゴシック"/>
        <family val="3"/>
        <charset val="128"/>
      </rPr>
      <t>目標清書欄</t>
    </r>
    <r>
      <rPr>
        <b/>
        <sz val="12"/>
        <color theme="1"/>
        <rFont val="ＭＳ Ｐゴシック"/>
        <family val="3"/>
        <charset val="128"/>
      </rPr>
      <t>　</t>
    </r>
    <r>
      <rPr>
        <b/>
        <sz val="10"/>
        <color theme="1"/>
        <rFont val="ＭＳ Ｐゴシック"/>
        <family val="3"/>
        <charset val="128"/>
      </rPr>
      <t>（40字以内）</t>
    </r>
    <rPh sb="0" eb="13">
      <t xml:space="preserve">キニュウレイ セイショデキマス </t>
    </rPh>
    <phoneticPr fontId="93"/>
  </si>
  <si>
    <t>デイサービスで取り組むプログラムを４つ選択します</t>
    <phoneticPr fontId="93"/>
  </si>
  <si>
    <r>
      <t>清書欄</t>
    </r>
    <r>
      <rPr>
        <b/>
        <sz val="9"/>
        <color theme="1"/>
        <rFont val="ＭＳ Ｐゴシック"/>
        <family val="3"/>
        <charset val="128"/>
      </rPr>
      <t xml:space="preserve">
(40字以内)</t>
    </r>
    <phoneticPr fontId="93"/>
  </si>
  <si>
    <t>-</t>
    <phoneticPr fontId="93"/>
  </si>
  <si>
    <t>関節可動性の向上</t>
    <rPh sb="3" eb="4">
      <t xml:space="preserve">ドウ </t>
    </rPh>
    <phoneticPr fontId="93"/>
  </si>
  <si>
    <t>↑ プルダウンで選択できます
← 選択して清書できます</t>
    <phoneticPr fontId="93"/>
  </si>
  <si>
    <t>該当するものすべてに印をつけて下さい。</t>
    <phoneticPr fontId="9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</si>
</sst>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7">
    <font>
      <sz val="10"/>
      <color rgb="FF000000"/>
      <name val="Arial"/>
      <scheme val="minor"/>
    </font>
    <font>
      <b/>
      <sz val="14"/>
      <color rgb="FFFF0000"/>
      <name val="Arial"/>
      <family val="2"/>
    </font>
    <font>
      <sz val="10"/>
      <color theme="1"/>
      <name val="Arial"/>
      <family val="2"/>
    </font>
    <font>
      <sz val="14"/>
      <color rgb="FFFF0000"/>
      <name val="Arial"/>
      <family val="2"/>
    </font>
    <font>
      <sz val="10"/>
      <name val="Arial"/>
      <family val="2"/>
    </font>
    <font>
      <sz val="14"/>
      <color theme="1"/>
      <name val="Arial"/>
      <family val="2"/>
      <scheme val="minor"/>
    </font>
    <font>
      <sz val="11"/>
      <color theme="1"/>
      <name val="Arial"/>
      <family val="2"/>
    </font>
    <font>
      <sz val="11"/>
      <color theme="1"/>
      <name val="Arial"/>
      <family val="2"/>
      <scheme val="minor"/>
    </font>
    <font>
      <sz val="9"/>
      <color theme="1"/>
      <name val="Arial"/>
      <family val="2"/>
    </font>
    <font>
      <b/>
      <sz val="14"/>
      <color rgb="FF1C4587"/>
      <name val="Arial"/>
      <family val="2"/>
      <scheme val="minor"/>
    </font>
    <font>
      <sz val="14"/>
      <color rgb="FF000000"/>
      <name val="Arial"/>
      <family val="2"/>
    </font>
    <font>
      <b/>
      <sz val="14"/>
      <color theme="1"/>
      <name val="Arial"/>
      <family val="2"/>
      <scheme val="minor"/>
    </font>
    <font>
      <sz val="10"/>
      <color theme="1"/>
      <name val="Arial"/>
      <family val="2"/>
      <scheme val="minor"/>
    </font>
    <font>
      <b/>
      <sz val="14"/>
      <color rgb="FF1C4587"/>
      <name val="Arial"/>
      <family val="2"/>
    </font>
    <font>
      <sz val="14"/>
      <color theme="1"/>
      <name val="Arial"/>
      <family val="2"/>
    </font>
    <font>
      <sz val="12"/>
      <color theme="1"/>
      <name val="Arial"/>
      <family val="2"/>
      <scheme val="minor"/>
    </font>
    <font>
      <sz val="10"/>
      <color theme="1"/>
      <name val="Arial"/>
      <family val="2"/>
      <scheme val="minor"/>
    </font>
    <font>
      <sz val="14"/>
      <color rgb="FFFFFFFF"/>
      <name val="Arial"/>
      <family val="2"/>
      <scheme val="minor"/>
    </font>
    <font>
      <b/>
      <sz val="8"/>
      <color theme="1"/>
      <name val="Arial"/>
      <family val="2"/>
      <scheme val="minor"/>
    </font>
    <font>
      <sz val="8"/>
      <color rgb="FFFF0000"/>
      <name val="Arial"/>
      <family val="2"/>
      <scheme val="minor"/>
    </font>
    <font>
      <sz val="12"/>
      <color rgb="FFFF0000"/>
      <name val="Arial"/>
      <family val="2"/>
      <scheme val="minor"/>
    </font>
    <font>
      <sz val="9"/>
      <color rgb="FFFF0000"/>
      <name val="Arial"/>
      <family val="2"/>
      <scheme val="minor"/>
    </font>
    <font>
      <sz val="12"/>
      <color theme="1"/>
      <name val="Arial"/>
      <family val="2"/>
    </font>
    <font>
      <sz val="12"/>
      <color rgb="FF000000"/>
      <name val="Arial"/>
      <family val="2"/>
    </font>
    <font>
      <sz val="14"/>
      <color theme="0"/>
      <name val="Arial"/>
      <family val="2"/>
      <scheme val="minor"/>
    </font>
    <font>
      <sz val="10"/>
      <color theme="0"/>
      <name val="Arial"/>
      <family val="2"/>
      <scheme val="minor"/>
    </font>
    <font>
      <sz val="8"/>
      <color theme="1"/>
      <name val="Arial"/>
      <family val="2"/>
      <scheme val="minor"/>
    </font>
    <font>
      <sz val="10"/>
      <color rgb="FF000000"/>
      <name val="Arial"/>
      <family val="2"/>
      <scheme val="minor"/>
    </font>
    <font>
      <sz val="11"/>
      <color rgb="FF000000"/>
      <name val="Inconsolata"/>
    </font>
    <font>
      <sz val="12"/>
      <color rgb="FF000000"/>
      <name val="游ゴシック"/>
      <family val="3"/>
      <charset val="128"/>
    </font>
    <font>
      <sz val="11"/>
      <color rgb="FF000000"/>
      <name val="游ゴシック"/>
      <family val="3"/>
      <charset val="128"/>
    </font>
    <font>
      <sz val="10"/>
      <color rgb="FFEA4335"/>
      <name val="Arial"/>
      <family val="2"/>
      <scheme val="minor"/>
    </font>
    <font>
      <sz val="10"/>
      <color rgb="FFFF0000"/>
      <name val="Arial"/>
      <family val="2"/>
      <scheme val="minor"/>
    </font>
    <font>
      <sz val="11"/>
      <color rgb="FF333333"/>
      <name val="&quot;�l�r �o�S�V�b�N&quot;"/>
    </font>
    <font>
      <sz val="12"/>
      <color rgb="FF333333"/>
      <name val="&quot;�l�r �o�S�V�b�N&quot;"/>
    </font>
    <font>
      <sz val="10"/>
      <color rgb="FF000000"/>
      <name val="游ゴシック"/>
      <family val="3"/>
      <charset val="128"/>
    </font>
    <font>
      <sz val="10"/>
      <color rgb="FFFF0000"/>
      <name val="游ゴシック"/>
      <family val="3"/>
      <charset val="128"/>
    </font>
    <font>
      <sz val="10"/>
      <color rgb="FF000000"/>
      <name val="游ゴシック"/>
      <family val="3"/>
      <charset val="128"/>
    </font>
    <font>
      <sz val="10"/>
      <color theme="5"/>
      <name val="Arial"/>
      <family val="2"/>
      <scheme val="minor"/>
    </font>
    <font>
      <sz val="10"/>
      <color theme="5"/>
      <name val="Arial"/>
      <family val="2"/>
    </font>
    <font>
      <sz val="10"/>
      <color rgb="FFFF0000"/>
      <name val="Roboto"/>
    </font>
    <font>
      <sz val="10"/>
      <color rgb="FFFF0000"/>
      <name val="Arial"/>
      <family val="2"/>
    </font>
    <font>
      <sz val="8"/>
      <color rgb="FF000000"/>
      <name val="游ゴシック"/>
      <family val="3"/>
      <charset val="128"/>
    </font>
    <font>
      <sz val="8"/>
      <color rgb="FF000000"/>
      <name val="&quot;MS Gothic&quot;"/>
    </font>
    <font>
      <sz val="8"/>
      <color rgb="FF000000"/>
      <name val="&quot;ＭＳ 明朝&quot;"/>
      <family val="3"/>
      <charset val="128"/>
    </font>
    <font>
      <sz val="3"/>
      <color theme="0"/>
      <name val="Inconsolata"/>
    </font>
    <font>
      <sz val="14"/>
      <color theme="1"/>
      <name val="HiraMaruPro-W4"/>
      <family val="2"/>
    </font>
    <font>
      <sz val="3"/>
      <color theme="0"/>
      <name val="Arial"/>
      <family val="2"/>
      <scheme val="minor"/>
    </font>
    <font>
      <sz val="12"/>
      <color rgb="FFFF0000"/>
      <name val="Roboto"/>
    </font>
    <font>
      <sz val="12"/>
      <color rgb="FF434343"/>
      <name val="Arial"/>
      <family val="2"/>
      <scheme val="minor"/>
    </font>
    <font>
      <sz val="11"/>
      <color theme="0"/>
      <name val="Inconsolata"/>
    </font>
    <font>
      <sz val="11"/>
      <color rgb="FFFF0000"/>
      <name val="Arial"/>
      <family val="2"/>
      <scheme val="minor"/>
    </font>
    <font>
      <sz val="14"/>
      <color rgb="FFFF0000"/>
      <name val="Arial"/>
      <family val="2"/>
      <scheme val="minor"/>
    </font>
    <font>
      <sz val="10"/>
      <color rgb="FF000000"/>
      <name val="Roboto"/>
    </font>
    <font>
      <sz val="10"/>
      <color rgb="FF000000"/>
      <name val="Inconsolata"/>
    </font>
    <font>
      <sz val="10"/>
      <color rgb="FF000000"/>
      <name val="&quot;ＭＳ 明朝&quot;"/>
      <charset val="128"/>
    </font>
    <font>
      <sz val="10"/>
      <color rgb="FFFF0000"/>
      <name val="&quot;ＭＳ Ｐゴシック&quot;"/>
      <family val="3"/>
      <charset val="128"/>
    </font>
    <font>
      <sz val="11"/>
      <color rgb="FF000000"/>
      <name val="&quot;MS Gothic&quot;"/>
    </font>
    <font>
      <sz val="9"/>
      <color theme="1"/>
      <name val="Arial"/>
      <family val="2"/>
      <scheme val="minor"/>
    </font>
    <font>
      <sz val="9"/>
      <color rgb="FF000000"/>
      <name val="Inconsolata"/>
    </font>
    <font>
      <sz val="10"/>
      <color rgb="FF000000"/>
      <name val="Arial"/>
      <family val="2"/>
    </font>
    <font>
      <sz val="11"/>
      <color theme="1"/>
      <name val="Inconsolata"/>
    </font>
    <font>
      <sz val="8"/>
      <color rgb="FFFF0000"/>
      <name val="Inconsolata"/>
    </font>
    <font>
      <sz val="10"/>
      <color rgb="FF000000"/>
      <name val="&quot;ＭＳ Ｐゴシック&quot;"/>
      <charset val="128"/>
    </font>
    <font>
      <sz val="12"/>
      <color rgb="FFFF0000"/>
      <name val="Arial"/>
      <family val="2"/>
    </font>
    <font>
      <sz val="11"/>
      <color rgb="FF000000"/>
      <name val="Arial"/>
      <family val="2"/>
    </font>
    <font>
      <sz val="10"/>
      <color theme="1"/>
      <name val="游ゴシック"/>
      <family val="3"/>
      <charset val="128"/>
    </font>
    <font>
      <sz val="11"/>
      <color rgb="FF000000"/>
      <name val="&quot;ＭＳ Ｐゴシック&quot;"/>
      <charset val="128"/>
    </font>
    <font>
      <sz val="11"/>
      <color theme="1"/>
      <name val="Meiryo"/>
      <family val="2"/>
      <charset val="128"/>
    </font>
    <font>
      <sz val="9"/>
      <color rgb="FF000000"/>
      <name val="Arial"/>
      <family val="2"/>
    </font>
    <font>
      <sz val="9"/>
      <color rgb="FF000000"/>
      <name val="游ゴシック"/>
      <family val="3"/>
      <charset val="128"/>
    </font>
    <font>
      <sz val="10"/>
      <color theme="1"/>
      <name val="Inconsolata"/>
    </font>
    <font>
      <sz val="10"/>
      <color theme="1"/>
      <name val="Inconsolata"/>
    </font>
    <font>
      <sz val="11"/>
      <color rgb="FF333333"/>
      <name val="Arial"/>
      <family val="2"/>
    </font>
    <font>
      <sz val="10"/>
      <color rgb="FF000000"/>
      <name val="Arial"/>
      <family val="2"/>
    </font>
    <font>
      <sz val="12"/>
      <color theme="1"/>
      <name val="HiraMaruPro-W4"/>
      <family val="2"/>
    </font>
    <font>
      <sz val="8"/>
      <color theme="0"/>
      <name val="&quot;ＭＳ Ｐゴシック&quot;"/>
      <charset val="128"/>
    </font>
    <font>
      <sz val="8"/>
      <color theme="0"/>
      <name val="Arial"/>
      <family val="2"/>
      <scheme val="minor"/>
    </font>
    <font>
      <sz val="12"/>
      <color rgb="FF000000"/>
      <name val="&quot;ＭＳ Ｐゴシック&quot;"/>
      <charset val="128"/>
    </font>
    <font>
      <sz val="6"/>
      <color rgb="FFFF0000"/>
      <name val="Arial"/>
      <family val="2"/>
      <scheme val="minor"/>
    </font>
    <font>
      <sz val="7"/>
      <color rgb="FFFF0000"/>
      <name val="Docs-Inconsolata"/>
    </font>
    <font>
      <sz val="10"/>
      <color rgb="FFB7B7B7"/>
      <name val="Arial"/>
      <family val="2"/>
      <scheme val="minor"/>
    </font>
    <font>
      <sz val="14"/>
      <color rgb="FFB7B7B7"/>
      <name val="Arial"/>
      <family val="2"/>
      <scheme val="minor"/>
    </font>
    <font>
      <b/>
      <sz val="14"/>
      <color rgb="FFFF9900"/>
      <name val="Arial"/>
      <family val="2"/>
      <scheme val="minor"/>
    </font>
    <font>
      <sz val="14"/>
      <color rgb="FF999999"/>
      <name val="Arial"/>
      <family val="2"/>
      <scheme val="minor"/>
    </font>
    <font>
      <sz val="14"/>
      <color rgb="FFF7981D"/>
      <name val="Arial"/>
      <family val="2"/>
      <scheme val="minor"/>
    </font>
    <font>
      <b/>
      <sz val="14"/>
      <color rgb="FFF7981D"/>
      <name val="Arial"/>
      <family val="2"/>
      <scheme val="minor"/>
    </font>
    <font>
      <sz val="10"/>
      <color rgb="FFF7981D"/>
      <name val="Arial"/>
      <family val="2"/>
      <scheme val="minor"/>
    </font>
    <font>
      <sz val="11"/>
      <color theme="1"/>
      <name val="&quot;MS Gothic&quot;"/>
    </font>
    <font>
      <sz val="10"/>
      <color rgb="FF38761D"/>
      <name val="Arial"/>
      <family val="2"/>
    </font>
    <font>
      <b/>
      <sz val="12"/>
      <color rgb="FF1155CC"/>
      <name val="Arial"/>
      <family val="2"/>
    </font>
    <font>
      <b/>
      <sz val="10"/>
      <color theme="1"/>
      <name val="Arial"/>
      <family val="2"/>
    </font>
    <font>
      <b/>
      <sz val="14"/>
      <color theme="1"/>
      <name val="Arial"/>
      <family val="2"/>
    </font>
    <font>
      <sz val="6"/>
      <name val="Arial"/>
      <family val="3"/>
      <charset val="128"/>
      <scheme val="minor"/>
    </font>
    <font>
      <sz val="14"/>
      <color rgb="FF000000"/>
      <name val="Arial"/>
      <family val="2"/>
      <scheme val="minor"/>
    </font>
    <font>
      <u/>
      <sz val="10"/>
      <color theme="10"/>
      <name val="Arial"/>
      <family val="2"/>
      <scheme val="minor"/>
    </font>
    <font>
      <sz val="10"/>
      <color theme="1"/>
      <name val="MS Gothic"/>
      <family val="2"/>
    </font>
    <font>
      <sz val="12"/>
      <color theme="1"/>
      <name val="MS Gothic"/>
      <family val="2"/>
    </font>
    <font>
      <b/>
      <sz val="12"/>
      <color rgb="FF1155CC"/>
      <name val="MS Gothic"/>
      <family val="2"/>
      <charset val="128"/>
    </font>
    <font>
      <sz val="12"/>
      <color theme="1"/>
      <name val="MS Gothic"/>
      <family val="2"/>
      <charset val="128"/>
    </font>
    <font>
      <sz val="12"/>
      <color theme="1"/>
      <name val="Arial"/>
      <family val="2"/>
      <charset val="128"/>
    </font>
    <font>
      <sz val="12"/>
      <color rgb="FFFF0000"/>
      <name val="MS Gothic"/>
      <family val="2"/>
      <charset val="128"/>
    </font>
    <font>
      <sz val="9"/>
      <color rgb="FFFF0000"/>
      <name val="MS Gothic"/>
      <family val="2"/>
      <charset val="128"/>
    </font>
    <font>
      <sz val="10"/>
      <color rgb="FFFF0000"/>
      <name val="Arial"/>
      <family val="2"/>
      <charset val="128"/>
    </font>
    <font>
      <sz val="11"/>
      <color rgb="FF000000"/>
      <name val="Arial"/>
      <family val="2"/>
      <scheme val="minor"/>
    </font>
    <font>
      <sz val="6"/>
      <color rgb="FF000000"/>
      <name val="Arial"/>
      <family val="2"/>
      <scheme val="minor"/>
    </font>
    <font>
      <sz val="10"/>
      <color rgb="FFFF0000"/>
      <name val="MS Gothic"/>
      <family val="2"/>
      <charset val="128"/>
    </font>
    <font>
      <b/>
      <sz val="12"/>
      <color rgb="FFFF0000"/>
      <name val="MS Gothic"/>
      <family val="2"/>
      <charset val="128"/>
    </font>
    <font>
      <b/>
      <sz val="14"/>
      <color theme="1"/>
      <name val="MS Gothic"/>
      <family val="2"/>
      <charset val="128"/>
    </font>
    <font>
      <sz val="12"/>
      <color rgb="FFFF0000"/>
      <name val="MS Gothic"/>
      <family val="2"/>
    </font>
    <font>
      <u/>
      <sz val="12"/>
      <color theme="10"/>
      <name val="Arial"/>
      <family val="2"/>
      <scheme val="minor"/>
    </font>
    <font>
      <sz val="10"/>
      <color theme="2"/>
      <name val="Arial"/>
      <family val="2"/>
      <scheme val="minor"/>
    </font>
    <font>
      <b/>
      <sz val="12"/>
      <name val="Arial"/>
      <family val="2"/>
    </font>
    <font>
      <sz val="11"/>
      <color theme="2"/>
      <name val="Inconsolata"/>
    </font>
    <font>
      <sz val="8"/>
      <color theme="2"/>
      <name val="Arial"/>
      <family val="2"/>
      <scheme val="minor"/>
    </font>
    <font>
      <sz val="6"/>
      <color theme="2"/>
      <name val="Arial"/>
      <family val="2"/>
      <scheme val="minor"/>
    </font>
    <font>
      <sz val="28"/>
      <color rgb="FF000000"/>
      <name val="MS Gothic"/>
      <family val="2"/>
      <charset val="128"/>
    </font>
    <font>
      <sz val="26"/>
      <color rgb="FF000000"/>
      <name val="MS Gothic"/>
      <family val="2"/>
      <charset val="128"/>
    </font>
    <font>
      <sz val="36"/>
      <color rgb="FFFF0000"/>
      <name val="MS Gothic"/>
      <family val="2"/>
      <charset val="128"/>
    </font>
    <font>
      <sz val="12"/>
      <color rgb="FF000000"/>
      <name val="Yu Gothic"/>
      <family val="3"/>
      <charset val="128"/>
    </font>
    <font>
      <sz val="11"/>
      <color theme="1"/>
      <name val="ＭＳ Ｐゴシック"/>
      <family val="2"/>
      <charset val="128"/>
    </font>
    <font>
      <sz val="10"/>
      <color rgb="FF000000"/>
      <name val="ＭＳ Ｐゴシック"/>
      <family val="3"/>
      <charset val="128"/>
    </font>
    <font>
      <b/>
      <sz val="12"/>
      <name val="ＭＳ Ｐゴシック"/>
      <family val="2"/>
      <charset val="128"/>
    </font>
    <font>
      <sz val="12"/>
      <color theme="1"/>
      <name val="ＭＳ Ｐゴシック"/>
      <family val="2"/>
      <charset val="128"/>
    </font>
    <font>
      <sz val="11"/>
      <color theme="2"/>
      <name val="Arial"/>
      <family val="2"/>
      <scheme val="minor"/>
    </font>
    <font>
      <sz val="14"/>
      <color theme="2"/>
      <name val="Arial"/>
      <family val="2"/>
      <scheme val="minor"/>
    </font>
    <font>
      <sz val="12"/>
      <color theme="1"/>
      <name val="Arial"/>
      <family val="1"/>
      <scheme val="minor"/>
    </font>
    <font>
      <sz val="10"/>
      <color theme="1"/>
      <name val="ＭＳ Ｐゴシック"/>
      <family val="2"/>
      <charset val="128"/>
    </font>
    <font>
      <sz val="10"/>
      <name val="ＭＳ Ｐゴシック"/>
      <family val="2"/>
      <charset val="128"/>
    </font>
    <font>
      <b/>
      <sz val="12"/>
      <color theme="1"/>
      <name val="ＭＳ Ｐゴシック"/>
      <family val="2"/>
      <charset val="128"/>
    </font>
    <font>
      <b/>
      <sz val="10"/>
      <color theme="1"/>
      <name val="ＭＳ Ｐゴシック"/>
      <family val="2"/>
      <charset val="128"/>
    </font>
    <font>
      <b/>
      <sz val="11"/>
      <color theme="1"/>
      <name val="ＭＳ Ｐゴシック"/>
      <family val="2"/>
      <charset val="128"/>
    </font>
    <font>
      <b/>
      <sz val="11"/>
      <color rgb="FF000000"/>
      <name val="ＭＳ Ｐゴシック"/>
      <family val="2"/>
      <charset val="128"/>
    </font>
    <font>
      <b/>
      <sz val="11"/>
      <name val="ＭＳ Ｐゴシック"/>
      <family val="2"/>
      <charset val="128"/>
    </font>
    <font>
      <sz val="10"/>
      <color rgb="FFFF0000"/>
      <name val="メイリオ"/>
      <family val="2"/>
      <charset val="128"/>
    </font>
    <font>
      <sz val="12"/>
      <color theme="1"/>
      <name val="Roboto"/>
      <family val="1"/>
      <charset val="128"/>
    </font>
    <font>
      <sz val="10"/>
      <color rgb="FFFF0000"/>
      <name val="メイリオ ボールド"/>
      <charset val="128"/>
    </font>
    <font>
      <sz val="11"/>
      <color rgb="FF000000"/>
      <name val="ＭＳ Ｐゴシック"/>
      <family val="2"/>
      <charset val="128"/>
    </font>
    <font>
      <sz val="11"/>
      <name val="ＭＳ Ｐゴシック"/>
      <family val="2"/>
      <charset val="128"/>
    </font>
    <font>
      <sz val="12"/>
      <color rgb="FFFF0000"/>
      <name val="ＭＳ Ｐゴシック"/>
      <family val="2"/>
      <charset val="128"/>
    </font>
    <font>
      <sz val="10"/>
      <color rgb="FFFF0000"/>
      <name val="ＭＳ Ｐゴシック"/>
      <family val="2"/>
      <charset val="128"/>
    </font>
    <font>
      <sz val="11"/>
      <color rgb="FFFF0000"/>
      <name val="ＭＳ Ｐゴシック"/>
      <family val="2"/>
      <charset val="128"/>
    </font>
    <font>
      <sz val="9"/>
      <color theme="1"/>
      <name val="ＭＳ Ｐゴシック"/>
      <family val="2"/>
      <charset val="128"/>
    </font>
    <font>
      <sz val="9"/>
      <color rgb="FFFCE6CD"/>
      <name val="ＭＳ Ｐゴシック"/>
      <family val="2"/>
      <charset val="128"/>
    </font>
    <font>
      <sz val="12"/>
      <color rgb="FF000000"/>
      <name val="ＭＳ Ｐゴシック"/>
      <family val="2"/>
      <charset val="128"/>
    </font>
    <font>
      <sz val="10"/>
      <color rgb="FFFCE6CD"/>
      <name val="ＭＳ Ｐゴシック"/>
      <family val="2"/>
      <charset val="128"/>
    </font>
    <font>
      <b/>
      <sz val="12"/>
      <color rgb="FF1155CC"/>
      <name val="ＭＳ Ｐゴシック"/>
      <family val="2"/>
      <charset val="128"/>
    </font>
    <font>
      <b/>
      <sz val="14"/>
      <color theme="1"/>
      <name val="ＭＳ Ｐゴシック"/>
      <family val="2"/>
      <charset val="128"/>
    </font>
    <font>
      <b/>
      <sz val="12"/>
      <color rgb="FFFF0000"/>
      <name val="ＭＳ Ｐゴシック"/>
      <family val="2"/>
      <charset val="128"/>
    </font>
    <font>
      <sz val="14"/>
      <color theme="1"/>
      <name val="ＭＳ Ｐゴシック"/>
      <family val="2"/>
      <charset val="128"/>
    </font>
    <font>
      <sz val="9"/>
      <color rgb="FFD9EAD4"/>
      <name val="ＭＳ Ｐゴシック"/>
      <family val="2"/>
      <charset val="128"/>
    </font>
    <font>
      <sz val="10"/>
      <color rgb="FFD9EAD4"/>
      <name val="ＭＳ Ｐゴシック"/>
      <family val="2"/>
      <charset val="128"/>
    </font>
    <font>
      <sz val="10"/>
      <color rgb="FF000000"/>
      <name val="ＭＳ Ｐゴシック"/>
      <family val="2"/>
      <charset val="128"/>
    </font>
    <font>
      <b/>
      <sz val="14"/>
      <color rgb="FFEA4335"/>
      <name val="ＭＳ Ｐゴシック"/>
      <family val="2"/>
      <charset val="128"/>
    </font>
    <font>
      <b/>
      <sz val="14"/>
      <color rgb="FFFF0000"/>
      <name val="ＭＳ Ｐゴシック"/>
      <family val="2"/>
      <charset val="128"/>
    </font>
    <font>
      <sz val="10"/>
      <color theme="0"/>
      <name val="ＭＳ Ｐゴシック"/>
      <family val="2"/>
      <charset val="128"/>
    </font>
    <font>
      <sz val="8"/>
      <color theme="1"/>
      <name val="ＭＳ Ｐゴシック"/>
      <family val="2"/>
      <charset val="128"/>
    </font>
    <font>
      <b/>
      <sz val="14"/>
      <color theme="7"/>
      <name val="ＭＳ Ｐゴシック"/>
      <family val="2"/>
      <charset val="128"/>
    </font>
    <font>
      <sz val="8"/>
      <color rgb="FF000000"/>
      <name val="ＭＳ Ｐゴシック"/>
      <family val="2"/>
      <charset val="128"/>
    </font>
    <font>
      <b/>
      <sz val="9"/>
      <color theme="7"/>
      <name val="ＭＳ Ｐゴシック"/>
      <family val="2"/>
      <charset val="128"/>
    </font>
    <font>
      <b/>
      <sz val="10"/>
      <color rgb="FFFF0000"/>
      <name val="ＭＳ Ｐゴシック"/>
      <family val="2"/>
      <charset val="128"/>
    </font>
    <font>
      <sz val="7"/>
      <color theme="1"/>
      <name val="ＭＳ Ｐゴシック"/>
      <family val="2"/>
      <charset val="128"/>
    </font>
    <font>
      <sz val="6.5"/>
      <color theme="1"/>
      <name val="Arial"/>
      <family val="2"/>
      <scheme val="minor"/>
    </font>
    <font>
      <sz val="6.5"/>
      <color theme="1"/>
      <name val="ＭＳ Ｐゴシック"/>
      <family val="2"/>
      <charset val="128"/>
    </font>
    <font>
      <sz val="6.5"/>
      <color rgb="FF000000"/>
      <name val="ＭＳ Ｐゴシック"/>
      <family val="2"/>
      <charset val="128"/>
    </font>
    <font>
      <sz val="6.5"/>
      <name val="ＭＳ Ｐゴシック"/>
      <family val="2"/>
      <charset val="128"/>
    </font>
    <font>
      <sz val="6.5"/>
      <color theme="2"/>
      <name val="Arial"/>
      <family val="2"/>
      <scheme val="minor"/>
    </font>
    <font>
      <sz val="6.5"/>
      <color rgb="FF000000"/>
      <name val="Arial"/>
      <family val="2"/>
      <scheme val="minor"/>
    </font>
    <font>
      <sz val="14"/>
      <color theme="1"/>
      <name val="Arial"/>
      <family val="1"/>
      <charset val="128"/>
      <scheme val="minor"/>
    </font>
    <font>
      <sz val="12"/>
      <name val="ＭＳ Ｐゴシック"/>
      <family val="2"/>
      <charset val="128"/>
    </font>
    <font>
      <b/>
      <sz val="20"/>
      <color rgb="FF000000"/>
      <name val="ＭＳ Ｐゴシック"/>
      <family val="3"/>
      <charset val="128"/>
    </font>
    <font>
      <b/>
      <sz val="24"/>
      <color rgb="FFFF0000"/>
      <name val="ＭＳ Ｐゴシック"/>
      <family val="3"/>
      <charset val="128"/>
    </font>
    <font>
      <b/>
      <sz val="10"/>
      <color rgb="FF000000"/>
      <name val="ＭＳ Ｐゴシック"/>
      <family val="3"/>
      <charset val="128"/>
    </font>
    <font>
      <sz val="11"/>
      <color theme="1"/>
      <name val="ＭＳ Ｐゴシック"/>
      <family val="3"/>
      <charset val="128"/>
    </font>
    <font>
      <sz val="10"/>
      <name val="ＭＳ Ｐゴシック"/>
      <family val="3"/>
      <charset val="128"/>
    </font>
    <font>
      <b/>
      <sz val="14"/>
      <color rgb="FFFF0000"/>
      <name val="ＭＳ Ｐゴシック"/>
      <family val="3"/>
      <charset val="128"/>
    </font>
    <font>
      <sz val="14"/>
      <color rgb="FFFF0000"/>
      <name val="ＭＳ Ｐゴシック"/>
      <family val="3"/>
      <charset val="128"/>
    </font>
    <font>
      <sz val="10"/>
      <color theme="1"/>
      <name val="ＭＳ Ｐゴシック"/>
      <family val="3"/>
      <charset val="128"/>
    </font>
    <font>
      <sz val="11"/>
      <color rgb="FF000000"/>
      <name val="ＭＳ Ｐゴシック"/>
      <family val="3"/>
      <charset val="128"/>
    </font>
    <font>
      <b/>
      <sz val="12"/>
      <color rgb="FFFF0000"/>
      <name val="ＭＳ Ｐゴシック"/>
      <family val="3"/>
      <charset val="128"/>
    </font>
    <font>
      <sz val="12"/>
      <color rgb="FF000000"/>
      <name val="ＭＳ Ｐゴシック"/>
      <family val="3"/>
      <charset val="128"/>
    </font>
    <font>
      <b/>
      <sz val="14"/>
      <name val="ＭＳ Ｐゴシック"/>
      <family val="3"/>
      <charset val="128"/>
    </font>
    <font>
      <b/>
      <sz val="10"/>
      <name val="ＭＳ Ｐゴシック"/>
      <family val="3"/>
      <charset val="128"/>
    </font>
    <font>
      <sz val="12"/>
      <color rgb="FFFF0000"/>
      <name val="ＭＳ Ｐゴシック"/>
      <family val="3"/>
      <charset val="128"/>
    </font>
    <font>
      <sz val="14"/>
      <color theme="1"/>
      <name val="ＭＳ Ｐゴシック"/>
      <family val="3"/>
      <charset val="128"/>
    </font>
    <font>
      <b/>
      <sz val="14"/>
      <color theme="1"/>
      <name val="ＭＳ Ｐゴシック"/>
      <family val="3"/>
      <charset val="128"/>
    </font>
    <font>
      <sz val="10"/>
      <color theme="1"/>
      <name val="ＭＳ ゴシック"/>
      <family val="3"/>
      <charset val="128"/>
    </font>
    <font>
      <sz val="9"/>
      <color theme="1"/>
      <name val="ＭＳ Ｐゴシック"/>
      <family val="3"/>
      <charset val="128"/>
    </font>
    <font>
      <sz val="12"/>
      <color theme="1"/>
      <name val="ＭＳ Ｐゴシック"/>
      <family val="3"/>
      <charset val="128"/>
    </font>
    <font>
      <sz val="13"/>
      <color theme="1"/>
      <name val="ＭＳ Ｐゴシック"/>
      <family val="3"/>
      <charset val="128"/>
    </font>
    <font>
      <sz val="11"/>
      <color rgb="FFFF0000"/>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
      <b/>
      <sz val="10"/>
      <color theme="1"/>
      <name val="ＭＳ Ｐゴシック"/>
      <family val="3"/>
      <charset val="128"/>
    </font>
    <font>
      <b/>
      <sz val="7.5"/>
      <color theme="5"/>
      <name val="ＭＳ Ｐゴシック"/>
      <family val="3"/>
      <charset val="128"/>
    </font>
    <font>
      <sz val="7.5"/>
      <name val="Arial"/>
      <family val="2"/>
    </font>
    <font>
      <b/>
      <sz val="14"/>
      <color rgb="FF000000"/>
      <name val="ＭＳ Ｐゴシック"/>
      <family val="3"/>
      <charset val="128"/>
    </font>
    <font>
      <b/>
      <sz val="8"/>
      <color theme="1"/>
      <name val="Meiryo UI"/>
      <family val="3"/>
      <charset val="128"/>
    </font>
    <font>
      <sz val="10"/>
      <color rgb="FFEA4335"/>
      <name val="ＭＳ Ｐゴシック"/>
      <family val="3"/>
      <charset val="128"/>
    </font>
    <font>
      <sz val="12"/>
      <color rgb="FFFF0000"/>
      <name val="ＭＳ ゴシック"/>
      <family val="3"/>
      <charset val="128"/>
    </font>
    <font>
      <b/>
      <sz val="13"/>
      <color rgb="FFFF0000"/>
      <name val="ＭＳ Ｐゴシック"/>
      <family val="3"/>
      <charset val="128"/>
    </font>
    <font>
      <b/>
      <sz val="8"/>
      <color rgb="FFFF0000"/>
      <name val="ＭＳ Ｐゴシック"/>
      <family val="3"/>
      <charset val="128"/>
    </font>
    <font>
      <b/>
      <sz val="8"/>
      <color theme="5"/>
      <name val="Meiryo UI"/>
      <family val="3"/>
      <charset val="128"/>
    </font>
    <font>
      <sz val="8"/>
      <name val="Meiryo UI"/>
      <family val="3"/>
      <charset val="128"/>
    </font>
    <font>
      <sz val="8"/>
      <color rgb="FFFF0000"/>
      <name val="Meiryo UI"/>
      <family val="3"/>
      <charset val="128"/>
    </font>
    <font>
      <b/>
      <sz val="12"/>
      <color rgb="FFFF0000"/>
      <name val="ＭＳ ゴシック"/>
      <family val="3"/>
      <charset val="128"/>
    </font>
    <font>
      <sz val="10"/>
      <color rgb="FFFF0000"/>
      <name val="ＭＳ Ｐゴシック"/>
      <family val="3"/>
      <charset val="128"/>
    </font>
    <font>
      <b/>
      <sz val="10"/>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9"/>
      <color rgb="FFFF0000"/>
      <name val="メイリオ"/>
      <family val="2"/>
      <charset val="128"/>
    </font>
    <font>
      <sz val="9"/>
      <color rgb="FFFF0000"/>
      <name val="メイリオ"/>
      <family val="3"/>
      <charset val="128"/>
    </font>
    <font>
      <sz val="10"/>
      <color rgb="FFB7B7B7"/>
      <name val="ＭＳ Ｐゴシック"/>
      <family val="3"/>
      <charset val="128"/>
    </font>
    <font>
      <b/>
      <sz val="18"/>
      <color rgb="FFFF0000"/>
      <name val="ＭＳ Ｐゴシック"/>
      <family val="3"/>
      <charset val="128"/>
    </font>
    <font>
      <b/>
      <sz val="12"/>
      <color rgb="FF000000"/>
      <name val="ＭＳ Ｐゴシック"/>
      <family val="3"/>
      <charset val="128"/>
    </font>
    <font>
      <b/>
      <sz val="11"/>
      <color theme="1"/>
      <name val="ＭＳ Ｐゴシック"/>
      <family val="3"/>
      <charset val="128"/>
    </font>
    <font>
      <b/>
      <sz val="10"/>
      <color theme="1"/>
      <name val="ＭＳ ゴシック"/>
      <family val="3"/>
      <charset val="128"/>
    </font>
    <font>
      <b/>
      <sz val="14"/>
      <color theme="1"/>
      <name val="ＭＳ ゴシック"/>
      <family val="3"/>
      <charset val="128"/>
    </font>
    <font>
      <b/>
      <sz val="12"/>
      <color rgb="FFEA4335"/>
      <name val="ＭＳ ゴシック"/>
      <family val="3"/>
      <charset val="128"/>
    </font>
    <font>
      <sz val="9"/>
      <color rgb="FF000000"/>
      <name val="ＭＳ Ｐゴシック"/>
      <family val="3"/>
      <charset val="128"/>
    </font>
    <font>
      <b/>
      <sz val="12"/>
      <color rgb="FF980000"/>
      <name val="ＭＳ Ｐゴシック"/>
      <family val="3"/>
      <charset val="128"/>
    </font>
    <font>
      <b/>
      <sz val="11"/>
      <color rgb="FF980000"/>
      <name val="ＭＳ Ｐゴシック"/>
      <family val="3"/>
      <charset val="128"/>
    </font>
    <font>
      <sz val="8"/>
      <color theme="1"/>
      <name val="ＭＳ Ｐゴシック"/>
      <family val="3"/>
      <charset val="128"/>
    </font>
    <font>
      <sz val="10"/>
      <color rgb="FF0000FF"/>
      <name val="ＭＳ Ｐゴシック"/>
      <family val="3"/>
      <charset val="128"/>
    </font>
    <font>
      <sz val="10"/>
      <color rgb="FF34A853"/>
      <name val="ＭＳ Ｐゴシック"/>
      <family val="3"/>
      <charset val="128"/>
    </font>
    <font>
      <sz val="10"/>
      <color rgb="FF9900FF"/>
      <name val="ＭＳ Ｐゴシック"/>
      <family val="3"/>
      <charset val="128"/>
    </font>
    <font>
      <sz val="10"/>
      <color rgb="FFF7981D"/>
      <name val="ＭＳ Ｐゴシック"/>
      <family val="3"/>
      <charset val="128"/>
    </font>
    <font>
      <sz val="10"/>
      <color rgb="FF38761D"/>
      <name val="ＭＳ Ｐゴシック"/>
      <family val="3"/>
      <charset val="128"/>
    </font>
    <font>
      <sz val="10"/>
      <color theme="4" tint="-0.249977111117893"/>
      <name val="ＭＳ Ｐゴシック"/>
      <family val="3"/>
      <charset val="128"/>
    </font>
    <font>
      <sz val="10"/>
      <color rgb="FF00B050"/>
      <name val="ＭＳ Ｐゴシック"/>
      <family val="3"/>
      <charset val="128"/>
    </font>
    <font>
      <sz val="10"/>
      <color rgb="FF7030A0"/>
      <name val="ＭＳ Ｐゴシック"/>
      <family val="3"/>
      <charset val="128"/>
    </font>
    <font>
      <sz val="10"/>
      <color theme="8" tint="-0.249977111117893"/>
      <name val="ＭＳ Ｐゴシック"/>
      <family val="3"/>
      <charset val="128"/>
    </font>
    <font>
      <sz val="9"/>
      <color rgb="FFFF0000"/>
      <name val="ＭＳ Ｐゴシック"/>
      <family val="2"/>
      <charset val="128"/>
    </font>
    <font>
      <sz val="9"/>
      <name val="ＭＳ Ｐゴシック"/>
      <family val="3"/>
      <charset val="128"/>
    </font>
    <font>
      <sz val="12"/>
      <name val="ＭＳ Ｐゴシック"/>
      <family val="3"/>
      <charset val="128"/>
    </font>
    <font>
      <b/>
      <sz val="12"/>
      <color theme="1"/>
      <name val="ＭＳ Ｐゴシック"/>
      <family val="3"/>
      <charset val="128"/>
    </font>
    <font>
      <sz val="11"/>
      <color rgb="FF434343"/>
      <name val="ＭＳ Ｐゴシック"/>
      <family val="3"/>
      <charset val="128"/>
    </font>
    <font>
      <b/>
      <sz val="10"/>
      <color rgb="FF000000"/>
      <name val="Meiryo UI"/>
      <family val="3"/>
      <charset val="128"/>
    </font>
    <font>
      <b/>
      <sz val="10"/>
      <name val="Meiryo UI"/>
      <family val="3"/>
      <charset val="128"/>
    </font>
    <font>
      <sz val="12"/>
      <color rgb="FF000000"/>
      <name val="MS UI Gothic"/>
      <family val="3"/>
      <charset val="128"/>
    </font>
    <font>
      <sz val="11"/>
      <color rgb="FF000000"/>
      <name val="MS UI Gothic"/>
      <family val="3"/>
      <charset val="128"/>
    </font>
    <font>
      <b/>
      <sz val="14"/>
      <color rgb="FF000000"/>
      <name val="MS UI Gothic"/>
      <family val="3"/>
      <charset val="128"/>
    </font>
    <font>
      <b/>
      <sz val="9"/>
      <color theme="1"/>
      <name val="ＭＳ Ｐゴシック"/>
      <family val="3"/>
      <charset val="128"/>
    </font>
    <font>
      <sz val="8"/>
      <color rgb="FFD9EAD4"/>
      <name val="ＭＳ Ｐゴシック"/>
      <family val="2"/>
      <charset val="128"/>
    </font>
    <font>
      <sz val="10"/>
      <color rgb="FFD9EAD4"/>
      <name val="ＭＳ Ｐゴシック"/>
      <family val="3"/>
      <charset val="128"/>
    </font>
    <font>
      <sz val="14"/>
      <color theme="1"/>
      <name val="MS Gothic"/>
      <family val="2"/>
      <charset val="128"/>
    </font>
  </fonts>
  <fills count="42">
    <fill>
      <patternFill patternType="none"/>
    </fill>
    <fill>
      <patternFill patternType="gray125"/>
    </fill>
    <fill>
      <patternFill patternType="solid">
        <fgColor rgb="FFFFD966"/>
        <bgColor rgb="FFFFD966"/>
      </patternFill>
    </fill>
    <fill>
      <patternFill patternType="solid">
        <fgColor rgb="FFCFE2F3"/>
        <bgColor rgb="FFCFE2F3"/>
      </patternFill>
    </fill>
    <fill>
      <patternFill patternType="solid">
        <fgColor theme="0"/>
        <bgColor theme="0"/>
      </patternFill>
    </fill>
    <fill>
      <patternFill patternType="solid">
        <fgColor rgb="FFD9EAD3"/>
        <bgColor rgb="FFD9EAD3"/>
      </patternFill>
    </fill>
    <fill>
      <patternFill patternType="solid">
        <fgColor rgb="FF274E13"/>
        <bgColor rgb="FF274E13"/>
      </patternFill>
    </fill>
    <fill>
      <patternFill patternType="solid">
        <fgColor rgb="FF1155CC"/>
        <bgColor rgb="FF1155CC"/>
      </patternFill>
    </fill>
    <fill>
      <patternFill patternType="solid">
        <fgColor rgb="FFFF9900"/>
        <bgColor rgb="FFFF9900"/>
      </patternFill>
    </fill>
    <fill>
      <patternFill patternType="solid">
        <fgColor rgb="FFFCE4D6"/>
        <bgColor rgb="FFFCE4D6"/>
      </patternFill>
    </fill>
    <fill>
      <patternFill patternType="solid">
        <fgColor rgb="FFF3F3F3"/>
        <bgColor rgb="FFF3F3F3"/>
      </patternFill>
    </fill>
    <fill>
      <patternFill patternType="solid">
        <fgColor rgb="FFFFFFFF"/>
        <bgColor rgb="FFFFFFFF"/>
      </patternFill>
    </fill>
    <fill>
      <patternFill patternType="solid">
        <fgColor rgb="FFFCE5CD"/>
        <bgColor rgb="FFFCE5CD"/>
      </patternFill>
    </fill>
    <fill>
      <patternFill patternType="solid">
        <fgColor rgb="FF4A86E8"/>
        <bgColor rgb="FF4A86E8"/>
      </patternFill>
    </fill>
    <fill>
      <patternFill patternType="solid">
        <fgColor rgb="FFB7B7B7"/>
        <bgColor rgb="FFB7B7B7"/>
      </patternFill>
    </fill>
    <fill>
      <patternFill patternType="solid">
        <fgColor rgb="FFE2EFDA"/>
        <bgColor rgb="FFE2EFDA"/>
      </patternFill>
    </fill>
    <fill>
      <patternFill patternType="solid">
        <fgColor rgb="FFFFF2CC"/>
        <bgColor rgb="FFFFF2CC"/>
      </patternFill>
    </fill>
    <fill>
      <patternFill patternType="solid">
        <fgColor rgb="FFDDEBF7"/>
        <bgColor rgb="FFDDEBF7"/>
      </patternFill>
    </fill>
    <fill>
      <patternFill patternType="solid">
        <fgColor rgb="FFB7E1CD"/>
        <bgColor rgb="FFB7E1CD"/>
      </patternFill>
    </fill>
    <fill>
      <patternFill patternType="solid">
        <fgColor rgb="FFF3ECF4"/>
        <bgColor rgb="FFF3ECF4"/>
      </patternFill>
    </fill>
    <fill>
      <patternFill patternType="solid">
        <fgColor rgb="FFEFEFEF"/>
        <bgColor rgb="FFEFEFEF"/>
      </patternFill>
    </fill>
    <fill>
      <patternFill patternType="solid">
        <fgColor rgb="FFFFFF00"/>
        <bgColor rgb="FFFFFF00"/>
      </patternFill>
    </fill>
    <fill>
      <patternFill patternType="solid">
        <fgColor rgb="FFFFCAF5"/>
        <bgColor rgb="FFFFCAF5"/>
      </patternFill>
    </fill>
    <fill>
      <patternFill patternType="solid">
        <fgColor rgb="FFE8DCFF"/>
        <bgColor rgb="FFE8DCFF"/>
      </patternFill>
    </fill>
    <fill>
      <patternFill patternType="solid">
        <fgColor rgb="FFD9D9D9"/>
        <bgColor rgb="FFD9D9D9"/>
      </patternFill>
    </fill>
    <fill>
      <patternFill patternType="solid">
        <fgColor rgb="FFC9DAF8"/>
        <bgColor rgb="FFC9DAF8"/>
      </patternFill>
    </fill>
    <fill>
      <patternFill patternType="solid">
        <fgColor rgb="FFFFE699"/>
        <bgColor rgb="FFFFE699"/>
      </patternFill>
    </fill>
    <fill>
      <patternFill patternType="solid">
        <fgColor rgb="FFD9EAD4"/>
        <bgColor rgb="FFD9EAD3"/>
      </patternFill>
    </fill>
    <fill>
      <patternFill patternType="solid">
        <fgColor rgb="FFD9EAD4"/>
        <bgColor indexed="64"/>
      </patternFill>
    </fill>
    <fill>
      <patternFill patternType="solid">
        <fgColor rgb="FFD9EAD4"/>
        <bgColor theme="0"/>
      </patternFill>
    </fill>
    <fill>
      <patternFill patternType="solid">
        <fgColor rgb="FFFCE6CD"/>
        <bgColor rgb="FFFCE5CD"/>
      </patternFill>
    </fill>
    <fill>
      <patternFill patternType="solid">
        <fgColor rgb="FFFCE6CD"/>
        <bgColor indexed="64"/>
      </patternFill>
    </fill>
    <fill>
      <patternFill patternType="solid">
        <fgColor rgb="FFFCE6CD"/>
        <bgColor rgb="FFD9EAD3"/>
      </patternFill>
    </fill>
    <fill>
      <patternFill patternType="solid">
        <fgColor rgb="FFFCE6CD"/>
        <bgColor theme="0"/>
      </patternFill>
    </fill>
    <fill>
      <patternFill patternType="solid">
        <fgColor rgb="FFCADBF9"/>
        <bgColor rgb="FFC9DAF8"/>
      </patternFill>
    </fill>
    <fill>
      <patternFill patternType="solid">
        <fgColor rgb="FFCADBF9"/>
        <bgColor indexed="64"/>
      </patternFill>
    </fill>
    <fill>
      <patternFill patternType="solid">
        <fgColor rgb="FFCADBF9"/>
        <bgColor rgb="FFFCE5CD"/>
      </patternFill>
    </fill>
    <fill>
      <patternFill patternType="solid">
        <fgColor theme="2"/>
        <bgColor rgb="FFFCE5CD"/>
      </patternFill>
    </fill>
    <fill>
      <patternFill patternType="solid">
        <fgColor theme="2"/>
        <bgColor indexed="64"/>
      </patternFill>
    </fill>
    <fill>
      <patternFill patternType="solid">
        <fgColor theme="4" tint="0.79998168889431442"/>
        <bgColor indexed="64"/>
      </patternFill>
    </fill>
    <fill>
      <patternFill patternType="solid">
        <fgColor theme="0"/>
        <bgColor rgb="FFFFD966"/>
      </patternFill>
    </fill>
    <fill>
      <patternFill patternType="solid">
        <fgColor theme="0"/>
        <bgColor indexed="64"/>
      </patternFill>
    </fill>
  </fills>
  <borders count="201">
    <border>
      <left/>
      <right/>
      <top/>
      <bottom/>
      <diagonal/>
    </border>
    <border>
      <left/>
      <right/>
      <top/>
      <bottom style="medium">
        <color rgb="FF000000"/>
      </bottom>
      <diagonal/>
    </border>
    <border>
      <left style="thin">
        <color rgb="FFCFE2F3"/>
      </left>
      <right style="thin">
        <color rgb="FFCFE2F3"/>
      </right>
      <top/>
      <bottom style="thin">
        <color rgb="FFCFE2F3"/>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right style="thin">
        <color rgb="FFFFFFFF"/>
      </right>
      <top/>
      <bottom style="thin">
        <color rgb="FF000000"/>
      </bottom>
      <diagonal/>
    </border>
    <border>
      <left style="medium">
        <color rgb="FF000000"/>
      </left>
      <right/>
      <top/>
      <bottom/>
      <diagonal/>
    </border>
    <border>
      <left/>
      <right style="thin">
        <color rgb="FF000000"/>
      </right>
      <top/>
      <bottom/>
      <diagonal/>
    </border>
    <border>
      <left/>
      <right style="medium">
        <color rgb="FF000000"/>
      </right>
      <top/>
      <bottom/>
      <diagonal/>
    </border>
    <border>
      <left style="thin">
        <color rgb="FFCFE2F3"/>
      </left>
      <right style="thin">
        <color rgb="FFCFE2F3"/>
      </right>
      <top style="thin">
        <color rgb="FFCFE2F3"/>
      </top>
      <bottom style="thin">
        <color rgb="FFCFE2F3"/>
      </bottom>
      <diagonal/>
    </border>
    <border>
      <left style="thin">
        <color rgb="FFCFE2F3"/>
      </left>
      <right/>
      <top style="thin">
        <color rgb="FFCFE2F3"/>
      </top>
      <bottom style="thin">
        <color rgb="FFCFE2F3"/>
      </bottom>
      <diagonal/>
    </border>
    <border>
      <left/>
      <right/>
      <top style="thin">
        <color rgb="FFCFE2F3"/>
      </top>
      <bottom style="thin">
        <color rgb="FFCFE2F3"/>
      </bottom>
      <diagonal/>
    </border>
    <border>
      <left/>
      <right style="thin">
        <color rgb="FFCFE2F3"/>
      </right>
      <top style="thin">
        <color rgb="FFCFE2F3"/>
      </top>
      <bottom style="thin">
        <color rgb="FFCFE2F3"/>
      </bottom>
      <diagonal/>
    </border>
    <border>
      <left style="medium">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CFE2F3"/>
      </left>
      <right style="thin">
        <color rgb="FFCFE2F3"/>
      </right>
      <top style="thin">
        <color rgb="FFCFE2F3"/>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medium">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style="medium">
        <color rgb="FF000000"/>
      </right>
      <top/>
      <bottom style="dotted">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CFE2F3"/>
      </bottom>
      <diagonal/>
    </border>
    <border>
      <left/>
      <right style="thin">
        <color rgb="FFCFE2F3"/>
      </right>
      <top/>
      <bottom style="thin">
        <color rgb="FFCFE2F3"/>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right style="thin">
        <color rgb="FFFFFFFF"/>
      </right>
      <top style="thin">
        <color rgb="FFD9D9D9"/>
      </top>
      <bottom style="thin">
        <color rgb="FFFFFFFF"/>
      </bottom>
      <diagonal/>
    </border>
    <border>
      <left style="thin">
        <color rgb="FFFFFFFF"/>
      </left>
      <right style="thin">
        <color rgb="FFFFFFFF"/>
      </right>
      <top style="thin">
        <color rgb="FFD9D9D9"/>
      </top>
      <bottom style="thin">
        <color rgb="FFFFFFFF"/>
      </bottom>
      <diagonal/>
    </border>
    <border>
      <left style="thin">
        <color rgb="FFFFFFFF"/>
      </left>
      <right style="thin">
        <color rgb="FFD9D9D9"/>
      </right>
      <top style="thin">
        <color rgb="FFD9D9D9"/>
      </top>
      <bottom style="thin">
        <color rgb="FFFFFFFF"/>
      </bottom>
      <diagonal/>
    </border>
    <border>
      <left style="thin">
        <color rgb="FFD9D9D9"/>
      </left>
      <right/>
      <top/>
      <bottom/>
      <diagonal/>
    </border>
    <border>
      <left/>
      <right style="thin">
        <color rgb="FFD9D9D9"/>
      </right>
      <top/>
      <bottom/>
      <diagonal/>
    </border>
    <border>
      <left style="thin">
        <color rgb="FFFFFFFF"/>
      </left>
      <right style="thin">
        <color rgb="FFD9D9D9"/>
      </right>
      <top style="thin">
        <color rgb="FFFFFFFF"/>
      </top>
      <bottom style="thin">
        <color rgb="FFFFFFFF"/>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style="thin">
        <color rgb="FFFFFFFF"/>
      </left>
      <right style="thin">
        <color rgb="FFD9D9D9"/>
      </right>
      <top style="thin">
        <color rgb="FFD9D9D9"/>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right style="thin">
        <color rgb="FFFFFFFF"/>
      </right>
      <top style="thin">
        <color rgb="FFFFFFFF"/>
      </top>
      <bottom style="thin">
        <color rgb="FFD9D9D9"/>
      </bottom>
      <diagonal/>
    </border>
    <border>
      <left style="thin">
        <color rgb="FFFFFFFF"/>
      </left>
      <right style="thin">
        <color rgb="FFFFFFFF"/>
      </right>
      <top/>
      <bottom style="thin">
        <color rgb="FFD9D9D9"/>
      </bottom>
      <diagonal/>
    </border>
    <border>
      <left style="thin">
        <color rgb="FFFFFFFF"/>
      </left>
      <right style="thin">
        <color rgb="FFFFFFFF"/>
      </right>
      <top style="thin">
        <color rgb="FFFFFFFF"/>
      </top>
      <bottom style="thin">
        <color rgb="FFD9D9D9"/>
      </bottom>
      <diagonal/>
    </border>
    <border>
      <left style="thin">
        <color rgb="FFFFFFFF"/>
      </left>
      <right style="thin">
        <color rgb="FFD9D9D9"/>
      </right>
      <top style="thin">
        <color rgb="FFFFFFFF"/>
      </top>
      <bottom style="thin">
        <color rgb="FFD9D9D9"/>
      </bottom>
      <diagonal/>
    </border>
    <border>
      <left style="thin">
        <color rgb="FFFFFFFF"/>
      </left>
      <right/>
      <top style="thin">
        <color rgb="FFD9D9D9"/>
      </top>
      <bottom style="thin">
        <color rgb="FFFFFFFF"/>
      </bottom>
      <diagonal/>
    </border>
    <border>
      <left/>
      <right/>
      <top style="thin">
        <color rgb="FFD9D9D9"/>
      </top>
      <bottom style="thin">
        <color rgb="FFFFFFFF"/>
      </bottom>
      <diagonal/>
    </border>
    <border>
      <left/>
      <right style="thin">
        <color rgb="FFFFFFFF"/>
      </right>
      <top style="thin">
        <color rgb="FFD9D9D9"/>
      </top>
      <bottom style="thin">
        <color rgb="FFD9D9D9"/>
      </bottom>
      <diagonal/>
    </border>
    <border>
      <left style="thin">
        <color rgb="FFFFFFFF"/>
      </left>
      <right style="thin">
        <color rgb="FFD9D9D9"/>
      </right>
      <top style="thin">
        <color rgb="FFFFFFFF"/>
      </top>
      <bottom/>
      <diagonal/>
    </border>
    <border>
      <left/>
      <right style="thin">
        <color rgb="FFFFFFFF"/>
      </right>
      <top/>
      <bottom/>
      <diagonal/>
    </border>
    <border>
      <left/>
      <right style="thin">
        <color rgb="FFFFFFFF"/>
      </right>
      <top style="thin">
        <color rgb="FFD9D9D9"/>
      </top>
      <bottom/>
      <diagonal/>
    </border>
    <border>
      <left/>
      <right style="thin">
        <color rgb="FFFFFFFF"/>
      </right>
      <top/>
      <bottom style="thin">
        <color rgb="FFD9D9D9"/>
      </bottom>
      <diagonal/>
    </border>
    <border>
      <left/>
      <right style="thin">
        <color rgb="FFD9D9D9"/>
      </right>
      <top style="thin">
        <color rgb="FFD9D9D9"/>
      </top>
      <bottom style="thin">
        <color rgb="FFD9D9D9"/>
      </bottom>
      <diagonal/>
    </border>
    <border>
      <left style="thin">
        <color rgb="FFFFFFFF"/>
      </left>
      <right/>
      <top/>
      <bottom style="thin">
        <color rgb="FFFFFFFF"/>
      </bottom>
      <diagonal/>
    </border>
    <border>
      <left style="thin">
        <color rgb="FFB7B7B7"/>
      </left>
      <right/>
      <top style="thin">
        <color rgb="FFB7B7B7"/>
      </top>
      <bottom/>
      <diagonal/>
    </border>
    <border>
      <left/>
      <right style="thin">
        <color rgb="FFB7B7B7"/>
      </right>
      <top style="thin">
        <color rgb="FFB7B7B7"/>
      </top>
      <bottom/>
      <diagonal/>
    </border>
    <border>
      <left/>
      <right/>
      <top style="thin">
        <color rgb="FFB7B7B7"/>
      </top>
      <bottom/>
      <diagonal/>
    </border>
    <border>
      <left style="thin">
        <color rgb="FFB7B7B7"/>
      </left>
      <right/>
      <top style="thin">
        <color rgb="FFB7B7B7"/>
      </top>
      <bottom style="thin">
        <color rgb="FFB7B7B7"/>
      </bottom>
      <diagonal/>
    </border>
    <border>
      <left/>
      <right style="thin">
        <color rgb="FFB7B7B7"/>
      </right>
      <top style="thin">
        <color rgb="FFB7B7B7"/>
      </top>
      <bottom style="thin">
        <color rgb="FFB7B7B7"/>
      </bottom>
      <diagonal/>
    </border>
    <border>
      <left/>
      <right style="thin">
        <color rgb="FFFFFFFF"/>
      </right>
      <top style="thin">
        <color rgb="FFB7B7B7"/>
      </top>
      <bottom/>
      <diagonal/>
    </border>
    <border>
      <left/>
      <right/>
      <top style="thin">
        <color rgb="FFB7B7B7"/>
      </top>
      <bottom style="thin">
        <color rgb="FFB7B7B7"/>
      </bottom>
      <diagonal/>
    </border>
    <border>
      <left style="thin">
        <color rgb="FFB7B7B7"/>
      </left>
      <right/>
      <top/>
      <bottom/>
      <diagonal/>
    </border>
    <border>
      <left style="thin">
        <color rgb="FFB7B7B7"/>
      </left>
      <right/>
      <top/>
      <bottom style="thin">
        <color rgb="FFB7B7B7"/>
      </bottom>
      <diagonal/>
    </border>
    <border>
      <left/>
      <right style="thin">
        <color rgb="FFFFFFFF"/>
      </right>
      <top/>
      <bottom style="thin">
        <color rgb="FFB7B7B7"/>
      </bottom>
      <diagonal/>
    </border>
    <border>
      <left style="thin">
        <color rgb="FFFFFFFF"/>
      </left>
      <right style="thin">
        <color rgb="FFFFFFFF"/>
      </right>
      <top/>
      <bottom/>
      <diagonal/>
    </border>
    <border>
      <left style="double">
        <color rgb="FFB7B7B7"/>
      </left>
      <right/>
      <top style="double">
        <color rgb="FFB7B7B7"/>
      </top>
      <bottom/>
      <diagonal/>
    </border>
    <border>
      <left/>
      <right/>
      <top style="double">
        <color rgb="FFB7B7B7"/>
      </top>
      <bottom/>
      <diagonal/>
    </border>
    <border>
      <left/>
      <right/>
      <top/>
      <bottom style="thin">
        <color rgb="FFB7B7B7"/>
      </bottom>
      <diagonal/>
    </border>
    <border>
      <left/>
      <right style="thin">
        <color rgb="FFB7B7B7"/>
      </right>
      <top/>
      <bottom style="thin">
        <color rgb="FFB7B7B7"/>
      </bottom>
      <diagonal/>
    </border>
    <border>
      <left/>
      <right style="double">
        <color rgb="FFCCCCCC"/>
      </right>
      <top style="double">
        <color rgb="FFB7B7B7"/>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FFFFFF"/>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D0E0E3"/>
      </right>
      <top/>
      <bottom/>
      <diagonal/>
    </border>
    <border>
      <left style="thin">
        <color rgb="FFD0E0E3"/>
      </left>
      <right/>
      <top/>
      <bottom/>
      <diagonal/>
    </border>
    <border>
      <left/>
      <right style="thin">
        <color rgb="FFD0E0E3"/>
      </right>
      <top/>
      <bottom style="thin">
        <color rgb="FFFFFFFF"/>
      </bottom>
      <diagonal/>
    </border>
    <border>
      <left style="thin">
        <color rgb="FFD0E0E3"/>
      </left>
      <right/>
      <top/>
      <bottom style="thin">
        <color rgb="FFFFFFFF"/>
      </bottom>
      <diagonal/>
    </border>
    <border>
      <left/>
      <right/>
      <top style="double">
        <color rgb="FFFFFFFF"/>
      </top>
      <bottom/>
      <diagonal/>
    </border>
    <border>
      <left/>
      <right/>
      <top style="thin">
        <color rgb="FFFFFFFF"/>
      </top>
      <bottom style="double">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FFFFFF"/>
      </left>
      <right/>
      <top style="medium">
        <color rgb="FFFFFFFF"/>
      </top>
      <bottom style="thin">
        <color rgb="FFFFFFFF"/>
      </bottom>
      <diagonal/>
    </border>
    <border>
      <left/>
      <right style="thin">
        <color rgb="FFB7B7B7"/>
      </right>
      <top/>
      <bottom/>
      <diagonal/>
    </border>
    <border>
      <left/>
      <right/>
      <top style="double">
        <color rgb="FFFFFFFF"/>
      </top>
      <bottom style="double">
        <color rgb="FFFFFFFF"/>
      </bottom>
      <diagonal/>
    </border>
    <border>
      <left style="double">
        <color rgb="FF000000"/>
      </left>
      <right/>
      <top/>
      <bottom/>
      <diagonal/>
    </border>
    <border>
      <left/>
      <right style="double">
        <color rgb="FF000000"/>
      </right>
      <top/>
      <bottom/>
      <diagonal/>
    </border>
    <border>
      <left style="thin">
        <color rgb="FFFFFFFF"/>
      </left>
      <right/>
      <top style="double">
        <color rgb="FFFFFFFF"/>
      </top>
      <bottom/>
      <diagonal/>
    </border>
    <border>
      <left style="thin">
        <color rgb="FFCCCCCC"/>
      </left>
      <right/>
      <top style="thin">
        <color rgb="FFCCCCCC"/>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top style="thin">
        <color rgb="FFCCCCCC"/>
      </top>
      <bottom/>
      <diagonal/>
    </border>
    <border>
      <left style="thin">
        <color rgb="FFCCCCCC"/>
      </left>
      <right/>
      <top/>
      <bottom style="thin">
        <color rgb="FFCCCCCC"/>
      </bottom>
      <diagonal/>
    </border>
    <border>
      <left style="thin">
        <color rgb="FFFFFFFF"/>
      </left>
      <right/>
      <top/>
      <bottom style="thin">
        <color rgb="FF434343"/>
      </bottom>
      <diagonal/>
    </border>
    <border>
      <left/>
      <right/>
      <top/>
      <bottom style="thin">
        <color rgb="FF434343"/>
      </bottom>
      <diagonal/>
    </border>
    <border>
      <left/>
      <right style="thin">
        <color rgb="FFFFFFFF"/>
      </right>
      <top/>
      <bottom style="thin">
        <color rgb="FF434343"/>
      </bottom>
      <diagonal/>
    </border>
    <border>
      <left style="thin">
        <color rgb="FFFFFFFF"/>
      </left>
      <right style="thin">
        <color rgb="FFFFFFFF"/>
      </right>
      <top/>
      <bottom style="thin">
        <color rgb="FF000000"/>
      </bottom>
      <diagonal/>
    </border>
    <border>
      <left style="thin">
        <color rgb="FFFFFFFF"/>
      </left>
      <right/>
      <top/>
      <bottom style="thin">
        <color rgb="FF000000"/>
      </bottom>
      <diagonal/>
    </border>
    <border>
      <left style="thin">
        <color rgb="FFB7B7B7"/>
      </left>
      <right style="thin">
        <color rgb="FFB7B7B7"/>
      </right>
      <top style="thin">
        <color rgb="FFB7B7B7"/>
      </top>
      <bottom style="thin">
        <color rgb="FFB7B7B7"/>
      </bottom>
      <diagonal/>
    </border>
    <border>
      <left style="thin">
        <color rgb="FF000000"/>
      </left>
      <right/>
      <top style="thin">
        <color rgb="FF000000"/>
      </top>
      <bottom style="thin">
        <color rgb="FFFFFFFF"/>
      </bottom>
      <diagonal/>
    </border>
    <border>
      <left/>
      <right/>
      <top style="thin">
        <color rgb="FF000000"/>
      </top>
      <bottom style="thin">
        <color rgb="FFFFFFFF"/>
      </bottom>
      <diagonal/>
    </border>
    <border>
      <left/>
      <right style="thin">
        <color rgb="FF000000"/>
      </right>
      <top style="thin">
        <color rgb="FF000000"/>
      </top>
      <bottom style="thin">
        <color rgb="FFFFFFFF"/>
      </bottom>
      <diagonal/>
    </border>
    <border>
      <left style="thin">
        <color rgb="FF000000"/>
      </left>
      <right/>
      <top style="thin">
        <color rgb="FFFFFFFF"/>
      </top>
      <bottom style="thin">
        <color rgb="FF000000"/>
      </bottom>
      <diagonal/>
    </border>
    <border>
      <left/>
      <right/>
      <top style="thin">
        <color rgb="FFFFFFFF"/>
      </top>
      <bottom style="thin">
        <color rgb="FF000000"/>
      </bottom>
      <diagonal/>
    </border>
    <border>
      <left/>
      <right style="thin">
        <color rgb="FF000000"/>
      </right>
      <top style="thin">
        <color rgb="FFFFFFFF"/>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hair">
        <color rgb="FF000000"/>
      </left>
      <right style="medium">
        <color rgb="FF000000"/>
      </right>
      <top/>
      <bottom/>
      <diagonal/>
    </border>
    <border>
      <left style="double">
        <color theme="1" tint="0.499984740745262"/>
      </left>
      <right/>
      <top style="double">
        <color theme="1" tint="0.499984740745262"/>
      </top>
      <bottom style="double">
        <color theme="1" tint="0.499984740745262"/>
      </bottom>
      <diagonal/>
    </border>
    <border>
      <left/>
      <right/>
      <top style="double">
        <color theme="1" tint="0.499984740745262"/>
      </top>
      <bottom style="double">
        <color theme="1" tint="0.499984740745262"/>
      </bottom>
      <diagonal/>
    </border>
    <border>
      <left/>
      <right style="double">
        <color theme="1" tint="0.499984740745262"/>
      </right>
      <top style="double">
        <color theme="1" tint="0.499984740745262"/>
      </top>
      <bottom style="double">
        <color theme="1" tint="0.499984740745262"/>
      </bottom>
      <diagonal/>
    </border>
    <border>
      <left/>
      <right/>
      <top/>
      <bottom style="double">
        <color theme="1" tint="0.499984740745262"/>
      </bottom>
      <diagonal/>
    </border>
    <border>
      <left style="thin">
        <color rgb="FFB7B7B7"/>
      </left>
      <right/>
      <top/>
      <bottom style="double">
        <color theme="1" tint="0.499984740745262"/>
      </bottom>
      <diagonal/>
    </border>
    <border>
      <left/>
      <right style="thin">
        <color rgb="FFB7B7B7"/>
      </right>
      <top/>
      <bottom style="double">
        <color theme="1" tint="0.499984740745262"/>
      </bottom>
      <diagonal/>
    </border>
    <border>
      <left/>
      <right style="thin">
        <color rgb="FFFFFFFF"/>
      </right>
      <top style="thin">
        <color rgb="FF000000"/>
      </top>
      <bottom/>
      <diagonal/>
    </border>
    <border>
      <left style="thin">
        <color rgb="FFFFFFFF"/>
      </left>
      <right style="thin">
        <color rgb="FF000000"/>
      </right>
      <top style="thin">
        <color rgb="FFFFFFFF"/>
      </top>
      <bottom style="thin">
        <color rgb="FF000000"/>
      </bottom>
      <diagonal/>
    </border>
    <border>
      <left style="thin">
        <color rgb="FFFFFFFF"/>
      </left>
      <right style="thin">
        <color rgb="FF000000"/>
      </right>
      <top/>
      <bottom style="thin">
        <color rgb="FF000000"/>
      </bottom>
      <diagonal/>
    </border>
    <border>
      <left style="thin">
        <color rgb="FFFFFFFF"/>
      </left>
      <right style="thin">
        <color rgb="FF000000"/>
      </right>
      <top style="thin">
        <color rgb="FF000000"/>
      </top>
      <bottom style="thin">
        <color rgb="FFFFFFFF"/>
      </bottom>
      <diagonal/>
    </border>
    <border>
      <left/>
      <right style="thin">
        <color theme="0" tint="-0.499984740745262"/>
      </right>
      <top style="thin">
        <color rgb="FF000000"/>
      </top>
      <bottom style="thin">
        <color rgb="FF000000"/>
      </bottom>
      <diagonal/>
    </border>
    <border>
      <left style="thin">
        <color theme="1"/>
      </left>
      <right style="thin">
        <color theme="1"/>
      </right>
      <top style="thin">
        <color rgb="FF000000"/>
      </top>
      <bottom/>
      <diagonal/>
    </border>
    <border>
      <left style="thin">
        <color theme="1"/>
      </left>
      <right style="thin">
        <color theme="1"/>
      </right>
      <top/>
      <bottom style="thin">
        <color theme="1"/>
      </bottom>
      <diagonal/>
    </border>
    <border>
      <left style="thin">
        <color theme="1"/>
      </left>
      <right style="thin">
        <color rgb="FFFFFFFF"/>
      </right>
      <top style="thin">
        <color rgb="FF000000"/>
      </top>
      <bottom/>
      <diagonal/>
    </border>
    <border>
      <left style="thin">
        <color theme="1"/>
      </left>
      <right style="thin">
        <color rgb="FFFFFFFF"/>
      </right>
      <top/>
      <bottom style="thin">
        <color theme="1"/>
      </bottom>
      <diagonal/>
    </border>
    <border>
      <left style="thin">
        <color rgb="FFFFFFFF"/>
      </left>
      <right/>
      <top style="thin">
        <color rgb="FFFFFFFF"/>
      </top>
      <bottom style="thin">
        <color theme="1"/>
      </bottom>
      <diagonal/>
    </border>
    <border>
      <left style="thin">
        <color rgb="FFD0E0E3"/>
      </left>
      <right/>
      <top style="thin">
        <color rgb="FFFFFFFF"/>
      </top>
      <bottom/>
      <diagonal/>
    </border>
    <border>
      <left/>
      <right style="thin">
        <color rgb="FFD0E0E3"/>
      </right>
      <top style="thin">
        <color rgb="FFFFFFFF"/>
      </top>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theme="1"/>
      </left>
      <right/>
      <top style="thin">
        <color rgb="FF000000"/>
      </top>
      <bottom/>
      <diagonal/>
    </border>
    <border>
      <left style="thin">
        <color theme="1"/>
      </left>
      <right/>
      <top/>
      <bottom style="thin">
        <color theme="1"/>
      </bottom>
      <diagonal/>
    </border>
    <border>
      <left/>
      <right/>
      <top/>
      <bottom style="thin">
        <color theme="1"/>
      </bottom>
      <diagonal/>
    </border>
    <border>
      <left/>
      <right style="thin">
        <color rgb="FFFFFFFF"/>
      </right>
      <top/>
      <bottom style="thin">
        <color theme="1"/>
      </bottom>
      <diagonal/>
    </border>
    <border>
      <left style="thin">
        <color rgb="FFD0E0E3"/>
      </left>
      <right/>
      <top style="thin">
        <color rgb="FFFFFFFF"/>
      </top>
      <bottom style="thin">
        <color rgb="FFFFFFFF"/>
      </bottom>
      <diagonal/>
    </border>
    <border>
      <left/>
      <right style="thin">
        <color rgb="FFD0E0E3"/>
      </right>
      <top style="thin">
        <color rgb="FFFFFFFF"/>
      </top>
      <bottom style="thin">
        <color rgb="FFFFFFFF"/>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right style="thin">
        <color rgb="FFCCCCCC"/>
      </right>
      <top style="thin">
        <color rgb="FFCCCCCC"/>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rgb="FFFFFFFF"/>
      </left>
      <right/>
      <top style="thin">
        <color rgb="FFFFFFFF"/>
      </top>
      <bottom style="thin">
        <color rgb="FF000000"/>
      </bottom>
      <diagonal/>
    </border>
    <border>
      <left/>
      <right style="thin">
        <color rgb="FFFFFFFF"/>
      </right>
      <top style="thin">
        <color rgb="FFFFFFFF"/>
      </top>
      <bottom style="thin">
        <color rgb="FF000000"/>
      </bottom>
      <diagonal/>
    </border>
    <border>
      <left style="double">
        <color rgb="FF000000"/>
      </left>
      <right/>
      <top/>
      <bottom style="thin">
        <color rgb="FFFFFFFF"/>
      </bottom>
      <diagonal/>
    </border>
    <border>
      <left style="thin">
        <color rgb="FF000000"/>
      </left>
      <right style="thin">
        <color rgb="FFB7B7B7"/>
      </right>
      <top style="thin">
        <color rgb="FFFFFFFF"/>
      </top>
      <bottom style="thin">
        <color theme="2"/>
      </bottom>
      <diagonal/>
    </border>
    <border>
      <left style="thin">
        <color rgb="FFFFFFFF"/>
      </left>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medium">
        <color theme="1"/>
      </left>
      <right style="medium">
        <color theme="1"/>
      </right>
      <top style="thin">
        <color rgb="FFCFE2F3"/>
      </top>
      <bottom style="medium">
        <color theme="1"/>
      </bottom>
      <diagonal/>
    </border>
    <border>
      <left/>
      <right style="double">
        <color theme="1"/>
      </right>
      <top style="double">
        <color rgb="FF000000"/>
      </top>
      <bottom/>
      <diagonal/>
    </border>
    <border>
      <left style="thin">
        <color theme="0" tint="-0.499984740745262"/>
      </left>
      <right/>
      <top style="thin">
        <color rgb="FF000000"/>
      </top>
      <bottom style="thin">
        <color rgb="FF000000"/>
      </bottom>
      <diagonal/>
    </border>
    <border>
      <left style="thin">
        <color indexed="64"/>
      </left>
      <right/>
      <top style="thin">
        <color rgb="FF000000"/>
      </top>
      <bottom style="thin">
        <color rgb="FF000000"/>
      </bottom>
      <diagonal/>
    </border>
    <border>
      <left style="thin">
        <color theme="1" tint="0.499984740745262"/>
      </left>
      <right/>
      <top style="thin">
        <color rgb="FF000000"/>
      </top>
      <bottom style="thin">
        <color rgb="FF000000"/>
      </bottom>
      <diagonal/>
    </border>
    <border>
      <left/>
      <right style="thin">
        <color theme="1" tint="0.499984740745262"/>
      </right>
      <top style="thin">
        <color rgb="FF000000"/>
      </top>
      <bottom style="thin">
        <color rgb="FF000000"/>
      </bottom>
      <diagonal/>
    </border>
    <border>
      <left style="thin">
        <color theme="1" tint="0.499984740745262"/>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0" fontId="95" fillId="0" borderId="0" applyNumberFormat="0" applyFill="0" applyBorder="0" applyAlignment="0" applyProtection="0"/>
  </cellStyleXfs>
  <cellXfs count="995">
    <xf numFmtId="0" fontId="0" fillId="0" borderId="0" xfId="0"/>
    <xf numFmtId="0" fontId="2" fillId="0" borderId="0" xfId="0" applyFont="1"/>
    <xf numFmtId="0" fontId="5" fillId="3" borderId="2" xfId="0" applyFont="1" applyFill="1" applyBorder="1"/>
    <xf numFmtId="0" fontId="5" fillId="0" borderId="0" xfId="0" applyFont="1"/>
    <xf numFmtId="0" fontId="7" fillId="0" borderId="0" xfId="0" applyFont="1"/>
    <xf numFmtId="0" fontId="7" fillId="3" borderId="2" xfId="0" applyFont="1" applyFill="1" applyBorder="1"/>
    <xf numFmtId="0" fontId="9" fillId="3" borderId="12" xfId="0" applyFont="1" applyFill="1" applyBorder="1"/>
    <xf numFmtId="0" fontId="5" fillId="3" borderId="12" xfId="0" applyFont="1" applyFill="1" applyBorder="1"/>
    <xf numFmtId="0" fontId="5" fillId="3" borderId="12" xfId="0" applyFont="1" applyFill="1" applyBorder="1" applyAlignment="1">
      <alignment horizontal="right"/>
    </xf>
    <xf numFmtId="0" fontId="11" fillId="3" borderId="22" xfId="0" applyFont="1" applyFill="1" applyBorder="1"/>
    <xf numFmtId="0" fontId="5" fillId="3" borderId="22" xfId="0" applyFont="1" applyFill="1" applyBorder="1"/>
    <xf numFmtId="0" fontId="5" fillId="3" borderId="13" xfId="0" applyFont="1" applyFill="1" applyBorder="1"/>
    <xf numFmtId="0" fontId="5" fillId="3" borderId="15" xfId="0" applyFont="1" applyFill="1" applyBorder="1"/>
    <xf numFmtId="0" fontId="12" fillId="0" borderId="0" xfId="0" applyFont="1"/>
    <xf numFmtId="0" fontId="13" fillId="3" borderId="12" xfId="0" applyFont="1" applyFill="1" applyBorder="1"/>
    <xf numFmtId="0" fontId="14" fillId="0" borderId="0" xfId="0" applyFont="1"/>
    <xf numFmtId="0" fontId="14" fillId="3" borderId="12" xfId="0" applyFont="1" applyFill="1" applyBorder="1"/>
    <xf numFmtId="0" fontId="16" fillId="3" borderId="12" xfId="0" applyFont="1" applyFill="1" applyBorder="1"/>
    <xf numFmtId="0" fontId="19" fillId="3" borderId="12" xfId="0" applyFont="1" applyFill="1" applyBorder="1" applyAlignment="1">
      <alignment horizontal="center"/>
    </xf>
    <xf numFmtId="0" fontId="17" fillId="6" borderId="12" xfId="0" applyFont="1" applyFill="1" applyBorder="1" applyAlignment="1">
      <alignment horizontal="center"/>
    </xf>
    <xf numFmtId="0" fontId="24" fillId="7" borderId="12" xfId="0" applyFont="1" applyFill="1" applyBorder="1" applyAlignment="1">
      <alignment horizontal="center"/>
    </xf>
    <xf numFmtId="0" fontId="5" fillId="3" borderId="12" xfId="0" applyFont="1" applyFill="1" applyBorder="1" applyAlignment="1">
      <alignment horizontal="right" vertical="top"/>
    </xf>
    <xf numFmtId="0" fontId="16" fillId="0" borderId="0" xfId="0" applyFont="1" applyAlignment="1">
      <alignment vertical="top"/>
    </xf>
    <xf numFmtId="0" fontId="16" fillId="3" borderId="12" xfId="0" applyFont="1" applyFill="1" applyBorder="1" applyAlignment="1">
      <alignment horizontal="center"/>
    </xf>
    <xf numFmtId="0" fontId="2" fillId="0" borderId="12" xfId="0" applyFont="1" applyBorder="1"/>
    <xf numFmtId="0" fontId="2" fillId="3" borderId="12" xfId="0" applyFont="1" applyFill="1" applyBorder="1"/>
    <xf numFmtId="0" fontId="16" fillId="4" borderId="41" xfId="0" applyFont="1" applyFill="1" applyBorder="1"/>
    <xf numFmtId="0" fontId="2" fillId="11" borderId="41" xfId="0" applyFont="1" applyFill="1" applyBorder="1"/>
    <xf numFmtId="0" fontId="2" fillId="11" borderId="40" xfId="0" applyFont="1" applyFill="1" applyBorder="1"/>
    <xf numFmtId="0" fontId="2" fillId="11" borderId="39" xfId="0" applyFont="1" applyFill="1" applyBorder="1"/>
    <xf numFmtId="0" fontId="2" fillId="11" borderId="42" xfId="0" applyFont="1" applyFill="1" applyBorder="1"/>
    <xf numFmtId="0" fontId="2" fillId="11" borderId="43" xfId="0" applyFont="1" applyFill="1" applyBorder="1"/>
    <xf numFmtId="0" fontId="16" fillId="4" borderId="45" xfId="0" applyFont="1" applyFill="1" applyBorder="1"/>
    <xf numFmtId="0" fontId="16" fillId="4" borderId="38" xfId="0" applyFont="1" applyFill="1" applyBorder="1"/>
    <xf numFmtId="0" fontId="16" fillId="4" borderId="40" xfId="0" applyFont="1" applyFill="1" applyBorder="1"/>
    <xf numFmtId="0" fontId="16" fillId="4" borderId="42" xfId="0" applyFont="1" applyFill="1" applyBorder="1"/>
    <xf numFmtId="0" fontId="16" fillId="4" borderId="41" xfId="0" applyFont="1" applyFill="1" applyBorder="1" applyAlignment="1">
      <alignment vertical="top" wrapText="1"/>
    </xf>
    <xf numFmtId="0" fontId="16" fillId="4" borderId="38" xfId="0" applyFont="1" applyFill="1" applyBorder="1" applyAlignment="1">
      <alignment vertical="center"/>
    </xf>
    <xf numFmtId="0" fontId="16" fillId="0" borderId="0" xfId="0" applyFont="1"/>
    <xf numFmtId="0" fontId="29" fillId="15" borderId="0" xfId="0" applyFont="1" applyFill="1" applyAlignment="1">
      <alignment horizontal="center"/>
    </xf>
    <xf numFmtId="0" fontId="30" fillId="16" borderId="0" xfId="0" applyFont="1" applyFill="1" applyAlignment="1">
      <alignment horizontal="center"/>
    </xf>
    <xf numFmtId="0" fontId="30" fillId="9" borderId="0" xfId="0" applyFont="1" applyFill="1" applyAlignment="1">
      <alignment horizontal="center"/>
    </xf>
    <xf numFmtId="0" fontId="30" fillId="17" borderId="0" xfId="0" applyFont="1" applyFill="1" applyAlignment="1">
      <alignment horizontal="center"/>
    </xf>
    <xf numFmtId="0" fontId="16" fillId="10" borderId="0" xfId="0" applyFont="1" applyFill="1"/>
    <xf numFmtId="0" fontId="30" fillId="0" borderId="0" xfId="0" applyFont="1" applyAlignment="1">
      <alignment horizontal="center"/>
    </xf>
    <xf numFmtId="0" fontId="30" fillId="0" borderId="0" xfId="0" applyFont="1" applyAlignment="1">
      <alignment horizontal="left"/>
    </xf>
    <xf numFmtId="0" fontId="31" fillId="0" borderId="0" xfId="0" applyFont="1"/>
    <xf numFmtId="0" fontId="32" fillId="0" borderId="0" xfId="0" applyFont="1"/>
    <xf numFmtId="0" fontId="33" fillId="0" borderId="0" xfId="0" applyFont="1"/>
    <xf numFmtId="0" fontId="34" fillId="0" borderId="0" xfId="0" applyFont="1"/>
    <xf numFmtId="0" fontId="30" fillId="0" borderId="0" xfId="0" applyFont="1"/>
    <xf numFmtId="0" fontId="35" fillId="0" borderId="0" xfId="0" applyFont="1"/>
    <xf numFmtId="0" fontId="36" fillId="0" borderId="0" xfId="0" applyFont="1"/>
    <xf numFmtId="0" fontId="37" fillId="0" borderId="0" xfId="0" applyFont="1" applyAlignment="1">
      <alignment horizontal="left"/>
    </xf>
    <xf numFmtId="0" fontId="38" fillId="0" borderId="0" xfId="0" applyFont="1"/>
    <xf numFmtId="0" fontId="39" fillId="0" borderId="0" xfId="0" applyFont="1"/>
    <xf numFmtId="0" fontId="40" fillId="11" borderId="0" xfId="0" applyFont="1" applyFill="1"/>
    <xf numFmtId="0" fontId="41" fillId="11" borderId="0" xfId="0" applyFont="1" applyFill="1" applyAlignment="1">
      <alignment horizontal="left"/>
    </xf>
    <xf numFmtId="0" fontId="28" fillId="11" borderId="0" xfId="0" applyFont="1" applyFill="1"/>
    <xf numFmtId="0" fontId="16" fillId="18" borderId="0" xfId="0" applyFont="1" applyFill="1"/>
    <xf numFmtId="0" fontId="16" fillId="5" borderId="0" xfId="0" applyFont="1" applyFill="1"/>
    <xf numFmtId="0" fontId="35" fillId="5" borderId="0" xfId="0" applyFont="1" applyFill="1" applyAlignment="1">
      <alignment horizontal="left"/>
    </xf>
    <xf numFmtId="0" fontId="32" fillId="5" borderId="0" xfId="0" applyFont="1" applyFill="1"/>
    <xf numFmtId="0" fontId="42" fillId="0" borderId="0" xfId="0" applyFont="1" applyAlignment="1">
      <alignment horizontal="right"/>
    </xf>
    <xf numFmtId="0" fontId="43" fillId="0" borderId="0" xfId="0" applyFont="1"/>
    <xf numFmtId="0" fontId="44" fillId="0" borderId="0" xfId="0" applyFont="1"/>
    <xf numFmtId="0" fontId="26" fillId="0" borderId="0" xfId="0" applyFont="1"/>
    <xf numFmtId="0" fontId="42" fillId="0" borderId="0" xfId="0" applyFont="1"/>
    <xf numFmtId="0" fontId="19" fillId="0" borderId="0" xfId="0" applyFont="1"/>
    <xf numFmtId="0" fontId="2" fillId="11" borderId="60" xfId="0" applyFont="1" applyFill="1" applyBorder="1"/>
    <xf numFmtId="0" fontId="16" fillId="0" borderId="59" xfId="0" applyFont="1" applyBorder="1"/>
    <xf numFmtId="0" fontId="25" fillId="4" borderId="40" xfId="0" applyFont="1" applyFill="1" applyBorder="1"/>
    <xf numFmtId="0" fontId="25" fillId="4" borderId="41" xfId="0" applyFont="1" applyFill="1" applyBorder="1"/>
    <xf numFmtId="0" fontId="45" fillId="11" borderId="44" xfId="0" applyFont="1" applyFill="1" applyBorder="1"/>
    <xf numFmtId="0" fontId="45" fillId="11" borderId="39" xfId="0" applyFont="1" applyFill="1" applyBorder="1"/>
    <xf numFmtId="0" fontId="47" fillId="4" borderId="38" xfId="0" applyFont="1" applyFill="1" applyBorder="1"/>
    <xf numFmtId="0" fontId="16" fillId="0" borderId="40" xfId="0" applyFont="1" applyBorder="1"/>
    <xf numFmtId="0" fontId="16" fillId="0" borderId="41" xfId="0" applyFont="1" applyBorder="1"/>
    <xf numFmtId="0" fontId="16" fillId="0" borderId="42" xfId="0" applyFont="1" applyBorder="1"/>
    <xf numFmtId="0" fontId="16" fillId="0" borderId="38" xfId="0" applyFont="1" applyBorder="1"/>
    <xf numFmtId="0" fontId="16" fillId="0" borderId="60" xfId="0" applyFont="1" applyBorder="1"/>
    <xf numFmtId="0" fontId="16" fillId="0" borderId="45" xfId="0" applyFont="1" applyBorder="1"/>
    <xf numFmtId="0" fontId="16" fillId="0" borderId="58" xfId="0" applyFont="1" applyBorder="1"/>
    <xf numFmtId="0" fontId="28" fillId="11" borderId="59" xfId="0" applyFont="1" applyFill="1" applyBorder="1" applyAlignment="1">
      <alignment horizontal="left"/>
    </xf>
    <xf numFmtId="0" fontId="25" fillId="0" borderId="59" xfId="0" applyFont="1" applyBorder="1"/>
    <xf numFmtId="0" fontId="25" fillId="0" borderId="41" xfId="0" applyFont="1" applyBorder="1"/>
    <xf numFmtId="0" fontId="16" fillId="0" borderId="87" xfId="0" applyFont="1" applyBorder="1"/>
    <xf numFmtId="0" fontId="16" fillId="0" borderId="96" xfId="0" applyFont="1" applyBorder="1"/>
    <xf numFmtId="0" fontId="16" fillId="0" borderId="72" xfId="0" applyFont="1" applyBorder="1"/>
    <xf numFmtId="0" fontId="16" fillId="0" borderId="35" xfId="0" applyFont="1" applyBorder="1"/>
    <xf numFmtId="0" fontId="52" fillId="0" borderId="41" xfId="0" applyFont="1" applyBorder="1"/>
    <xf numFmtId="0" fontId="28" fillId="11" borderId="0" xfId="0" applyFont="1" applyFill="1" applyAlignment="1">
      <alignment horizontal="left"/>
    </xf>
    <xf numFmtId="0" fontId="53" fillId="11" borderId="0" xfId="0" applyFont="1" applyFill="1"/>
    <xf numFmtId="0" fontId="54" fillId="11" borderId="0" xfId="0" applyFont="1" applyFill="1"/>
    <xf numFmtId="0" fontId="16" fillId="12" borderId="0" xfId="0" applyFont="1" applyFill="1"/>
    <xf numFmtId="0" fontId="16" fillId="0" borderId="80" xfId="0" applyFont="1" applyBorder="1" applyAlignment="1">
      <alignment horizontal="left" vertical="center"/>
    </xf>
    <xf numFmtId="0" fontId="55" fillId="0" borderId="0" xfId="0" applyFont="1"/>
    <xf numFmtId="0" fontId="0" fillId="11" borderId="0" xfId="0" applyFill="1" applyAlignment="1">
      <alignment horizontal="left"/>
    </xf>
    <xf numFmtId="0" fontId="0" fillId="11" borderId="0" xfId="0" applyFill="1"/>
    <xf numFmtId="0" fontId="56" fillId="11" borderId="0" xfId="0" applyFont="1" applyFill="1"/>
    <xf numFmtId="0" fontId="29" fillId="0" borderId="0" xfId="0" applyFont="1" applyAlignment="1">
      <alignment horizontal="right"/>
    </xf>
    <xf numFmtId="0" fontId="57" fillId="0" borderId="0" xfId="0" applyFont="1"/>
    <xf numFmtId="0" fontId="58" fillId="0" borderId="0" xfId="0" applyFont="1"/>
    <xf numFmtId="0" fontId="59" fillId="11" borderId="0" xfId="0" applyFont="1" applyFill="1"/>
    <xf numFmtId="0" fontId="29" fillId="0" borderId="0" xfId="0" applyFont="1"/>
    <xf numFmtId="0" fontId="60" fillId="11" borderId="0" xfId="0" applyFont="1" applyFill="1" applyAlignment="1">
      <alignment horizontal="left"/>
    </xf>
    <xf numFmtId="0" fontId="61" fillId="11" borderId="0" xfId="0" applyFont="1" applyFill="1"/>
    <xf numFmtId="0" fontId="16" fillId="15" borderId="80" xfId="0" applyFont="1" applyFill="1" applyBorder="1" applyAlignment="1">
      <alignment horizontal="left" vertical="center"/>
    </xf>
    <xf numFmtId="0" fontId="62" fillId="11" borderId="0" xfId="0" applyFont="1" applyFill="1" applyAlignment="1">
      <alignment horizontal="left"/>
    </xf>
    <xf numFmtId="0" fontId="63" fillId="5" borderId="0" xfId="0" applyFont="1" applyFill="1"/>
    <xf numFmtId="0" fontId="2" fillId="0" borderId="0" xfId="0" applyFont="1" applyAlignment="1">
      <alignment horizontal="right"/>
    </xf>
    <xf numFmtId="0" fontId="6" fillId="0" borderId="0" xfId="0" applyFont="1"/>
    <xf numFmtId="0" fontId="23" fillId="0" borderId="0" xfId="0" applyFont="1" applyAlignment="1">
      <alignment horizontal="right"/>
    </xf>
    <xf numFmtId="0" fontId="63" fillId="0" borderId="0" xfId="0" applyFont="1"/>
    <xf numFmtId="0" fontId="23" fillId="0" borderId="0" xfId="0" applyFont="1"/>
    <xf numFmtId="0" fontId="16" fillId="0" borderId="44" xfId="0" applyFont="1" applyBorder="1"/>
    <xf numFmtId="0" fontId="16" fillId="0" borderId="39" xfId="0" applyFont="1" applyBorder="1"/>
    <xf numFmtId="0" fontId="2" fillId="0" borderId="42" xfId="0" applyFont="1" applyBorder="1"/>
    <xf numFmtId="0" fontId="2" fillId="0" borderId="43" xfId="0" applyFont="1" applyBorder="1"/>
    <xf numFmtId="0" fontId="2" fillId="0" borderId="86" xfId="0" applyFont="1" applyBorder="1"/>
    <xf numFmtId="0" fontId="25" fillId="4" borderId="43" xfId="0" applyFont="1" applyFill="1" applyBorder="1"/>
    <xf numFmtId="0" fontId="25" fillId="0" borderId="107" xfId="0" applyFont="1" applyBorder="1"/>
    <xf numFmtId="0" fontId="50" fillId="11" borderId="0" xfId="0" applyFont="1" applyFill="1" applyAlignment="1">
      <alignment horizontal="left"/>
    </xf>
    <xf numFmtId="0" fontId="16" fillId="0" borderId="76" xfId="0" applyFont="1" applyBorder="1"/>
    <xf numFmtId="0" fontId="16" fillId="0" borderId="43" xfId="0" applyFont="1" applyBorder="1"/>
    <xf numFmtId="0" fontId="7" fillId="0" borderId="41" xfId="0" applyFont="1" applyBorder="1"/>
    <xf numFmtId="0" fontId="7" fillId="0" borderId="38" xfId="0" applyFont="1" applyBorder="1"/>
    <xf numFmtId="0" fontId="7" fillId="0" borderId="76" xfId="0" applyFont="1" applyBorder="1"/>
    <xf numFmtId="0" fontId="16" fillId="0" borderId="114" xfId="0" applyFont="1" applyBorder="1"/>
    <xf numFmtId="0" fontId="28" fillId="11" borderId="41" xfId="0" applyFont="1" applyFill="1" applyBorder="1" applyAlignment="1">
      <alignment horizontal="left"/>
    </xf>
    <xf numFmtId="0" fontId="66" fillId="0" borderId="0" xfId="0" applyFont="1" applyAlignment="1">
      <alignment horizontal="left"/>
    </xf>
    <xf numFmtId="0" fontId="67" fillId="11" borderId="0" xfId="0" applyFont="1" applyFill="1" applyAlignment="1">
      <alignment horizontal="left"/>
    </xf>
    <xf numFmtId="0" fontId="66" fillId="0" borderId="0" xfId="0" applyFont="1" applyAlignment="1">
      <alignment horizontal="left" vertical="top"/>
    </xf>
    <xf numFmtId="0" fontId="68" fillId="0" borderId="0" xfId="0" applyFont="1"/>
    <xf numFmtId="0" fontId="29" fillId="0" borderId="0" xfId="0" applyFont="1" applyAlignment="1">
      <alignment horizontal="left"/>
    </xf>
    <xf numFmtId="0" fontId="30" fillId="0" borderId="0" xfId="0" applyFont="1" applyAlignment="1">
      <alignment horizontal="left" vertical="top"/>
    </xf>
    <xf numFmtId="0" fontId="69" fillId="21" borderId="0" xfId="0" applyFont="1" applyFill="1"/>
    <xf numFmtId="0" fontId="70" fillId="0" borderId="0" xfId="0" applyFont="1"/>
    <xf numFmtId="0" fontId="69" fillId="15" borderId="0" xfId="0" applyFont="1" applyFill="1"/>
    <xf numFmtId="0" fontId="69" fillId="17" borderId="0" xfId="0" applyFont="1" applyFill="1"/>
    <xf numFmtId="0" fontId="69" fillId="16" borderId="0" xfId="0" applyFont="1" applyFill="1"/>
    <xf numFmtId="0" fontId="69" fillId="22" borderId="0" xfId="0" applyFont="1" applyFill="1"/>
    <xf numFmtId="0" fontId="69" fillId="23" borderId="0" xfId="0" applyFont="1" applyFill="1"/>
    <xf numFmtId="0" fontId="69" fillId="24" borderId="0" xfId="0" applyFont="1" applyFill="1"/>
    <xf numFmtId="0" fontId="16" fillId="0" borderId="83" xfId="0" applyFont="1" applyBorder="1" applyAlignment="1">
      <alignment horizontal="center" vertical="center"/>
    </xf>
    <xf numFmtId="0" fontId="16" fillId="0" borderId="81" xfId="0" applyFont="1" applyBorder="1" applyAlignment="1">
      <alignment horizontal="center" vertical="center"/>
    </xf>
    <xf numFmtId="0" fontId="54" fillId="10" borderId="0" xfId="0" applyFont="1" applyFill="1"/>
    <xf numFmtId="0" fontId="12" fillId="10" borderId="0" xfId="0" applyFont="1" applyFill="1"/>
    <xf numFmtId="0" fontId="12" fillId="15" borderId="0" xfId="0" applyFont="1" applyFill="1"/>
    <xf numFmtId="0" fontId="58" fillId="15" borderId="0" xfId="0" applyFont="1" applyFill="1"/>
    <xf numFmtId="0" fontId="2" fillId="12" borderId="115" xfId="0" applyFont="1" applyFill="1" applyBorder="1"/>
    <xf numFmtId="0" fontId="2" fillId="0" borderId="81" xfId="0" applyFont="1" applyBorder="1"/>
    <xf numFmtId="0" fontId="2" fillId="0" borderId="83" xfId="0" applyFont="1" applyBorder="1"/>
    <xf numFmtId="0" fontId="2" fillId="11" borderId="0" xfId="0" applyFont="1" applyFill="1"/>
    <xf numFmtId="0" fontId="71" fillId="11" borderId="0" xfId="0" applyFont="1" applyFill="1"/>
    <xf numFmtId="0" fontId="72" fillId="11" borderId="0" xfId="0" applyFont="1" applyFill="1"/>
    <xf numFmtId="0" fontId="2" fillId="0" borderId="90" xfId="0" applyFont="1" applyBorder="1"/>
    <xf numFmtId="0" fontId="2" fillId="0" borderId="115" xfId="0" applyFont="1" applyBorder="1"/>
    <xf numFmtId="0" fontId="2" fillId="0" borderId="91" xfId="0" applyFont="1" applyBorder="1"/>
    <xf numFmtId="0" fontId="22" fillId="0" borderId="0" xfId="0" applyFont="1" applyAlignment="1">
      <alignment horizontal="right"/>
    </xf>
    <xf numFmtId="0" fontId="73" fillId="0" borderId="0" xfId="0" applyFont="1"/>
    <xf numFmtId="0" fontId="74" fillId="0" borderId="0" xfId="0" applyFont="1"/>
    <xf numFmtId="0" fontId="25" fillId="0" borderId="45" xfId="0" applyFont="1" applyBorder="1"/>
    <xf numFmtId="0" fontId="25" fillId="0" borderId="58" xfId="0" applyFont="1" applyBorder="1"/>
    <xf numFmtId="0" fontId="28" fillId="11" borderId="116" xfId="0" applyFont="1" applyFill="1" applyBorder="1" applyAlignment="1">
      <alignment horizontal="left"/>
    </xf>
    <xf numFmtId="0" fontId="50" fillId="11" borderId="116" xfId="0" applyFont="1" applyFill="1" applyBorder="1" applyAlignment="1">
      <alignment horizontal="left"/>
    </xf>
    <xf numFmtId="0" fontId="76" fillId="11" borderId="0" xfId="0" applyFont="1" applyFill="1" applyAlignment="1">
      <alignment horizontal="left" vertical="center"/>
    </xf>
    <xf numFmtId="0" fontId="77" fillId="0" borderId="60" xfId="0" applyFont="1" applyBorder="1"/>
    <xf numFmtId="0" fontId="78" fillId="11" borderId="59" xfId="0" applyFont="1" applyFill="1" applyBorder="1" applyAlignment="1">
      <alignment horizontal="left"/>
    </xf>
    <xf numFmtId="0" fontId="79" fillId="0" borderId="0" xfId="0" applyFont="1"/>
    <xf numFmtId="0" fontId="16" fillId="0" borderId="0" xfId="0" applyFont="1" applyAlignment="1">
      <alignment horizontal="right" vertical="center"/>
    </xf>
    <xf numFmtId="0" fontId="28" fillId="11" borderId="0" xfId="0" applyFont="1" applyFill="1" applyAlignment="1">
      <alignment horizontal="right" vertical="center"/>
    </xf>
    <xf numFmtId="0" fontId="28" fillId="4" borderId="0" xfId="0" applyFont="1" applyFill="1" applyAlignment="1">
      <alignment horizontal="right" vertical="center"/>
    </xf>
    <xf numFmtId="0" fontId="29" fillId="15" borderId="0" xfId="0" applyFont="1" applyFill="1"/>
    <xf numFmtId="0" fontId="30" fillId="15" borderId="0" xfId="0" applyFont="1" applyFill="1"/>
    <xf numFmtId="0" fontId="29" fillId="21" borderId="0" xfId="0" applyFont="1" applyFill="1"/>
    <xf numFmtId="0" fontId="30" fillId="21" borderId="0" xfId="0" applyFont="1" applyFill="1"/>
    <xf numFmtId="0" fontId="29" fillId="26" borderId="0" xfId="0" applyFont="1" applyFill="1"/>
    <xf numFmtId="0" fontId="29" fillId="0" borderId="0" xfId="0" applyFont="1" applyAlignment="1">
      <alignment vertical="top"/>
    </xf>
    <xf numFmtId="0" fontId="16" fillId="15" borderId="0" xfId="0" applyFont="1" applyFill="1"/>
    <xf numFmtId="0" fontId="80" fillId="15" borderId="0" xfId="0" applyFont="1" applyFill="1" applyAlignment="1">
      <alignment horizontal="left"/>
    </xf>
    <xf numFmtId="0" fontId="16" fillId="4" borderId="0" xfId="0" applyFont="1" applyFill="1" applyAlignment="1">
      <alignment horizontal="right" vertical="center"/>
    </xf>
    <xf numFmtId="0" fontId="16" fillId="15" borderId="0" xfId="0" applyFont="1" applyFill="1" applyAlignment="1">
      <alignment horizontal="center" vertical="center"/>
    </xf>
    <xf numFmtId="0" fontId="65" fillId="11" borderId="0" xfId="0" applyFont="1" applyFill="1" applyAlignment="1">
      <alignment horizontal="center" vertical="center"/>
    </xf>
    <xf numFmtId="0" fontId="54" fillId="11" borderId="0" xfId="0" applyFont="1" applyFill="1" applyAlignment="1">
      <alignment horizontal="left"/>
    </xf>
    <xf numFmtId="0" fontId="63" fillId="11" borderId="0" xfId="0" applyFont="1" applyFill="1" applyAlignment="1">
      <alignment horizontal="left"/>
    </xf>
    <xf numFmtId="0" fontId="78" fillId="11" borderId="0" xfId="0" applyFont="1" applyFill="1" applyAlignment="1">
      <alignment horizontal="left"/>
    </xf>
    <xf numFmtId="0" fontId="81" fillId="4" borderId="41" xfId="0" applyFont="1" applyFill="1" applyBorder="1"/>
    <xf numFmtId="0" fontId="11" fillId="4" borderId="41" xfId="0" applyFont="1" applyFill="1" applyBorder="1" applyAlignment="1">
      <alignment horizontal="left"/>
    </xf>
    <xf numFmtId="0" fontId="82" fillId="4" borderId="41" xfId="0" applyFont="1" applyFill="1" applyBorder="1" applyAlignment="1">
      <alignment horizontal="center"/>
    </xf>
    <xf numFmtId="0" fontId="5" fillId="4" borderId="41" xfId="0" applyFont="1" applyFill="1" applyBorder="1" applyAlignment="1">
      <alignment horizontal="center"/>
    </xf>
    <xf numFmtId="0" fontId="83" fillId="4" borderId="41" xfId="0" applyFont="1" applyFill="1" applyBorder="1" applyAlignment="1">
      <alignment horizontal="center"/>
    </xf>
    <xf numFmtId="0" fontId="84" fillId="4" borderId="41" xfId="0" applyFont="1" applyFill="1" applyBorder="1" applyAlignment="1">
      <alignment horizontal="center"/>
    </xf>
    <xf numFmtId="0" fontId="85" fillId="4" borderId="41" xfId="0" applyFont="1" applyFill="1" applyBorder="1" applyAlignment="1">
      <alignment horizontal="center"/>
    </xf>
    <xf numFmtId="0" fontId="86" fillId="4" borderId="41" xfId="0" applyFont="1" applyFill="1" applyBorder="1" applyAlignment="1">
      <alignment horizontal="center"/>
    </xf>
    <xf numFmtId="0" fontId="87" fillId="4" borderId="41" xfId="0" applyFont="1" applyFill="1" applyBorder="1"/>
    <xf numFmtId="0" fontId="87" fillId="0" borderId="41" xfId="0" applyFont="1" applyBorder="1"/>
    <xf numFmtId="0" fontId="16" fillId="4" borderId="0" xfId="0" applyFont="1" applyFill="1"/>
    <xf numFmtId="0" fontId="16" fillId="4" borderId="72" xfId="0" applyFont="1" applyFill="1" applyBorder="1"/>
    <xf numFmtId="0" fontId="16" fillId="4" borderId="87" xfId="0" applyFont="1" applyFill="1" applyBorder="1"/>
    <xf numFmtId="0" fontId="16" fillId="4" borderId="43" xfId="0" applyFont="1" applyFill="1" applyBorder="1"/>
    <xf numFmtId="0" fontId="2" fillId="0" borderId="35" xfId="0" applyFont="1" applyBorder="1" applyAlignment="1">
      <alignment wrapText="1"/>
    </xf>
    <xf numFmtId="0" fontId="2" fillId="0" borderId="35" xfId="0" applyFont="1" applyBorder="1"/>
    <xf numFmtId="0" fontId="2" fillId="0" borderId="0" xfId="0" applyFont="1" applyAlignment="1">
      <alignment horizontal="right" wrapText="1"/>
    </xf>
    <xf numFmtId="0" fontId="2" fillId="0" borderId="0" xfId="0" applyFont="1" applyAlignment="1">
      <alignment wrapText="1"/>
    </xf>
    <xf numFmtId="0" fontId="88" fillId="0" borderId="35" xfId="0" applyFont="1" applyBorder="1" applyAlignment="1">
      <alignment wrapText="1"/>
    </xf>
    <xf numFmtId="0" fontId="88" fillId="0" borderId="0" xfId="0" applyFont="1" applyAlignment="1">
      <alignment wrapText="1"/>
    </xf>
    <xf numFmtId="0" fontId="6" fillId="0" borderId="0" xfId="0" applyFont="1" applyAlignment="1">
      <alignment wrapText="1"/>
    </xf>
    <xf numFmtId="0" fontId="6" fillId="0" borderId="35" xfId="0" applyFont="1" applyBorder="1" applyAlignment="1">
      <alignment wrapText="1"/>
    </xf>
    <xf numFmtId="0" fontId="89" fillId="0" borderId="0" xfId="0" applyFont="1" applyAlignment="1">
      <alignment horizontal="left"/>
    </xf>
    <xf numFmtId="0" fontId="94" fillId="3" borderId="12" xfId="0" applyFont="1" applyFill="1" applyBorder="1" applyAlignment="1">
      <alignment horizontal="right"/>
    </xf>
    <xf numFmtId="0" fontId="94" fillId="3" borderId="15" xfId="0" applyFont="1" applyFill="1" applyBorder="1" applyAlignment="1">
      <alignment horizontal="right"/>
    </xf>
    <xf numFmtId="0" fontId="7" fillId="0" borderId="139" xfId="0" applyFont="1" applyBorder="1"/>
    <xf numFmtId="0" fontId="104" fillId="11" borderId="0" xfId="0" applyFont="1" applyFill="1"/>
    <xf numFmtId="0" fontId="51" fillId="11" borderId="0" xfId="0" applyFont="1" applyFill="1"/>
    <xf numFmtId="0" fontId="105" fillId="0" borderId="0" xfId="0" applyFont="1"/>
    <xf numFmtId="0" fontId="94" fillId="0" borderId="76" xfId="0" applyFont="1" applyBorder="1" applyAlignment="1">
      <alignment horizontal="center"/>
    </xf>
    <xf numFmtId="0" fontId="94" fillId="0" borderId="38" xfId="0" applyFont="1" applyBorder="1" applyAlignment="1">
      <alignment horizontal="center"/>
    </xf>
    <xf numFmtId="0" fontId="4" fillId="0" borderId="113" xfId="0" applyFont="1" applyBorder="1"/>
    <xf numFmtId="0" fontId="111" fillId="0" borderId="87" xfId="0" applyFont="1" applyBorder="1"/>
    <xf numFmtId="0" fontId="113" fillId="11" borderId="106" xfId="0" applyFont="1" applyFill="1" applyBorder="1"/>
    <xf numFmtId="0" fontId="111" fillId="0" borderId="119" xfId="0" applyFont="1" applyBorder="1"/>
    <xf numFmtId="0" fontId="5" fillId="27" borderId="35" xfId="0" applyFont="1" applyFill="1" applyBorder="1"/>
    <xf numFmtId="0" fontId="115" fillId="0" borderId="0" xfId="0" applyFont="1"/>
    <xf numFmtId="0" fontId="0" fillId="39" borderId="176" xfId="0" applyFill="1" applyBorder="1"/>
    <xf numFmtId="0" fontId="27" fillId="39" borderId="176" xfId="0" applyFont="1" applyFill="1" applyBorder="1"/>
    <xf numFmtId="0" fontId="111" fillId="0" borderId="0" xfId="0" applyFont="1"/>
    <xf numFmtId="0" fontId="111" fillId="4" borderId="40" xfId="0" applyFont="1" applyFill="1" applyBorder="1"/>
    <xf numFmtId="0" fontId="111" fillId="4" borderId="40" xfId="0" applyFont="1" applyFill="1" applyBorder="1" applyAlignment="1">
      <alignment vertical="top" wrapText="1"/>
    </xf>
    <xf numFmtId="0" fontId="124" fillId="0" borderId="0" xfId="0" applyFont="1"/>
    <xf numFmtId="0" fontId="125" fillId="0" borderId="0" xfId="0" applyFont="1"/>
    <xf numFmtId="0" fontId="114" fillId="0" borderId="45" xfId="0" applyFont="1" applyBorder="1" applyProtection="1">
      <protection locked="0"/>
    </xf>
    <xf numFmtId="0" fontId="0" fillId="0" borderId="0" xfId="0" applyProtection="1">
      <protection locked="0"/>
    </xf>
    <xf numFmtId="0" fontId="111" fillId="0" borderId="58" xfId="0" applyFont="1" applyBorder="1" applyProtection="1">
      <protection locked="0"/>
    </xf>
    <xf numFmtId="0" fontId="27" fillId="0" borderId="0" xfId="0" applyFont="1" applyAlignment="1">
      <alignment horizontal="left"/>
    </xf>
    <xf numFmtId="0" fontId="127" fillId="25" borderId="123" xfId="0" applyFont="1" applyFill="1" applyBorder="1" applyAlignment="1">
      <alignment horizontal="center" vertical="center"/>
    </xf>
    <xf numFmtId="0" fontId="127" fillId="0" borderId="45" xfId="0" applyFont="1" applyBorder="1"/>
    <xf numFmtId="0" fontId="127" fillId="0" borderId="87" xfId="0" applyFont="1" applyBorder="1"/>
    <xf numFmtId="0" fontId="0" fillId="0" borderId="41" xfId="0" applyBorder="1"/>
    <xf numFmtId="0" fontId="127" fillId="32" borderId="35" xfId="0" applyFont="1" applyFill="1" applyBorder="1"/>
    <xf numFmtId="0" fontId="127" fillId="0" borderId="24" xfId="0" applyFont="1" applyBorder="1"/>
    <xf numFmtId="0" fontId="127" fillId="0" borderId="148" xfId="0" applyFont="1" applyBorder="1"/>
    <xf numFmtId="0" fontId="127" fillId="0" borderId="147" xfId="0" applyFont="1" applyBorder="1"/>
    <xf numFmtId="0" fontId="127" fillId="0" borderId="155" xfId="0" applyFont="1" applyBorder="1"/>
    <xf numFmtId="0" fontId="4" fillId="0" borderId="39" xfId="0" applyFont="1" applyBorder="1"/>
    <xf numFmtId="0" fontId="4" fillId="0" borderId="40" xfId="0" applyFont="1" applyBorder="1"/>
    <xf numFmtId="0" fontId="127" fillId="5" borderId="35" xfId="0" applyFont="1" applyFill="1" applyBorder="1"/>
    <xf numFmtId="0" fontId="127" fillId="0" borderId="149" xfId="0" applyFont="1" applyBorder="1"/>
    <xf numFmtId="0" fontId="127" fillId="0" borderId="7" xfId="0" applyFont="1" applyBorder="1"/>
    <xf numFmtId="0" fontId="127" fillId="0" borderId="60" xfId="0" applyFont="1" applyBorder="1"/>
    <xf numFmtId="0" fontId="127" fillId="0" borderId="41" xfId="0" applyFont="1" applyBorder="1"/>
    <xf numFmtId="0" fontId="152" fillId="0" borderId="0" xfId="0" applyFont="1"/>
    <xf numFmtId="0" fontId="127" fillId="0" borderId="58" xfId="0" applyFont="1" applyBorder="1"/>
    <xf numFmtId="0" fontId="120" fillId="0" borderId="60" xfId="0" applyFont="1" applyBorder="1"/>
    <xf numFmtId="0" fontId="120" fillId="0" borderId="45" xfId="0" applyFont="1" applyBorder="1"/>
    <xf numFmtId="0" fontId="120" fillId="0" borderId="58" xfId="0" applyFont="1" applyBorder="1"/>
    <xf numFmtId="0" fontId="120" fillId="0" borderId="41" xfId="0" applyFont="1" applyBorder="1"/>
    <xf numFmtId="0" fontId="137" fillId="0" borderId="0" xfId="0" applyFont="1"/>
    <xf numFmtId="0" fontId="139" fillId="0" borderId="45" xfId="0" applyFont="1" applyBorder="1"/>
    <xf numFmtId="0" fontId="127" fillId="0" borderId="35" xfId="0" applyFont="1" applyBorder="1"/>
    <xf numFmtId="0" fontId="127" fillId="0" borderId="38" xfId="0" applyFont="1" applyBorder="1"/>
    <xf numFmtId="0" fontId="127" fillId="4" borderId="41" xfId="0" applyFont="1" applyFill="1" applyBorder="1"/>
    <xf numFmtId="0" fontId="115" fillId="4" borderId="40" xfId="0" applyFont="1" applyFill="1" applyBorder="1" applyProtection="1">
      <protection locked="0" hidden="1"/>
    </xf>
    <xf numFmtId="0" fontId="115" fillId="4" borderId="40" xfId="0" applyFont="1" applyFill="1" applyBorder="1" applyAlignment="1" applyProtection="1">
      <alignment vertical="center"/>
      <protection locked="0" hidden="1"/>
    </xf>
    <xf numFmtId="0" fontId="127" fillId="4" borderId="49" xfId="0" applyFont="1" applyFill="1" applyBorder="1"/>
    <xf numFmtId="0" fontId="127" fillId="4" borderId="50" xfId="0" applyFont="1" applyFill="1" applyBorder="1"/>
    <xf numFmtId="0" fontId="155" fillId="13" borderId="50" xfId="0" applyFont="1" applyFill="1" applyBorder="1" applyAlignment="1">
      <alignment horizontal="center"/>
    </xf>
    <xf numFmtId="0" fontId="127" fillId="4" borderId="51" xfId="0" applyFont="1" applyFill="1" applyBorder="1"/>
    <xf numFmtId="0" fontId="127" fillId="4" borderId="40" xfId="0" applyFont="1" applyFill="1" applyBorder="1"/>
    <xf numFmtId="0" fontId="127" fillId="4" borderId="45" xfId="0" applyFont="1" applyFill="1" applyBorder="1"/>
    <xf numFmtId="0" fontId="156" fillId="4" borderId="41" xfId="0" applyFont="1" applyFill="1" applyBorder="1" applyAlignment="1">
      <alignment horizontal="center"/>
    </xf>
    <xf numFmtId="0" fontId="127" fillId="4" borderId="54" xfId="0" applyFont="1" applyFill="1" applyBorder="1"/>
    <xf numFmtId="0" fontId="127" fillId="4" borderId="39" xfId="0" applyFont="1" applyFill="1" applyBorder="1"/>
    <xf numFmtId="0" fontId="155" fillId="4" borderId="57" xfId="0" applyFont="1" applyFill="1" applyBorder="1"/>
    <xf numFmtId="0" fontId="157" fillId="4" borderId="40" xfId="0" applyFont="1" applyFill="1" applyBorder="1" applyAlignment="1">
      <alignment horizontal="center" vertical="center"/>
    </xf>
    <xf numFmtId="0" fontId="127" fillId="4" borderId="42" xfId="0" applyFont="1" applyFill="1" applyBorder="1"/>
    <xf numFmtId="0" fontId="127" fillId="4" borderId="64" xfId="0" applyFont="1" applyFill="1" applyBorder="1"/>
    <xf numFmtId="0" fontId="127" fillId="4" borderId="65" xfId="0" applyFont="1" applyFill="1" applyBorder="1"/>
    <xf numFmtId="0" fontId="127" fillId="4" borderId="66" xfId="0" applyFont="1" applyFill="1" applyBorder="1"/>
    <xf numFmtId="0" fontId="127" fillId="4" borderId="67" xfId="0" applyFont="1" applyFill="1" applyBorder="1"/>
    <xf numFmtId="0" fontId="155" fillId="14" borderId="57" xfId="0" applyFont="1" applyFill="1" applyBorder="1"/>
    <xf numFmtId="0" fontId="158" fillId="4" borderId="41" xfId="0" applyFont="1" applyFill="1" applyBorder="1" applyAlignment="1">
      <alignment horizontal="center"/>
    </xf>
    <xf numFmtId="0" fontId="127" fillId="4" borderId="41" xfId="0" applyFont="1" applyFill="1" applyBorder="1" applyAlignment="1">
      <alignment horizontal="center"/>
    </xf>
    <xf numFmtId="0" fontId="127" fillId="4" borderId="38" xfId="0" applyFont="1" applyFill="1" applyBorder="1"/>
    <xf numFmtId="0" fontId="159" fillId="4" borderId="40" xfId="0" applyFont="1" applyFill="1" applyBorder="1" applyAlignment="1">
      <alignment horizontal="center"/>
    </xf>
    <xf numFmtId="0" fontId="160" fillId="4" borderId="41" xfId="0" applyFont="1" applyFill="1" applyBorder="1" applyAlignment="1">
      <alignment horizontal="center" vertical="center"/>
    </xf>
    <xf numFmtId="0" fontId="159" fillId="4" borderId="41" xfId="0" applyFont="1" applyFill="1" applyBorder="1" applyAlignment="1">
      <alignment horizontal="center"/>
    </xf>
    <xf numFmtId="0" fontId="127" fillId="4" borderId="41" xfId="0" applyFont="1" applyFill="1" applyBorder="1" applyAlignment="1">
      <alignment vertical="top" wrapText="1"/>
    </xf>
    <xf numFmtId="0" fontId="127" fillId="4" borderId="40" xfId="0" applyFont="1" applyFill="1" applyBorder="1" applyAlignment="1">
      <alignment vertical="top" wrapText="1"/>
    </xf>
    <xf numFmtId="0" fontId="127" fillId="4" borderId="54" xfId="0" applyFont="1" applyFill="1" applyBorder="1" applyAlignment="1">
      <alignment vertical="top" wrapText="1"/>
    </xf>
    <xf numFmtId="0" fontId="127" fillId="4" borderId="71" xfId="0" applyFont="1" applyFill="1" applyBorder="1"/>
    <xf numFmtId="0" fontId="127" fillId="4" borderId="39" xfId="0" applyFont="1" applyFill="1" applyBorder="1" applyAlignment="1">
      <alignment vertical="center"/>
    </xf>
    <xf numFmtId="0" fontId="155" fillId="14" borderId="57" xfId="0" applyFont="1" applyFill="1" applyBorder="1" applyAlignment="1">
      <alignment vertical="center"/>
    </xf>
    <xf numFmtId="0" fontId="157" fillId="11" borderId="40" xfId="0" applyFont="1" applyFill="1" applyBorder="1" applyAlignment="1">
      <alignment horizontal="center" vertical="center"/>
    </xf>
    <xf numFmtId="0" fontId="147" fillId="11" borderId="41" xfId="0" applyFont="1" applyFill="1" applyBorder="1" applyAlignment="1">
      <alignment horizontal="center" vertical="center"/>
    </xf>
    <xf numFmtId="0" fontId="157" fillId="11" borderId="41" xfId="0" applyFont="1" applyFill="1" applyBorder="1" applyAlignment="1">
      <alignment horizontal="center" vertical="center"/>
    </xf>
    <xf numFmtId="0" fontId="127" fillId="4" borderId="54" xfId="0" applyFont="1" applyFill="1" applyBorder="1" applyAlignment="1">
      <alignment vertical="center"/>
    </xf>
    <xf numFmtId="0" fontId="127" fillId="4" borderId="40" xfId="0" applyFont="1" applyFill="1" applyBorder="1" applyAlignment="1">
      <alignment vertical="center"/>
    </xf>
    <xf numFmtId="0" fontId="155" fillId="14" borderId="75" xfId="0" applyFont="1" applyFill="1" applyBorder="1" applyAlignment="1">
      <alignment vertical="center"/>
    </xf>
    <xf numFmtId="0" fontId="149" fillId="4" borderId="41" xfId="0" applyFont="1" applyFill="1" applyBorder="1" applyAlignment="1">
      <alignment horizontal="center" vertical="center"/>
    </xf>
    <xf numFmtId="0" fontId="157" fillId="11" borderId="0" xfId="0" applyFont="1" applyFill="1" applyAlignment="1">
      <alignment horizontal="center" vertical="center"/>
    </xf>
    <xf numFmtId="0" fontId="162" fillId="4" borderId="38" xfId="0" applyFont="1" applyFill="1" applyBorder="1"/>
    <xf numFmtId="0" fontId="163" fillId="4" borderId="39" xfId="0" applyFont="1" applyFill="1" applyBorder="1"/>
    <xf numFmtId="0" fontId="163" fillId="4" borderId="54" xfId="0" applyFont="1" applyFill="1" applyBorder="1"/>
    <xf numFmtId="0" fontId="166" fillId="4" borderId="40" xfId="0" applyFont="1" applyFill="1" applyBorder="1" applyProtection="1">
      <protection locked="0" hidden="1"/>
    </xf>
    <xf numFmtId="0" fontId="167" fillId="0" borderId="0" xfId="0" applyFont="1"/>
    <xf numFmtId="0" fontId="168" fillId="3" borderId="12" xfId="0" applyFont="1" applyFill="1" applyBorder="1"/>
    <xf numFmtId="0" fontId="16" fillId="3" borderId="13" xfId="0" applyFont="1" applyFill="1" applyBorder="1"/>
    <xf numFmtId="0" fontId="16" fillId="3" borderId="15" xfId="0" applyFont="1" applyFill="1" applyBorder="1"/>
    <xf numFmtId="0" fontId="16" fillId="3" borderId="2" xfId="0" applyFont="1" applyFill="1" applyBorder="1" applyAlignment="1">
      <alignment horizontal="center"/>
    </xf>
    <xf numFmtId="0" fontId="16" fillId="3" borderId="192" xfId="0" applyFont="1" applyFill="1" applyBorder="1"/>
    <xf numFmtId="0" fontId="173" fillId="3" borderId="7" xfId="0" applyFont="1" applyFill="1" applyBorder="1"/>
    <xf numFmtId="0" fontId="177" fillId="0" borderId="0" xfId="0" applyFont="1"/>
    <xf numFmtId="0" fontId="178" fillId="3" borderId="7" xfId="0" applyFont="1" applyFill="1" applyBorder="1"/>
    <xf numFmtId="0" fontId="173" fillId="0" borderId="7" xfId="0" applyFont="1" applyBorder="1" applyProtection="1">
      <protection locked="0"/>
    </xf>
    <xf numFmtId="0" fontId="177" fillId="3" borderId="18" xfId="0" applyFont="1" applyFill="1" applyBorder="1"/>
    <xf numFmtId="0" fontId="173" fillId="0" borderId="0" xfId="0" applyFont="1" applyProtection="1">
      <protection locked="0"/>
    </xf>
    <xf numFmtId="0" fontId="177" fillId="3" borderId="11" xfId="0" applyFont="1" applyFill="1" applyBorder="1"/>
    <xf numFmtId="0" fontId="173" fillId="0" borderId="28" xfId="0" applyFont="1" applyBorder="1" applyProtection="1">
      <protection locked="0"/>
    </xf>
    <xf numFmtId="0" fontId="177" fillId="3" borderId="30" xfId="0" applyFont="1" applyFill="1" applyBorder="1"/>
    <xf numFmtId="0" fontId="173" fillId="3" borderId="1" xfId="0" applyFont="1" applyFill="1" applyBorder="1"/>
    <xf numFmtId="0" fontId="177" fillId="3" borderId="33" xfId="0" applyFont="1" applyFill="1" applyBorder="1"/>
    <xf numFmtId="0" fontId="187" fillId="3" borderId="11" xfId="0" applyFont="1" applyFill="1" applyBorder="1"/>
    <xf numFmtId="0" fontId="12" fillId="3" borderId="2" xfId="0" applyFont="1" applyFill="1" applyBorder="1" applyAlignment="1">
      <alignment horizontal="center"/>
    </xf>
    <xf numFmtId="0" fontId="194" fillId="0" borderId="87" xfId="0" applyFont="1" applyBorder="1"/>
    <xf numFmtId="0" fontId="198" fillId="5" borderId="35" xfId="0" applyFont="1" applyFill="1" applyBorder="1" applyAlignment="1">
      <alignment horizontal="center" vertical="center" wrapText="1"/>
    </xf>
    <xf numFmtId="0" fontId="205" fillId="32" borderId="35" xfId="0" applyFont="1" applyFill="1" applyBorder="1" applyAlignment="1">
      <alignment horizontal="center" vertical="center" wrapText="1"/>
    </xf>
    <xf numFmtId="0" fontId="213" fillId="4" borderId="41" xfId="0" applyFont="1" applyFill="1" applyBorder="1"/>
    <xf numFmtId="0" fontId="177" fillId="4" borderId="41" xfId="0" applyFont="1" applyFill="1" applyBorder="1"/>
    <xf numFmtId="0" fontId="177" fillId="4" borderId="45" xfId="0" applyFont="1" applyFill="1" applyBorder="1"/>
    <xf numFmtId="0" fontId="177" fillId="4" borderId="0" xfId="0" applyFont="1" applyFill="1"/>
    <xf numFmtId="0" fontId="177" fillId="4" borderId="72" xfId="0" applyFont="1" applyFill="1" applyBorder="1"/>
    <xf numFmtId="0" fontId="177" fillId="4" borderId="40" xfId="0" applyFont="1" applyFill="1" applyBorder="1"/>
    <xf numFmtId="0" fontId="177" fillId="11" borderId="42" xfId="0" applyFont="1" applyFill="1" applyBorder="1"/>
    <xf numFmtId="0" fontId="177" fillId="11" borderId="43" xfId="0" applyFont="1" applyFill="1" applyBorder="1"/>
    <xf numFmtId="0" fontId="177" fillId="4" borderId="42" xfId="0" applyFont="1" applyFill="1" applyBorder="1"/>
    <xf numFmtId="0" fontId="177" fillId="11" borderId="128" xfId="0" applyFont="1" applyFill="1" applyBorder="1"/>
    <xf numFmtId="0" fontId="177" fillId="11" borderId="8" xfId="0" applyFont="1" applyFill="1" applyBorder="1"/>
    <xf numFmtId="0" fontId="177" fillId="4" borderId="87" xfId="0" applyFont="1" applyFill="1" applyBorder="1"/>
    <xf numFmtId="0" fontId="183" fillId="11" borderId="42" xfId="0" applyFont="1" applyFill="1" applyBorder="1" applyAlignment="1">
      <alignment horizontal="center"/>
    </xf>
    <xf numFmtId="0" fontId="188" fillId="11" borderId="8" xfId="0" applyFont="1" applyFill="1" applyBorder="1" applyAlignment="1">
      <alignment horizontal="right"/>
    </xf>
    <xf numFmtId="0" fontId="190" fillId="11" borderId="43" xfId="0" applyFont="1" applyFill="1" applyBorder="1"/>
    <xf numFmtId="0" fontId="177" fillId="11" borderId="76" xfId="0" applyFont="1" applyFill="1" applyBorder="1"/>
    <xf numFmtId="0" fontId="177" fillId="11" borderId="44" xfId="0" applyFont="1" applyFill="1" applyBorder="1"/>
    <xf numFmtId="0" fontId="187" fillId="12" borderId="130" xfId="0" applyFont="1" applyFill="1" applyBorder="1" applyAlignment="1" applyProtection="1">
      <alignment vertical="center"/>
      <protection locked="0"/>
    </xf>
    <xf numFmtId="0" fontId="177" fillId="0" borderId="45" xfId="0" applyFont="1" applyBorder="1"/>
    <xf numFmtId="0" fontId="188" fillId="0" borderId="0" xfId="0" applyFont="1"/>
    <xf numFmtId="0" fontId="188" fillId="0" borderId="58" xfId="0" applyFont="1" applyBorder="1" applyAlignment="1">
      <alignment horizontal="right"/>
    </xf>
    <xf numFmtId="0" fontId="188" fillId="0" borderId="58" xfId="0" applyFont="1" applyBorder="1"/>
    <xf numFmtId="0" fontId="178" fillId="11" borderId="106" xfId="0" applyFont="1" applyFill="1" applyBorder="1" applyAlignment="1">
      <alignment horizontal="left"/>
    </xf>
    <xf numFmtId="0" fontId="177" fillId="0" borderId="87" xfId="0" applyFont="1" applyBorder="1"/>
    <xf numFmtId="0" fontId="177" fillId="0" borderId="60" xfId="0" applyFont="1" applyBorder="1"/>
    <xf numFmtId="0" fontId="177" fillId="0" borderId="188" xfId="0" applyFont="1" applyBorder="1"/>
    <xf numFmtId="0" fontId="217" fillId="0" borderId="45" xfId="0" applyFont="1" applyBorder="1"/>
    <xf numFmtId="0" fontId="177" fillId="0" borderId="42" xfId="0" applyFont="1" applyBorder="1"/>
    <xf numFmtId="0" fontId="177" fillId="0" borderId="76" xfId="0" applyFont="1" applyBorder="1"/>
    <xf numFmtId="0" fontId="173" fillId="0" borderId="76" xfId="0" applyFont="1" applyBorder="1"/>
    <xf numFmtId="0" fontId="178" fillId="11" borderId="76" xfId="0" applyFont="1" applyFill="1" applyBorder="1" applyAlignment="1">
      <alignment horizontal="left"/>
    </xf>
    <xf numFmtId="0" fontId="179" fillId="10" borderId="41" xfId="0" applyFont="1" applyFill="1" applyBorder="1"/>
    <xf numFmtId="0" fontId="177" fillId="0" borderId="59" xfId="0" applyFont="1" applyBorder="1"/>
    <xf numFmtId="0" fontId="177" fillId="0" borderId="58" xfId="0" applyFont="1" applyBorder="1"/>
    <xf numFmtId="0" fontId="177" fillId="0" borderId="96" xfId="0" applyFont="1" applyBorder="1"/>
    <xf numFmtId="0" fontId="207" fillId="0" borderId="59" xfId="0" applyFont="1" applyBorder="1"/>
    <xf numFmtId="0" fontId="207" fillId="0" borderId="58" xfId="0" applyFont="1" applyBorder="1"/>
    <xf numFmtId="0" fontId="25" fillId="0" borderId="87" xfId="0" applyFont="1" applyBorder="1"/>
    <xf numFmtId="0" fontId="25" fillId="0" borderId="45" xfId="0" applyFont="1" applyBorder="1" applyProtection="1">
      <protection locked="0"/>
    </xf>
    <xf numFmtId="0" fontId="116" fillId="39" borderId="177" xfId="0" applyFont="1" applyFill="1" applyBorder="1" applyAlignment="1">
      <alignment horizontal="center" vertical="center" wrapText="1"/>
    </xf>
    <xf numFmtId="0" fontId="116" fillId="39" borderId="178" xfId="0" applyFont="1" applyFill="1" applyBorder="1" applyAlignment="1">
      <alignment horizontal="center" vertical="center" wrapText="1"/>
    </xf>
    <xf numFmtId="0" fontId="116" fillId="39" borderId="179" xfId="0" applyFont="1" applyFill="1" applyBorder="1" applyAlignment="1">
      <alignment horizontal="center" vertical="center" wrapText="1"/>
    </xf>
    <xf numFmtId="0" fontId="116" fillId="39" borderId="180" xfId="0" applyFont="1" applyFill="1" applyBorder="1" applyAlignment="1">
      <alignment horizontal="center" vertical="center" wrapText="1"/>
    </xf>
    <xf numFmtId="0" fontId="116" fillId="39" borderId="0" xfId="0" applyFont="1" applyFill="1" applyAlignment="1">
      <alignment horizontal="center" vertical="center" wrapText="1"/>
    </xf>
    <xf numFmtId="0" fontId="116" fillId="39" borderId="181" xfId="0" applyFont="1" applyFill="1" applyBorder="1" applyAlignment="1">
      <alignment horizontal="center" vertical="center" wrapText="1"/>
    </xf>
    <xf numFmtId="0" fontId="116" fillId="39" borderId="182" xfId="0" applyFont="1" applyFill="1" applyBorder="1" applyAlignment="1">
      <alignment horizontal="center" vertical="center" wrapText="1"/>
    </xf>
    <xf numFmtId="0" fontId="116" fillId="39" borderId="183" xfId="0" applyFont="1" applyFill="1" applyBorder="1" applyAlignment="1">
      <alignment horizontal="center" vertical="center" wrapText="1"/>
    </xf>
    <xf numFmtId="0" fontId="116" fillId="39" borderId="184" xfId="0" applyFont="1" applyFill="1" applyBorder="1" applyAlignment="1">
      <alignment horizontal="center" vertical="center" wrapText="1"/>
    </xf>
    <xf numFmtId="0" fontId="170" fillId="38" borderId="177" xfId="0" applyFont="1" applyFill="1" applyBorder="1" applyAlignment="1">
      <alignment horizontal="left" vertical="center" wrapText="1"/>
    </xf>
    <xf numFmtId="0" fontId="172" fillId="38" borderId="178" xfId="0" applyFont="1" applyFill="1" applyBorder="1" applyAlignment="1">
      <alignment horizontal="left" vertical="center"/>
    </xf>
    <xf numFmtId="0" fontId="172" fillId="38" borderId="179" xfId="0" applyFont="1" applyFill="1" applyBorder="1" applyAlignment="1">
      <alignment horizontal="left" vertical="center"/>
    </xf>
    <xf numFmtId="0" fontId="172" fillId="38" borderId="180" xfId="0" applyFont="1" applyFill="1" applyBorder="1" applyAlignment="1">
      <alignment horizontal="left" vertical="center"/>
    </xf>
    <xf numFmtId="0" fontId="172" fillId="38" borderId="0" xfId="0" applyFont="1" applyFill="1" applyAlignment="1">
      <alignment horizontal="left" vertical="center"/>
    </xf>
    <xf numFmtId="0" fontId="172" fillId="38" borderId="181" xfId="0" applyFont="1" applyFill="1" applyBorder="1" applyAlignment="1">
      <alignment horizontal="left" vertical="center"/>
    </xf>
    <xf numFmtId="0" fontId="172" fillId="38" borderId="182" xfId="0" applyFont="1" applyFill="1" applyBorder="1" applyAlignment="1">
      <alignment horizontal="left" vertical="center"/>
    </xf>
    <xf numFmtId="0" fontId="172" fillId="38" borderId="183" xfId="0" applyFont="1" applyFill="1" applyBorder="1" applyAlignment="1">
      <alignment horizontal="left" vertical="center"/>
    </xf>
    <xf numFmtId="0" fontId="172" fillId="38" borderId="184" xfId="0" applyFont="1" applyFill="1" applyBorder="1" applyAlignment="1">
      <alignment horizontal="left" vertical="center"/>
    </xf>
    <xf numFmtId="0" fontId="120" fillId="3" borderId="13" xfId="0" applyFont="1" applyFill="1" applyBorder="1" applyAlignment="1">
      <alignment horizontal="center" wrapText="1"/>
    </xf>
    <xf numFmtId="0" fontId="120" fillId="3" borderId="15" xfId="0" applyFont="1" applyFill="1" applyBorder="1" applyAlignment="1">
      <alignment horizontal="center"/>
    </xf>
    <xf numFmtId="0" fontId="123" fillId="3" borderId="13" xfId="0" applyFont="1" applyFill="1" applyBorder="1" applyAlignment="1">
      <alignment horizontal="center"/>
    </xf>
    <xf numFmtId="0" fontId="123" fillId="3" borderId="15" xfId="0" applyFont="1" applyFill="1" applyBorder="1" applyAlignment="1">
      <alignment horizontal="center"/>
    </xf>
    <xf numFmtId="0" fontId="123" fillId="4" borderId="23" xfId="0" applyFont="1" applyFill="1" applyBorder="1" applyAlignment="1" applyProtection="1">
      <alignment vertical="top" wrapText="1"/>
      <protection locked="0"/>
    </xf>
    <xf numFmtId="0" fontId="169" fillId="0" borderId="24" xfId="0" applyFont="1" applyBorder="1" applyProtection="1">
      <protection locked="0"/>
    </xf>
    <xf numFmtId="0" fontId="169" fillId="0" borderId="25" xfId="0" applyFont="1" applyBorder="1" applyProtection="1">
      <protection locked="0"/>
    </xf>
    <xf numFmtId="0" fontId="169" fillId="0" borderId="26" xfId="0" applyFont="1" applyBorder="1" applyProtection="1">
      <protection locked="0"/>
    </xf>
    <xf numFmtId="0" fontId="144" fillId="0" borderId="0" xfId="0" applyFont="1" applyProtection="1">
      <protection locked="0"/>
    </xf>
    <xf numFmtId="0" fontId="169" fillId="0" borderId="10" xfId="0" applyFont="1" applyBorder="1" applyProtection="1">
      <protection locked="0"/>
    </xf>
    <xf numFmtId="0" fontId="169" fillId="0" borderId="34" xfId="0" applyFont="1" applyBorder="1" applyProtection="1">
      <protection locked="0"/>
    </xf>
    <xf numFmtId="0" fontId="169" fillId="0" borderId="7" xfId="0" applyFont="1" applyBorder="1" applyProtection="1">
      <protection locked="0"/>
    </xf>
    <xf numFmtId="0" fontId="169" fillId="0" borderId="17" xfId="0" applyFont="1" applyBorder="1" applyProtection="1">
      <protection locked="0"/>
    </xf>
    <xf numFmtId="0" fontId="13" fillId="3" borderId="13" xfId="0" applyFont="1" applyFill="1" applyBorder="1"/>
    <xf numFmtId="0" fontId="4" fillId="0" borderId="14" xfId="0" applyFont="1" applyBorder="1"/>
    <xf numFmtId="0" fontId="4" fillId="0" borderId="15" xfId="0" applyFont="1" applyBorder="1"/>
    <xf numFmtId="0" fontId="22" fillId="3" borderId="13" xfId="0" applyFont="1" applyFill="1" applyBorder="1"/>
    <xf numFmtId="0" fontId="179" fillId="0" borderId="0" xfId="0" applyFont="1" applyAlignment="1">
      <alignment wrapText="1"/>
    </xf>
    <xf numFmtId="0" fontId="215" fillId="0" borderId="0" xfId="0" applyFont="1"/>
    <xf numFmtId="0" fontId="181" fillId="40" borderId="0" xfId="0" applyFont="1" applyFill="1" applyAlignment="1">
      <alignment horizontal="center"/>
    </xf>
    <xf numFmtId="0" fontId="182" fillId="41" borderId="0" xfId="0" applyFont="1" applyFill="1"/>
    <xf numFmtId="0" fontId="176" fillId="2" borderId="1" xfId="0" applyFont="1" applyFill="1" applyBorder="1" applyAlignment="1">
      <alignment horizontal="center"/>
    </xf>
    <xf numFmtId="0" fontId="174" fillId="0" borderId="1" xfId="0" applyFont="1" applyBorder="1"/>
    <xf numFmtId="0" fontId="173" fillId="3" borderId="3" xfId="0" applyFont="1" applyFill="1" applyBorder="1" applyAlignment="1">
      <alignment horizontal="center"/>
    </xf>
    <xf numFmtId="0" fontId="174" fillId="0" borderId="4" xfId="0" applyFont="1" applyBorder="1"/>
    <xf numFmtId="0" fontId="174" fillId="0" borderId="5" xfId="0" applyFont="1" applyBorder="1"/>
    <xf numFmtId="0" fontId="177" fillId="3" borderId="4" xfId="0" applyFont="1" applyFill="1" applyBorder="1" applyAlignment="1">
      <alignment horizontal="center"/>
    </xf>
    <xf numFmtId="0" fontId="174" fillId="0" borderId="6" xfId="0" applyFont="1" applyBorder="1"/>
    <xf numFmtId="0" fontId="173" fillId="3" borderId="9" xfId="0" applyFont="1" applyFill="1" applyBorder="1"/>
    <xf numFmtId="0" fontId="121" fillId="0" borderId="0" xfId="0" applyFont="1"/>
    <xf numFmtId="0" fontId="174" fillId="0" borderId="10" xfId="0" applyFont="1" applyBorder="1"/>
    <xf numFmtId="0" fontId="173" fillId="4" borderId="7" xfId="0" applyFont="1" applyFill="1" applyBorder="1" applyProtection="1">
      <protection locked="0"/>
    </xf>
    <xf numFmtId="0" fontId="174" fillId="0" borderId="7" xfId="0" applyFont="1" applyBorder="1" applyProtection="1">
      <protection locked="0"/>
    </xf>
    <xf numFmtId="55" fontId="178" fillId="4" borderId="7" xfId="0" applyNumberFormat="1" applyFont="1" applyFill="1" applyBorder="1" applyProtection="1">
      <protection locked="0"/>
    </xf>
    <xf numFmtId="0" fontId="9" fillId="3" borderId="13" xfId="0" applyFont="1" applyFill="1" applyBorder="1"/>
    <xf numFmtId="0" fontId="173" fillId="3" borderId="16" xfId="0" applyFont="1" applyFill="1" applyBorder="1"/>
    <xf numFmtId="0" fontId="174" fillId="0" borderId="7" xfId="0" applyFont="1" applyBorder="1"/>
    <xf numFmtId="0" fontId="174" fillId="0" borderId="17" xfId="0" applyFont="1" applyBorder="1"/>
    <xf numFmtId="0" fontId="5" fillId="3" borderId="13" xfId="0" applyFont="1" applyFill="1" applyBorder="1"/>
    <xf numFmtId="0" fontId="173" fillId="3" borderId="19" xfId="0" applyFont="1" applyFill="1" applyBorder="1" applyAlignment="1">
      <alignment horizontal="center"/>
    </xf>
    <xf numFmtId="0" fontId="174" fillId="0" borderId="20" xfId="0" applyFont="1" applyBorder="1"/>
    <xf numFmtId="0" fontId="174" fillId="0" borderId="21" xfId="0" applyFont="1" applyBorder="1"/>
    <xf numFmtId="0" fontId="173" fillId="3" borderId="27" xfId="0" applyFont="1" applyFill="1" applyBorder="1"/>
    <xf numFmtId="0" fontId="174" fillId="0" borderId="28" xfId="0" applyFont="1" applyBorder="1"/>
    <xf numFmtId="0" fontId="174" fillId="0" borderId="29" xfId="0" applyFont="1" applyBorder="1"/>
    <xf numFmtId="0" fontId="186" fillId="0" borderId="0" xfId="0" applyFont="1"/>
    <xf numFmtId="0" fontId="0" fillId="0" borderId="0" xfId="0"/>
    <xf numFmtId="0" fontId="10" fillId="3" borderId="13" xfId="0" applyFont="1" applyFill="1" applyBorder="1"/>
    <xf numFmtId="0" fontId="173" fillId="3" borderId="31" xfId="0" applyFont="1" applyFill="1" applyBorder="1" applyAlignment="1">
      <alignment horizontal="center"/>
    </xf>
    <xf numFmtId="0" fontId="174" fillId="0" borderId="32" xfId="0" applyFont="1" applyBorder="1"/>
    <xf numFmtId="0" fontId="123" fillId="4" borderId="23" xfId="0" applyFont="1" applyFill="1" applyBorder="1" applyAlignment="1" applyProtection="1">
      <alignment horizontal="left" vertical="top" wrapText="1"/>
      <protection locked="0"/>
    </xf>
    <xf numFmtId="0" fontId="14" fillId="3" borderId="13" xfId="0" applyFont="1" applyFill="1" applyBorder="1"/>
    <xf numFmtId="0" fontId="188" fillId="3" borderId="13" xfId="0" applyFont="1" applyFill="1" applyBorder="1"/>
    <xf numFmtId="0" fontId="174" fillId="0" borderId="14" xfId="0" applyFont="1" applyBorder="1"/>
    <xf numFmtId="0" fontId="174" fillId="0" borderId="15" xfId="0" applyFont="1" applyBorder="1"/>
    <xf numFmtId="0" fontId="177" fillId="3" borderId="13" xfId="0" applyFont="1" applyFill="1" applyBorder="1"/>
    <xf numFmtId="0" fontId="20" fillId="3" borderId="13" xfId="0" applyFont="1" applyFill="1" applyBorder="1" applyAlignment="1">
      <alignment horizontal="center"/>
    </xf>
    <xf numFmtId="0" fontId="17" fillId="6" borderId="13" xfId="0" applyFont="1" applyFill="1" applyBorder="1" applyAlignment="1">
      <alignment horizontal="center"/>
    </xf>
    <xf numFmtId="0" fontId="17" fillId="7" borderId="13" xfId="0" applyFont="1" applyFill="1" applyBorder="1" applyAlignment="1">
      <alignment horizontal="center"/>
    </xf>
    <xf numFmtId="0" fontId="23" fillId="3" borderId="36" xfId="0" applyFont="1" applyFill="1" applyBorder="1" applyAlignment="1">
      <alignment horizontal="left"/>
    </xf>
    <xf numFmtId="0" fontId="4" fillId="0" borderId="36" xfId="0" applyFont="1" applyBorder="1"/>
    <xf numFmtId="0" fontId="4" fillId="0" borderId="37" xfId="0" applyFont="1" applyBorder="1"/>
    <xf numFmtId="0" fontId="184" fillId="3" borderId="13" xfId="0" applyFont="1" applyFill="1" applyBorder="1"/>
    <xf numFmtId="0" fontId="8" fillId="3" borderId="13" xfId="0" applyFont="1" applyFill="1" applyBorder="1"/>
    <xf numFmtId="0" fontId="8" fillId="3" borderId="13" xfId="0" applyFont="1" applyFill="1" applyBorder="1" applyAlignment="1">
      <alignment vertical="top"/>
    </xf>
    <xf numFmtId="0" fontId="173" fillId="3" borderId="13" xfId="0" applyFont="1" applyFill="1" applyBorder="1"/>
    <xf numFmtId="0" fontId="191" fillId="0" borderId="14" xfId="0" applyFont="1" applyBorder="1"/>
    <xf numFmtId="0" fontId="191" fillId="0" borderId="15" xfId="0" applyFont="1" applyBorder="1"/>
    <xf numFmtId="0" fontId="110" fillId="8" borderId="0" xfId="1" applyFont="1" applyFill="1" applyAlignment="1" applyProtection="1">
      <alignment horizontal="center" vertical="center"/>
      <protection locked="0"/>
    </xf>
    <xf numFmtId="0" fontId="110" fillId="0" borderId="0" xfId="1" applyFont="1" applyAlignment="1" applyProtection="1">
      <protection locked="0"/>
    </xf>
    <xf numFmtId="0" fontId="2" fillId="3" borderId="13" xfId="0" applyFont="1" applyFill="1" applyBorder="1"/>
    <xf numFmtId="0" fontId="123" fillId="3" borderId="13" xfId="0" applyFont="1" applyFill="1" applyBorder="1" applyAlignment="1">
      <alignment horizontal="center" wrapText="1"/>
    </xf>
    <xf numFmtId="0" fontId="246" fillId="3" borderId="13" xfId="0" applyFont="1" applyFill="1" applyBorder="1"/>
    <xf numFmtId="0" fontId="15" fillId="3" borderId="13" xfId="0" applyFont="1" applyFill="1" applyBorder="1"/>
    <xf numFmtId="0" fontId="18" fillId="3" borderId="13" xfId="0" applyFont="1" applyFill="1" applyBorder="1" applyAlignment="1">
      <alignment horizontal="center" vertical="center"/>
    </xf>
    <xf numFmtId="0" fontId="21" fillId="3" borderId="13" xfId="0" applyFont="1" applyFill="1" applyBorder="1" applyAlignment="1">
      <alignment horizontal="center"/>
    </xf>
    <xf numFmtId="0" fontId="128" fillId="0" borderId="24" xfId="0" applyFont="1" applyBorder="1" applyProtection="1">
      <protection locked="0"/>
    </xf>
    <xf numFmtId="0" fontId="128" fillId="0" borderId="25" xfId="0" applyFont="1" applyBorder="1" applyProtection="1">
      <protection locked="0"/>
    </xf>
    <xf numFmtId="0" fontId="128" fillId="0" borderId="26" xfId="0" applyFont="1" applyBorder="1" applyProtection="1">
      <protection locked="0"/>
    </xf>
    <xf numFmtId="0" fontId="152" fillId="0" borderId="0" xfId="0" applyFont="1" applyProtection="1">
      <protection locked="0"/>
    </xf>
    <xf numFmtId="0" fontId="128" fillId="0" borderId="10" xfId="0" applyFont="1" applyBorder="1" applyProtection="1">
      <protection locked="0"/>
    </xf>
    <xf numFmtId="0" fontId="128" fillId="0" borderId="34" xfId="0" applyFont="1" applyBorder="1" applyProtection="1">
      <protection locked="0"/>
    </xf>
    <xf numFmtId="0" fontId="128" fillId="0" borderId="7" xfId="0" applyFont="1" applyBorder="1" applyProtection="1">
      <protection locked="0"/>
    </xf>
    <xf numFmtId="0" fontId="128" fillId="0" borderId="17" xfId="0" applyFont="1" applyBorder="1" applyProtection="1">
      <protection locked="0"/>
    </xf>
    <xf numFmtId="0" fontId="121" fillId="0" borderId="35" xfId="0" applyFont="1"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1" fillId="0" borderId="7" xfId="0" applyFont="1" applyBorder="1" applyAlignment="1">
      <alignment horizontal="center"/>
    </xf>
    <xf numFmtId="0" fontId="4" fillId="0" borderId="7" xfId="0" applyFont="1" applyBorder="1"/>
    <xf numFmtId="0" fontId="2" fillId="9" borderId="35" xfId="0" applyFont="1" applyFill="1" applyBorder="1" applyAlignment="1">
      <alignment horizontal="center"/>
    </xf>
    <xf numFmtId="0" fontId="4" fillId="0" borderId="35" xfId="0" applyFont="1" applyBorder="1"/>
    <xf numFmtId="0" fontId="27" fillId="0" borderId="35" xfId="0" applyFont="1" applyBorder="1" applyAlignment="1" applyProtection="1">
      <alignment horizontal="left" vertical="top" wrapText="1"/>
      <protection locked="0"/>
    </xf>
    <xf numFmtId="0" fontId="0" fillId="0" borderId="35" xfId="0" applyBorder="1" applyProtection="1">
      <protection locked="0"/>
    </xf>
    <xf numFmtId="0" fontId="2" fillId="9" borderId="35" xfId="0" applyFont="1" applyFill="1" applyBorder="1" applyAlignment="1">
      <alignment horizontal="center" wrapText="1"/>
    </xf>
    <xf numFmtId="0" fontId="27" fillId="0" borderId="35" xfId="0" applyFont="1" applyBorder="1" applyProtection="1">
      <protection locked="0"/>
    </xf>
    <xf numFmtId="0" fontId="121" fillId="0" borderId="35" xfId="0" applyFont="1" applyBorder="1" applyProtection="1">
      <protection locked="0"/>
    </xf>
    <xf numFmtId="0" fontId="127" fillId="4" borderId="46" xfId="0" applyFont="1" applyFill="1" applyBorder="1" applyAlignment="1">
      <alignment vertical="top" wrapText="1"/>
    </xf>
    <xf numFmtId="0" fontId="128" fillId="0" borderId="47" xfId="0" applyFont="1" applyBorder="1"/>
    <xf numFmtId="0" fontId="128" fillId="0" borderId="48" xfId="0" applyFont="1" applyBorder="1"/>
    <xf numFmtId="0" fontId="128" fillId="0" borderId="61" xfId="0" applyFont="1" applyBorder="1"/>
    <xf numFmtId="0" fontId="128" fillId="0" borderId="62" xfId="0" applyFont="1" applyBorder="1"/>
    <xf numFmtId="0" fontId="128" fillId="0" borderId="63" xfId="0" applyFont="1" applyBorder="1"/>
    <xf numFmtId="0" fontId="155" fillId="13" borderId="68" xfId="0" applyFont="1" applyFill="1" applyBorder="1" applyAlignment="1">
      <alignment horizontal="center"/>
    </xf>
    <xf numFmtId="0" fontId="128" fillId="0" borderId="69" xfId="0" applyFont="1" applyBorder="1"/>
    <xf numFmtId="0" fontId="128" fillId="0" borderId="49" xfId="0" applyFont="1" applyBorder="1"/>
    <xf numFmtId="0" fontId="127" fillId="4" borderId="58" xfId="0" applyFont="1" applyFill="1" applyBorder="1"/>
    <xf numFmtId="0" fontId="128" fillId="0" borderId="59" xfId="0" applyFont="1" applyBorder="1"/>
    <xf numFmtId="0" fontId="128" fillId="0" borderId="60" xfId="0" applyFont="1" applyBorder="1"/>
    <xf numFmtId="0" fontId="127" fillId="4" borderId="55" xfId="0" applyFont="1" applyFill="1" applyBorder="1" applyAlignment="1">
      <alignment vertical="center"/>
    </xf>
    <xf numFmtId="0" fontId="128" fillId="0" borderId="56" xfId="0" applyFont="1" applyBorder="1"/>
    <xf numFmtId="0" fontId="128" fillId="0" borderId="70" xfId="0" applyFont="1" applyBorder="1"/>
    <xf numFmtId="0" fontId="155" fillId="14" borderId="48" xfId="0" applyFont="1" applyFill="1" applyBorder="1"/>
    <xf numFmtId="0" fontId="157" fillId="4" borderId="60" xfId="0" applyFont="1" applyFill="1" applyBorder="1" applyAlignment="1">
      <alignment horizontal="center" vertical="center"/>
    </xf>
    <xf numFmtId="0" fontId="128" fillId="0" borderId="43" xfId="0" applyFont="1" applyBorder="1"/>
    <xf numFmtId="0" fontId="147" fillId="4" borderId="45" xfId="0" applyFont="1" applyFill="1" applyBorder="1" applyAlignment="1">
      <alignment horizontal="center" vertical="center"/>
    </xf>
    <xf numFmtId="0" fontId="128" fillId="0" borderId="42" xfId="0" applyFont="1" applyBorder="1"/>
    <xf numFmtId="0" fontId="157" fillId="4" borderId="45" xfId="0" applyFont="1" applyFill="1" applyBorder="1" applyAlignment="1">
      <alignment horizontal="center" vertical="center"/>
    </xf>
    <xf numFmtId="0" fontId="127" fillId="14" borderId="0" xfId="0" applyFont="1" applyFill="1"/>
    <xf numFmtId="0" fontId="152" fillId="0" borderId="0" xfId="0" applyFont="1"/>
    <xf numFmtId="0" fontId="128" fillId="0" borderId="72" xfId="0" applyFont="1" applyBorder="1"/>
    <xf numFmtId="0" fontId="163" fillId="14" borderId="0" xfId="0" applyFont="1" applyFill="1"/>
    <xf numFmtId="0" fontId="164" fillId="0" borderId="0" xfId="0" applyFont="1"/>
    <xf numFmtId="0" fontId="165" fillId="0" borderId="72" xfId="0" applyFont="1" applyBorder="1"/>
    <xf numFmtId="0" fontId="127" fillId="14" borderId="46" xfId="0" applyFont="1" applyFill="1" applyBorder="1"/>
    <xf numFmtId="0" fontId="128" fillId="0" borderId="73" xfId="0" applyFont="1" applyBorder="1"/>
    <xf numFmtId="0" fontId="163" fillId="14" borderId="61" xfId="0" applyFont="1" applyFill="1" applyBorder="1"/>
    <xf numFmtId="0" fontId="165" fillId="0" borderId="62" xfId="0" applyFont="1" applyBorder="1"/>
    <xf numFmtId="0" fontId="165" fillId="0" borderId="74" xfId="0" applyFont="1" applyBorder="1"/>
    <xf numFmtId="0" fontId="127" fillId="14" borderId="55" xfId="0" applyFont="1" applyFill="1" applyBorder="1" applyAlignment="1">
      <alignment vertical="center"/>
    </xf>
    <xf numFmtId="0" fontId="152" fillId="14" borderId="55" xfId="0" applyFont="1" applyFill="1" applyBorder="1" applyAlignment="1">
      <alignment vertical="center"/>
    </xf>
    <xf numFmtId="0" fontId="43" fillId="0" borderId="0" xfId="0" applyFont="1" applyAlignment="1">
      <alignment horizontal="left"/>
    </xf>
    <xf numFmtId="0" fontId="127" fillId="12" borderId="46" xfId="0" applyFont="1" applyFill="1" applyBorder="1" applyAlignment="1">
      <alignment horizontal="center" vertical="center"/>
    </xf>
    <xf numFmtId="0" fontId="128" fillId="0" borderId="52" xfId="0" applyFont="1" applyBorder="1"/>
    <xf numFmtId="0" fontId="128" fillId="0" borderId="53" xfId="0" applyFont="1" applyBorder="1"/>
    <xf numFmtId="0" fontId="110" fillId="8" borderId="58" xfId="1" applyFont="1" applyFill="1" applyBorder="1" applyAlignment="1" applyProtection="1">
      <alignment horizontal="center" vertical="center"/>
      <protection locked="0"/>
    </xf>
    <xf numFmtId="0" fontId="110" fillId="0" borderId="59" xfId="1" applyFont="1" applyBorder="1" applyProtection="1">
      <protection locked="0"/>
    </xf>
    <xf numFmtId="0" fontId="110" fillId="0" borderId="60" xfId="1" applyFont="1" applyBorder="1" applyProtection="1">
      <protection locked="0"/>
    </xf>
    <xf numFmtId="0" fontId="110" fillId="0" borderId="76" xfId="1" applyFont="1" applyBorder="1" applyProtection="1">
      <protection locked="0"/>
    </xf>
    <xf numFmtId="0" fontId="110" fillId="0" borderId="44" xfId="1" applyFont="1" applyBorder="1" applyProtection="1">
      <protection locked="0"/>
    </xf>
    <xf numFmtId="0" fontId="110" fillId="0" borderId="43" xfId="1" applyFont="1" applyBorder="1" applyProtection="1">
      <protection locked="0"/>
    </xf>
    <xf numFmtId="0" fontId="127" fillId="12" borderId="46" xfId="0" applyFont="1" applyFill="1" applyBorder="1" applyAlignment="1">
      <alignment horizontal="center" vertical="center" wrapText="1"/>
    </xf>
    <xf numFmtId="0" fontId="128" fillId="0" borderId="47" xfId="0" applyFont="1" applyBorder="1" applyAlignment="1">
      <alignment horizontal="center"/>
    </xf>
    <xf numFmtId="0" fontId="128" fillId="0" borderId="48" xfId="0" applyFont="1" applyBorder="1" applyAlignment="1">
      <alignment horizontal="center"/>
    </xf>
    <xf numFmtId="0" fontId="128" fillId="0" borderId="52" xfId="0" applyFont="1" applyBorder="1" applyAlignment="1">
      <alignment horizontal="center"/>
    </xf>
    <xf numFmtId="0" fontId="152" fillId="0" borderId="0" xfId="0" applyFont="1" applyAlignment="1">
      <alignment horizontal="center"/>
    </xf>
    <xf numFmtId="0" fontId="128" fillId="0" borderId="53" xfId="0" applyFont="1" applyBorder="1" applyAlignment="1">
      <alignment horizontal="center"/>
    </xf>
    <xf numFmtId="0" fontId="128" fillId="0" borderId="61" xfId="0" applyFont="1" applyBorder="1" applyAlignment="1">
      <alignment horizontal="center"/>
    </xf>
    <xf numFmtId="0" fontId="128" fillId="0" borderId="62" xfId="0" applyFont="1" applyBorder="1" applyAlignment="1">
      <alignment horizontal="center"/>
    </xf>
    <xf numFmtId="0" fontId="128" fillId="0" borderId="63" xfId="0" applyFont="1" applyBorder="1" applyAlignment="1">
      <alignment horizontal="center"/>
    </xf>
    <xf numFmtId="0" fontId="130" fillId="10" borderId="38" xfId="0" applyFont="1" applyFill="1" applyBorder="1" applyAlignment="1">
      <alignment vertical="top" wrapText="1"/>
    </xf>
    <xf numFmtId="0" fontId="128" fillId="0" borderId="39" xfId="0" applyFont="1" applyBorder="1" applyAlignment="1">
      <alignment vertical="top" wrapText="1"/>
    </xf>
    <xf numFmtId="0" fontId="128" fillId="0" borderId="40" xfId="0" applyFont="1" applyBorder="1" applyAlignment="1">
      <alignment vertical="top" wrapText="1"/>
    </xf>
    <xf numFmtId="0" fontId="148" fillId="11" borderId="38" xfId="0" applyFont="1" applyFill="1" applyBorder="1" applyAlignment="1">
      <alignment horizontal="left" vertical="center"/>
    </xf>
    <xf numFmtId="0" fontId="128" fillId="0" borderId="39" xfId="0" applyFont="1" applyBorder="1" applyAlignment="1">
      <alignment horizontal="left" vertical="center"/>
    </xf>
    <xf numFmtId="0" fontId="128" fillId="0" borderId="40" xfId="0" applyFont="1" applyBorder="1" applyAlignment="1">
      <alignment horizontal="left" vertical="center"/>
    </xf>
    <xf numFmtId="0" fontId="6" fillId="11" borderId="38" xfId="0" applyFont="1" applyFill="1" applyBorder="1" applyAlignment="1">
      <alignment horizontal="left" vertical="top" wrapText="1"/>
    </xf>
    <xf numFmtId="0" fontId="6" fillId="11" borderId="39" xfId="0" applyFont="1" applyFill="1" applyBorder="1" applyAlignment="1">
      <alignment horizontal="left" vertical="top" wrapText="1"/>
    </xf>
    <xf numFmtId="0" fontId="6" fillId="11" borderId="40" xfId="0" applyFont="1" applyFill="1" applyBorder="1" applyAlignment="1">
      <alignment horizontal="left" vertical="top" wrapText="1"/>
    </xf>
    <xf numFmtId="0" fontId="100" fillId="10" borderId="38" xfId="0" applyFont="1" applyFill="1" applyBorder="1" applyAlignment="1">
      <alignment horizontal="left"/>
    </xf>
    <xf numFmtId="0" fontId="100" fillId="10" borderId="39" xfId="0" applyFont="1" applyFill="1" applyBorder="1" applyAlignment="1">
      <alignment horizontal="left"/>
    </xf>
    <xf numFmtId="0" fontId="127" fillId="4" borderId="46" xfId="0" applyFont="1" applyFill="1" applyBorder="1" applyAlignment="1">
      <alignment vertical="top"/>
    </xf>
    <xf numFmtId="0" fontId="127" fillId="4" borderId="76" xfId="0" applyFont="1" applyFill="1" applyBorder="1"/>
    <xf numFmtId="0" fontId="128" fillId="0" borderId="44" xfId="0" applyFont="1" applyBorder="1"/>
    <xf numFmtId="0" fontId="123" fillId="10" borderId="38" xfId="0" applyFont="1" applyFill="1" applyBorder="1" applyAlignment="1">
      <alignment horizontal="left"/>
    </xf>
    <xf numFmtId="0" fontId="123" fillId="10" borderId="39" xfId="0" applyFont="1" applyFill="1" applyBorder="1" applyAlignment="1">
      <alignment horizontal="left"/>
    </xf>
    <xf numFmtId="0" fontId="216" fillId="11" borderId="38" xfId="0" applyFont="1" applyFill="1" applyBorder="1" applyAlignment="1">
      <alignment horizontal="right" vertical="center"/>
    </xf>
    <xf numFmtId="0" fontId="216" fillId="11" borderId="39" xfId="0" applyFont="1" applyFill="1" applyBorder="1" applyAlignment="1">
      <alignment horizontal="right" vertical="center"/>
    </xf>
    <xf numFmtId="0" fontId="216" fillId="11" borderId="40" xfId="0" applyFont="1" applyFill="1" applyBorder="1" applyAlignment="1">
      <alignment horizontal="right" vertical="center"/>
    </xf>
    <xf numFmtId="0" fontId="147" fillId="10" borderId="38" xfId="0" applyFont="1" applyFill="1" applyBorder="1" applyAlignment="1">
      <alignment vertical="center" wrapText="1"/>
    </xf>
    <xf numFmtId="0" fontId="147" fillId="10" borderId="39" xfId="0" applyFont="1" applyFill="1" applyBorder="1" applyAlignment="1">
      <alignment vertical="center" wrapText="1"/>
    </xf>
    <xf numFmtId="0" fontId="147" fillId="10" borderId="40" xfId="0" applyFont="1" applyFill="1" applyBorder="1" applyAlignment="1">
      <alignment vertical="center" wrapText="1"/>
    </xf>
    <xf numFmtId="0" fontId="188" fillId="4" borderId="38" xfId="0" applyFont="1" applyFill="1" applyBorder="1"/>
    <xf numFmtId="0" fontId="235" fillId="0" borderId="39" xfId="0" applyFont="1" applyBorder="1"/>
    <xf numFmtId="0" fontId="207" fillId="0" borderId="58" xfId="0" applyFont="1" applyBorder="1"/>
    <xf numFmtId="0" fontId="174" fillId="0" borderId="59" xfId="0" applyFont="1" applyBorder="1"/>
    <xf numFmtId="0" fontId="174" fillId="0" borderId="60" xfId="0" applyFont="1" applyBorder="1"/>
    <xf numFmtId="0" fontId="16" fillId="0" borderId="58" xfId="0" applyFont="1" applyBorder="1" applyProtection="1">
      <protection locked="0"/>
    </xf>
    <xf numFmtId="0" fontId="4" fillId="0" borderId="60" xfId="0" applyFont="1" applyBorder="1" applyProtection="1">
      <protection locked="0"/>
    </xf>
    <xf numFmtId="0" fontId="101" fillId="15" borderId="96" xfId="0" applyFont="1" applyFill="1" applyBorder="1" applyAlignment="1">
      <alignment horizontal="center" vertical="center" wrapText="1"/>
    </xf>
    <xf numFmtId="0" fontId="4" fillId="0" borderId="102" xfId="0" applyFont="1" applyBorder="1"/>
    <xf numFmtId="0" fontId="4" fillId="0" borderId="96" xfId="0" applyFont="1" applyBorder="1"/>
    <xf numFmtId="0" fontId="4" fillId="0" borderId="76" xfId="0" applyFont="1" applyBorder="1"/>
    <xf numFmtId="0" fontId="4" fillId="0" borderId="44" xfId="0" applyFont="1" applyBorder="1"/>
    <xf numFmtId="0" fontId="4" fillId="0" borderId="104" xfId="0" applyFont="1" applyBorder="1"/>
    <xf numFmtId="0" fontId="16" fillId="15" borderId="44" xfId="0" applyFont="1" applyFill="1" applyBorder="1"/>
    <xf numFmtId="0" fontId="16" fillId="15" borderId="103" xfId="0" applyFont="1" applyFill="1" applyBorder="1"/>
    <xf numFmtId="0" fontId="4" fillId="0" borderId="103" xfId="0" applyFont="1" applyBorder="1"/>
    <xf numFmtId="0" fontId="4" fillId="0" borderId="105" xfId="0" applyFont="1" applyBorder="1"/>
    <xf numFmtId="0" fontId="108" fillId="0" borderId="156" xfId="0" applyFont="1" applyBorder="1" applyAlignment="1" applyProtection="1">
      <alignment horizontal="center" vertical="center"/>
      <protection locked="0"/>
    </xf>
    <xf numFmtId="0" fontId="16" fillId="0" borderId="59" xfId="0" applyFont="1" applyBorder="1" applyAlignment="1" applyProtection="1">
      <alignment horizontal="center" vertical="center"/>
      <protection locked="0"/>
    </xf>
    <xf numFmtId="0" fontId="16" fillId="0" borderId="157" xfId="0" applyFont="1" applyBorder="1" applyAlignment="1" applyProtection="1">
      <alignment horizontal="center" vertical="center"/>
      <protection locked="0"/>
    </xf>
    <xf numFmtId="0" fontId="195" fillId="20" borderId="100" xfId="0" applyFont="1" applyFill="1" applyBorder="1" applyAlignment="1">
      <alignment horizontal="center" vertical="center" wrapText="1"/>
    </xf>
    <xf numFmtId="0" fontId="196" fillId="0" borderId="101" xfId="0" applyFont="1" applyBorder="1"/>
    <xf numFmtId="0" fontId="127" fillId="0" borderId="100" xfId="0" applyFont="1" applyBorder="1" applyAlignment="1" applyProtection="1">
      <alignment horizontal="center" vertical="center" wrapText="1"/>
      <protection locked="0"/>
    </xf>
    <xf numFmtId="0" fontId="128" fillId="0" borderId="20" xfId="0" applyFont="1" applyBorder="1" applyProtection="1">
      <protection locked="0"/>
    </xf>
    <xf numFmtId="0" fontId="128" fillId="0" borderId="101" xfId="0" applyFont="1" applyBorder="1" applyProtection="1">
      <protection locked="0"/>
    </xf>
    <xf numFmtId="0" fontId="238" fillId="5" borderId="58" xfId="0" applyFont="1" applyFill="1" applyBorder="1" applyAlignment="1">
      <alignment horizontal="center" vertical="center" wrapText="1"/>
    </xf>
    <xf numFmtId="0" fontId="239" fillId="0" borderId="59" xfId="0" applyFont="1" applyBorder="1"/>
    <xf numFmtId="0" fontId="239" fillId="0" borderId="60" xfId="0" applyFont="1" applyBorder="1"/>
    <xf numFmtId="0" fontId="123" fillId="28" borderId="100" xfId="0" applyFont="1" applyFill="1" applyBorder="1" applyAlignment="1">
      <alignment horizontal="center" vertical="center" wrapText="1"/>
    </xf>
    <xf numFmtId="0" fontId="128" fillId="28" borderId="20" xfId="0" applyFont="1" applyFill="1" applyBorder="1"/>
    <xf numFmtId="0" fontId="128" fillId="28" borderId="101" xfId="0" applyFont="1" applyFill="1" applyBorder="1"/>
    <xf numFmtId="0" fontId="123" fillId="5" borderId="58" xfId="0" applyFont="1" applyFill="1" applyBorder="1" applyAlignment="1">
      <alignment horizontal="center" vertical="center" wrapText="1"/>
    </xf>
    <xf numFmtId="0" fontId="139" fillId="0" borderId="58" xfId="0" applyFont="1" applyBorder="1" applyAlignment="1">
      <alignment vertical="center"/>
    </xf>
    <xf numFmtId="0" fontId="128" fillId="0" borderId="59" xfId="0" applyFont="1" applyBorder="1" applyAlignment="1">
      <alignment vertical="center"/>
    </xf>
    <xf numFmtId="0" fontId="123" fillId="5" borderId="100" xfId="0" applyFont="1" applyFill="1" applyBorder="1" applyAlignment="1">
      <alignment horizontal="center" vertical="center" wrapText="1"/>
    </xf>
    <xf numFmtId="0" fontId="128" fillId="0" borderId="20" xfId="0" applyFont="1" applyBorder="1"/>
    <xf numFmtId="0" fontId="128" fillId="0" borderId="101" xfId="0" applyFont="1" applyBorder="1"/>
    <xf numFmtId="0" fontId="16" fillId="0" borderId="38" xfId="0" applyFont="1" applyBorder="1"/>
    <xf numFmtId="0" fontId="4" fillId="0" borderId="39" xfId="0" applyFont="1" applyBorder="1"/>
    <xf numFmtId="0" fontId="4" fillId="0" borderId="40" xfId="0" applyFont="1" applyBorder="1"/>
    <xf numFmtId="0" fontId="16" fillId="0" borderId="58" xfId="0" applyFont="1" applyBorder="1"/>
    <xf numFmtId="0" fontId="4" fillId="0" borderId="59" xfId="0" applyFont="1" applyBorder="1"/>
    <xf numFmtId="0" fontId="4" fillId="0" borderId="60" xfId="0" applyFont="1" applyBorder="1"/>
    <xf numFmtId="0" fontId="177" fillId="0" borderId="58" xfId="0" applyFont="1" applyBorder="1"/>
    <xf numFmtId="0" fontId="16" fillId="0" borderId="0" xfId="0" applyFont="1"/>
    <xf numFmtId="0" fontId="63" fillId="0" borderId="0" xfId="0" applyFont="1"/>
    <xf numFmtId="0" fontId="28" fillId="11" borderId="0" xfId="0" applyFont="1" applyFill="1"/>
    <xf numFmtId="0" fontId="16" fillId="0" borderId="0" xfId="0" applyFont="1" applyProtection="1">
      <protection locked="0"/>
    </xf>
    <xf numFmtId="0" fontId="0" fillId="0" borderId="0" xfId="0" applyProtection="1">
      <protection locked="0"/>
    </xf>
    <xf numFmtId="0" fontId="192" fillId="11" borderId="59" xfId="0" applyFont="1" applyFill="1" applyBorder="1" applyAlignment="1">
      <alignment horizontal="right" vertical="center" wrapText="1"/>
    </xf>
    <xf numFmtId="0" fontId="193" fillId="0" borderId="59" xfId="0" applyFont="1" applyBorder="1" applyAlignment="1">
      <alignment horizontal="right" vertical="center" wrapText="1"/>
    </xf>
    <xf numFmtId="0" fontId="193" fillId="0" borderId="60" xfId="0" applyFont="1" applyBorder="1" applyAlignment="1">
      <alignment horizontal="right" vertical="center" wrapText="1"/>
    </xf>
    <xf numFmtId="0" fontId="21" fillId="4" borderId="58" xfId="0" applyFont="1" applyFill="1" applyBorder="1" applyAlignment="1">
      <alignment horizontal="right"/>
    </xf>
    <xf numFmtId="0" fontId="123" fillId="15" borderId="77" xfId="0" applyFont="1" applyFill="1" applyBorder="1" applyAlignment="1">
      <alignment horizontal="center" vertical="center"/>
    </xf>
    <xf numFmtId="0" fontId="128" fillId="0" borderId="78" xfId="0" applyFont="1" applyBorder="1"/>
    <xf numFmtId="0" fontId="139" fillId="15" borderId="77" xfId="0" applyFont="1" applyFill="1" applyBorder="1" applyAlignment="1">
      <alignment horizontal="center" vertical="center"/>
    </xf>
    <xf numFmtId="0" fontId="128" fillId="0" borderId="79" xfId="0" applyFont="1" applyBorder="1"/>
    <xf numFmtId="0" fontId="127" fillId="4" borderId="80" xfId="0" applyFont="1" applyFill="1" applyBorder="1" applyAlignment="1" applyProtection="1">
      <alignment vertical="center"/>
      <protection locked="0"/>
    </xf>
    <xf numFmtId="0" fontId="128" fillId="0" borderId="83" xfId="0" applyFont="1" applyBorder="1" applyProtection="1">
      <protection locked="0"/>
    </xf>
    <xf numFmtId="0" fontId="128" fillId="0" borderId="81" xfId="0" applyFont="1" applyBorder="1" applyProtection="1">
      <protection locked="0"/>
    </xf>
    <xf numFmtId="0" fontId="46" fillId="4" borderId="80" xfId="0" applyFont="1" applyFill="1" applyBorder="1" applyAlignment="1">
      <alignment horizontal="center" vertical="center"/>
    </xf>
    <xf numFmtId="0" fontId="4" fillId="0" borderId="81" xfId="0" applyFont="1" applyBorder="1"/>
    <xf numFmtId="0" fontId="120" fillId="4" borderId="80" xfId="0" applyFont="1" applyFill="1" applyBorder="1" applyAlignment="1">
      <alignment vertical="center"/>
    </xf>
    <xf numFmtId="0" fontId="128" fillId="0" borderId="83" xfId="0" applyFont="1" applyBorder="1"/>
    <xf numFmtId="0" fontId="128" fillId="0" borderId="81" xfId="0" applyFont="1" applyBorder="1"/>
    <xf numFmtId="0" fontId="103" fillId="15" borderId="80" xfId="0" applyFont="1" applyFill="1" applyBorder="1" applyAlignment="1">
      <alignment horizontal="center" vertical="center" wrapText="1"/>
    </xf>
    <xf numFmtId="0" fontId="149" fillId="15" borderId="77" xfId="0" applyFont="1" applyFill="1" applyBorder="1" applyAlignment="1">
      <alignment horizontal="center" vertical="center"/>
    </xf>
    <xf numFmtId="0" fontId="128" fillId="0" borderId="82" xfId="0" applyFont="1" applyBorder="1"/>
    <xf numFmtId="0" fontId="128" fillId="0" borderId="84" xfId="0" applyFont="1" applyBorder="1"/>
    <xf numFmtId="0" fontId="128" fillId="0" borderId="85" xfId="0" applyFont="1" applyBorder="1"/>
    <xf numFmtId="0" fontId="128" fillId="0" borderId="86" xfId="0" applyFont="1" applyBorder="1"/>
    <xf numFmtId="0" fontId="16" fillId="5" borderId="80" xfId="0" applyFont="1" applyFill="1" applyBorder="1" applyProtection="1">
      <protection locked="0"/>
    </xf>
    <xf numFmtId="0" fontId="4" fillId="0" borderId="83" xfId="0" applyFont="1" applyBorder="1" applyProtection="1">
      <protection locked="0"/>
    </xf>
    <xf numFmtId="0" fontId="4" fillId="0" borderId="81" xfId="0" applyFont="1" applyBorder="1" applyProtection="1">
      <protection locked="0"/>
    </xf>
    <xf numFmtId="0" fontId="173" fillId="29" borderId="144" xfId="0" applyFont="1" applyFill="1" applyBorder="1" applyAlignment="1">
      <alignment horizontal="center" vertical="center" wrapText="1"/>
    </xf>
    <xf numFmtId="0" fontId="173" fillId="29" borderId="143" xfId="0" applyFont="1" applyFill="1" applyBorder="1" applyAlignment="1">
      <alignment horizontal="center" vertical="center" wrapText="1"/>
    </xf>
    <xf numFmtId="0" fontId="173" fillId="29" borderId="145" xfId="0" applyFont="1" applyFill="1" applyBorder="1" applyAlignment="1">
      <alignment horizontal="center" vertical="center" wrapText="1"/>
    </xf>
    <xf numFmtId="0" fontId="20" fillId="27" borderId="77" xfId="0" applyFont="1" applyFill="1" applyBorder="1" applyAlignment="1">
      <alignment horizontal="center" vertical="center"/>
    </xf>
    <xf numFmtId="0" fontId="4" fillId="28" borderId="79" xfId="0" applyFont="1" applyFill="1" applyBorder="1"/>
    <xf numFmtId="0" fontId="4" fillId="28" borderId="78" xfId="0" applyFont="1" applyFill="1" applyBorder="1"/>
    <xf numFmtId="0" fontId="121" fillId="5" borderId="77" xfId="0" applyFont="1" applyFill="1" applyBorder="1" applyAlignment="1">
      <alignment horizontal="center" vertical="center"/>
    </xf>
    <xf numFmtId="0" fontId="174" fillId="0" borderId="79" xfId="0" applyFont="1" applyBorder="1"/>
    <xf numFmtId="0" fontId="174" fillId="0" borderId="78" xfId="0" applyFont="1" applyBorder="1"/>
    <xf numFmtId="0" fontId="174" fillId="0" borderId="85" xfId="0" applyFont="1" applyBorder="1"/>
    <xf numFmtId="0" fontId="174" fillId="0" borderId="90" xfId="0" applyFont="1" applyBorder="1"/>
    <xf numFmtId="0" fontId="174" fillId="0" borderId="91" xfId="0" applyFont="1" applyBorder="1"/>
    <xf numFmtId="0" fontId="220" fillId="5" borderId="58" xfId="0" applyFont="1" applyFill="1" applyBorder="1" applyAlignment="1">
      <alignment vertical="center" wrapText="1"/>
    </xf>
    <xf numFmtId="0" fontId="123" fillId="0" borderId="23" xfId="0" applyFont="1" applyBorder="1" applyAlignment="1" applyProtection="1">
      <alignment horizontal="center" vertical="center"/>
      <protection locked="0"/>
    </xf>
    <xf numFmtId="0" fontId="123" fillId="0" borderId="25" xfId="0" applyFont="1" applyBorder="1" applyAlignment="1" applyProtection="1">
      <alignment horizontal="center" vertical="center"/>
      <protection locked="0"/>
    </xf>
    <xf numFmtId="0" fontId="123" fillId="0" borderId="34" xfId="0" applyFont="1" applyBorder="1" applyAlignment="1" applyProtection="1">
      <alignment horizontal="center" vertical="center"/>
      <protection locked="0"/>
    </xf>
    <xf numFmtId="0" fontId="123" fillId="0" borderId="17" xfId="0" applyFont="1" applyBorder="1" applyAlignment="1" applyProtection="1">
      <alignment horizontal="center" vertical="center"/>
      <protection locked="0"/>
    </xf>
    <xf numFmtId="0" fontId="122" fillId="0" borderId="140" xfId="0" applyFont="1" applyBorder="1" applyAlignment="1" applyProtection="1">
      <alignment horizontal="center" vertical="center"/>
      <protection locked="0"/>
    </xf>
    <xf numFmtId="0" fontId="112" fillId="0" borderId="141" xfId="0" applyFont="1" applyBorder="1" applyAlignment="1" applyProtection="1">
      <alignment horizontal="center" vertical="center"/>
      <protection locked="0"/>
    </xf>
    <xf numFmtId="0" fontId="112" fillId="0" borderId="142" xfId="0" applyFont="1" applyBorder="1" applyAlignment="1" applyProtection="1">
      <alignment horizontal="center" vertical="center"/>
      <protection locked="0"/>
    </xf>
    <xf numFmtId="0" fontId="136" fillId="0" borderId="187" xfId="0" applyFont="1" applyBorder="1" applyAlignment="1">
      <alignment horizontal="left"/>
    </xf>
    <xf numFmtId="0" fontId="136" fillId="0" borderId="44" xfId="0" applyFont="1" applyBorder="1" applyAlignment="1">
      <alignment horizontal="left"/>
    </xf>
    <xf numFmtId="0" fontId="136" fillId="0" borderId="43" xfId="0" applyFont="1" applyBorder="1" applyAlignment="1">
      <alignment horizontal="left"/>
    </xf>
    <xf numFmtId="0" fontId="217" fillId="10" borderId="38" xfId="0" applyFont="1" applyFill="1" applyBorder="1"/>
    <xf numFmtId="0" fontId="48" fillId="11" borderId="0" xfId="0" applyFont="1" applyFill="1"/>
    <xf numFmtId="0" fontId="4" fillId="0" borderId="72" xfId="0" applyFont="1" applyBorder="1"/>
    <xf numFmtId="0" fontId="15" fillId="5" borderId="80" xfId="0" applyFont="1" applyFill="1" applyBorder="1" applyAlignment="1">
      <alignment horizontal="center" vertical="center"/>
    </xf>
    <xf numFmtId="0" fontId="4" fillId="0" borderId="83" xfId="0" applyFont="1" applyBorder="1"/>
    <xf numFmtId="0" fontId="177" fillId="5" borderId="80" xfId="0" applyFont="1" applyFill="1" applyBorder="1" applyAlignment="1">
      <alignment horizontal="left" vertical="center"/>
    </xf>
    <xf numFmtId="0" fontId="174" fillId="0" borderId="83" xfId="0" applyFont="1" applyBorder="1"/>
    <xf numFmtId="0" fontId="174" fillId="0" borderId="81" xfId="0" applyFont="1" applyBorder="1"/>
    <xf numFmtId="0" fontId="49" fillId="5" borderId="80" xfId="0" applyFont="1" applyFill="1" applyBorder="1" applyAlignment="1">
      <alignment vertical="center"/>
    </xf>
    <xf numFmtId="0" fontId="177" fillId="5" borderId="80" xfId="0" applyFont="1" applyFill="1" applyBorder="1" applyAlignment="1">
      <alignment horizontal="center" vertical="center"/>
    </xf>
    <xf numFmtId="0" fontId="123" fillId="5" borderId="137" xfId="0" applyFont="1" applyFill="1" applyBorder="1" applyAlignment="1">
      <alignment horizontal="center" vertical="center" wrapText="1"/>
    </xf>
    <xf numFmtId="0" fontId="123" fillId="5" borderId="138" xfId="0" applyFont="1" applyFill="1" applyBorder="1" applyAlignment="1">
      <alignment horizontal="center" vertical="center" wrapText="1"/>
    </xf>
    <xf numFmtId="0" fontId="139" fillId="5" borderId="100" xfId="0" applyFont="1" applyFill="1" applyBorder="1" applyAlignment="1">
      <alignment horizontal="center" vertical="center"/>
    </xf>
    <xf numFmtId="0" fontId="139" fillId="5" borderId="20" xfId="0" applyFont="1" applyFill="1" applyBorder="1" applyAlignment="1">
      <alignment horizontal="center" vertical="center"/>
    </xf>
    <xf numFmtId="0" fontId="139" fillId="5" borderId="101" xfId="0" applyFont="1" applyFill="1" applyBorder="1" applyAlignment="1">
      <alignment horizontal="center" vertical="center"/>
    </xf>
    <xf numFmtId="0" fontId="139" fillId="0" borderId="58" xfId="0" applyFont="1" applyBorder="1"/>
    <xf numFmtId="0" fontId="139" fillId="11" borderId="59" xfId="0" applyFont="1" applyFill="1" applyBorder="1"/>
    <xf numFmtId="0" fontId="233" fillId="5" borderId="100" xfId="0" applyFont="1" applyFill="1" applyBorder="1" applyAlignment="1">
      <alignment horizontal="center" vertical="center" wrapText="1"/>
    </xf>
    <xf numFmtId="0" fontId="234" fillId="0" borderId="101" xfId="0" applyFont="1" applyBorder="1"/>
    <xf numFmtId="0" fontId="141" fillId="5" borderId="100" xfId="0" applyFont="1" applyFill="1" applyBorder="1" applyAlignment="1">
      <alignment horizontal="center" vertical="center" wrapText="1"/>
    </xf>
    <xf numFmtId="0" fontId="130" fillId="10" borderId="38" xfId="0" applyFont="1" applyFill="1" applyBorder="1"/>
    <xf numFmtId="0" fontId="128" fillId="0" borderId="39" xfId="0" applyFont="1" applyBorder="1"/>
    <xf numFmtId="0" fontId="128" fillId="0" borderId="40" xfId="0" applyFont="1" applyBorder="1"/>
    <xf numFmtId="0" fontId="127" fillId="10" borderId="38" xfId="0" applyFont="1" applyFill="1" applyBorder="1" applyAlignment="1">
      <alignment wrapText="1"/>
    </xf>
    <xf numFmtId="0" fontId="177" fillId="17" borderId="88" xfId="0" applyFont="1" applyFill="1" applyBorder="1" applyAlignment="1">
      <alignment horizontal="center" vertical="center"/>
    </xf>
    <xf numFmtId="0" fontId="174" fillId="0" borderId="89" xfId="0" applyFont="1" applyBorder="1"/>
    <xf numFmtId="0" fontId="174" fillId="0" borderId="92" xfId="0" applyFont="1" applyBorder="1"/>
    <xf numFmtId="0" fontId="177" fillId="0" borderId="93" xfId="0" applyFont="1" applyBorder="1" applyAlignment="1">
      <alignment vertical="top" wrapText="1"/>
    </xf>
    <xf numFmtId="0" fontId="174" fillId="0" borderId="94" xfId="0" applyFont="1" applyBorder="1"/>
    <xf numFmtId="0" fontId="174" fillId="0" borderId="95" xfId="0" applyFont="1" applyBorder="1"/>
    <xf numFmtId="0" fontId="177" fillId="19" borderId="93" xfId="0" applyFont="1" applyFill="1" applyBorder="1" applyAlignment="1">
      <alignment vertical="top" wrapText="1"/>
    </xf>
    <xf numFmtId="0" fontId="153" fillId="5" borderId="97" xfId="0" applyFont="1" applyFill="1" applyBorder="1" applyAlignment="1">
      <alignment horizontal="center" vertical="center" wrapText="1"/>
    </xf>
    <xf numFmtId="0" fontId="128" fillId="0" borderId="98" xfId="0" applyFont="1" applyBorder="1"/>
    <xf numFmtId="0" fontId="128" fillId="0" borderId="99" xfId="0" applyFont="1" applyBorder="1"/>
    <xf numFmtId="0" fontId="149" fillId="5" borderId="97" xfId="0" applyFont="1" applyFill="1" applyBorder="1" applyAlignment="1">
      <alignment vertical="center" wrapText="1"/>
    </xf>
    <xf numFmtId="0" fontId="123" fillId="4" borderId="100" xfId="0" applyFont="1" applyFill="1" applyBorder="1" applyAlignment="1" applyProtection="1">
      <alignment horizontal="center" vertical="center" wrapText="1"/>
      <protection locked="0"/>
    </xf>
    <xf numFmtId="0" fontId="123" fillId="4" borderId="20" xfId="0" applyFont="1" applyFill="1" applyBorder="1" applyAlignment="1" applyProtection="1">
      <alignment horizontal="center" vertical="center" wrapText="1"/>
      <protection locked="0"/>
    </xf>
    <xf numFmtId="0" fontId="123" fillId="4" borderId="101" xfId="0" applyFont="1" applyFill="1" applyBorder="1" applyAlignment="1" applyProtection="1">
      <alignment horizontal="center" vertical="center" wrapText="1"/>
      <protection locked="0"/>
    </xf>
    <xf numFmtId="0" fontId="244" fillId="29" borderId="195" xfId="0" applyFont="1" applyFill="1" applyBorder="1" applyAlignment="1" applyProtection="1">
      <alignment horizontal="left" vertical="center" wrapText="1"/>
      <protection locked="0"/>
    </xf>
    <xf numFmtId="0" fontId="244" fillId="29" borderId="20" xfId="0" applyFont="1" applyFill="1" applyBorder="1" applyAlignment="1" applyProtection="1">
      <alignment horizontal="left" vertical="center" wrapText="1"/>
      <protection locked="0"/>
    </xf>
    <xf numFmtId="0" fontId="244" fillId="29" borderId="101" xfId="0" applyFont="1" applyFill="1" applyBorder="1" applyAlignment="1" applyProtection="1">
      <alignment horizontal="left" vertical="center" wrapText="1"/>
      <protection locked="0"/>
    </xf>
    <xf numFmtId="0" fontId="156" fillId="29" borderId="100" xfId="0" applyFont="1" applyFill="1" applyBorder="1" applyAlignment="1">
      <alignment horizontal="left" wrapText="1"/>
    </xf>
    <xf numFmtId="0" fontId="156" fillId="29" borderId="20" xfId="0" applyFont="1" applyFill="1" applyBorder="1" applyAlignment="1">
      <alignment horizontal="left" wrapText="1"/>
    </xf>
    <xf numFmtId="0" fontId="151" fillId="28" borderId="194" xfId="0" applyFont="1" applyFill="1" applyBorder="1" applyAlignment="1" applyProtection="1">
      <alignment horizontal="left"/>
      <protection locked="0"/>
    </xf>
    <xf numFmtId="0" fontId="151" fillId="28" borderId="20" xfId="0" applyFont="1" applyFill="1" applyBorder="1" applyAlignment="1" applyProtection="1">
      <alignment horizontal="left"/>
      <protection locked="0"/>
    </xf>
    <xf numFmtId="0" fontId="151" fillId="28" borderId="101" xfId="0" applyFont="1" applyFill="1" applyBorder="1" applyAlignment="1" applyProtection="1">
      <alignment horizontal="left"/>
      <protection locked="0"/>
    </xf>
    <xf numFmtId="0" fontId="123" fillId="0" borderId="23" xfId="0" applyFont="1" applyBorder="1" applyAlignment="1" applyProtection="1">
      <alignment horizontal="center" vertical="center" wrapText="1"/>
      <protection locked="0"/>
    </xf>
    <xf numFmtId="0" fontId="123" fillId="0" borderId="24" xfId="0" applyFont="1" applyBorder="1" applyAlignment="1" applyProtection="1">
      <alignment horizontal="center" vertical="center" wrapText="1"/>
      <protection locked="0"/>
    </xf>
    <xf numFmtId="0" fontId="123" fillId="0" borderId="146" xfId="0" applyFont="1" applyBorder="1" applyAlignment="1" applyProtection="1">
      <alignment horizontal="center" vertical="center" wrapText="1"/>
      <protection locked="0"/>
    </xf>
    <xf numFmtId="0" fontId="123" fillId="0" borderId="34" xfId="0" applyFont="1" applyBorder="1" applyAlignment="1" applyProtection="1">
      <alignment horizontal="center" vertical="center" wrapText="1"/>
      <protection locked="0"/>
    </xf>
    <xf numFmtId="0" fontId="123" fillId="0" borderId="7" xfId="0" applyFont="1" applyBorder="1" applyAlignment="1" applyProtection="1">
      <alignment horizontal="center" vertical="center" wrapText="1"/>
      <protection locked="0"/>
    </xf>
    <xf numFmtId="0" fontId="123" fillId="0" borderId="8" xfId="0" applyFont="1" applyBorder="1" applyAlignment="1" applyProtection="1">
      <alignment horizontal="center" vertical="center" wrapText="1"/>
      <protection locked="0"/>
    </xf>
    <xf numFmtId="0" fontId="151" fillId="28" borderId="194" xfId="0" applyFont="1" applyFill="1" applyBorder="1" applyAlignment="1" applyProtection="1">
      <alignment horizontal="center"/>
      <protection locked="0"/>
    </xf>
    <xf numFmtId="0" fontId="151" fillId="28" borderId="20" xfId="0" applyFont="1" applyFill="1" applyBorder="1" applyAlignment="1" applyProtection="1">
      <alignment horizontal="center"/>
      <protection locked="0"/>
    </xf>
    <xf numFmtId="0" fontId="151" fillId="28" borderId="101" xfId="0" applyFont="1" applyFill="1" applyBorder="1" applyAlignment="1" applyProtection="1">
      <alignment horizontal="center"/>
      <protection locked="0"/>
    </xf>
    <xf numFmtId="0" fontId="156" fillId="29" borderId="100" xfId="0" applyFont="1" applyFill="1" applyBorder="1" applyAlignment="1">
      <alignment horizontal="left" vertical="center" wrapText="1"/>
    </xf>
    <xf numFmtId="0" fontId="156" fillId="29" borderId="20" xfId="0" applyFont="1" applyFill="1" applyBorder="1" applyAlignment="1">
      <alignment horizontal="left" vertical="center" wrapText="1"/>
    </xf>
    <xf numFmtId="0" fontId="156" fillId="29" borderId="150" xfId="0" applyFont="1" applyFill="1" applyBorder="1" applyAlignment="1">
      <alignment horizontal="left" vertical="center" wrapText="1"/>
    </xf>
    <xf numFmtId="0" fontId="123" fillId="0" borderId="151" xfId="0" applyFont="1" applyBorder="1" applyAlignment="1" applyProtection="1">
      <alignment horizontal="center" vertical="center" wrapText="1"/>
      <protection locked="0"/>
    </xf>
    <xf numFmtId="0" fontId="123" fillId="0" borderId="153" xfId="0" applyFont="1" applyBorder="1" applyAlignment="1" applyProtection="1">
      <alignment horizontal="center" vertical="center" wrapText="1"/>
      <protection locked="0"/>
    </xf>
    <xf numFmtId="0" fontId="123" fillId="0" borderId="152" xfId="0" applyFont="1" applyBorder="1" applyAlignment="1" applyProtection="1">
      <alignment horizontal="center" vertical="center" wrapText="1"/>
      <protection locked="0"/>
    </xf>
    <xf numFmtId="0" fontId="123" fillId="0" borderId="154" xfId="0" applyFont="1" applyBorder="1" applyAlignment="1" applyProtection="1">
      <alignment horizontal="center" vertical="center" wrapText="1"/>
      <protection locked="0"/>
    </xf>
    <xf numFmtId="0" fontId="123" fillId="0" borderId="100" xfId="0" applyFont="1" applyBorder="1" applyAlignment="1" applyProtection="1">
      <alignment horizontal="center" vertical="center" wrapText="1"/>
      <protection locked="0"/>
    </xf>
    <xf numFmtId="0" fontId="123" fillId="0" borderId="20" xfId="0" applyFont="1" applyBorder="1" applyAlignment="1" applyProtection="1">
      <alignment horizontal="center" vertical="center" wrapText="1"/>
      <protection locked="0"/>
    </xf>
    <xf numFmtId="0" fontId="123" fillId="0" borderId="101" xfId="0" applyFont="1" applyBorder="1" applyAlignment="1" applyProtection="1">
      <alignment horizontal="center" vertical="center" wrapText="1"/>
      <protection locked="0"/>
    </xf>
    <xf numFmtId="0" fontId="150" fillId="28" borderId="194" xfId="0" applyFont="1" applyFill="1" applyBorder="1" applyAlignment="1" applyProtection="1">
      <alignment horizontal="left"/>
      <protection locked="0"/>
    </xf>
    <xf numFmtId="0" fontId="150" fillId="28" borderId="20" xfId="0" applyFont="1" applyFill="1" applyBorder="1" applyAlignment="1" applyProtection="1">
      <alignment horizontal="left"/>
      <protection locked="0"/>
    </xf>
    <xf numFmtId="0" fontId="150" fillId="28" borderId="101" xfId="0" applyFont="1" applyFill="1" applyBorder="1" applyAlignment="1" applyProtection="1">
      <alignment horizontal="left"/>
      <protection locked="0"/>
    </xf>
    <xf numFmtId="0" fontId="245" fillId="28" borderId="20" xfId="0" applyFont="1" applyFill="1" applyBorder="1" applyAlignment="1" applyProtection="1">
      <alignment horizontal="center"/>
      <protection locked="0"/>
    </xf>
    <xf numFmtId="0" fontId="245" fillId="28" borderId="101" xfId="0" applyFont="1" applyFill="1" applyBorder="1" applyAlignment="1" applyProtection="1">
      <alignment horizontal="center"/>
      <protection locked="0"/>
    </xf>
    <xf numFmtId="0" fontId="180" fillId="11" borderId="38" xfId="0" applyFont="1" applyFill="1" applyBorder="1" applyAlignment="1">
      <alignment horizontal="left"/>
    </xf>
    <xf numFmtId="0" fontId="180" fillId="11" borderId="39" xfId="0" applyFont="1" applyFill="1" applyBorder="1" applyAlignment="1">
      <alignment horizontal="left"/>
    </xf>
    <xf numFmtId="0" fontId="180" fillId="11" borderId="40" xfId="0" applyFont="1" applyFill="1" applyBorder="1" applyAlignment="1">
      <alignment horizontal="left"/>
    </xf>
    <xf numFmtId="0" fontId="188" fillId="0" borderId="38" xfId="0" applyFont="1" applyBorder="1" applyAlignment="1">
      <alignment horizontal="left"/>
    </xf>
    <xf numFmtId="0" fontId="188" fillId="0" borderId="39" xfId="0" applyFont="1" applyBorder="1" applyAlignment="1">
      <alignment horizontal="left"/>
    </xf>
    <xf numFmtId="0" fontId="188" fillId="0" borderId="40" xfId="0" applyFont="1" applyBorder="1" applyAlignment="1">
      <alignment horizontal="left"/>
    </xf>
    <xf numFmtId="0" fontId="147" fillId="10" borderId="38" xfId="0" applyFont="1" applyFill="1" applyBorder="1"/>
    <xf numFmtId="0" fontId="123" fillId="5" borderId="151" xfId="0" applyFont="1" applyFill="1" applyBorder="1" applyAlignment="1">
      <alignment horizontal="center" vertical="center" wrapText="1"/>
    </xf>
    <xf numFmtId="0" fontId="123" fillId="5" borderId="152" xfId="0" applyFont="1" applyFill="1" applyBorder="1" applyAlignment="1">
      <alignment horizontal="center" vertical="center" wrapText="1"/>
    </xf>
    <xf numFmtId="0" fontId="175" fillId="10" borderId="38" xfId="0" applyFont="1" applyFill="1" applyBorder="1" applyAlignment="1">
      <alignment horizontal="left" vertical="top" wrapText="1"/>
    </xf>
    <xf numFmtId="0" fontId="175" fillId="10" borderId="39" xfId="0" applyFont="1" applyFill="1" applyBorder="1" applyAlignment="1">
      <alignment horizontal="left" vertical="top" wrapText="1"/>
    </xf>
    <xf numFmtId="0" fontId="175" fillId="10" borderId="40" xfId="0" applyFont="1" applyFill="1" applyBorder="1" applyAlignment="1">
      <alignment horizontal="left" vertical="top" wrapText="1"/>
    </xf>
    <xf numFmtId="0" fontId="200" fillId="11" borderId="58" xfId="0" applyFont="1" applyFill="1" applyBorder="1" applyAlignment="1">
      <alignment horizontal="right" vertical="center" wrapText="1"/>
    </xf>
    <xf numFmtId="0" fontId="64" fillId="11" borderId="59" xfId="0" applyFont="1" applyFill="1" applyBorder="1" applyAlignment="1">
      <alignment horizontal="right" vertical="center" wrapText="1"/>
    </xf>
    <xf numFmtId="0" fontId="64" fillId="11" borderId="60" xfId="0" applyFont="1" applyFill="1" applyBorder="1" applyAlignment="1">
      <alignment horizontal="right" vertical="center" wrapText="1"/>
    </xf>
    <xf numFmtId="0" fontId="70" fillId="0" borderId="0" xfId="0" applyFont="1"/>
    <xf numFmtId="0" fontId="12" fillId="4" borderId="100" xfId="0" applyFont="1" applyFill="1" applyBorder="1" applyAlignment="1" applyProtection="1">
      <alignment horizontal="center" vertical="center" wrapText="1"/>
      <protection locked="0"/>
    </xf>
    <xf numFmtId="0" fontId="4" fillId="0" borderId="20" xfId="0" applyFont="1" applyBorder="1" applyProtection="1">
      <protection locked="0"/>
    </xf>
    <xf numFmtId="0" fontId="4" fillId="0" borderId="101" xfId="0" applyFont="1" applyBorder="1" applyProtection="1">
      <protection locked="0"/>
    </xf>
    <xf numFmtId="0" fontId="173" fillId="32" borderId="58" xfId="0" applyFont="1" applyFill="1" applyBorder="1" applyAlignment="1">
      <alignment horizontal="center" vertical="center" wrapText="1"/>
    </xf>
    <xf numFmtId="0" fontId="191" fillId="31" borderId="59" xfId="0" applyFont="1" applyFill="1" applyBorder="1"/>
    <xf numFmtId="0" fontId="191" fillId="31" borderId="60" xfId="0" applyFont="1" applyFill="1" applyBorder="1"/>
    <xf numFmtId="0" fontId="15" fillId="32" borderId="100" xfId="0" applyFont="1" applyFill="1" applyBorder="1" applyAlignment="1">
      <alignment horizontal="center" vertical="center" wrapText="1"/>
    </xf>
    <xf numFmtId="0" fontId="4" fillId="31" borderId="20" xfId="0" applyFont="1" applyFill="1" applyBorder="1"/>
    <xf numFmtId="0" fontId="4" fillId="31" borderId="101" xfId="0" applyFont="1" applyFill="1" applyBorder="1"/>
    <xf numFmtId="0" fontId="188" fillId="10" borderId="38" xfId="0" applyFont="1" applyFill="1" applyBorder="1" applyAlignment="1">
      <alignment vertical="center"/>
    </xf>
    <xf numFmtId="0" fontId="174" fillId="0" borderId="39" xfId="0" applyFont="1" applyBorder="1"/>
    <xf numFmtId="0" fontId="174" fillId="0" borderId="40" xfId="0" applyFont="1" applyBorder="1"/>
    <xf numFmtId="0" fontId="12" fillId="4" borderId="20" xfId="0" applyFont="1" applyFill="1" applyBorder="1" applyAlignment="1" applyProtection="1">
      <alignment horizontal="center" vertical="center" wrapText="1"/>
      <protection locked="0"/>
    </xf>
    <xf numFmtId="0" fontId="15" fillId="0" borderId="100" xfId="0" applyFont="1" applyBorder="1" applyAlignment="1">
      <alignment horizontal="left" vertical="center" wrapText="1"/>
    </xf>
    <xf numFmtId="0" fontId="4" fillId="0" borderId="20" xfId="0" applyFont="1" applyBorder="1" applyAlignment="1">
      <alignment horizontal="left"/>
    </xf>
    <xf numFmtId="0" fontId="4" fillId="0" borderId="101" xfId="0" applyFont="1" applyBorder="1" applyAlignment="1">
      <alignment horizontal="left"/>
    </xf>
    <xf numFmtId="0" fontId="192" fillId="0" borderId="58" xfId="0" applyFont="1" applyBorder="1" applyAlignment="1">
      <alignment horizontal="center"/>
    </xf>
    <xf numFmtId="0" fontId="191" fillId="0" borderId="59" xfId="0" applyFont="1" applyBorder="1" applyAlignment="1">
      <alignment horizontal="center"/>
    </xf>
    <xf numFmtId="0" fontId="191" fillId="0" borderId="60" xfId="0" applyFont="1" applyBorder="1" applyAlignment="1">
      <alignment horizontal="center"/>
    </xf>
    <xf numFmtId="0" fontId="15" fillId="32" borderId="20" xfId="0" applyFont="1" applyFill="1" applyBorder="1" applyAlignment="1">
      <alignment horizontal="center" vertical="center" wrapText="1"/>
    </xf>
    <xf numFmtId="0" fontId="96" fillId="4" borderId="100" xfId="0" applyFont="1" applyFill="1" applyBorder="1" applyAlignment="1" applyProtection="1">
      <alignment horizontal="center" vertical="center" wrapText="1"/>
      <protection locked="0"/>
    </xf>
    <xf numFmtId="0" fontId="16" fillId="12" borderId="103" xfId="0" applyFont="1" applyFill="1" applyBorder="1"/>
    <xf numFmtId="0" fontId="126" fillId="37" borderId="164" xfId="0" applyFont="1" applyFill="1" applyBorder="1" applyAlignment="1" applyProtection="1">
      <alignment horizontal="center" vertical="center"/>
      <protection locked="0"/>
    </xf>
    <xf numFmtId="0" fontId="15" fillId="37" borderId="39" xfId="0" applyFont="1" applyFill="1" applyBorder="1" applyAlignment="1" applyProtection="1">
      <alignment horizontal="center" vertical="center"/>
      <protection locked="0"/>
    </xf>
    <xf numFmtId="0" fontId="15" fillId="37" borderId="165" xfId="0" applyFont="1" applyFill="1" applyBorder="1" applyAlignment="1" applyProtection="1">
      <alignment horizontal="center" vertical="center"/>
      <protection locked="0"/>
    </xf>
    <xf numFmtId="0" fontId="240" fillId="32" borderId="38" xfId="0" applyFont="1" applyFill="1" applyBorder="1" applyAlignment="1">
      <alignment horizontal="center" vertical="center" wrapText="1"/>
    </xf>
    <xf numFmtId="0" fontId="240" fillId="32" borderId="39" xfId="0" applyFont="1" applyFill="1" applyBorder="1" applyAlignment="1">
      <alignment horizontal="center" vertical="center" wrapText="1"/>
    </xf>
    <xf numFmtId="0" fontId="173" fillId="0" borderId="38" xfId="0" applyFont="1" applyBorder="1" applyAlignment="1">
      <alignment horizontal="left"/>
    </xf>
    <xf numFmtId="0" fontId="173" fillId="0" borderId="39" xfId="0" applyFont="1" applyBorder="1" applyAlignment="1">
      <alignment horizontal="left"/>
    </xf>
    <xf numFmtId="0" fontId="173" fillId="0" borderId="40" xfId="0" applyFont="1" applyBorder="1" applyAlignment="1">
      <alignment horizontal="left"/>
    </xf>
    <xf numFmtId="0" fontId="178" fillId="11" borderId="38" xfId="0" applyFont="1" applyFill="1" applyBorder="1" applyAlignment="1">
      <alignment horizontal="left"/>
    </xf>
    <xf numFmtId="0" fontId="178" fillId="11" borderId="39" xfId="0" applyFont="1" applyFill="1" applyBorder="1" applyAlignment="1">
      <alignment horizontal="left"/>
    </xf>
    <xf numFmtId="0" fontId="178" fillId="11" borderId="40" xfId="0" applyFont="1" applyFill="1" applyBorder="1" applyAlignment="1">
      <alignment horizontal="left"/>
    </xf>
    <xf numFmtId="0" fontId="207" fillId="0" borderId="38" xfId="0" applyFont="1" applyBorder="1"/>
    <xf numFmtId="0" fontId="203" fillId="20" borderId="100" xfId="0" applyFont="1" applyFill="1" applyBorder="1" applyAlignment="1">
      <alignment horizontal="center" vertical="center" wrapText="1"/>
    </xf>
    <xf numFmtId="0" fontId="204" fillId="0" borderId="101" xfId="0" applyFont="1" applyBorder="1"/>
    <xf numFmtId="0" fontId="192" fillId="0" borderId="58" xfId="0" applyFont="1" applyBorder="1" applyAlignment="1">
      <alignment horizontal="center" vertical="center"/>
    </xf>
    <xf numFmtId="0" fontId="191" fillId="0" borderId="59" xfId="0" applyFont="1" applyBorder="1" applyAlignment="1">
      <alignment horizontal="center" vertical="center"/>
    </xf>
    <xf numFmtId="0" fontId="191" fillId="0" borderId="60" xfId="0" applyFont="1" applyBorder="1" applyAlignment="1">
      <alignment horizontal="center" vertical="center"/>
    </xf>
    <xf numFmtId="0" fontId="180" fillId="32" borderId="38" xfId="0" applyFont="1" applyFill="1" applyBorder="1" applyAlignment="1">
      <alignment horizontal="center" vertical="center" wrapText="1"/>
    </xf>
    <xf numFmtId="0" fontId="180" fillId="32" borderId="39" xfId="0" applyFont="1" applyFill="1" applyBorder="1" applyAlignment="1">
      <alignment horizontal="center" vertical="center" wrapText="1"/>
    </xf>
    <xf numFmtId="0" fontId="16" fillId="12" borderId="44" xfId="0" applyFont="1" applyFill="1" applyBorder="1"/>
    <xf numFmtId="0" fontId="106" fillId="12" borderId="96" xfId="0" applyFont="1" applyFill="1" applyBorder="1" applyAlignment="1">
      <alignment horizontal="center" vertical="center" wrapText="1"/>
    </xf>
    <xf numFmtId="0" fontId="173" fillId="4" borderId="38" xfId="0" applyFont="1" applyFill="1" applyBorder="1"/>
    <xf numFmtId="0" fontId="177" fillId="0" borderId="38" xfId="0" applyFont="1" applyBorder="1"/>
    <xf numFmtId="0" fontId="97" fillId="12" borderId="77" xfId="0" applyFont="1" applyFill="1" applyBorder="1" applyAlignment="1">
      <alignment horizontal="center" vertical="center"/>
    </xf>
    <xf numFmtId="0" fontId="4" fillId="0" borderId="79" xfId="0" applyFont="1" applyBorder="1"/>
    <xf numFmtId="0" fontId="4" fillId="0" borderId="78" xfId="0" applyFont="1" applyBorder="1"/>
    <xf numFmtId="0" fontId="7" fillId="4" borderId="77" xfId="0" applyFont="1" applyFill="1" applyBorder="1" applyAlignment="1">
      <alignment vertical="center"/>
    </xf>
    <xf numFmtId="0" fontId="199" fillId="4" borderId="80" xfId="0" applyFont="1" applyFill="1" applyBorder="1" applyAlignment="1">
      <alignment horizontal="center" vertical="center" wrapText="1"/>
    </xf>
    <xf numFmtId="0" fontId="199" fillId="4" borderId="79" xfId="0" applyFont="1" applyFill="1" applyBorder="1" applyAlignment="1">
      <alignment horizontal="center" vertical="center" wrapText="1"/>
    </xf>
    <xf numFmtId="0" fontId="7" fillId="4" borderId="80" xfId="0" applyFont="1" applyFill="1" applyBorder="1" applyAlignment="1">
      <alignment vertical="center"/>
    </xf>
    <xf numFmtId="0" fontId="12" fillId="4" borderId="83" xfId="0" applyFont="1" applyFill="1" applyBorder="1" applyAlignment="1" applyProtection="1">
      <alignment vertical="center"/>
      <protection locked="0"/>
    </xf>
    <xf numFmtId="0" fontId="16" fillId="4" borderId="83" xfId="0" applyFont="1" applyFill="1" applyBorder="1" applyAlignment="1" applyProtection="1">
      <alignment vertical="center"/>
      <protection locked="0"/>
    </xf>
    <xf numFmtId="0" fontId="194" fillId="10" borderId="38" xfId="0" applyFont="1" applyFill="1" applyBorder="1"/>
    <xf numFmtId="0" fontId="135" fillId="11" borderId="0" xfId="0" applyFont="1" applyFill="1"/>
    <xf numFmtId="0" fontId="12" fillId="0" borderId="0" xfId="0" applyFont="1"/>
    <xf numFmtId="0" fontId="2" fillId="0" borderId="72" xfId="0" applyFont="1" applyBorder="1"/>
    <xf numFmtId="0" fontId="15" fillId="12" borderId="77" xfId="0" applyFont="1" applyFill="1" applyBorder="1" applyAlignment="1">
      <alignment horizontal="center" vertical="center"/>
    </xf>
    <xf numFmtId="0" fontId="109" fillId="12" borderId="79" xfId="0" applyFont="1" applyFill="1" applyBorder="1" applyAlignment="1">
      <alignment horizontal="center" vertical="center"/>
    </xf>
    <xf numFmtId="0" fontId="207" fillId="12" borderId="80" xfId="0" applyFont="1" applyFill="1" applyBorder="1" applyAlignment="1">
      <alignment horizontal="center" vertical="center" wrapText="1"/>
    </xf>
    <xf numFmtId="0" fontId="5" fillId="12" borderId="77" xfId="0" applyFont="1" applyFill="1" applyBorder="1" applyAlignment="1">
      <alignment horizontal="center" vertical="center"/>
    </xf>
    <xf numFmtId="0" fontId="4" fillId="0" borderId="82" xfId="0" applyFont="1" applyBorder="1"/>
    <xf numFmtId="0" fontId="4" fillId="0" borderId="84" xfId="0" applyFont="1" applyBorder="1"/>
    <xf numFmtId="0" fontId="4" fillId="0" borderId="85" xfId="0" applyFont="1" applyBorder="1"/>
    <xf numFmtId="0" fontId="4" fillId="0" borderId="86" xfId="0" applyFont="1" applyBorder="1"/>
    <xf numFmtId="0" fontId="48" fillId="11" borderId="58" xfId="0" applyFont="1" applyFill="1" applyBorder="1"/>
    <xf numFmtId="0" fontId="188" fillId="12" borderId="80" xfId="0" applyFont="1" applyFill="1" applyBorder="1" applyAlignment="1">
      <alignment horizontal="center" vertical="center"/>
    </xf>
    <xf numFmtId="0" fontId="177" fillId="12" borderId="80" xfId="0" applyFont="1" applyFill="1" applyBorder="1" applyAlignment="1">
      <alignment horizontal="center" vertical="center"/>
    </xf>
    <xf numFmtId="0" fontId="177" fillId="12" borderId="80" xfId="0" applyFont="1" applyFill="1" applyBorder="1" applyAlignment="1">
      <alignment horizontal="left" vertical="center"/>
    </xf>
    <xf numFmtId="0" fontId="237" fillId="12" borderId="80" xfId="0" applyFont="1" applyFill="1" applyBorder="1" applyAlignment="1">
      <alignment vertical="center"/>
    </xf>
    <xf numFmtId="0" fontId="183" fillId="12" borderId="23" xfId="0" applyFont="1" applyFill="1" applyBorder="1" applyAlignment="1">
      <alignment horizontal="center" vertical="center"/>
    </xf>
    <xf numFmtId="0" fontId="174" fillId="0" borderId="24" xfId="0" applyFont="1" applyBorder="1"/>
    <xf numFmtId="0" fontId="174" fillId="0" borderId="25" xfId="0" applyFont="1" applyBorder="1"/>
    <xf numFmtId="0" fontId="121" fillId="30" borderId="77" xfId="0" applyFont="1" applyFill="1" applyBorder="1" applyAlignment="1">
      <alignment horizontal="center" vertical="center"/>
    </xf>
    <xf numFmtId="0" fontId="174" fillId="31" borderId="79" xfId="0" applyFont="1" applyFill="1" applyBorder="1"/>
    <xf numFmtId="0" fontId="174" fillId="31" borderId="78" xfId="0" applyFont="1" applyFill="1" applyBorder="1"/>
    <xf numFmtId="0" fontId="174" fillId="31" borderId="85" xfId="0" applyFont="1" applyFill="1" applyBorder="1"/>
    <xf numFmtId="0" fontId="174" fillId="31" borderId="90" xfId="0" applyFont="1" applyFill="1" applyBorder="1"/>
    <xf numFmtId="0" fontId="174" fillId="31" borderId="91" xfId="0" applyFont="1" applyFill="1" applyBorder="1"/>
    <xf numFmtId="0" fontId="220" fillId="12" borderId="80" xfId="0" applyFont="1" applyFill="1" applyBorder="1" applyAlignment="1">
      <alignment vertical="center" wrapText="1"/>
    </xf>
    <xf numFmtId="0" fontId="177" fillId="12" borderId="80" xfId="0" applyFont="1" applyFill="1" applyBorder="1" applyProtection="1">
      <protection locked="0"/>
    </xf>
    <xf numFmtId="0" fontId="174" fillId="0" borderId="83" xfId="0" applyFont="1" applyBorder="1" applyProtection="1">
      <protection locked="0"/>
    </xf>
    <xf numFmtId="0" fontId="174" fillId="0" borderId="81" xfId="0" applyFont="1" applyBorder="1" applyProtection="1">
      <protection locked="0"/>
    </xf>
    <xf numFmtId="0" fontId="187" fillId="33" borderId="158" xfId="0" applyFont="1" applyFill="1" applyBorder="1" applyAlignment="1">
      <alignment horizontal="center" vertical="center" wrapText="1"/>
    </xf>
    <xf numFmtId="0" fontId="187" fillId="33" borderId="112" xfId="0" applyFont="1" applyFill="1" applyBorder="1" applyAlignment="1">
      <alignment horizontal="center" vertical="center" wrapText="1"/>
    </xf>
    <xf numFmtId="0" fontId="187" fillId="33" borderId="159" xfId="0" applyFont="1" applyFill="1" applyBorder="1" applyAlignment="1">
      <alignment horizontal="center" vertical="center" wrapText="1"/>
    </xf>
    <xf numFmtId="0" fontId="177" fillId="10" borderId="38" xfId="0" applyFont="1" applyFill="1" applyBorder="1"/>
    <xf numFmtId="0" fontId="179" fillId="0" borderId="58" xfId="0" applyFont="1" applyBorder="1"/>
    <xf numFmtId="0" fontId="179" fillId="11" borderId="59" xfId="0" applyFont="1" applyFill="1" applyBorder="1"/>
    <xf numFmtId="0" fontId="139" fillId="32" borderId="100" xfId="0" applyFont="1" applyFill="1" applyBorder="1" applyAlignment="1">
      <alignment horizontal="center" vertical="center"/>
    </xf>
    <xf numFmtId="0" fontId="128" fillId="31" borderId="20" xfId="0" applyFont="1" applyFill="1" applyBorder="1"/>
    <xf numFmtId="0" fontId="128" fillId="31" borderId="101" xfId="0" applyFont="1" applyFill="1" applyBorder="1"/>
    <xf numFmtId="0" fontId="233" fillId="32" borderId="100" xfId="0" applyFont="1" applyFill="1" applyBorder="1" applyAlignment="1">
      <alignment horizontal="center" vertical="center" wrapText="1"/>
    </xf>
    <xf numFmtId="0" fontId="234" fillId="31" borderId="101" xfId="0" applyFont="1" applyFill="1" applyBorder="1"/>
    <xf numFmtId="0" fontId="141" fillId="32" borderId="100" xfId="0" applyFont="1" applyFill="1" applyBorder="1" applyAlignment="1">
      <alignment horizontal="center" vertical="center" wrapText="1"/>
    </xf>
    <xf numFmtId="0" fontId="144" fillId="4" borderId="100" xfId="0" applyFont="1" applyFill="1" applyBorder="1" applyAlignment="1" applyProtection="1">
      <alignment horizontal="center" vertical="center" wrapText="1"/>
      <protection locked="0"/>
    </xf>
    <xf numFmtId="0" fontId="144" fillId="4" borderId="20" xfId="0" applyFont="1" applyFill="1" applyBorder="1" applyAlignment="1" applyProtection="1">
      <alignment horizontal="center" vertical="center" wrapText="1"/>
      <protection locked="0"/>
    </xf>
    <xf numFmtId="0" fontId="144" fillId="4" borderId="24" xfId="0" applyFont="1" applyFill="1" applyBorder="1" applyAlignment="1" applyProtection="1">
      <alignment horizontal="center" vertical="center" wrapText="1"/>
      <protection locked="0"/>
    </xf>
    <xf numFmtId="0" fontId="144" fillId="4" borderId="25" xfId="0" applyFont="1" applyFill="1" applyBorder="1" applyAlignment="1" applyProtection="1">
      <alignment horizontal="center" vertical="center" wrapText="1"/>
      <protection locked="0"/>
    </xf>
    <xf numFmtId="0" fontId="123" fillId="32" borderId="137" xfId="0" applyFont="1" applyFill="1" applyBorder="1" applyAlignment="1">
      <alignment horizontal="center" vertical="center" wrapText="1"/>
    </xf>
    <xf numFmtId="0" fontId="123" fillId="32" borderId="138" xfId="0" applyFont="1" applyFill="1" applyBorder="1" applyAlignment="1">
      <alignment horizontal="center" vertical="center" wrapText="1"/>
    </xf>
    <xf numFmtId="0" fontId="123" fillId="0" borderId="160" xfId="0" applyFont="1" applyBorder="1" applyAlignment="1" applyProtection="1">
      <alignment horizontal="center" vertical="center" wrapText="1"/>
      <protection locked="0"/>
    </xf>
    <xf numFmtId="0" fontId="123" fillId="0" borderId="161" xfId="0" applyFont="1" applyBorder="1" applyAlignment="1" applyProtection="1">
      <alignment horizontal="center" vertical="center" wrapText="1"/>
      <protection locked="0"/>
    </xf>
    <xf numFmtId="0" fontId="123" fillId="0" borderId="162" xfId="0" applyFont="1" applyBorder="1" applyAlignment="1" applyProtection="1">
      <alignment horizontal="center" vertical="center" wrapText="1"/>
      <protection locked="0"/>
    </xf>
    <xf numFmtId="0" fontId="123" fillId="0" borderId="163" xfId="0" applyFont="1" applyBorder="1" applyAlignment="1" applyProtection="1">
      <alignment horizontal="center" vertical="center" wrapText="1"/>
      <protection locked="0"/>
    </xf>
    <xf numFmtId="0" fontId="123" fillId="32" borderId="151" xfId="0" applyFont="1" applyFill="1" applyBorder="1" applyAlignment="1">
      <alignment horizontal="center" vertical="center" wrapText="1"/>
    </xf>
    <xf numFmtId="0" fontId="123" fillId="32" borderId="152" xfId="0" applyFont="1" applyFill="1" applyBorder="1" applyAlignment="1">
      <alignment horizontal="center" vertical="center" wrapText="1"/>
    </xf>
    <xf numFmtId="0" fontId="143" fillId="31" borderId="196" xfId="0" applyFont="1" applyFill="1" applyBorder="1" applyAlignment="1" applyProtection="1">
      <alignment horizontal="left"/>
      <protection locked="0"/>
    </xf>
    <xf numFmtId="0" fontId="143" fillId="31" borderId="20" xfId="0" applyFont="1" applyFill="1" applyBorder="1" applyAlignment="1" applyProtection="1">
      <alignment horizontal="left"/>
      <protection locked="0"/>
    </xf>
    <xf numFmtId="0" fontId="143" fillId="31" borderId="101" xfId="0" applyFont="1" applyFill="1" applyBorder="1" applyAlignment="1" applyProtection="1">
      <alignment horizontal="left"/>
      <protection locked="0"/>
    </xf>
    <xf numFmtId="0" fontId="156" fillId="33" borderId="100" xfId="0" applyFont="1" applyFill="1" applyBorder="1" applyAlignment="1">
      <alignment horizontal="left" vertical="center" wrapText="1"/>
    </xf>
    <xf numFmtId="0" fontId="156" fillId="33" borderId="20" xfId="0" applyFont="1" applyFill="1" applyBorder="1" applyAlignment="1">
      <alignment horizontal="left" vertical="center" wrapText="1"/>
    </xf>
    <xf numFmtId="0" fontId="156" fillId="33" borderId="197" xfId="0" applyFont="1" applyFill="1" applyBorder="1" applyAlignment="1">
      <alignment horizontal="left" vertical="center" wrapText="1"/>
    </xf>
    <xf numFmtId="0" fontId="142" fillId="33" borderId="100" xfId="0" applyFont="1" applyFill="1" applyBorder="1" applyAlignment="1">
      <alignment horizontal="left" vertical="center" wrapText="1"/>
    </xf>
    <xf numFmtId="0" fontId="142" fillId="33" borderId="20" xfId="0" applyFont="1" applyFill="1" applyBorder="1" applyAlignment="1">
      <alignment horizontal="left" vertical="center" wrapText="1"/>
    </xf>
    <xf numFmtId="0" fontId="142" fillId="33" borderId="197" xfId="0" applyFont="1" applyFill="1" applyBorder="1" applyAlignment="1">
      <alignment horizontal="left" vertical="center" wrapText="1"/>
    </xf>
    <xf numFmtId="0" fontId="144" fillId="11" borderId="100" xfId="0" applyFont="1" applyFill="1" applyBorder="1" applyAlignment="1" applyProtection="1">
      <alignment horizontal="center" vertical="center" wrapText="1"/>
      <protection locked="0"/>
    </xf>
    <xf numFmtId="0" fontId="144" fillId="11" borderId="20" xfId="0" applyFont="1" applyFill="1" applyBorder="1" applyAlignment="1" applyProtection="1">
      <alignment horizontal="center" vertical="center" wrapText="1"/>
      <protection locked="0"/>
    </xf>
    <xf numFmtId="0" fontId="144" fillId="11" borderId="101" xfId="0" applyFont="1" applyFill="1" applyBorder="1" applyAlignment="1" applyProtection="1">
      <alignment horizontal="center" vertical="center" wrapText="1"/>
      <protection locked="0"/>
    </xf>
    <xf numFmtId="0" fontId="122" fillId="0" borderId="111" xfId="0" applyFont="1"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0" fontId="143" fillId="33" borderId="196" xfId="0" applyFont="1" applyFill="1" applyBorder="1" applyAlignment="1" applyProtection="1">
      <alignment horizontal="left" vertical="center" wrapText="1"/>
      <protection locked="0"/>
    </xf>
    <xf numFmtId="0" fontId="143" fillId="33" borderId="20" xfId="0" applyFont="1" applyFill="1" applyBorder="1" applyAlignment="1" applyProtection="1">
      <alignment horizontal="left" vertical="center" wrapText="1"/>
      <protection locked="0"/>
    </xf>
    <xf numFmtId="0" fontId="143" fillId="33" borderId="101" xfId="0" applyFont="1" applyFill="1" applyBorder="1" applyAlignment="1" applyProtection="1">
      <alignment horizontal="left" vertical="center" wrapText="1"/>
      <protection locked="0"/>
    </xf>
    <xf numFmtId="0" fontId="143" fillId="31" borderId="198" xfId="0" applyFont="1" applyFill="1" applyBorder="1" applyAlignment="1" applyProtection="1">
      <alignment horizontal="left"/>
      <protection locked="0"/>
    </xf>
    <xf numFmtId="0" fontId="143" fillId="31" borderId="199" xfId="0" applyFont="1" applyFill="1" applyBorder="1" applyAlignment="1" applyProtection="1">
      <alignment horizontal="left"/>
      <protection locked="0"/>
    </xf>
    <xf numFmtId="0" fontId="143" fillId="31" borderId="200" xfId="0" applyFont="1" applyFill="1" applyBorder="1" applyAlignment="1" applyProtection="1">
      <alignment horizontal="left"/>
      <protection locked="0"/>
    </xf>
    <xf numFmtId="0" fontId="145" fillId="31" borderId="196" xfId="0" applyFont="1" applyFill="1" applyBorder="1" applyAlignment="1" applyProtection="1">
      <alignment horizontal="left"/>
      <protection locked="0"/>
    </xf>
    <xf numFmtId="0" fontId="145" fillId="31" borderId="20" xfId="0" applyFont="1" applyFill="1" applyBorder="1" applyAlignment="1" applyProtection="1">
      <alignment horizontal="left"/>
      <protection locked="0"/>
    </xf>
    <xf numFmtId="0" fontId="145" fillId="31" borderId="101" xfId="0" applyFont="1" applyFill="1" applyBorder="1" applyAlignment="1" applyProtection="1">
      <alignment horizontal="left"/>
      <protection locked="0"/>
    </xf>
    <xf numFmtId="0" fontId="134" fillId="0" borderId="189" xfId="0" applyFont="1" applyBorder="1" applyAlignment="1">
      <alignment horizontal="center"/>
    </xf>
    <xf numFmtId="0" fontId="134" fillId="0" borderId="190" xfId="0" applyFont="1" applyBorder="1" applyAlignment="1">
      <alignment horizontal="center"/>
    </xf>
    <xf numFmtId="0" fontId="134" fillId="0" borderId="191" xfId="0" applyFont="1" applyBorder="1" applyAlignment="1">
      <alignment horizontal="center"/>
    </xf>
    <xf numFmtId="0" fontId="75" fillId="4" borderId="80" xfId="0" applyFont="1" applyFill="1" applyBorder="1" applyAlignment="1">
      <alignment horizontal="center" vertical="center"/>
    </xf>
    <xf numFmtId="0" fontId="15" fillId="0" borderId="83" xfId="0" applyFont="1" applyBorder="1"/>
    <xf numFmtId="0" fontId="129" fillId="36" borderId="120" xfId="0" applyFont="1" applyFill="1" applyBorder="1" applyAlignment="1">
      <alignment horizontal="center" vertical="center"/>
    </xf>
    <xf numFmtId="0" fontId="128" fillId="35" borderId="124" xfId="0" applyFont="1" applyFill="1" applyBorder="1"/>
    <xf numFmtId="0" fontId="129" fillId="0" borderId="166" xfId="0" applyFont="1" applyBorder="1" applyAlignment="1" applyProtection="1">
      <alignment horizontal="left" vertical="center" wrapText="1"/>
      <protection locked="0"/>
    </xf>
    <xf numFmtId="0" fontId="128" fillId="0" borderId="167" xfId="0" applyFont="1" applyBorder="1" applyProtection="1">
      <protection locked="0"/>
    </xf>
    <xf numFmtId="0" fontId="128" fillId="0" borderId="168" xfId="0" applyFont="1" applyBorder="1" applyProtection="1">
      <protection locked="0"/>
    </xf>
    <xf numFmtId="0" fontId="130" fillId="4" borderId="121" xfId="0" applyFont="1" applyFill="1" applyBorder="1" applyAlignment="1" applyProtection="1">
      <alignment horizontal="center" vertical="center"/>
      <protection locked="0"/>
    </xf>
    <xf numFmtId="0" fontId="128" fillId="0" borderId="122" xfId="0" applyFont="1" applyBorder="1" applyProtection="1">
      <protection locked="0"/>
    </xf>
    <xf numFmtId="0" fontId="128" fillId="0" borderId="109" xfId="0" applyFont="1" applyBorder="1" applyProtection="1">
      <protection locked="0"/>
    </xf>
    <xf numFmtId="0" fontId="128" fillId="0" borderId="110" xfId="0" applyFont="1" applyBorder="1" applyProtection="1">
      <protection locked="0"/>
    </xf>
    <xf numFmtId="0" fontId="131" fillId="25" borderId="0" xfId="0" applyFont="1" applyFill="1" applyAlignment="1">
      <alignment horizontal="center" vertical="center"/>
    </xf>
    <xf numFmtId="0" fontId="133" fillId="0" borderId="0" xfId="0" applyFont="1" applyAlignment="1">
      <alignment horizontal="center" vertical="center"/>
    </xf>
    <xf numFmtId="0" fontId="127" fillId="0" borderId="170" xfId="0" applyFont="1" applyBorder="1" applyAlignment="1" applyProtection="1">
      <alignment horizontal="center" vertical="center"/>
      <protection locked="0"/>
    </xf>
    <xf numFmtId="0" fontId="128" fillId="0" borderId="171" xfId="0" applyFont="1" applyBorder="1" applyProtection="1">
      <protection locked="0"/>
    </xf>
    <xf numFmtId="0" fontId="128" fillId="0" borderId="172" xfId="0" applyFont="1" applyBorder="1" applyProtection="1">
      <protection locked="0"/>
    </xf>
    <xf numFmtId="0" fontId="211" fillId="35" borderId="44" xfId="0" applyFont="1" applyFill="1" applyBorder="1" applyAlignment="1">
      <alignment horizontal="center" wrapText="1"/>
    </xf>
    <xf numFmtId="0" fontId="212" fillId="35" borderId="44" xfId="0" applyFont="1" applyFill="1" applyBorder="1" applyAlignment="1">
      <alignment horizontal="center"/>
    </xf>
    <xf numFmtId="0" fontId="212" fillId="35" borderId="43" xfId="0" applyFont="1" applyFill="1" applyBorder="1" applyAlignment="1">
      <alignment horizontal="center"/>
    </xf>
    <xf numFmtId="0" fontId="16" fillId="0" borderId="96" xfId="0" applyFont="1" applyBorder="1"/>
    <xf numFmtId="0" fontId="183" fillId="11" borderId="59" xfId="0" applyFont="1" applyFill="1" applyBorder="1" applyAlignment="1">
      <alignment horizontal="left" vertical="center" wrapText="1"/>
    </xf>
    <xf numFmtId="0" fontId="127" fillId="36" borderId="93" xfId="0" applyFont="1" applyFill="1" applyBorder="1" applyAlignment="1">
      <alignment horizontal="center" vertical="center"/>
    </xf>
    <xf numFmtId="0" fontId="128" fillId="35" borderId="94" xfId="0" applyFont="1" applyFill="1" applyBorder="1"/>
    <xf numFmtId="0" fontId="128" fillId="35" borderId="95" xfId="0" applyFont="1" applyFill="1" applyBorder="1"/>
    <xf numFmtId="0" fontId="16" fillId="36" borderId="120" xfId="0" applyFont="1" applyFill="1" applyBorder="1" applyAlignment="1">
      <alignment horizontal="center" vertical="center"/>
    </xf>
    <xf numFmtId="0" fontId="4" fillId="35" borderId="123" xfId="0" applyFont="1" applyFill="1" applyBorder="1"/>
    <xf numFmtId="0" fontId="4" fillId="35" borderId="169" xfId="0" applyFont="1" applyFill="1" applyBorder="1"/>
    <xf numFmtId="0" fontId="132" fillId="0" borderId="0" xfId="0" applyFont="1" applyAlignment="1">
      <alignment horizontal="center" vertical="center"/>
    </xf>
    <xf numFmtId="0" fontId="127" fillId="0" borderId="171" xfId="0" applyFont="1" applyBorder="1" applyProtection="1">
      <protection locked="0"/>
    </xf>
    <xf numFmtId="0" fontId="127" fillId="0" borderId="172" xfId="0" applyFont="1" applyBorder="1" applyProtection="1">
      <protection locked="0"/>
    </xf>
    <xf numFmtId="0" fontId="194" fillId="25" borderId="109" xfId="0" applyFont="1" applyFill="1" applyBorder="1" applyAlignment="1">
      <alignment horizontal="center" vertical="center" wrapText="1"/>
    </xf>
    <xf numFmtId="0" fontId="46" fillId="4" borderId="77" xfId="0" applyFont="1" applyFill="1" applyBorder="1" applyAlignment="1">
      <alignment horizontal="center" vertical="center"/>
    </xf>
    <xf numFmtId="0" fontId="236" fillId="34" borderId="100" xfId="0" applyFont="1" applyFill="1" applyBorder="1" applyAlignment="1">
      <alignment horizontal="center" vertical="center"/>
    </xf>
    <xf numFmtId="0" fontId="174" fillId="35" borderId="20" xfId="0" applyFont="1" applyFill="1" applyBorder="1"/>
    <xf numFmtId="0" fontId="174" fillId="35" borderId="101" xfId="0" applyFont="1" applyFill="1" applyBorder="1"/>
    <xf numFmtId="0" fontId="236" fillId="25" borderId="100" xfId="0" applyFont="1" applyFill="1" applyBorder="1" applyAlignment="1">
      <alignment horizontal="center" vertical="center"/>
    </xf>
    <xf numFmtId="0" fontId="174" fillId="0" borderId="101" xfId="0" applyFont="1" applyBorder="1"/>
    <xf numFmtId="0" fontId="177" fillId="25" borderId="100" xfId="0" applyFont="1" applyFill="1" applyBorder="1" applyAlignment="1">
      <alignment horizontal="center" vertical="center"/>
    </xf>
    <xf numFmtId="0" fontId="177" fillId="25" borderId="100" xfId="0" applyFont="1" applyFill="1" applyBorder="1"/>
    <xf numFmtId="0" fontId="97" fillId="36" borderId="77" xfId="0" applyFont="1" applyFill="1" applyBorder="1" applyAlignment="1">
      <alignment horizontal="center" vertical="center"/>
    </xf>
    <xf numFmtId="0" fontId="4" fillId="35" borderId="79" xfId="0" applyFont="1" applyFill="1" applyBorder="1"/>
    <xf numFmtId="0" fontId="4" fillId="35" borderId="78" xfId="0" applyFont="1" applyFill="1" applyBorder="1"/>
    <xf numFmtId="0" fontId="15" fillId="10" borderId="38" xfId="0" applyFont="1" applyFill="1" applyBorder="1"/>
    <xf numFmtId="0" fontId="192" fillId="10" borderId="38" xfId="0" applyFont="1" applyFill="1" applyBorder="1" applyAlignment="1">
      <alignment vertical="top" wrapText="1"/>
    </xf>
    <xf numFmtId="0" fontId="174" fillId="0" borderId="39" xfId="0" applyFont="1" applyBorder="1" applyAlignment="1">
      <alignment vertical="top"/>
    </xf>
    <xf numFmtId="0" fontId="174" fillId="0" borderId="40" xfId="0" applyFont="1" applyBorder="1" applyAlignment="1">
      <alignment vertical="top"/>
    </xf>
    <xf numFmtId="0" fontId="15" fillId="36" borderId="77" xfId="0" applyFont="1" applyFill="1" applyBorder="1" applyAlignment="1">
      <alignment horizontal="center" vertical="center"/>
    </xf>
    <xf numFmtId="0" fontId="208" fillId="36" borderId="80" xfId="0" applyFont="1" applyFill="1" applyBorder="1" applyAlignment="1">
      <alignment horizontal="center" vertical="center" wrapText="1"/>
    </xf>
    <xf numFmtId="0" fontId="174" fillId="35" borderId="81" xfId="0" applyFont="1" applyFill="1" applyBorder="1"/>
    <xf numFmtId="0" fontId="16" fillId="36" borderId="77" xfId="0" applyFont="1" applyFill="1" applyBorder="1" applyAlignment="1">
      <alignment horizontal="center" vertical="center"/>
    </xf>
    <xf numFmtId="0" fontId="4" fillId="35" borderId="84" xfId="0" applyFont="1" applyFill="1" applyBorder="1"/>
    <xf numFmtId="0" fontId="4" fillId="35" borderId="115" xfId="0" applyFont="1" applyFill="1" applyBorder="1"/>
    <xf numFmtId="0" fontId="4" fillId="35" borderId="85" xfId="0" applyFont="1" applyFill="1" applyBorder="1"/>
    <xf numFmtId="0" fontId="4" fillId="35" borderId="91" xfId="0" applyFont="1" applyFill="1" applyBorder="1"/>
    <xf numFmtId="0" fontId="208" fillId="25" borderId="23" xfId="0" applyFont="1" applyFill="1" applyBorder="1" applyAlignment="1">
      <alignment horizontal="center" vertical="center"/>
    </xf>
    <xf numFmtId="0" fontId="120" fillId="0" borderId="117" xfId="0" applyFont="1" applyBorder="1" applyAlignment="1" applyProtection="1">
      <alignment vertical="center" wrapText="1"/>
      <protection locked="0"/>
    </xf>
    <xf numFmtId="0" fontId="137" fillId="0" borderId="0" xfId="0" applyFont="1" applyProtection="1">
      <protection locked="0"/>
    </xf>
    <xf numFmtId="0" fontId="138" fillId="0" borderId="118" xfId="0" applyFont="1" applyBorder="1" applyProtection="1">
      <protection locked="0"/>
    </xf>
    <xf numFmtId="0" fontId="138" fillId="0" borderId="111" xfId="0" applyFont="1" applyBorder="1" applyProtection="1">
      <protection locked="0"/>
    </xf>
    <xf numFmtId="0" fontId="138" fillId="0" borderId="112" xfId="0" applyFont="1" applyBorder="1" applyProtection="1">
      <protection locked="0"/>
    </xf>
    <xf numFmtId="0" fontId="138" fillId="0" borderId="113" xfId="0" applyFont="1" applyBorder="1" applyProtection="1">
      <protection locked="0"/>
    </xf>
    <xf numFmtId="0" fontId="120" fillId="4" borderId="108" xfId="0" applyFont="1" applyFill="1" applyBorder="1" applyAlignment="1" applyProtection="1">
      <alignment horizontal="left" vertical="center" wrapText="1"/>
      <protection locked="0"/>
    </xf>
    <xf numFmtId="0" fontId="138" fillId="0" borderId="109" xfId="0" applyFont="1" applyBorder="1" applyProtection="1">
      <protection locked="0"/>
    </xf>
    <xf numFmtId="0" fontId="138" fillId="0" borderId="110" xfId="0" applyFont="1" applyBorder="1" applyProtection="1">
      <protection locked="0"/>
    </xf>
    <xf numFmtId="0" fontId="16" fillId="10" borderId="38" xfId="0" applyFont="1" applyFill="1" applyBorder="1"/>
    <xf numFmtId="0" fontId="206" fillId="0" borderId="58" xfId="0" applyFont="1" applyBorder="1"/>
    <xf numFmtId="0" fontId="16" fillId="12" borderId="80" xfId="0" applyFont="1" applyFill="1" applyBorder="1"/>
    <xf numFmtId="0" fontId="15" fillId="0" borderId="80" xfId="0" applyFont="1" applyBorder="1"/>
    <xf numFmtId="0" fontId="7" fillId="12" borderId="80" xfId="0" applyFont="1" applyFill="1" applyBorder="1" applyAlignment="1">
      <alignment horizontal="center" vertical="center"/>
    </xf>
    <xf numFmtId="0" fontId="208" fillId="0" borderId="80" xfId="0" applyFont="1" applyBorder="1" applyAlignment="1">
      <alignment horizontal="center" vertical="center" wrapText="1"/>
    </xf>
    <xf numFmtId="0" fontId="16" fillId="25" borderId="77" xfId="0" applyFont="1" applyFill="1" applyBorder="1" applyAlignment="1">
      <alignment horizontal="center" vertical="center"/>
    </xf>
    <xf numFmtId="0" fontId="4" fillId="0" borderId="90" xfId="0" applyFont="1" applyBorder="1"/>
    <xf numFmtId="0" fontId="4" fillId="0" borderId="91" xfId="0" applyFont="1" applyBorder="1"/>
    <xf numFmtId="0" fontId="208" fillId="25" borderId="100" xfId="0" applyFont="1" applyFill="1" applyBorder="1" applyAlignment="1">
      <alignment horizontal="center" vertical="center"/>
    </xf>
    <xf numFmtId="0" fontId="96" fillId="25" borderId="77" xfId="0" applyFont="1" applyFill="1" applyBorder="1" applyAlignment="1">
      <alignment horizontal="center" vertical="center" wrapText="1"/>
    </xf>
    <xf numFmtId="0" fontId="4" fillId="0" borderId="115" xfId="0" applyFont="1" applyBorder="1"/>
    <xf numFmtId="0" fontId="194" fillId="25" borderId="193" xfId="0" applyFont="1" applyFill="1" applyBorder="1" applyAlignment="1">
      <alignment horizontal="center" vertical="center" wrapText="1"/>
    </xf>
    <xf numFmtId="0" fontId="177" fillId="10" borderId="38" xfId="0" applyFont="1" applyFill="1" applyBorder="1" applyAlignment="1">
      <alignment horizontal="left"/>
    </xf>
    <xf numFmtId="0" fontId="177" fillId="10" borderId="39" xfId="0" applyFont="1" applyFill="1" applyBorder="1" applyAlignment="1">
      <alignment horizontal="left"/>
    </xf>
    <xf numFmtId="0" fontId="177" fillId="10" borderId="40" xfId="0" applyFont="1" applyFill="1" applyBorder="1" applyAlignment="1">
      <alignment horizontal="left"/>
    </xf>
    <xf numFmtId="0" fontId="177" fillId="12" borderId="173" xfId="0" applyFont="1" applyFill="1" applyBorder="1" applyAlignment="1">
      <alignment horizontal="center" vertical="center"/>
    </xf>
    <xf numFmtId="0" fontId="177" fillId="12" borderId="174" xfId="0" applyFont="1" applyFill="1" applyBorder="1" applyAlignment="1">
      <alignment horizontal="center" vertical="center"/>
    </xf>
    <xf numFmtId="0" fontId="177" fillId="12" borderId="175" xfId="0" applyFont="1" applyFill="1" applyBorder="1" applyAlignment="1">
      <alignment horizontal="center" vertical="center"/>
    </xf>
    <xf numFmtId="0" fontId="177" fillId="4" borderId="173" xfId="0" applyFont="1" applyFill="1" applyBorder="1" applyAlignment="1">
      <alignment horizontal="center" vertical="center"/>
    </xf>
    <xf numFmtId="0" fontId="177" fillId="4" borderId="174" xfId="0" applyFont="1" applyFill="1" applyBorder="1" applyAlignment="1">
      <alignment horizontal="center" vertical="center"/>
    </xf>
    <xf numFmtId="0" fontId="177" fillId="4" borderId="175" xfId="0" applyFont="1" applyFill="1" applyBorder="1" applyAlignment="1">
      <alignment horizontal="center" vertical="center"/>
    </xf>
    <xf numFmtId="0" fontId="188" fillId="12" borderId="83" xfId="0" applyFont="1" applyFill="1" applyBorder="1" applyAlignment="1">
      <alignment horizontal="center" vertical="center"/>
    </xf>
    <xf numFmtId="0" fontId="173" fillId="4" borderId="80" xfId="0" applyFont="1" applyFill="1" applyBorder="1" applyAlignment="1">
      <alignment vertical="center" wrapText="1"/>
    </xf>
    <xf numFmtId="0" fontId="177" fillId="4" borderId="83" xfId="0" applyFont="1" applyFill="1" applyBorder="1" applyAlignment="1">
      <alignment horizontal="left" vertical="center"/>
    </xf>
    <xf numFmtId="0" fontId="174" fillId="0" borderId="83" xfId="0" applyFont="1" applyBorder="1" applyAlignment="1">
      <alignment horizontal="left"/>
    </xf>
    <xf numFmtId="0" fontId="187" fillId="12" borderId="80" xfId="0" applyFont="1" applyFill="1" applyBorder="1" applyAlignment="1">
      <alignment horizontal="left" vertical="center"/>
    </xf>
    <xf numFmtId="0" fontId="214" fillId="4" borderId="38" xfId="0" applyFont="1" applyFill="1" applyBorder="1" applyAlignment="1">
      <alignment horizontal="center"/>
    </xf>
    <xf numFmtId="0" fontId="184" fillId="11" borderId="100" xfId="0" applyFont="1" applyFill="1" applyBorder="1" applyAlignment="1">
      <alignment horizontal="center"/>
    </xf>
    <xf numFmtId="0" fontId="176" fillId="11" borderId="76" xfId="0" applyFont="1" applyFill="1" applyBorder="1"/>
    <xf numFmtId="0" fontId="174" fillId="0" borderId="44" xfId="0" applyFont="1" applyBorder="1"/>
    <xf numFmtId="0" fontId="176" fillId="11" borderId="125" xfId="0" applyFont="1" applyFill="1" applyBorder="1" applyProtection="1">
      <protection locked="0"/>
    </xf>
    <xf numFmtId="0" fontId="174" fillId="0" borderId="126" xfId="0" applyFont="1" applyBorder="1" applyProtection="1">
      <protection locked="0"/>
    </xf>
    <xf numFmtId="0" fontId="174" fillId="0" borderId="127" xfId="0" applyFont="1" applyBorder="1" applyProtection="1">
      <protection locked="0"/>
    </xf>
    <xf numFmtId="0" fontId="176" fillId="11" borderId="44" xfId="0" applyFont="1" applyFill="1" applyBorder="1" applyAlignment="1">
      <alignment horizontal="center"/>
    </xf>
    <xf numFmtId="0" fontId="174" fillId="0" borderId="43" xfId="0" applyFont="1" applyBorder="1"/>
    <xf numFmtId="0" fontId="176" fillId="11" borderId="126" xfId="0" applyFont="1" applyFill="1" applyBorder="1" applyProtection="1">
      <protection locked="0"/>
    </xf>
    <xf numFmtId="0" fontId="188" fillId="11" borderId="34" xfId="0" applyFont="1" applyFill="1" applyBorder="1" applyAlignment="1">
      <alignment horizontal="center"/>
    </xf>
    <xf numFmtId="0" fontId="177" fillId="11" borderId="7" xfId="0" applyFont="1" applyFill="1" applyBorder="1" applyProtection="1">
      <protection locked="0"/>
    </xf>
    <xf numFmtId="0" fontId="174" fillId="0" borderId="8" xfId="0" applyFont="1" applyBorder="1" applyProtection="1">
      <protection locked="0"/>
    </xf>
    <xf numFmtId="0" fontId="188" fillId="11" borderId="7" xfId="0" applyFont="1" applyFill="1" applyBorder="1" applyProtection="1">
      <protection locked="0"/>
    </xf>
    <xf numFmtId="0" fontId="190" fillId="11" borderId="44" xfId="0" applyFont="1" applyFill="1" applyBorder="1"/>
    <xf numFmtId="0" fontId="177" fillId="4" borderId="44" xfId="0" applyFont="1" applyFill="1" applyBorder="1"/>
    <xf numFmtId="0" fontId="190" fillId="11" borderId="129" xfId="0" applyFont="1" applyFill="1" applyBorder="1" applyProtection="1">
      <protection locked="0"/>
    </xf>
    <xf numFmtId="0" fontId="190" fillId="11" borderId="76" xfId="0" applyFont="1" applyFill="1" applyBorder="1"/>
    <xf numFmtId="0" fontId="188" fillId="12" borderId="77" xfId="0" applyFont="1" applyFill="1" applyBorder="1" applyAlignment="1">
      <alignment horizontal="center" vertical="center"/>
    </xf>
    <xf numFmtId="0" fontId="187" fillId="12" borderId="80" xfId="0" applyFont="1" applyFill="1" applyBorder="1" applyAlignment="1" applyProtection="1">
      <alignment vertical="center"/>
      <protection locked="0"/>
    </xf>
    <xf numFmtId="0" fontId="183" fillId="10" borderId="131" xfId="0" applyFont="1" applyFill="1" applyBorder="1"/>
    <xf numFmtId="0" fontId="174" fillId="0" borderId="132" xfId="0" applyFont="1" applyBorder="1"/>
    <xf numFmtId="0" fontId="174" fillId="0" borderId="133" xfId="0" applyFont="1" applyBorder="1"/>
    <xf numFmtId="0" fontId="188" fillId="4" borderId="134" xfId="0" applyFont="1" applyFill="1" applyBorder="1" applyAlignment="1" applyProtection="1">
      <alignment vertical="top" wrapText="1"/>
      <protection locked="0"/>
    </xf>
    <xf numFmtId="0" fontId="174" fillId="0" borderId="135" xfId="0" applyFont="1" applyBorder="1" applyProtection="1">
      <protection locked="0"/>
    </xf>
    <xf numFmtId="0" fontId="174" fillId="0" borderId="136" xfId="0" applyFont="1" applyBorder="1" applyProtection="1">
      <protection locked="0"/>
    </xf>
    <xf numFmtId="0" fontId="173" fillId="4" borderId="80" xfId="0" applyFont="1" applyFill="1" applyBorder="1" applyAlignment="1">
      <alignment vertical="center"/>
    </xf>
    <xf numFmtId="0" fontId="187" fillId="12" borderId="80" xfId="0" applyFont="1" applyFill="1" applyBorder="1" applyAlignment="1">
      <alignment vertical="center"/>
    </xf>
    <xf numFmtId="0" fontId="188" fillId="11" borderId="185" xfId="0" applyFont="1" applyFill="1" applyBorder="1" applyAlignment="1" applyProtection="1">
      <alignment horizontal="left"/>
      <protection locked="0"/>
    </xf>
    <xf numFmtId="0" fontId="188" fillId="11" borderId="135" xfId="0" applyFont="1" applyFill="1" applyBorder="1" applyAlignment="1" applyProtection="1">
      <alignment horizontal="left"/>
      <protection locked="0"/>
    </xf>
    <xf numFmtId="0" fontId="188" fillId="11" borderId="186" xfId="0" applyFont="1" applyFill="1" applyBorder="1" applyAlignment="1" applyProtection="1">
      <alignment horizontal="left"/>
      <protection locked="0"/>
    </xf>
    <xf numFmtId="0" fontId="88" fillId="0" borderId="137" xfId="0" applyFont="1" applyBorder="1" applyAlignment="1">
      <alignment wrapText="1"/>
    </xf>
    <xf numFmtId="0" fontId="4" fillId="0" borderId="138" xfId="0" applyFont="1" applyBorder="1"/>
  </cellXfs>
  <cellStyles count="2">
    <cellStyle name="ハイパーリンク" xfId="1" builtinId="8"/>
    <cellStyle name="標準" xfId="0" builtinId="0"/>
  </cellStyles>
  <dxfs count="44">
    <dxf>
      <fill>
        <patternFill patternType="solid">
          <fgColor rgb="FFB7B7B7"/>
          <bgColor rgb="FFB7B7B7"/>
        </patternFill>
      </fill>
    </dxf>
    <dxf>
      <fill>
        <patternFill patternType="solid">
          <fgColor rgb="FFB7B7B7"/>
          <bgColor rgb="FFB7B7B7"/>
        </patternFill>
      </fill>
    </dxf>
    <dxf>
      <font>
        <color rgb="FFFFFFFF"/>
      </font>
      <fill>
        <patternFill patternType="solid">
          <fgColor rgb="FFB7B7B7"/>
          <bgColor rgb="FFB7B7B7"/>
        </patternFill>
      </fill>
    </dxf>
    <dxf>
      <fill>
        <patternFill patternType="solid">
          <fgColor rgb="FFB7B7B7"/>
          <bgColor rgb="FFB7B7B7"/>
        </patternFill>
      </fill>
    </dxf>
    <dxf>
      <fill>
        <patternFill patternType="solid">
          <fgColor rgb="FFB7B7B7"/>
          <bgColor rgb="FFB7B7B7"/>
        </patternFill>
      </fill>
    </dxf>
    <dxf>
      <fill>
        <patternFill patternType="solid">
          <fgColor theme="0"/>
          <bgColor theme="0"/>
        </patternFill>
      </fill>
    </dxf>
    <dxf>
      <font>
        <color theme="0"/>
      </font>
      <fill>
        <patternFill patternType="solid">
          <fgColor theme="0"/>
          <bgColor theme="0"/>
        </patternFill>
      </fill>
    </dxf>
    <dxf>
      <fill>
        <patternFill patternType="solid">
          <fgColor theme="0"/>
          <bgColor theme="0"/>
        </patternFill>
      </fill>
    </dxf>
    <dxf>
      <font>
        <color theme="0"/>
      </font>
      <fill>
        <patternFill patternType="solid">
          <fgColor theme="0"/>
          <bgColor theme="0"/>
        </patternFill>
      </fill>
    </dxf>
    <dxf>
      <fill>
        <patternFill patternType="solid">
          <fgColor theme="0"/>
          <bgColor theme="0"/>
        </patternFill>
      </fill>
    </dxf>
    <dxf>
      <font>
        <color theme="0"/>
      </font>
      <fill>
        <patternFill patternType="solid">
          <fgColor theme="0"/>
          <bgColor theme="0"/>
        </patternFill>
      </fill>
    </dxf>
    <dxf>
      <font>
        <color rgb="FFFFFFFF"/>
      </font>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theme="0"/>
          <bgColor theme="0"/>
        </patternFill>
      </fill>
    </dxf>
    <dxf>
      <fill>
        <patternFill patternType="solid">
          <fgColor rgb="FFFFFFFF"/>
          <bgColor rgb="FFFFFFFF"/>
        </patternFill>
      </fill>
    </dxf>
    <dxf>
      <fill>
        <patternFill patternType="solid">
          <fgColor rgb="FFB7B7B7"/>
          <bgColor rgb="FFB7B7B7"/>
        </patternFill>
      </fill>
    </dxf>
    <dxf>
      <font>
        <color theme="0"/>
      </font>
      <fill>
        <patternFill patternType="solid">
          <fgColor rgb="FFB7B7B7"/>
          <bgColor rgb="FFB7B7B7"/>
        </patternFill>
      </fill>
    </dxf>
    <dxf>
      <fill>
        <patternFill patternType="solid">
          <fgColor rgb="FFB7B7B7"/>
          <bgColor rgb="FFB7B7B7"/>
        </patternFill>
      </fill>
    </dxf>
    <dxf>
      <fill>
        <patternFill patternType="solid">
          <fgColor rgb="FFB7E1CD"/>
          <bgColor rgb="FFB7E1CD"/>
        </patternFill>
      </fill>
    </dxf>
    <dxf>
      <fill>
        <patternFill patternType="solid">
          <fgColor rgb="FFB7B7B7"/>
          <bgColor rgb="FFB7B7B7"/>
        </patternFill>
      </fill>
    </dxf>
    <dxf>
      <fill>
        <patternFill patternType="solid">
          <fgColor rgb="FFB7B7B7"/>
          <bgColor rgb="FFB7B7B7"/>
        </patternFill>
      </fill>
    </dxf>
    <dxf>
      <font>
        <color rgb="FF000000"/>
      </font>
      <fill>
        <patternFill patternType="solid">
          <fgColor rgb="FFB7B7B7"/>
          <bgColor rgb="FFB7B7B7"/>
        </patternFill>
      </fill>
    </dxf>
    <dxf>
      <fill>
        <patternFill patternType="solid">
          <fgColor rgb="FFB7B7B7"/>
          <bgColor rgb="FFB7B7B7"/>
        </patternFill>
      </fill>
    </dxf>
    <dxf>
      <fill>
        <patternFill patternType="solid">
          <fgColor rgb="FFB7B7B7"/>
          <bgColor rgb="FFB7B7B7"/>
        </patternFill>
      </fill>
    </dxf>
    <dxf>
      <font>
        <color rgb="FF000000"/>
      </font>
      <fill>
        <patternFill patternType="solid">
          <fgColor rgb="FFB7B7B7"/>
          <bgColor rgb="FFB7B7B7"/>
        </patternFill>
      </fill>
    </dxf>
    <dxf>
      <fill>
        <patternFill patternType="solid">
          <fgColor theme="0"/>
          <bgColor theme="0"/>
        </patternFill>
      </fill>
    </dxf>
    <dxf>
      <font>
        <color theme="1"/>
      </font>
      <fill>
        <patternFill patternType="solid">
          <fgColor theme="0"/>
          <bgColor theme="0"/>
        </patternFill>
      </fill>
    </dxf>
    <dxf>
      <font>
        <color theme="1"/>
      </font>
      <fill>
        <patternFill patternType="solid">
          <fgColor rgb="FFFFFFFF"/>
          <bgColor rgb="FFFFFFFF"/>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rgb="FFFFFFFF"/>
          <bgColor rgb="FFFFFFFF"/>
        </patternFill>
      </fill>
    </dxf>
    <dxf>
      <fill>
        <patternFill patternType="solid">
          <fgColor rgb="FFFFFFFF"/>
          <bgColor rgb="FFFFFFFF"/>
        </patternFill>
      </fill>
    </dxf>
    <dxf>
      <fill>
        <patternFill patternType="solid">
          <fgColor rgb="FFB7B7B7"/>
          <bgColor rgb="FFB7B7B7"/>
        </patternFill>
      </fill>
    </dxf>
    <dxf>
      <font>
        <color theme="1"/>
      </font>
      <fill>
        <patternFill patternType="solid">
          <fgColor rgb="FFB7B7B7"/>
          <bgColor rgb="FFB7B7B7"/>
        </patternFill>
      </fill>
    </dxf>
    <dxf>
      <fill>
        <patternFill patternType="solid">
          <fgColor rgb="FFB7B7B7"/>
          <bgColor rgb="FFB7B7B7"/>
        </patternFill>
      </fill>
    </dxf>
    <dxf>
      <fill>
        <patternFill>
          <bgColor rgb="FFD9EAD4"/>
        </patternFill>
      </fill>
    </dxf>
    <dxf>
      <fill>
        <patternFill>
          <bgColor rgb="FFD9EAD4"/>
        </patternFill>
      </fill>
    </dxf>
    <dxf>
      <fill>
        <patternFill>
          <bgColor rgb="FFD9EAD4"/>
        </patternFill>
      </fill>
    </dxf>
    <dxf>
      <fill>
        <patternFill>
          <bgColor rgb="FFD9EAD4"/>
        </patternFill>
      </fill>
    </dxf>
    <dxf>
      <fill>
        <patternFill>
          <bgColor rgb="FFD9EAD4"/>
        </patternFill>
      </fill>
    </dxf>
  </dxfs>
  <tableStyles count="0" defaultTableStyle="TableStyleMedium2" defaultPivotStyle="PivotStyleLight16"/>
  <colors>
    <mruColors>
      <color rgb="FFD9EAD4"/>
      <color rgb="FFCADBF9"/>
      <color rgb="FFFCE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B$301" lockText="1" noThreeD="1"/>
</file>

<file path=xl/ctrlProps/ctrlProp10.xml><?xml version="1.0" encoding="utf-8"?>
<formControlPr xmlns="http://schemas.microsoft.com/office/spreadsheetml/2009/9/main" objectType="CheckBox" fmlaLink="B315"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B$39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B316"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B$32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B341" lockText="1" noThreeD="1"/>
</file>

<file path=xl/ctrlProps/ctrlProp120.xml><?xml version="1.0" encoding="utf-8"?>
<formControlPr xmlns="http://schemas.microsoft.com/office/spreadsheetml/2009/9/main" objectType="Radio" firstButton="1" fmlaLink="$C$32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B$322"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C$322"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B342"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B$323"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C$323"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B343" lockText="1" noThreeD="1"/>
</file>

<file path=xl/ctrlProps/ctrlProp140.xml><?xml version="1.0" encoding="utf-8"?>
<formControlPr xmlns="http://schemas.microsoft.com/office/spreadsheetml/2009/9/main" objectType="Radio" firstButton="1" fmlaLink="$B$324"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C$324"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B$325"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B344"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C$325"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CheckBox" fmlaLink="$Z$12" noThreeD="1"/>
</file>

<file path=xl/ctrlProps/ctrlProp157.xml><?xml version="1.0" encoding="utf-8"?>
<formControlPr xmlns="http://schemas.microsoft.com/office/spreadsheetml/2009/9/main" objectType="CheckBox" fmlaLink="$Z$13" noThreeD="1"/>
</file>

<file path=xl/ctrlProps/ctrlProp158.xml><?xml version="1.0" encoding="utf-8"?>
<formControlPr xmlns="http://schemas.microsoft.com/office/spreadsheetml/2009/9/main" objectType="CheckBox" fmlaLink="$Z$14" noThreeD="1"/>
</file>

<file path=xl/ctrlProps/ctrlProp159.xml><?xml version="1.0" encoding="utf-8"?>
<formControlPr xmlns="http://schemas.microsoft.com/office/spreadsheetml/2009/9/main" objectType="CheckBox" fmlaLink="$Z$15" noThreeD="1"/>
</file>

<file path=xl/ctrlProps/ctrlProp16.xml><?xml version="1.0" encoding="utf-8"?>
<formControlPr xmlns="http://schemas.microsoft.com/office/spreadsheetml/2009/9/main" objectType="CheckBox" fmlaLink="B352" lockText="1" noThreeD="1"/>
</file>

<file path=xl/ctrlProps/ctrlProp160.xml><?xml version="1.0" encoding="utf-8"?>
<formControlPr xmlns="http://schemas.microsoft.com/office/spreadsheetml/2009/9/main" objectType="CheckBox" fmlaLink="$Z$11" lockText="1" noThreeD="1"/>
</file>

<file path=xl/ctrlProps/ctrlProp161.xml><?xml version="1.0" encoding="utf-8"?>
<formControlPr xmlns="http://schemas.microsoft.com/office/spreadsheetml/2009/9/main" objectType="CheckBox" fmlaLink="$Z$22" lockText="1" noThreeD="1"/>
</file>

<file path=xl/ctrlProps/ctrlProp162.xml><?xml version="1.0" encoding="utf-8"?>
<formControlPr xmlns="http://schemas.microsoft.com/office/spreadsheetml/2009/9/main" objectType="CheckBox" fmlaLink="$Z$23" lockText="1" noThreeD="1"/>
</file>

<file path=xl/ctrlProps/ctrlProp163.xml><?xml version="1.0" encoding="utf-8"?>
<formControlPr xmlns="http://schemas.microsoft.com/office/spreadsheetml/2009/9/main" objectType="CheckBox" fmlaLink="$Z$24" lockText="1" noThreeD="1"/>
</file>

<file path=xl/ctrlProps/ctrlProp164.xml><?xml version="1.0" encoding="utf-8"?>
<formControlPr xmlns="http://schemas.microsoft.com/office/spreadsheetml/2009/9/main" objectType="CheckBox" fmlaLink="$Z$26" lockText="1" noThreeD="1"/>
</file>

<file path=xl/ctrlProps/ctrlProp165.xml><?xml version="1.0" encoding="utf-8"?>
<formControlPr xmlns="http://schemas.microsoft.com/office/spreadsheetml/2009/9/main" objectType="CheckBox" fmlaLink="$Z$25" lockText="1" noThreeD="1"/>
</file>

<file path=xl/ctrlProps/ctrlProp166.xml><?xml version="1.0" encoding="utf-8"?>
<formControlPr xmlns="http://schemas.microsoft.com/office/spreadsheetml/2009/9/main" objectType="CheckBox" fmlaLink="$Z$34" lockText="1" noThreeD="1"/>
</file>

<file path=xl/ctrlProps/ctrlProp167.xml><?xml version="1.0" encoding="utf-8"?>
<formControlPr xmlns="http://schemas.microsoft.com/office/spreadsheetml/2009/9/main" objectType="CheckBox" fmlaLink="$Z$35" lockText="1" noThreeD="1"/>
</file>

<file path=xl/ctrlProps/ctrlProp168.xml><?xml version="1.0" encoding="utf-8"?>
<formControlPr xmlns="http://schemas.microsoft.com/office/spreadsheetml/2009/9/main" objectType="CheckBox" fmlaLink="$Z$36" lockText="1" noThreeD="1"/>
</file>

<file path=xl/ctrlProps/ctrlProp169.xml><?xml version="1.0" encoding="utf-8"?>
<formControlPr xmlns="http://schemas.microsoft.com/office/spreadsheetml/2009/9/main" objectType="CheckBox" fmlaLink="$Z$37" lockText="1" noThreeD="1"/>
</file>

<file path=xl/ctrlProps/ctrlProp17.xml><?xml version="1.0" encoding="utf-8"?>
<formControlPr xmlns="http://schemas.microsoft.com/office/spreadsheetml/2009/9/main" objectType="CheckBox" fmlaLink="C352" lockText="1" noThreeD="1"/>
</file>

<file path=xl/ctrlProps/ctrlProp170.xml><?xml version="1.0" encoding="utf-8"?>
<formControlPr xmlns="http://schemas.microsoft.com/office/spreadsheetml/2009/9/main" objectType="CheckBox" fmlaLink="$Z$38" lockText="1" noThreeD="1"/>
</file>

<file path=xl/ctrlProps/ctrlProp171.xml><?xml version="1.0" encoding="utf-8"?>
<formControlPr xmlns="http://schemas.microsoft.com/office/spreadsheetml/2009/9/main" objectType="CheckBox" fmlaLink="$Z$39" lockText="1" noThreeD="1"/>
</file>

<file path=xl/ctrlProps/ctrlProp172.xml><?xml version="1.0" encoding="utf-8"?>
<formControlPr xmlns="http://schemas.microsoft.com/office/spreadsheetml/2009/9/main" objectType="CheckBox" fmlaLink="$Z$47" lockText="1" noThreeD="1"/>
</file>

<file path=xl/ctrlProps/ctrlProp173.xml><?xml version="1.0" encoding="utf-8"?>
<formControlPr xmlns="http://schemas.microsoft.com/office/spreadsheetml/2009/9/main" objectType="CheckBox" fmlaLink="$Z$48" lockText="1" noThreeD="1"/>
</file>

<file path=xl/ctrlProps/ctrlProp174.xml><?xml version="1.0" encoding="utf-8"?>
<formControlPr xmlns="http://schemas.microsoft.com/office/spreadsheetml/2009/9/main" objectType="CheckBox" fmlaLink="$Z$49" lockText="1" noThreeD="1"/>
</file>

<file path=xl/ctrlProps/ctrlProp175.xml><?xml version="1.0" encoding="utf-8"?>
<formControlPr xmlns="http://schemas.microsoft.com/office/spreadsheetml/2009/9/main" objectType="CheckBox" fmlaLink="$Z$50" lockText="1" noThreeD="1"/>
</file>

<file path=xl/ctrlProps/ctrlProp176.xml><?xml version="1.0" encoding="utf-8"?>
<formControlPr xmlns="http://schemas.microsoft.com/office/spreadsheetml/2009/9/main" objectType="CheckBox" fmlaLink="$Z$51" lockText="1" noThreeD="1"/>
</file>

<file path=xl/ctrlProps/ctrlProp177.xml><?xml version="1.0" encoding="utf-8"?>
<formControlPr xmlns="http://schemas.microsoft.com/office/spreadsheetml/2009/9/main" objectType="CheckBox" fmlaLink="$Z$59" lockText="1" noThreeD="1"/>
</file>

<file path=xl/ctrlProps/ctrlProp178.xml><?xml version="1.0" encoding="utf-8"?>
<formControlPr xmlns="http://schemas.microsoft.com/office/spreadsheetml/2009/9/main" objectType="CheckBox" fmlaLink="$Z$60" lockText="1" noThreeD="1"/>
</file>

<file path=xl/ctrlProps/ctrlProp179.xml><?xml version="1.0" encoding="utf-8"?>
<formControlPr xmlns="http://schemas.microsoft.com/office/spreadsheetml/2009/9/main" objectType="CheckBox" fmlaLink="$Z$61" lockText="1" noThreeD="1"/>
</file>

<file path=xl/ctrlProps/ctrlProp18.xml><?xml version="1.0" encoding="utf-8"?>
<formControlPr xmlns="http://schemas.microsoft.com/office/spreadsheetml/2009/9/main" objectType="CheckBox" fmlaLink="B353" lockText="1" noThreeD="1"/>
</file>

<file path=xl/ctrlProps/ctrlProp180.xml><?xml version="1.0" encoding="utf-8"?>
<formControlPr xmlns="http://schemas.microsoft.com/office/spreadsheetml/2009/9/main" objectType="CheckBox" fmlaLink="$Z$62" lockText="1" noThreeD="1"/>
</file>

<file path=xl/ctrlProps/ctrlProp181.xml><?xml version="1.0" encoding="utf-8"?>
<formControlPr xmlns="http://schemas.microsoft.com/office/spreadsheetml/2009/9/main" objectType="CheckBox" fmlaLink="$Z$70" lockText="1" noThreeD="1"/>
</file>

<file path=xl/ctrlProps/ctrlProp182.xml><?xml version="1.0" encoding="utf-8"?>
<formControlPr xmlns="http://schemas.microsoft.com/office/spreadsheetml/2009/9/main" objectType="CheckBox" fmlaLink="$Z$72" lockText="1" noThreeD="1"/>
</file>

<file path=xl/ctrlProps/ctrlProp183.xml><?xml version="1.0" encoding="utf-8"?>
<formControlPr xmlns="http://schemas.microsoft.com/office/spreadsheetml/2009/9/main" objectType="CheckBox" fmlaLink="$Z$74" lockText="1" noThreeD="1"/>
</file>

<file path=xl/ctrlProps/ctrlProp184.xml><?xml version="1.0" encoding="utf-8"?>
<formControlPr xmlns="http://schemas.microsoft.com/office/spreadsheetml/2009/9/main" objectType="CheckBox" fmlaLink="$Z$75" lockText="1" noThreeD="1"/>
</file>

<file path=xl/ctrlProps/ctrlProp185.xml><?xml version="1.0" encoding="utf-8"?>
<formControlPr xmlns="http://schemas.microsoft.com/office/spreadsheetml/2009/9/main" objectType="CheckBox" fmlaLink="$Z$76" lockText="1" noThreeD="1"/>
</file>

<file path=xl/ctrlProps/ctrlProp186.xml><?xml version="1.0" encoding="utf-8"?>
<formControlPr xmlns="http://schemas.microsoft.com/office/spreadsheetml/2009/9/main" objectType="CheckBox" fmlaLink="$Z$77" lockText="1" noThreeD="1"/>
</file>

<file path=xl/ctrlProps/ctrlProp187.xml><?xml version="1.0" encoding="utf-8"?>
<formControlPr xmlns="http://schemas.microsoft.com/office/spreadsheetml/2009/9/main" objectType="CheckBox" fmlaLink="$Z$78" lockText="1" noThreeD="1"/>
</file>

<file path=xl/ctrlProps/ctrlProp188.xml><?xml version="1.0" encoding="utf-8"?>
<formControlPr xmlns="http://schemas.microsoft.com/office/spreadsheetml/2009/9/main" objectType="CheckBox" fmlaLink="$Z$79" lockText="1" noThreeD="1"/>
</file>

<file path=xl/ctrlProps/ctrlProp189.xml><?xml version="1.0" encoding="utf-8"?>
<formControlPr xmlns="http://schemas.microsoft.com/office/spreadsheetml/2009/9/main" objectType="CheckBox" fmlaLink="$Z$80" lockText="1" noThreeD="1"/>
</file>

<file path=xl/ctrlProps/ctrlProp19.xml><?xml version="1.0" encoding="utf-8"?>
<formControlPr xmlns="http://schemas.microsoft.com/office/spreadsheetml/2009/9/main" objectType="CheckBox" fmlaLink="C353" lockText="1" noThreeD="1"/>
</file>

<file path=xl/ctrlProps/ctrlProp190.xml><?xml version="1.0" encoding="utf-8"?>
<formControlPr xmlns="http://schemas.microsoft.com/office/spreadsheetml/2009/9/main" objectType="CheckBox" fmlaLink="$Z$81" lockText="1" noThreeD="1"/>
</file>

<file path=xl/ctrlProps/ctrlProp191.xml><?xml version="1.0" encoding="utf-8"?>
<formControlPr xmlns="http://schemas.microsoft.com/office/spreadsheetml/2009/9/main" objectType="CheckBox" fmlaLink="$Z$82" lockText="1" noThreeD="1"/>
</file>

<file path=xl/ctrlProps/ctrlProp192.xml><?xml version="1.0" encoding="utf-8"?>
<formControlPr xmlns="http://schemas.microsoft.com/office/spreadsheetml/2009/9/main" objectType="CheckBox" fmlaLink="$Z$83" lockText="1" noThreeD="1"/>
</file>

<file path=xl/ctrlProps/ctrlProp193.xml><?xml version="1.0" encoding="utf-8"?>
<formControlPr xmlns="http://schemas.microsoft.com/office/spreadsheetml/2009/9/main" objectType="CheckBox" fmlaLink="$Z$91" lockText="1" noThreeD="1"/>
</file>

<file path=xl/ctrlProps/ctrlProp194.xml><?xml version="1.0" encoding="utf-8"?>
<formControlPr xmlns="http://schemas.microsoft.com/office/spreadsheetml/2009/9/main" objectType="CheckBox" fmlaLink="$Z$92" lockText="1" noThreeD="1"/>
</file>

<file path=xl/ctrlProps/ctrlProp195.xml><?xml version="1.0" encoding="utf-8"?>
<formControlPr xmlns="http://schemas.microsoft.com/office/spreadsheetml/2009/9/main" objectType="CheckBox" fmlaLink="$Z$93" lockText="1" noThreeD="1"/>
</file>

<file path=xl/ctrlProps/ctrlProp196.xml><?xml version="1.0" encoding="utf-8"?>
<formControlPr xmlns="http://schemas.microsoft.com/office/spreadsheetml/2009/9/main" objectType="CheckBox" fmlaLink="$Z$94" lockText="1" noThreeD="1"/>
</file>

<file path=xl/ctrlProps/ctrlProp197.xml><?xml version="1.0" encoding="utf-8"?>
<formControlPr xmlns="http://schemas.microsoft.com/office/spreadsheetml/2009/9/main" objectType="CheckBox" fmlaLink="$Z$95" lockText="1" noThreeD="1"/>
</file>

<file path=xl/ctrlProps/ctrlProp198.xml><?xml version="1.0" encoding="utf-8"?>
<formControlPr xmlns="http://schemas.microsoft.com/office/spreadsheetml/2009/9/main" objectType="CheckBox" fmlaLink="$Z$96" lockText="1" noThreeD="1"/>
</file>

<file path=xl/ctrlProps/ctrlProp199.xml><?xml version="1.0" encoding="utf-8"?>
<formControlPr xmlns="http://schemas.microsoft.com/office/spreadsheetml/2009/9/main" objectType="CheckBox" fmlaLink="$Z$97" lockText="1" noThreeD="1"/>
</file>

<file path=xl/ctrlProps/ctrlProp2.xml><?xml version="1.0" encoding="utf-8"?>
<formControlPr xmlns="http://schemas.microsoft.com/office/spreadsheetml/2009/9/main" objectType="CheckBox" fmlaLink="B302" lockText="1" noThreeD="1"/>
</file>

<file path=xl/ctrlProps/ctrlProp20.xml><?xml version="1.0" encoding="utf-8"?>
<formControlPr xmlns="http://schemas.microsoft.com/office/spreadsheetml/2009/9/main" objectType="CheckBox" fmlaLink="B354" lockText="1" noThreeD="1"/>
</file>

<file path=xl/ctrlProps/ctrlProp200.xml><?xml version="1.0" encoding="utf-8"?>
<formControlPr xmlns="http://schemas.microsoft.com/office/spreadsheetml/2009/9/main" objectType="CheckBox" fmlaLink="$Z$98" lockText="1" noThreeD="1"/>
</file>

<file path=xl/ctrlProps/ctrlProp201.xml><?xml version="1.0" encoding="utf-8"?>
<formControlPr xmlns="http://schemas.microsoft.com/office/spreadsheetml/2009/9/main" objectType="CheckBox" fmlaLink="$Z$99" lockText="1" noThreeD="1"/>
</file>

<file path=xl/ctrlProps/ctrlProp202.xml><?xml version="1.0" encoding="utf-8"?>
<formControlPr xmlns="http://schemas.microsoft.com/office/spreadsheetml/2009/9/main" objectType="CheckBox" fmlaLink="$Z$100" lockText="1" noThreeD="1"/>
</file>

<file path=xl/ctrlProps/ctrlProp203.xml><?xml version="1.0" encoding="utf-8"?>
<formControlPr xmlns="http://schemas.microsoft.com/office/spreadsheetml/2009/9/main" objectType="CheckBox" fmlaLink="$Z$101" lockText="1" noThreeD="1"/>
</file>

<file path=xl/ctrlProps/ctrlProp204.xml><?xml version="1.0" encoding="utf-8"?>
<formControlPr xmlns="http://schemas.microsoft.com/office/spreadsheetml/2009/9/main" objectType="CheckBox" fmlaLink="$Z$102" lockText="1" noThreeD="1"/>
</file>

<file path=xl/ctrlProps/ctrlProp205.xml><?xml version="1.0" encoding="utf-8"?>
<formControlPr xmlns="http://schemas.microsoft.com/office/spreadsheetml/2009/9/main" objectType="CheckBox" fmlaLink="$Z$103" lockText="1" noThreeD="1"/>
</file>

<file path=xl/ctrlProps/ctrlProp206.xml><?xml version="1.0" encoding="utf-8"?>
<formControlPr xmlns="http://schemas.microsoft.com/office/spreadsheetml/2009/9/main" objectType="CheckBox" fmlaLink="$Y$106" lockText="1" noThreeD="1"/>
</file>

<file path=xl/ctrlProps/ctrlProp207.xml><?xml version="1.0" encoding="utf-8"?>
<formControlPr xmlns="http://schemas.microsoft.com/office/spreadsheetml/2009/9/main" objectType="Radio" firstButton="1" fmlaLink="$Q$125"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C354"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B355"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C355"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fmlaLink="$X$679"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CheckBox" fmlaLink="$Z$97"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fmlaLink="B356"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C356"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B357"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firstButton="1" fmlaLink="$V$25" lockText="1"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C357"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firstButton="1" fmlaLink="$X$25"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B3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C358"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CheckBox" fmlaLink="$Z$39" lockText="1" noThreeD="1"/>
</file>

<file path=xl/ctrlProps/ctrlProp294.xml><?xml version="1.0" encoding="utf-8"?>
<formControlPr xmlns="http://schemas.microsoft.com/office/spreadsheetml/2009/9/main" objectType="CheckBox" fmlaLink="$Z$40" lockText="1" noThreeD="1"/>
</file>

<file path=xl/ctrlProps/ctrlProp295.xml><?xml version="1.0" encoding="utf-8"?>
<formControlPr xmlns="http://schemas.microsoft.com/office/spreadsheetml/2009/9/main" objectType="CheckBox" fmlaLink="$Z$41" lockText="1" noThreeD="1"/>
</file>

<file path=xl/ctrlProps/ctrlProp296.xml><?xml version="1.0" encoding="utf-8"?>
<formControlPr xmlns="http://schemas.microsoft.com/office/spreadsheetml/2009/9/main" objectType="CheckBox" fmlaLink="$Z$42" lockText="1" noThreeD="1"/>
</file>

<file path=xl/ctrlProps/ctrlProp297.xml><?xml version="1.0" encoding="utf-8"?>
<formControlPr xmlns="http://schemas.microsoft.com/office/spreadsheetml/2009/9/main" objectType="CheckBox" fmlaLink="$Z$43" lockText="1" noThreeD="1"/>
</file>

<file path=xl/ctrlProps/ctrlProp298.xml><?xml version="1.0" encoding="utf-8"?>
<formControlPr xmlns="http://schemas.microsoft.com/office/spreadsheetml/2009/9/main" objectType="CheckBox" fmlaLink="$Z$44" lockText="1" noThreeD="1"/>
</file>

<file path=xl/ctrlProps/ctrlProp299.xml><?xml version="1.0" encoding="utf-8"?>
<formControlPr xmlns="http://schemas.microsoft.com/office/spreadsheetml/2009/9/main" objectType="CheckBox" fmlaLink="$Z$45" lockText="1" noThreeD="1"/>
</file>

<file path=xl/ctrlProps/ctrlProp3.xml><?xml version="1.0" encoding="utf-8"?>
<formControlPr xmlns="http://schemas.microsoft.com/office/spreadsheetml/2009/9/main" objectType="CheckBox" fmlaLink="B303" lockText="1" noThreeD="1"/>
</file>

<file path=xl/ctrlProps/ctrlProp30.xml><?xml version="1.0" encoding="utf-8"?>
<formControlPr xmlns="http://schemas.microsoft.com/office/spreadsheetml/2009/9/main" objectType="CheckBox" fmlaLink="B359" lockText="1" noThreeD="1"/>
</file>

<file path=xl/ctrlProps/ctrlProp300.xml><?xml version="1.0" encoding="utf-8"?>
<formControlPr xmlns="http://schemas.microsoft.com/office/spreadsheetml/2009/9/main" objectType="CheckBox" fmlaLink="$Z$46" lockText="1" noThreeD="1"/>
</file>

<file path=xl/ctrlProps/ctrlProp301.xml><?xml version="1.0" encoding="utf-8"?>
<formControlPr xmlns="http://schemas.microsoft.com/office/spreadsheetml/2009/9/main" objectType="CheckBox" fmlaLink="$Z$47" lockText="1" noThreeD="1"/>
</file>

<file path=xl/ctrlProps/ctrlProp302.xml><?xml version="1.0" encoding="utf-8"?>
<formControlPr xmlns="http://schemas.microsoft.com/office/spreadsheetml/2009/9/main" objectType="CheckBox" fmlaLink="$Z$48" lockText="1" noThreeD="1"/>
</file>

<file path=xl/ctrlProps/ctrlProp303.xml><?xml version="1.0" encoding="utf-8"?>
<formControlPr xmlns="http://schemas.microsoft.com/office/spreadsheetml/2009/9/main" objectType="CheckBox" fmlaLink="$Z$49" lockText="1" noThreeD="1"/>
</file>

<file path=xl/ctrlProps/ctrlProp304.xml><?xml version="1.0" encoding="utf-8"?>
<formControlPr xmlns="http://schemas.microsoft.com/office/spreadsheetml/2009/9/main" objectType="CheckBox" fmlaLink="$Z$50" lockText="1" noThreeD="1"/>
</file>

<file path=xl/ctrlProps/ctrlProp305.xml><?xml version="1.0" encoding="utf-8"?>
<formControlPr xmlns="http://schemas.microsoft.com/office/spreadsheetml/2009/9/main" objectType="CheckBox" fmlaLink="$Z$51" lockText="1" noThreeD="1"/>
</file>

<file path=xl/ctrlProps/ctrlProp306.xml><?xml version="1.0" encoding="utf-8"?>
<formControlPr xmlns="http://schemas.microsoft.com/office/spreadsheetml/2009/9/main" objectType="CheckBox" fmlaLink="$Z$52" lockText="1" noThreeD="1"/>
</file>

<file path=xl/ctrlProps/ctrlProp307.xml><?xml version="1.0" encoding="utf-8"?>
<formControlPr xmlns="http://schemas.microsoft.com/office/spreadsheetml/2009/9/main" objectType="CheckBox" fmlaLink="$Z$53" lockText="1" noThreeD="1"/>
</file>

<file path=xl/ctrlProps/ctrlProp308.xml><?xml version="1.0" encoding="utf-8"?>
<formControlPr xmlns="http://schemas.microsoft.com/office/spreadsheetml/2009/9/main" objectType="CheckBox" fmlaLink="$Z$54" lockText="1" noThreeD="1"/>
</file>

<file path=xl/ctrlProps/ctrlProp309.xml><?xml version="1.0" encoding="utf-8"?>
<formControlPr xmlns="http://schemas.microsoft.com/office/spreadsheetml/2009/9/main" objectType="CheckBox" fmlaLink="$Z$55" lockText="1" noThreeD="1"/>
</file>

<file path=xl/ctrlProps/ctrlProp31.xml><?xml version="1.0" encoding="utf-8"?>
<formControlPr xmlns="http://schemas.microsoft.com/office/spreadsheetml/2009/9/main" objectType="CheckBox" fmlaLink="C359" lockText="1" noThreeD="1"/>
</file>

<file path=xl/ctrlProps/ctrlProp310.xml><?xml version="1.0" encoding="utf-8"?>
<formControlPr xmlns="http://schemas.microsoft.com/office/spreadsheetml/2009/9/main" objectType="CheckBox" fmlaLink="$Z$56" lockText="1" noThreeD="1"/>
</file>

<file path=xl/ctrlProps/ctrlProp311.xml><?xml version="1.0" encoding="utf-8"?>
<formControlPr xmlns="http://schemas.microsoft.com/office/spreadsheetml/2009/9/main" objectType="CheckBox" fmlaLink="$Z$57" lockText="1" noThreeD="1"/>
</file>

<file path=xl/ctrlProps/ctrlProp312.xml><?xml version="1.0" encoding="utf-8"?>
<formControlPr xmlns="http://schemas.microsoft.com/office/spreadsheetml/2009/9/main" objectType="CheckBox" fmlaLink="$Z$58" lockText="1" noThreeD="1"/>
</file>

<file path=xl/ctrlProps/ctrlProp313.xml><?xml version="1.0" encoding="utf-8"?>
<formControlPr xmlns="http://schemas.microsoft.com/office/spreadsheetml/2009/9/main" objectType="CheckBox" fmlaLink="$Z$59" lockText="1" noThreeD="1"/>
</file>

<file path=xl/ctrlProps/ctrlProp314.xml><?xml version="1.0" encoding="utf-8"?>
<formControlPr xmlns="http://schemas.microsoft.com/office/spreadsheetml/2009/9/main" objectType="CheckBox" fmlaLink="$Z$60" lockText="1" noThreeD="1"/>
</file>

<file path=xl/ctrlProps/ctrlProp315.xml><?xml version="1.0" encoding="utf-8"?>
<formControlPr xmlns="http://schemas.microsoft.com/office/spreadsheetml/2009/9/main" objectType="CheckBox" fmlaLink="$Z$61" lockText="1" noThreeD="1"/>
</file>

<file path=xl/ctrlProps/ctrlProp316.xml><?xml version="1.0" encoding="utf-8"?>
<formControlPr xmlns="http://schemas.microsoft.com/office/spreadsheetml/2009/9/main" objectType="CheckBox" fmlaLink="$Z$62" lockText="1" noThreeD="1"/>
</file>

<file path=xl/ctrlProps/ctrlProp317.xml><?xml version="1.0" encoding="utf-8"?>
<formControlPr xmlns="http://schemas.microsoft.com/office/spreadsheetml/2009/9/main" objectType="CheckBox" fmlaLink="$Z$63" lockText="1" noThreeD="1"/>
</file>

<file path=xl/ctrlProps/ctrlProp318.xml><?xml version="1.0" encoding="utf-8"?>
<formControlPr xmlns="http://schemas.microsoft.com/office/spreadsheetml/2009/9/main" objectType="CheckBox" fmlaLink="$Z$64" lockText="1" noThreeD="1"/>
</file>

<file path=xl/ctrlProps/ctrlProp319.xml><?xml version="1.0" encoding="utf-8"?>
<formControlPr xmlns="http://schemas.microsoft.com/office/spreadsheetml/2009/9/main" objectType="CheckBox" fmlaLink="$Z$65" lockText="1" noThreeD="1"/>
</file>

<file path=xl/ctrlProps/ctrlProp32.xml><?xml version="1.0" encoding="utf-8"?>
<formControlPr xmlns="http://schemas.microsoft.com/office/spreadsheetml/2009/9/main" objectType="CheckBox" fmlaLink="B360" lockText="1" noThreeD="1"/>
</file>

<file path=xl/ctrlProps/ctrlProp320.xml><?xml version="1.0" encoding="utf-8"?>
<formControlPr xmlns="http://schemas.microsoft.com/office/spreadsheetml/2009/9/main" objectType="CheckBox" fmlaLink="$Z$66" lockText="1" noThreeD="1"/>
</file>

<file path=xl/ctrlProps/ctrlProp321.xml><?xml version="1.0" encoding="utf-8"?>
<formControlPr xmlns="http://schemas.microsoft.com/office/spreadsheetml/2009/9/main" objectType="CheckBox" fmlaLink="$Z$67" lockText="1" noThreeD="1"/>
</file>

<file path=xl/ctrlProps/ctrlProp322.xml><?xml version="1.0" encoding="utf-8"?>
<formControlPr xmlns="http://schemas.microsoft.com/office/spreadsheetml/2009/9/main" objectType="CheckBox" fmlaLink="$Z$68" lockText="1" noThreeD="1"/>
</file>

<file path=xl/ctrlProps/ctrlProp323.xml><?xml version="1.0" encoding="utf-8"?>
<formControlPr xmlns="http://schemas.microsoft.com/office/spreadsheetml/2009/9/main" objectType="CheckBox" fmlaLink="$Z$69" lockText="1" noThreeD="1"/>
</file>

<file path=xl/ctrlProps/ctrlProp33.xml><?xml version="1.0" encoding="utf-8"?>
<formControlPr xmlns="http://schemas.microsoft.com/office/spreadsheetml/2009/9/main" objectType="CheckBox" fmlaLink="C360" lockText="1" noThreeD="1"/>
</file>

<file path=xl/ctrlProps/ctrlProp34.xml><?xml version="1.0" encoding="utf-8"?>
<formControlPr xmlns="http://schemas.microsoft.com/office/spreadsheetml/2009/9/main" objectType="CheckBox" fmlaLink="B361" lockText="1" noThreeD="1"/>
</file>

<file path=xl/ctrlProps/ctrlProp35.xml><?xml version="1.0" encoding="utf-8"?>
<formControlPr xmlns="http://schemas.microsoft.com/office/spreadsheetml/2009/9/main" objectType="CheckBox" fmlaLink="C361" lockText="1" noThreeD="1"/>
</file>

<file path=xl/ctrlProps/ctrlProp36.xml><?xml version="1.0" encoding="utf-8"?>
<formControlPr xmlns="http://schemas.microsoft.com/office/spreadsheetml/2009/9/main" objectType="CheckBox" fmlaLink="B362" lockText="1" noThreeD="1"/>
</file>

<file path=xl/ctrlProps/ctrlProp37.xml><?xml version="1.0" encoding="utf-8"?>
<formControlPr xmlns="http://schemas.microsoft.com/office/spreadsheetml/2009/9/main" objectType="CheckBox" fmlaLink="C362" lockText="1" noThreeD="1"/>
</file>

<file path=xl/ctrlProps/ctrlProp38.xml><?xml version="1.0" encoding="utf-8"?>
<formControlPr xmlns="http://schemas.microsoft.com/office/spreadsheetml/2009/9/main" objectType="CheckBox" fmlaLink="B351" lockText="1" noThreeD="1"/>
</file>

<file path=xl/ctrlProps/ctrlProp39.xml><?xml version="1.0" encoding="utf-8"?>
<formControlPr xmlns="http://schemas.microsoft.com/office/spreadsheetml/2009/9/main" objectType="CheckBox" fmlaLink="C351" lockText="1" noThreeD="1"/>
</file>

<file path=xl/ctrlProps/ctrlProp4.xml><?xml version="1.0" encoding="utf-8"?>
<formControlPr xmlns="http://schemas.microsoft.com/office/spreadsheetml/2009/9/main" objectType="CheckBox" fmlaLink="B304" lockText="1" noThreeD="1"/>
</file>

<file path=xl/ctrlProps/ctrlProp40.xml><?xml version="1.0" encoding="utf-8"?>
<formControlPr xmlns="http://schemas.microsoft.com/office/spreadsheetml/2009/9/main" objectType="CheckBox" fmlaLink="B371" lockText="1" noThreeD="1"/>
</file>

<file path=xl/ctrlProps/ctrlProp41.xml><?xml version="1.0" encoding="utf-8"?>
<formControlPr xmlns="http://schemas.microsoft.com/office/spreadsheetml/2009/9/main" objectType="CheckBox" fmlaLink="C371" lockText="1" noThreeD="1"/>
</file>

<file path=xl/ctrlProps/ctrlProp42.xml><?xml version="1.0" encoding="utf-8"?>
<formControlPr xmlns="http://schemas.microsoft.com/office/spreadsheetml/2009/9/main" objectType="CheckBox" fmlaLink="B372" lockText="1" noThreeD="1"/>
</file>

<file path=xl/ctrlProps/ctrlProp43.xml><?xml version="1.0" encoding="utf-8"?>
<formControlPr xmlns="http://schemas.microsoft.com/office/spreadsheetml/2009/9/main" objectType="CheckBox" fmlaLink="C372" lockText="1" noThreeD="1"/>
</file>

<file path=xl/ctrlProps/ctrlProp44.xml><?xml version="1.0" encoding="utf-8"?>
<formControlPr xmlns="http://schemas.microsoft.com/office/spreadsheetml/2009/9/main" objectType="CheckBox" fmlaLink="B373" lockText="1" noThreeD="1"/>
</file>

<file path=xl/ctrlProps/ctrlProp45.xml><?xml version="1.0" encoding="utf-8"?>
<formControlPr xmlns="http://schemas.microsoft.com/office/spreadsheetml/2009/9/main" objectType="CheckBox" fmlaLink="C373" lockText="1" noThreeD="1"/>
</file>

<file path=xl/ctrlProps/ctrlProp46.xml><?xml version="1.0" encoding="utf-8"?>
<formControlPr xmlns="http://schemas.microsoft.com/office/spreadsheetml/2009/9/main" objectType="CheckBox" fmlaLink="B374" lockText="1" noThreeD="1"/>
</file>

<file path=xl/ctrlProps/ctrlProp47.xml><?xml version="1.0" encoding="utf-8"?>
<formControlPr xmlns="http://schemas.microsoft.com/office/spreadsheetml/2009/9/main" objectType="CheckBox" fmlaLink="C374" lockText="1" noThreeD="1"/>
</file>

<file path=xl/ctrlProps/ctrlProp48.xml><?xml version="1.0" encoding="utf-8"?>
<formControlPr xmlns="http://schemas.microsoft.com/office/spreadsheetml/2009/9/main" objectType="CheckBox" fmlaLink="B375" lockText="1" noThreeD="1"/>
</file>

<file path=xl/ctrlProps/ctrlProp49.xml><?xml version="1.0" encoding="utf-8"?>
<formControlPr xmlns="http://schemas.microsoft.com/office/spreadsheetml/2009/9/main" objectType="CheckBox" fmlaLink="C375" lockText="1" noThreeD="1"/>
</file>

<file path=xl/ctrlProps/ctrlProp5.xml><?xml version="1.0" encoding="utf-8"?>
<formControlPr xmlns="http://schemas.microsoft.com/office/spreadsheetml/2009/9/main" objectType="CheckBox" fmlaLink="B305" lockText="1" noThreeD="1"/>
</file>

<file path=xl/ctrlProps/ctrlProp50.xml><?xml version="1.0" encoding="utf-8"?>
<formControlPr xmlns="http://schemas.microsoft.com/office/spreadsheetml/2009/9/main" objectType="CheckBox" fmlaLink="B376" lockText="1" noThreeD="1"/>
</file>

<file path=xl/ctrlProps/ctrlProp51.xml><?xml version="1.0" encoding="utf-8"?>
<formControlPr xmlns="http://schemas.microsoft.com/office/spreadsheetml/2009/9/main" objectType="CheckBox" fmlaLink="C376" lockText="1" noThreeD="1"/>
</file>

<file path=xl/ctrlProps/ctrlProp52.xml><?xml version="1.0" encoding="utf-8"?>
<formControlPr xmlns="http://schemas.microsoft.com/office/spreadsheetml/2009/9/main" objectType="CheckBox" fmlaLink="B377" lockText="1" noThreeD="1"/>
</file>

<file path=xl/ctrlProps/ctrlProp53.xml><?xml version="1.0" encoding="utf-8"?>
<formControlPr xmlns="http://schemas.microsoft.com/office/spreadsheetml/2009/9/main" objectType="CheckBox" fmlaLink="C377" lockText="1" noThreeD="1"/>
</file>

<file path=xl/ctrlProps/ctrlProp54.xml><?xml version="1.0" encoding="utf-8"?>
<formControlPr xmlns="http://schemas.microsoft.com/office/spreadsheetml/2009/9/main" objectType="CheckBox" fmlaLink="B378" lockText="1" noThreeD="1"/>
</file>

<file path=xl/ctrlProps/ctrlProp55.xml><?xml version="1.0" encoding="utf-8"?>
<formControlPr xmlns="http://schemas.microsoft.com/office/spreadsheetml/2009/9/main" objectType="CheckBox" fmlaLink="C378" lockText="1" noThreeD="1"/>
</file>

<file path=xl/ctrlProps/ctrlProp56.xml><?xml version="1.0" encoding="utf-8"?>
<formControlPr xmlns="http://schemas.microsoft.com/office/spreadsheetml/2009/9/main" objectType="CheckBox" fmlaLink="B379" lockText="1" noThreeD="1"/>
</file>

<file path=xl/ctrlProps/ctrlProp57.xml><?xml version="1.0" encoding="utf-8"?>
<formControlPr xmlns="http://schemas.microsoft.com/office/spreadsheetml/2009/9/main" objectType="CheckBox" fmlaLink="C379" lockText="1" noThreeD="1"/>
</file>

<file path=xl/ctrlProps/ctrlProp58.xml><?xml version="1.0" encoding="utf-8"?>
<formControlPr xmlns="http://schemas.microsoft.com/office/spreadsheetml/2009/9/main" objectType="CheckBox" fmlaLink="B380" lockText="1" noThreeD="1"/>
</file>

<file path=xl/ctrlProps/ctrlProp59.xml><?xml version="1.0" encoding="utf-8"?>
<formControlPr xmlns="http://schemas.microsoft.com/office/spreadsheetml/2009/9/main" objectType="CheckBox" fmlaLink="C380" lockText="1" noThreeD="1"/>
</file>

<file path=xl/ctrlProps/ctrlProp6.xml><?xml version="1.0" encoding="utf-8"?>
<formControlPr xmlns="http://schemas.microsoft.com/office/spreadsheetml/2009/9/main" objectType="CheckBox" fmlaLink="B311" lockText="1" noThreeD="1"/>
</file>

<file path=xl/ctrlProps/ctrlProp60.xml><?xml version="1.0" encoding="utf-8"?>
<formControlPr xmlns="http://schemas.microsoft.com/office/spreadsheetml/2009/9/main" objectType="CheckBox" fmlaLink="B381" lockText="1" noThreeD="1"/>
</file>

<file path=xl/ctrlProps/ctrlProp61.xml><?xml version="1.0" encoding="utf-8"?>
<formControlPr xmlns="http://schemas.microsoft.com/office/spreadsheetml/2009/9/main" objectType="CheckBox" fmlaLink="C381" lockText="1" noThreeD="1"/>
</file>

<file path=xl/ctrlProps/ctrlProp62.xml><?xml version="1.0" encoding="utf-8"?>
<formControlPr xmlns="http://schemas.microsoft.com/office/spreadsheetml/2009/9/main" objectType="CheckBox" fmlaLink="B382" lockText="1" noThreeD="1"/>
</file>

<file path=xl/ctrlProps/ctrlProp63.xml><?xml version="1.0" encoding="utf-8"?>
<formControlPr xmlns="http://schemas.microsoft.com/office/spreadsheetml/2009/9/main" objectType="CheckBox" fmlaLink="C382" lockText="1" noThreeD="1"/>
</file>

<file path=xl/ctrlProps/ctrlProp64.xml><?xml version="1.0" encoding="utf-8"?>
<formControlPr xmlns="http://schemas.microsoft.com/office/spreadsheetml/2009/9/main" objectType="CheckBox" fmlaLink="B383" lockText="1" noThreeD="1"/>
</file>

<file path=xl/ctrlProps/ctrlProp65.xml><?xml version="1.0" encoding="utf-8"?>
<formControlPr xmlns="http://schemas.microsoft.com/office/spreadsheetml/2009/9/main" objectType="CheckBox" fmlaLink="C383" lockText="1" noThreeD="1"/>
</file>

<file path=xl/ctrlProps/ctrlProp66.xml><?xml version="1.0" encoding="utf-8"?>
<formControlPr xmlns="http://schemas.microsoft.com/office/spreadsheetml/2009/9/main" objectType="Radio" firstButton="1" fmlaLink="$B$387"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B31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B$388"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B313"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B$389"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B314"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B$390"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63502</xdr:colOff>
      <xdr:row>5</xdr:row>
      <xdr:rowOff>88899</xdr:rowOff>
    </xdr:from>
    <xdr:to>
      <xdr:col>3</xdr:col>
      <xdr:colOff>654689</xdr:colOff>
      <xdr:row>13</xdr:row>
      <xdr:rowOff>57676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16065" y="922337"/>
          <a:ext cx="1317468" cy="13022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9</xdr:row>
          <xdr:rowOff>0</xdr:rowOff>
        </xdr:from>
        <xdr:to>
          <xdr:col>2</xdr:col>
          <xdr:colOff>38100</xdr:colOff>
          <xdr:row>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10</xdr:row>
          <xdr:rowOff>0</xdr:rowOff>
        </xdr:from>
        <xdr:to>
          <xdr:col>2</xdr:col>
          <xdr:colOff>38100</xdr:colOff>
          <xdr:row>10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xdr:row>
          <xdr:rowOff>0</xdr:rowOff>
        </xdr:from>
        <xdr:to>
          <xdr:col>2</xdr:col>
          <xdr:colOff>38100</xdr:colOff>
          <xdr:row>11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12</xdr:row>
          <xdr:rowOff>0</xdr:rowOff>
        </xdr:from>
        <xdr:to>
          <xdr:col>2</xdr:col>
          <xdr:colOff>38100</xdr:colOff>
          <xdr:row>12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13</xdr:row>
          <xdr:rowOff>0</xdr:rowOff>
        </xdr:from>
        <xdr:to>
          <xdr:col>2</xdr:col>
          <xdr:colOff>38100</xdr:colOff>
          <xdr:row>13</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25</xdr:row>
          <xdr:rowOff>0</xdr:rowOff>
        </xdr:from>
        <xdr:to>
          <xdr:col>2</xdr:col>
          <xdr:colOff>38100</xdr:colOff>
          <xdr:row>25</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26</xdr:row>
          <xdr:rowOff>0</xdr:rowOff>
        </xdr:from>
        <xdr:to>
          <xdr:col>2</xdr:col>
          <xdr:colOff>38100</xdr:colOff>
          <xdr:row>26</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27</xdr:row>
          <xdr:rowOff>0</xdr:rowOff>
        </xdr:from>
        <xdr:to>
          <xdr:col>2</xdr:col>
          <xdr:colOff>38100</xdr:colOff>
          <xdr:row>27</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28</xdr:row>
          <xdr:rowOff>0</xdr:rowOff>
        </xdr:from>
        <xdr:to>
          <xdr:col>2</xdr:col>
          <xdr:colOff>38100</xdr:colOff>
          <xdr:row>28</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29</xdr:row>
          <xdr:rowOff>0</xdr:rowOff>
        </xdr:from>
        <xdr:to>
          <xdr:col>2</xdr:col>
          <xdr:colOff>38100</xdr:colOff>
          <xdr:row>29</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30</xdr:row>
          <xdr:rowOff>0</xdr:rowOff>
        </xdr:from>
        <xdr:to>
          <xdr:col>2</xdr:col>
          <xdr:colOff>38100</xdr:colOff>
          <xdr:row>30</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90</xdr:row>
          <xdr:rowOff>0</xdr:rowOff>
        </xdr:from>
        <xdr:to>
          <xdr:col>2</xdr:col>
          <xdr:colOff>38100</xdr:colOff>
          <xdr:row>90</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91</xdr:row>
          <xdr:rowOff>0</xdr:rowOff>
        </xdr:from>
        <xdr:to>
          <xdr:col>2</xdr:col>
          <xdr:colOff>38100</xdr:colOff>
          <xdr:row>91</xdr:row>
          <xdr:rowOff>219075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92</xdr:row>
          <xdr:rowOff>0</xdr:rowOff>
        </xdr:from>
        <xdr:to>
          <xdr:col>2</xdr:col>
          <xdr:colOff>38100</xdr:colOff>
          <xdr:row>92</xdr:row>
          <xdr:rowOff>219075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93</xdr:row>
          <xdr:rowOff>0</xdr:rowOff>
        </xdr:from>
        <xdr:to>
          <xdr:col>2</xdr:col>
          <xdr:colOff>38100</xdr:colOff>
          <xdr:row>93</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109</xdr:row>
          <xdr:rowOff>0</xdr:rowOff>
        </xdr:from>
        <xdr:to>
          <xdr:col>1</xdr:col>
          <xdr:colOff>38100</xdr:colOff>
          <xdr:row>109</xdr:row>
          <xdr:rowOff>219075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109</xdr:row>
          <xdr:rowOff>0</xdr:rowOff>
        </xdr:from>
        <xdr:to>
          <xdr:col>2</xdr:col>
          <xdr:colOff>38100</xdr:colOff>
          <xdr:row>109</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111</xdr:row>
          <xdr:rowOff>0</xdr:rowOff>
        </xdr:from>
        <xdr:to>
          <xdr:col>1</xdr:col>
          <xdr:colOff>38100</xdr:colOff>
          <xdr:row>111</xdr:row>
          <xdr:rowOff>219075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111</xdr:row>
          <xdr:rowOff>0</xdr:rowOff>
        </xdr:from>
        <xdr:to>
          <xdr:col>2</xdr:col>
          <xdr:colOff>38100</xdr:colOff>
          <xdr:row>111</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113</xdr:row>
          <xdr:rowOff>0</xdr:rowOff>
        </xdr:from>
        <xdr:to>
          <xdr:col>1</xdr:col>
          <xdr:colOff>38100</xdr:colOff>
          <xdr:row>113</xdr:row>
          <xdr:rowOff>219075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113</xdr:row>
          <xdr:rowOff>0</xdr:rowOff>
        </xdr:from>
        <xdr:to>
          <xdr:col>2</xdr:col>
          <xdr:colOff>38100</xdr:colOff>
          <xdr:row>113</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114</xdr:row>
          <xdr:rowOff>0</xdr:rowOff>
        </xdr:from>
        <xdr:to>
          <xdr:col>1</xdr:col>
          <xdr:colOff>38100</xdr:colOff>
          <xdr:row>114</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114</xdr:row>
          <xdr:rowOff>0</xdr:rowOff>
        </xdr:from>
        <xdr:to>
          <xdr:col>2</xdr:col>
          <xdr:colOff>38100</xdr:colOff>
          <xdr:row>114</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115</xdr:row>
          <xdr:rowOff>0</xdr:rowOff>
        </xdr:from>
        <xdr:to>
          <xdr:col>1</xdr:col>
          <xdr:colOff>38100</xdr:colOff>
          <xdr:row>115</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115</xdr:row>
          <xdr:rowOff>0</xdr:rowOff>
        </xdr:from>
        <xdr:to>
          <xdr:col>2</xdr:col>
          <xdr:colOff>38100</xdr:colOff>
          <xdr:row>115</xdr:row>
          <xdr:rowOff>219075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116</xdr:row>
          <xdr:rowOff>0</xdr:rowOff>
        </xdr:from>
        <xdr:to>
          <xdr:col>1</xdr:col>
          <xdr:colOff>38100</xdr:colOff>
          <xdr:row>116</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116</xdr:row>
          <xdr:rowOff>0</xdr:rowOff>
        </xdr:from>
        <xdr:to>
          <xdr:col>2</xdr:col>
          <xdr:colOff>38100</xdr:colOff>
          <xdr:row>116</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117</xdr:row>
          <xdr:rowOff>0</xdr:rowOff>
        </xdr:from>
        <xdr:to>
          <xdr:col>1</xdr:col>
          <xdr:colOff>38100</xdr:colOff>
          <xdr:row>117</xdr:row>
          <xdr:rowOff>219075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117</xdr:row>
          <xdr:rowOff>0</xdr:rowOff>
        </xdr:from>
        <xdr:to>
          <xdr:col>2</xdr:col>
          <xdr:colOff>38100</xdr:colOff>
          <xdr:row>117</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118</xdr:row>
          <xdr:rowOff>0</xdr:rowOff>
        </xdr:from>
        <xdr:to>
          <xdr:col>1</xdr:col>
          <xdr:colOff>38100</xdr:colOff>
          <xdr:row>118</xdr:row>
          <xdr:rowOff>219075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118</xdr:row>
          <xdr:rowOff>0</xdr:rowOff>
        </xdr:from>
        <xdr:to>
          <xdr:col>2</xdr:col>
          <xdr:colOff>38100</xdr:colOff>
          <xdr:row>118</xdr:row>
          <xdr:rowOff>219075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119</xdr:row>
          <xdr:rowOff>0</xdr:rowOff>
        </xdr:from>
        <xdr:to>
          <xdr:col>1</xdr:col>
          <xdr:colOff>38100</xdr:colOff>
          <xdr:row>119</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119</xdr:row>
          <xdr:rowOff>0</xdr:rowOff>
        </xdr:from>
        <xdr:to>
          <xdr:col>2</xdr:col>
          <xdr:colOff>38100</xdr:colOff>
          <xdr:row>119</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120</xdr:row>
          <xdr:rowOff>0</xdr:rowOff>
        </xdr:from>
        <xdr:to>
          <xdr:col>1</xdr:col>
          <xdr:colOff>38100</xdr:colOff>
          <xdr:row>120</xdr:row>
          <xdr:rowOff>219075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120</xdr:row>
          <xdr:rowOff>0</xdr:rowOff>
        </xdr:from>
        <xdr:to>
          <xdr:col>2</xdr:col>
          <xdr:colOff>38100</xdr:colOff>
          <xdr:row>120</xdr:row>
          <xdr:rowOff>219075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121</xdr:row>
          <xdr:rowOff>0</xdr:rowOff>
        </xdr:from>
        <xdr:to>
          <xdr:col>1</xdr:col>
          <xdr:colOff>38100</xdr:colOff>
          <xdr:row>121</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121</xdr:row>
          <xdr:rowOff>0</xdr:rowOff>
        </xdr:from>
        <xdr:to>
          <xdr:col>2</xdr:col>
          <xdr:colOff>38100</xdr:colOff>
          <xdr:row>121</xdr:row>
          <xdr:rowOff>219075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122</xdr:row>
          <xdr:rowOff>0</xdr:rowOff>
        </xdr:from>
        <xdr:to>
          <xdr:col>1</xdr:col>
          <xdr:colOff>38100</xdr:colOff>
          <xdr:row>122</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122</xdr:row>
          <xdr:rowOff>0</xdr:rowOff>
        </xdr:from>
        <xdr:to>
          <xdr:col>2</xdr:col>
          <xdr:colOff>38100</xdr:colOff>
          <xdr:row>122</xdr:row>
          <xdr:rowOff>219075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138</xdr:row>
          <xdr:rowOff>0</xdr:rowOff>
        </xdr:from>
        <xdr:to>
          <xdr:col>1</xdr:col>
          <xdr:colOff>38100</xdr:colOff>
          <xdr:row>138</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138</xdr:row>
          <xdr:rowOff>0</xdr:rowOff>
        </xdr:from>
        <xdr:to>
          <xdr:col>2</xdr:col>
          <xdr:colOff>38100</xdr:colOff>
          <xdr:row>138</xdr:row>
          <xdr:rowOff>219075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139</xdr:row>
          <xdr:rowOff>0</xdr:rowOff>
        </xdr:from>
        <xdr:to>
          <xdr:col>1</xdr:col>
          <xdr:colOff>38100</xdr:colOff>
          <xdr:row>139</xdr:row>
          <xdr:rowOff>219075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139</xdr:row>
          <xdr:rowOff>0</xdr:rowOff>
        </xdr:from>
        <xdr:to>
          <xdr:col>2</xdr:col>
          <xdr:colOff>38100</xdr:colOff>
          <xdr:row>139</xdr:row>
          <xdr:rowOff>219075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140</xdr:row>
          <xdr:rowOff>0</xdr:rowOff>
        </xdr:from>
        <xdr:to>
          <xdr:col>1</xdr:col>
          <xdr:colOff>38100</xdr:colOff>
          <xdr:row>140</xdr:row>
          <xdr:rowOff>219075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140</xdr:row>
          <xdr:rowOff>0</xdr:rowOff>
        </xdr:from>
        <xdr:to>
          <xdr:col>2</xdr:col>
          <xdr:colOff>38100</xdr:colOff>
          <xdr:row>140</xdr:row>
          <xdr:rowOff>219075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141</xdr:row>
          <xdr:rowOff>0</xdr:rowOff>
        </xdr:from>
        <xdr:to>
          <xdr:col>1</xdr:col>
          <xdr:colOff>38100</xdr:colOff>
          <xdr:row>141</xdr:row>
          <xdr:rowOff>219075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141</xdr:row>
          <xdr:rowOff>0</xdr:rowOff>
        </xdr:from>
        <xdr:to>
          <xdr:col>2</xdr:col>
          <xdr:colOff>38100</xdr:colOff>
          <xdr:row>141</xdr:row>
          <xdr:rowOff>219075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142</xdr:row>
          <xdr:rowOff>0</xdr:rowOff>
        </xdr:from>
        <xdr:to>
          <xdr:col>1</xdr:col>
          <xdr:colOff>38100</xdr:colOff>
          <xdr:row>142</xdr:row>
          <xdr:rowOff>219075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142</xdr:row>
          <xdr:rowOff>0</xdr:rowOff>
        </xdr:from>
        <xdr:to>
          <xdr:col>2</xdr:col>
          <xdr:colOff>38100</xdr:colOff>
          <xdr:row>142</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143</xdr:row>
          <xdr:rowOff>0</xdr:rowOff>
        </xdr:from>
        <xdr:to>
          <xdr:col>1</xdr:col>
          <xdr:colOff>38100</xdr:colOff>
          <xdr:row>143</xdr:row>
          <xdr:rowOff>219075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143</xdr:row>
          <xdr:rowOff>0</xdr:rowOff>
        </xdr:from>
        <xdr:to>
          <xdr:col>2</xdr:col>
          <xdr:colOff>38100</xdr:colOff>
          <xdr:row>143</xdr:row>
          <xdr:rowOff>219075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144</xdr:row>
          <xdr:rowOff>0</xdr:rowOff>
        </xdr:from>
        <xdr:to>
          <xdr:col>1</xdr:col>
          <xdr:colOff>38100</xdr:colOff>
          <xdr:row>144</xdr:row>
          <xdr:rowOff>219075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144</xdr:row>
          <xdr:rowOff>0</xdr:rowOff>
        </xdr:from>
        <xdr:to>
          <xdr:col>2</xdr:col>
          <xdr:colOff>38100</xdr:colOff>
          <xdr:row>144</xdr:row>
          <xdr:rowOff>219075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145</xdr:row>
          <xdr:rowOff>0</xdr:rowOff>
        </xdr:from>
        <xdr:to>
          <xdr:col>1</xdr:col>
          <xdr:colOff>38100</xdr:colOff>
          <xdr:row>145</xdr:row>
          <xdr:rowOff>219075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145</xdr:row>
          <xdr:rowOff>0</xdr:rowOff>
        </xdr:from>
        <xdr:to>
          <xdr:col>2</xdr:col>
          <xdr:colOff>38100</xdr:colOff>
          <xdr:row>145</xdr:row>
          <xdr:rowOff>219075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146</xdr:row>
          <xdr:rowOff>0</xdr:rowOff>
        </xdr:from>
        <xdr:to>
          <xdr:col>1</xdr:col>
          <xdr:colOff>38100</xdr:colOff>
          <xdr:row>146</xdr:row>
          <xdr:rowOff>219075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146</xdr:row>
          <xdr:rowOff>0</xdr:rowOff>
        </xdr:from>
        <xdr:to>
          <xdr:col>2</xdr:col>
          <xdr:colOff>38100</xdr:colOff>
          <xdr:row>146</xdr:row>
          <xdr:rowOff>219075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147</xdr:row>
          <xdr:rowOff>0</xdr:rowOff>
        </xdr:from>
        <xdr:to>
          <xdr:col>1</xdr:col>
          <xdr:colOff>38100</xdr:colOff>
          <xdr:row>147</xdr:row>
          <xdr:rowOff>219075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147</xdr:row>
          <xdr:rowOff>0</xdr:rowOff>
        </xdr:from>
        <xdr:to>
          <xdr:col>2</xdr:col>
          <xdr:colOff>38100</xdr:colOff>
          <xdr:row>147</xdr:row>
          <xdr:rowOff>219075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148</xdr:row>
          <xdr:rowOff>0</xdr:rowOff>
        </xdr:from>
        <xdr:to>
          <xdr:col>1</xdr:col>
          <xdr:colOff>38100</xdr:colOff>
          <xdr:row>148</xdr:row>
          <xdr:rowOff>219075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148</xdr:row>
          <xdr:rowOff>0</xdr:rowOff>
        </xdr:from>
        <xdr:to>
          <xdr:col>2</xdr:col>
          <xdr:colOff>38100</xdr:colOff>
          <xdr:row>148</xdr:row>
          <xdr:rowOff>219075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149</xdr:row>
          <xdr:rowOff>0</xdr:rowOff>
        </xdr:from>
        <xdr:to>
          <xdr:col>1</xdr:col>
          <xdr:colOff>38100</xdr:colOff>
          <xdr:row>149</xdr:row>
          <xdr:rowOff>219075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149</xdr:row>
          <xdr:rowOff>0</xdr:rowOff>
        </xdr:from>
        <xdr:to>
          <xdr:col>2</xdr:col>
          <xdr:colOff>38100</xdr:colOff>
          <xdr:row>149</xdr:row>
          <xdr:rowOff>219075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150</xdr:row>
          <xdr:rowOff>0</xdr:rowOff>
        </xdr:from>
        <xdr:to>
          <xdr:col>1</xdr:col>
          <xdr:colOff>38100</xdr:colOff>
          <xdr:row>150</xdr:row>
          <xdr:rowOff>219075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150</xdr:row>
          <xdr:rowOff>0</xdr:rowOff>
        </xdr:from>
        <xdr:to>
          <xdr:col>2</xdr:col>
          <xdr:colOff>38100</xdr:colOff>
          <xdr:row>150</xdr:row>
          <xdr:rowOff>219075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164</xdr:row>
          <xdr:rowOff>9525</xdr:rowOff>
        </xdr:from>
        <xdr:to>
          <xdr:col>1</xdr:col>
          <xdr:colOff>114300</xdr:colOff>
          <xdr:row>164</xdr:row>
          <xdr:rowOff>200025</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164</xdr:row>
          <xdr:rowOff>9525</xdr:rowOff>
        </xdr:from>
        <xdr:to>
          <xdr:col>2</xdr:col>
          <xdr:colOff>114300</xdr:colOff>
          <xdr:row>164</xdr:row>
          <xdr:rowOff>200025</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164</xdr:row>
          <xdr:rowOff>9525</xdr:rowOff>
        </xdr:from>
        <xdr:to>
          <xdr:col>3</xdr:col>
          <xdr:colOff>114300</xdr:colOff>
          <xdr:row>164</xdr:row>
          <xdr:rowOff>200025</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164</xdr:row>
          <xdr:rowOff>9525</xdr:rowOff>
        </xdr:from>
        <xdr:to>
          <xdr:col>4</xdr:col>
          <xdr:colOff>114300</xdr:colOff>
          <xdr:row>164</xdr:row>
          <xdr:rowOff>200025</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164</xdr:row>
          <xdr:rowOff>9525</xdr:rowOff>
        </xdr:from>
        <xdr:to>
          <xdr:col>5</xdr:col>
          <xdr:colOff>114300</xdr:colOff>
          <xdr:row>164</xdr:row>
          <xdr:rowOff>200025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164</xdr:row>
          <xdr:rowOff>9525</xdr:rowOff>
        </xdr:from>
        <xdr:to>
          <xdr:col>6</xdr:col>
          <xdr:colOff>114300</xdr:colOff>
          <xdr:row>164</xdr:row>
          <xdr:rowOff>200025</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164</xdr:row>
          <xdr:rowOff>9525</xdr:rowOff>
        </xdr:from>
        <xdr:to>
          <xdr:col>7</xdr:col>
          <xdr:colOff>114300</xdr:colOff>
          <xdr:row>164</xdr:row>
          <xdr:rowOff>200025</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164</xdr:row>
          <xdr:rowOff>9525</xdr:rowOff>
        </xdr:from>
        <xdr:to>
          <xdr:col>8</xdr:col>
          <xdr:colOff>114300</xdr:colOff>
          <xdr:row>164</xdr:row>
          <xdr:rowOff>200025</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164</xdr:row>
          <xdr:rowOff>9525</xdr:rowOff>
        </xdr:from>
        <xdr:to>
          <xdr:col>9</xdr:col>
          <xdr:colOff>114300</xdr:colOff>
          <xdr:row>164</xdr:row>
          <xdr:rowOff>200025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163</xdr:row>
          <xdr:rowOff>123825</xdr:rowOff>
        </xdr:from>
        <xdr:to>
          <xdr:col>9</xdr:col>
          <xdr:colOff>342900</xdr:colOff>
          <xdr:row>165</xdr:row>
          <xdr:rowOff>38100</xdr:rowOff>
        </xdr:to>
        <xdr:sp macro="" textlink="">
          <xdr:nvSpPr>
            <xdr:cNvPr id="1181" name="Group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181</xdr:row>
          <xdr:rowOff>9525</xdr:rowOff>
        </xdr:from>
        <xdr:to>
          <xdr:col>1</xdr:col>
          <xdr:colOff>104775</xdr:colOff>
          <xdr:row>181</xdr:row>
          <xdr:rowOff>200025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181</xdr:row>
          <xdr:rowOff>9525</xdr:rowOff>
        </xdr:from>
        <xdr:to>
          <xdr:col>2</xdr:col>
          <xdr:colOff>104775</xdr:colOff>
          <xdr:row>181</xdr:row>
          <xdr:rowOff>200025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181</xdr:row>
          <xdr:rowOff>9525</xdr:rowOff>
        </xdr:from>
        <xdr:to>
          <xdr:col>3</xdr:col>
          <xdr:colOff>104775</xdr:colOff>
          <xdr:row>181</xdr:row>
          <xdr:rowOff>200025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181</xdr:row>
          <xdr:rowOff>9525</xdr:rowOff>
        </xdr:from>
        <xdr:to>
          <xdr:col>4</xdr:col>
          <xdr:colOff>104775</xdr:colOff>
          <xdr:row>181</xdr:row>
          <xdr:rowOff>200025</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181</xdr:row>
          <xdr:rowOff>9525</xdr:rowOff>
        </xdr:from>
        <xdr:to>
          <xdr:col>5</xdr:col>
          <xdr:colOff>104775</xdr:colOff>
          <xdr:row>181</xdr:row>
          <xdr:rowOff>200025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181</xdr:row>
          <xdr:rowOff>9525</xdr:rowOff>
        </xdr:from>
        <xdr:to>
          <xdr:col>6</xdr:col>
          <xdr:colOff>104775</xdr:colOff>
          <xdr:row>181</xdr:row>
          <xdr:rowOff>200025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181</xdr:row>
          <xdr:rowOff>9525</xdr:rowOff>
        </xdr:from>
        <xdr:to>
          <xdr:col>7</xdr:col>
          <xdr:colOff>104775</xdr:colOff>
          <xdr:row>181</xdr:row>
          <xdr:rowOff>200025</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181</xdr:row>
          <xdr:rowOff>9525</xdr:rowOff>
        </xdr:from>
        <xdr:to>
          <xdr:col>8</xdr:col>
          <xdr:colOff>104775</xdr:colOff>
          <xdr:row>181</xdr:row>
          <xdr:rowOff>200025</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181</xdr:row>
          <xdr:rowOff>9525</xdr:rowOff>
        </xdr:from>
        <xdr:to>
          <xdr:col>9</xdr:col>
          <xdr:colOff>104775</xdr:colOff>
          <xdr:row>181</xdr:row>
          <xdr:rowOff>200025</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180</xdr:row>
          <xdr:rowOff>123825</xdr:rowOff>
        </xdr:from>
        <xdr:to>
          <xdr:col>9</xdr:col>
          <xdr:colOff>342900</xdr:colOff>
          <xdr:row>182</xdr:row>
          <xdr:rowOff>38100</xdr:rowOff>
        </xdr:to>
        <xdr:sp macro="" textlink="">
          <xdr:nvSpPr>
            <xdr:cNvPr id="1191" name="Group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198</xdr:row>
          <xdr:rowOff>9525</xdr:rowOff>
        </xdr:from>
        <xdr:to>
          <xdr:col>1</xdr:col>
          <xdr:colOff>114300</xdr:colOff>
          <xdr:row>198</xdr:row>
          <xdr:rowOff>200025</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198</xdr:row>
          <xdr:rowOff>9525</xdr:rowOff>
        </xdr:from>
        <xdr:to>
          <xdr:col>2</xdr:col>
          <xdr:colOff>114300</xdr:colOff>
          <xdr:row>198</xdr:row>
          <xdr:rowOff>200025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198</xdr:row>
          <xdr:rowOff>9525</xdr:rowOff>
        </xdr:from>
        <xdr:to>
          <xdr:col>3</xdr:col>
          <xdr:colOff>114300</xdr:colOff>
          <xdr:row>198</xdr:row>
          <xdr:rowOff>200025</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198</xdr:row>
          <xdr:rowOff>9525</xdr:rowOff>
        </xdr:from>
        <xdr:to>
          <xdr:col>4</xdr:col>
          <xdr:colOff>114300</xdr:colOff>
          <xdr:row>198</xdr:row>
          <xdr:rowOff>200025</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198</xdr:row>
          <xdr:rowOff>9525</xdr:rowOff>
        </xdr:from>
        <xdr:to>
          <xdr:col>5</xdr:col>
          <xdr:colOff>114300</xdr:colOff>
          <xdr:row>198</xdr:row>
          <xdr:rowOff>200025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198</xdr:row>
          <xdr:rowOff>9525</xdr:rowOff>
        </xdr:from>
        <xdr:to>
          <xdr:col>6</xdr:col>
          <xdr:colOff>114300</xdr:colOff>
          <xdr:row>198</xdr:row>
          <xdr:rowOff>200025</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198</xdr:row>
          <xdr:rowOff>9525</xdr:rowOff>
        </xdr:from>
        <xdr:to>
          <xdr:col>7</xdr:col>
          <xdr:colOff>114300</xdr:colOff>
          <xdr:row>198</xdr:row>
          <xdr:rowOff>200025</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198</xdr:row>
          <xdr:rowOff>9525</xdr:rowOff>
        </xdr:from>
        <xdr:to>
          <xdr:col>8</xdr:col>
          <xdr:colOff>114300</xdr:colOff>
          <xdr:row>198</xdr:row>
          <xdr:rowOff>200025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198</xdr:row>
          <xdr:rowOff>9525</xdr:rowOff>
        </xdr:from>
        <xdr:to>
          <xdr:col>9</xdr:col>
          <xdr:colOff>114300</xdr:colOff>
          <xdr:row>198</xdr:row>
          <xdr:rowOff>200025</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197</xdr:row>
          <xdr:rowOff>123825</xdr:rowOff>
        </xdr:from>
        <xdr:to>
          <xdr:col>9</xdr:col>
          <xdr:colOff>342900</xdr:colOff>
          <xdr:row>199</xdr:row>
          <xdr:rowOff>38100</xdr:rowOff>
        </xdr:to>
        <xdr:sp macro="" textlink="">
          <xdr:nvSpPr>
            <xdr:cNvPr id="1201" name="Group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216</xdr:row>
          <xdr:rowOff>9525</xdr:rowOff>
        </xdr:from>
        <xdr:to>
          <xdr:col>1</xdr:col>
          <xdr:colOff>114300</xdr:colOff>
          <xdr:row>216</xdr:row>
          <xdr:rowOff>200025</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216</xdr:row>
          <xdr:rowOff>9525</xdr:rowOff>
        </xdr:from>
        <xdr:to>
          <xdr:col>2</xdr:col>
          <xdr:colOff>114300</xdr:colOff>
          <xdr:row>216</xdr:row>
          <xdr:rowOff>200025</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216</xdr:row>
          <xdr:rowOff>9525</xdr:rowOff>
        </xdr:from>
        <xdr:to>
          <xdr:col>3</xdr:col>
          <xdr:colOff>114300</xdr:colOff>
          <xdr:row>216</xdr:row>
          <xdr:rowOff>200025</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216</xdr:row>
          <xdr:rowOff>9525</xdr:rowOff>
        </xdr:from>
        <xdr:to>
          <xdr:col>4</xdr:col>
          <xdr:colOff>114300</xdr:colOff>
          <xdr:row>216</xdr:row>
          <xdr:rowOff>200025</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216</xdr:row>
          <xdr:rowOff>9525</xdr:rowOff>
        </xdr:from>
        <xdr:to>
          <xdr:col>5</xdr:col>
          <xdr:colOff>114300</xdr:colOff>
          <xdr:row>216</xdr:row>
          <xdr:rowOff>200025</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216</xdr:row>
          <xdr:rowOff>9525</xdr:rowOff>
        </xdr:from>
        <xdr:to>
          <xdr:col>6</xdr:col>
          <xdr:colOff>114300</xdr:colOff>
          <xdr:row>216</xdr:row>
          <xdr:rowOff>200025</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216</xdr:row>
          <xdr:rowOff>9525</xdr:rowOff>
        </xdr:from>
        <xdr:to>
          <xdr:col>7</xdr:col>
          <xdr:colOff>114300</xdr:colOff>
          <xdr:row>216</xdr:row>
          <xdr:rowOff>200025</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216</xdr:row>
          <xdr:rowOff>9525</xdr:rowOff>
        </xdr:from>
        <xdr:to>
          <xdr:col>8</xdr:col>
          <xdr:colOff>114300</xdr:colOff>
          <xdr:row>216</xdr:row>
          <xdr:rowOff>200025</xdr:rowOff>
        </xdr:to>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216</xdr:row>
          <xdr:rowOff>9525</xdr:rowOff>
        </xdr:from>
        <xdr:to>
          <xdr:col>9</xdr:col>
          <xdr:colOff>114300</xdr:colOff>
          <xdr:row>216</xdr:row>
          <xdr:rowOff>200025</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215</xdr:row>
          <xdr:rowOff>123825</xdr:rowOff>
        </xdr:from>
        <xdr:to>
          <xdr:col>9</xdr:col>
          <xdr:colOff>342900</xdr:colOff>
          <xdr:row>217</xdr:row>
          <xdr:rowOff>38100</xdr:rowOff>
        </xdr:to>
        <xdr:sp macro="" textlink="">
          <xdr:nvSpPr>
            <xdr:cNvPr id="1211" name="Group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234</xdr:row>
          <xdr:rowOff>9525</xdr:rowOff>
        </xdr:from>
        <xdr:to>
          <xdr:col>1</xdr:col>
          <xdr:colOff>114300</xdr:colOff>
          <xdr:row>234</xdr:row>
          <xdr:rowOff>200025</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234</xdr:row>
          <xdr:rowOff>9525</xdr:rowOff>
        </xdr:from>
        <xdr:to>
          <xdr:col>2</xdr:col>
          <xdr:colOff>114300</xdr:colOff>
          <xdr:row>234</xdr:row>
          <xdr:rowOff>200025</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234</xdr:row>
          <xdr:rowOff>9525</xdr:rowOff>
        </xdr:from>
        <xdr:to>
          <xdr:col>3</xdr:col>
          <xdr:colOff>114300</xdr:colOff>
          <xdr:row>234</xdr:row>
          <xdr:rowOff>200025</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234</xdr:row>
          <xdr:rowOff>9525</xdr:rowOff>
        </xdr:from>
        <xdr:to>
          <xdr:col>4</xdr:col>
          <xdr:colOff>114300</xdr:colOff>
          <xdr:row>234</xdr:row>
          <xdr:rowOff>200025</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234</xdr:row>
          <xdr:rowOff>9525</xdr:rowOff>
        </xdr:from>
        <xdr:to>
          <xdr:col>5</xdr:col>
          <xdr:colOff>114300</xdr:colOff>
          <xdr:row>234</xdr:row>
          <xdr:rowOff>200025</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234</xdr:row>
          <xdr:rowOff>9525</xdr:rowOff>
        </xdr:from>
        <xdr:to>
          <xdr:col>6</xdr:col>
          <xdr:colOff>114300</xdr:colOff>
          <xdr:row>234</xdr:row>
          <xdr:rowOff>200025</xdr:rowOff>
        </xdr:to>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234</xdr:row>
          <xdr:rowOff>9525</xdr:rowOff>
        </xdr:from>
        <xdr:to>
          <xdr:col>7</xdr:col>
          <xdr:colOff>114300</xdr:colOff>
          <xdr:row>234</xdr:row>
          <xdr:rowOff>200025</xdr:rowOff>
        </xdr:to>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234</xdr:row>
          <xdr:rowOff>9525</xdr:rowOff>
        </xdr:from>
        <xdr:to>
          <xdr:col>8</xdr:col>
          <xdr:colOff>114300</xdr:colOff>
          <xdr:row>234</xdr:row>
          <xdr:rowOff>200025</xdr:rowOff>
        </xdr:to>
        <xdr:sp macro="" textlink="">
          <xdr:nvSpPr>
            <xdr:cNvPr id="1219" name="Option Button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234</xdr:row>
          <xdr:rowOff>9525</xdr:rowOff>
        </xdr:from>
        <xdr:to>
          <xdr:col>9</xdr:col>
          <xdr:colOff>114300</xdr:colOff>
          <xdr:row>234</xdr:row>
          <xdr:rowOff>200025</xdr:rowOff>
        </xdr:to>
        <xdr:sp macro="" textlink="">
          <xdr:nvSpPr>
            <xdr:cNvPr id="1220" name="Option Button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233</xdr:row>
          <xdr:rowOff>123825</xdr:rowOff>
        </xdr:from>
        <xdr:to>
          <xdr:col>9</xdr:col>
          <xdr:colOff>342900</xdr:colOff>
          <xdr:row>235</xdr:row>
          <xdr:rowOff>38100</xdr:rowOff>
        </xdr:to>
        <xdr:sp macro="" textlink="">
          <xdr:nvSpPr>
            <xdr:cNvPr id="1221" name="Group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47</xdr:row>
          <xdr:rowOff>38100</xdr:rowOff>
        </xdr:from>
        <xdr:to>
          <xdr:col>2</xdr:col>
          <xdr:colOff>657225</xdr:colOff>
          <xdr:row>47</xdr:row>
          <xdr:rowOff>219075</xdr:rowOff>
        </xdr:to>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48</xdr:row>
          <xdr:rowOff>38100</xdr:rowOff>
        </xdr:from>
        <xdr:to>
          <xdr:col>2</xdr:col>
          <xdr:colOff>657225</xdr:colOff>
          <xdr:row>48</xdr:row>
          <xdr:rowOff>219075</xdr:rowOff>
        </xdr:to>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49</xdr:row>
          <xdr:rowOff>38100</xdr:rowOff>
        </xdr:from>
        <xdr:to>
          <xdr:col>2</xdr:col>
          <xdr:colOff>657225</xdr:colOff>
          <xdr:row>49</xdr:row>
          <xdr:rowOff>219075</xdr:rowOff>
        </xdr:to>
        <xdr:sp macro="" textlink="">
          <xdr:nvSpPr>
            <xdr:cNvPr id="1224" name="Option Button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200025</xdr:rowOff>
        </xdr:from>
        <xdr:to>
          <xdr:col>2</xdr:col>
          <xdr:colOff>752475</xdr:colOff>
          <xdr:row>50</xdr:row>
          <xdr:rowOff>76200</xdr:rowOff>
        </xdr:to>
        <xdr:sp macro="" textlink="">
          <xdr:nvSpPr>
            <xdr:cNvPr id="1225" name="Group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47</xdr:row>
          <xdr:rowOff>28575</xdr:rowOff>
        </xdr:from>
        <xdr:to>
          <xdr:col>5</xdr:col>
          <xdr:colOff>647700</xdr:colOff>
          <xdr:row>47</xdr:row>
          <xdr:rowOff>200025</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48</xdr:row>
          <xdr:rowOff>9525</xdr:rowOff>
        </xdr:from>
        <xdr:to>
          <xdr:col>5</xdr:col>
          <xdr:colOff>647700</xdr:colOff>
          <xdr:row>48</xdr:row>
          <xdr:rowOff>190500</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49</xdr:row>
          <xdr:rowOff>28575</xdr:rowOff>
        </xdr:from>
        <xdr:to>
          <xdr:col>5</xdr:col>
          <xdr:colOff>647700</xdr:colOff>
          <xdr:row>49</xdr:row>
          <xdr:rowOff>200025</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46</xdr:row>
          <xdr:rowOff>190500</xdr:rowOff>
        </xdr:from>
        <xdr:to>
          <xdr:col>5</xdr:col>
          <xdr:colOff>733425</xdr:colOff>
          <xdr:row>50</xdr:row>
          <xdr:rowOff>66675</xdr:rowOff>
        </xdr:to>
        <xdr:sp macro="" textlink="">
          <xdr:nvSpPr>
            <xdr:cNvPr id="1229" name="Group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55</xdr:row>
          <xdr:rowOff>28575</xdr:rowOff>
        </xdr:from>
        <xdr:to>
          <xdr:col>2</xdr:col>
          <xdr:colOff>647700</xdr:colOff>
          <xdr:row>55</xdr:row>
          <xdr:rowOff>200025</xdr:rowOff>
        </xdr:to>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9525</xdr:rowOff>
        </xdr:from>
        <xdr:to>
          <xdr:col>2</xdr:col>
          <xdr:colOff>647700</xdr:colOff>
          <xdr:row>56</xdr:row>
          <xdr:rowOff>190500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57</xdr:row>
          <xdr:rowOff>28575</xdr:rowOff>
        </xdr:from>
        <xdr:to>
          <xdr:col>2</xdr:col>
          <xdr:colOff>647700</xdr:colOff>
          <xdr:row>57</xdr:row>
          <xdr:rowOff>200025</xdr:rowOff>
        </xdr:to>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54</xdr:row>
          <xdr:rowOff>190500</xdr:rowOff>
        </xdr:from>
        <xdr:to>
          <xdr:col>2</xdr:col>
          <xdr:colOff>733425</xdr:colOff>
          <xdr:row>58</xdr:row>
          <xdr:rowOff>66675</xdr:rowOff>
        </xdr:to>
        <xdr:sp macro="" textlink="">
          <xdr:nvSpPr>
            <xdr:cNvPr id="1233" name="Group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55</xdr:row>
          <xdr:rowOff>28575</xdr:rowOff>
        </xdr:from>
        <xdr:to>
          <xdr:col>5</xdr:col>
          <xdr:colOff>647700</xdr:colOff>
          <xdr:row>55</xdr:row>
          <xdr:rowOff>200025</xdr:rowOff>
        </xdr:to>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56</xdr:row>
          <xdr:rowOff>9525</xdr:rowOff>
        </xdr:from>
        <xdr:to>
          <xdr:col>5</xdr:col>
          <xdr:colOff>647700</xdr:colOff>
          <xdr:row>56</xdr:row>
          <xdr:rowOff>190500</xdr:rowOff>
        </xdr:to>
        <xdr:sp macro="" textlink="">
          <xdr:nvSpPr>
            <xdr:cNvPr id="1235" name="Option Button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57</xdr:row>
          <xdr:rowOff>28575</xdr:rowOff>
        </xdr:from>
        <xdr:to>
          <xdr:col>5</xdr:col>
          <xdr:colOff>647700</xdr:colOff>
          <xdr:row>57</xdr:row>
          <xdr:rowOff>200025</xdr:rowOff>
        </xdr:to>
        <xdr:sp macro="" textlink="">
          <xdr:nvSpPr>
            <xdr:cNvPr id="1236" name="Option Button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54</xdr:row>
          <xdr:rowOff>190500</xdr:rowOff>
        </xdr:from>
        <xdr:to>
          <xdr:col>5</xdr:col>
          <xdr:colOff>733425</xdr:colOff>
          <xdr:row>58</xdr:row>
          <xdr:rowOff>66675</xdr:rowOff>
        </xdr:to>
        <xdr:sp macro="" textlink="">
          <xdr:nvSpPr>
            <xdr:cNvPr id="1237" name="Group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62</xdr:row>
          <xdr:rowOff>28575</xdr:rowOff>
        </xdr:from>
        <xdr:to>
          <xdr:col>2</xdr:col>
          <xdr:colOff>647700</xdr:colOff>
          <xdr:row>62</xdr:row>
          <xdr:rowOff>200025</xdr:rowOff>
        </xdr:to>
        <xdr:sp macro="" textlink="">
          <xdr:nvSpPr>
            <xdr:cNvPr id="1238" name="Option Button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63</xdr:row>
          <xdr:rowOff>9525</xdr:rowOff>
        </xdr:from>
        <xdr:to>
          <xdr:col>2</xdr:col>
          <xdr:colOff>647700</xdr:colOff>
          <xdr:row>63</xdr:row>
          <xdr:rowOff>190500</xdr:rowOff>
        </xdr:to>
        <xdr:sp macro="" textlink="">
          <xdr:nvSpPr>
            <xdr:cNvPr id="1239" name="Option Button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64</xdr:row>
          <xdr:rowOff>28575</xdr:rowOff>
        </xdr:from>
        <xdr:to>
          <xdr:col>2</xdr:col>
          <xdr:colOff>647700</xdr:colOff>
          <xdr:row>64</xdr:row>
          <xdr:rowOff>200025</xdr:rowOff>
        </xdr:to>
        <xdr:sp macro="" textlink="">
          <xdr:nvSpPr>
            <xdr:cNvPr id="1240" name="Option Button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61</xdr:row>
          <xdr:rowOff>190500</xdr:rowOff>
        </xdr:from>
        <xdr:to>
          <xdr:col>2</xdr:col>
          <xdr:colOff>733425</xdr:colOff>
          <xdr:row>65</xdr:row>
          <xdr:rowOff>66675</xdr:rowOff>
        </xdr:to>
        <xdr:sp macro="" textlink="">
          <xdr:nvSpPr>
            <xdr:cNvPr id="1241" name="Group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62</xdr:row>
          <xdr:rowOff>28575</xdr:rowOff>
        </xdr:from>
        <xdr:to>
          <xdr:col>5</xdr:col>
          <xdr:colOff>647700</xdr:colOff>
          <xdr:row>62</xdr:row>
          <xdr:rowOff>200025</xdr:rowOff>
        </xdr:to>
        <xdr:sp macro="" textlink="">
          <xdr:nvSpPr>
            <xdr:cNvPr id="1242" name="Option Button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63</xdr:row>
          <xdr:rowOff>9525</xdr:rowOff>
        </xdr:from>
        <xdr:to>
          <xdr:col>5</xdr:col>
          <xdr:colOff>647700</xdr:colOff>
          <xdr:row>63</xdr:row>
          <xdr:rowOff>190500</xdr:rowOff>
        </xdr:to>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64</xdr:row>
          <xdr:rowOff>28575</xdr:rowOff>
        </xdr:from>
        <xdr:to>
          <xdr:col>5</xdr:col>
          <xdr:colOff>647700</xdr:colOff>
          <xdr:row>64</xdr:row>
          <xdr:rowOff>200025</xdr:rowOff>
        </xdr:to>
        <xdr:sp macro="" textlink="">
          <xdr:nvSpPr>
            <xdr:cNvPr id="1244" name="Option Button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61</xdr:row>
          <xdr:rowOff>190500</xdr:rowOff>
        </xdr:from>
        <xdr:to>
          <xdr:col>5</xdr:col>
          <xdr:colOff>733425</xdr:colOff>
          <xdr:row>65</xdr:row>
          <xdr:rowOff>66675</xdr:rowOff>
        </xdr:to>
        <xdr:sp macro="" textlink="">
          <xdr:nvSpPr>
            <xdr:cNvPr id="1245" name="Group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69</xdr:row>
          <xdr:rowOff>28575</xdr:rowOff>
        </xdr:from>
        <xdr:to>
          <xdr:col>2</xdr:col>
          <xdr:colOff>647700</xdr:colOff>
          <xdr:row>69</xdr:row>
          <xdr:rowOff>200025</xdr:rowOff>
        </xdr:to>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70</xdr:row>
          <xdr:rowOff>9525</xdr:rowOff>
        </xdr:from>
        <xdr:to>
          <xdr:col>2</xdr:col>
          <xdr:colOff>647700</xdr:colOff>
          <xdr:row>70</xdr:row>
          <xdr:rowOff>190500</xdr:rowOff>
        </xdr:to>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71</xdr:row>
          <xdr:rowOff>28575</xdr:rowOff>
        </xdr:from>
        <xdr:to>
          <xdr:col>2</xdr:col>
          <xdr:colOff>647700</xdr:colOff>
          <xdr:row>71</xdr:row>
          <xdr:rowOff>200025</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68</xdr:row>
          <xdr:rowOff>190500</xdr:rowOff>
        </xdr:from>
        <xdr:to>
          <xdr:col>2</xdr:col>
          <xdr:colOff>733425</xdr:colOff>
          <xdr:row>72</xdr:row>
          <xdr:rowOff>66675</xdr:rowOff>
        </xdr:to>
        <xdr:sp macro="" textlink="">
          <xdr:nvSpPr>
            <xdr:cNvPr id="1249" name="Group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69</xdr:row>
          <xdr:rowOff>28575</xdr:rowOff>
        </xdr:from>
        <xdr:to>
          <xdr:col>5</xdr:col>
          <xdr:colOff>647700</xdr:colOff>
          <xdr:row>69</xdr:row>
          <xdr:rowOff>200025</xdr:rowOff>
        </xdr:to>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70</xdr:row>
          <xdr:rowOff>9525</xdr:rowOff>
        </xdr:from>
        <xdr:to>
          <xdr:col>5</xdr:col>
          <xdr:colOff>647700</xdr:colOff>
          <xdr:row>70</xdr:row>
          <xdr:rowOff>190500</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71</xdr:row>
          <xdr:rowOff>28575</xdr:rowOff>
        </xdr:from>
        <xdr:to>
          <xdr:col>5</xdr:col>
          <xdr:colOff>647700</xdr:colOff>
          <xdr:row>71</xdr:row>
          <xdr:rowOff>200025</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68</xdr:row>
          <xdr:rowOff>190500</xdr:rowOff>
        </xdr:from>
        <xdr:to>
          <xdr:col>5</xdr:col>
          <xdr:colOff>733425</xdr:colOff>
          <xdr:row>72</xdr:row>
          <xdr:rowOff>66675</xdr:rowOff>
        </xdr:to>
        <xdr:sp macro="" textlink="">
          <xdr:nvSpPr>
            <xdr:cNvPr id="1253" name="Group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76</xdr:row>
          <xdr:rowOff>28575</xdr:rowOff>
        </xdr:from>
        <xdr:to>
          <xdr:col>2</xdr:col>
          <xdr:colOff>647700</xdr:colOff>
          <xdr:row>76</xdr:row>
          <xdr:rowOff>200025</xdr:rowOff>
        </xdr:to>
        <xdr:sp macro="" textlink="">
          <xdr:nvSpPr>
            <xdr:cNvPr id="1254" name="Option Button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77</xdr:row>
          <xdr:rowOff>9525</xdr:rowOff>
        </xdr:from>
        <xdr:to>
          <xdr:col>2</xdr:col>
          <xdr:colOff>647700</xdr:colOff>
          <xdr:row>77</xdr:row>
          <xdr:rowOff>190500</xdr:rowOff>
        </xdr:to>
        <xdr:sp macro="" textlink="">
          <xdr:nvSpPr>
            <xdr:cNvPr id="1255" name="Option Button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78</xdr:row>
          <xdr:rowOff>28575</xdr:rowOff>
        </xdr:from>
        <xdr:to>
          <xdr:col>2</xdr:col>
          <xdr:colOff>647700</xdr:colOff>
          <xdr:row>78</xdr:row>
          <xdr:rowOff>200025</xdr:rowOff>
        </xdr:to>
        <xdr:sp macro="" textlink="">
          <xdr:nvSpPr>
            <xdr:cNvPr id="1256" name="Option Button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75</xdr:row>
          <xdr:rowOff>190500</xdr:rowOff>
        </xdr:from>
        <xdr:to>
          <xdr:col>2</xdr:col>
          <xdr:colOff>733425</xdr:colOff>
          <xdr:row>79</xdr:row>
          <xdr:rowOff>66675</xdr:rowOff>
        </xdr:to>
        <xdr:sp macro="" textlink="">
          <xdr:nvSpPr>
            <xdr:cNvPr id="1257" name="Group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76</xdr:row>
          <xdr:rowOff>28575</xdr:rowOff>
        </xdr:from>
        <xdr:to>
          <xdr:col>5</xdr:col>
          <xdr:colOff>647700</xdr:colOff>
          <xdr:row>76</xdr:row>
          <xdr:rowOff>200025</xdr:rowOff>
        </xdr:to>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77</xdr:row>
          <xdr:rowOff>9525</xdr:rowOff>
        </xdr:from>
        <xdr:to>
          <xdr:col>5</xdr:col>
          <xdr:colOff>647700</xdr:colOff>
          <xdr:row>77</xdr:row>
          <xdr:rowOff>190500</xdr:rowOff>
        </xdr:to>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78</xdr:row>
          <xdr:rowOff>28575</xdr:rowOff>
        </xdr:from>
        <xdr:to>
          <xdr:col>5</xdr:col>
          <xdr:colOff>647700</xdr:colOff>
          <xdr:row>78</xdr:row>
          <xdr:rowOff>200025</xdr:rowOff>
        </xdr:to>
        <xdr:sp macro="" textlink="">
          <xdr:nvSpPr>
            <xdr:cNvPr id="1260" name="Option Button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75</xdr:row>
          <xdr:rowOff>190500</xdr:rowOff>
        </xdr:from>
        <xdr:to>
          <xdr:col>5</xdr:col>
          <xdr:colOff>733425</xdr:colOff>
          <xdr:row>79</xdr:row>
          <xdr:rowOff>66675</xdr:rowOff>
        </xdr:to>
        <xdr:sp macro="" textlink="">
          <xdr:nvSpPr>
            <xdr:cNvPr id="1261" name="Group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9</xdr:col>
      <xdr:colOff>533400</xdr:colOff>
      <xdr:row>0</xdr:row>
      <xdr:rowOff>114301</xdr:rowOff>
    </xdr:from>
    <xdr:to>
      <xdr:col>10</xdr:col>
      <xdr:colOff>590550</xdr:colOff>
      <xdr:row>1</xdr:row>
      <xdr:rowOff>104966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305675" y="114301"/>
          <a:ext cx="809625" cy="800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4</xdr:row>
      <xdr:rowOff>9069</xdr:rowOff>
    </xdr:from>
    <xdr:ext cx="95250" cy="257175"/>
    <xdr:sp macro="" textlink="">
      <xdr:nvSpPr>
        <xdr:cNvPr id="33" name="Shape 33">
          <a:extLst>
            <a:ext uri="{FF2B5EF4-FFF2-40B4-BE49-F238E27FC236}">
              <a16:creationId xmlns:a16="http://schemas.microsoft.com/office/drawing/2014/main" id="{00000000-0008-0000-0300-000021000000}"/>
            </a:ext>
          </a:extLst>
        </xdr:cNvPr>
        <xdr:cNvSpPr/>
      </xdr:nvSpPr>
      <xdr:spPr>
        <a:xfrm>
          <a:off x="390525" y="825498"/>
          <a:ext cx="95250" cy="257175"/>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mc:AlternateContent xmlns:mc="http://schemas.openxmlformats.org/markup-compatibility/2006">
    <mc:Choice xmlns:a14="http://schemas.microsoft.com/office/drawing/2010/main" Requires="a14">
      <xdr:twoCellAnchor editAs="oneCell">
        <xdr:from>
          <xdr:col>22</xdr:col>
          <xdr:colOff>47625</xdr:colOff>
          <xdr:row>10</xdr:row>
          <xdr:rowOff>47625</xdr:rowOff>
        </xdr:from>
        <xdr:to>
          <xdr:col>22</xdr:col>
          <xdr:colOff>333375</xdr:colOff>
          <xdr:row>10</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11</xdr:row>
          <xdr:rowOff>47625</xdr:rowOff>
        </xdr:from>
        <xdr:to>
          <xdr:col>22</xdr:col>
          <xdr:colOff>333375</xdr:colOff>
          <xdr:row>11</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47625</xdr:rowOff>
        </xdr:from>
        <xdr:to>
          <xdr:col>22</xdr:col>
          <xdr:colOff>333375</xdr:colOff>
          <xdr:row>12</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47625</xdr:rowOff>
        </xdr:from>
        <xdr:to>
          <xdr:col>22</xdr:col>
          <xdr:colOff>333375</xdr:colOff>
          <xdr:row>13</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47625</xdr:rowOff>
        </xdr:from>
        <xdr:to>
          <xdr:col>22</xdr:col>
          <xdr:colOff>333375</xdr:colOff>
          <xdr:row>14</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21</xdr:row>
          <xdr:rowOff>47625</xdr:rowOff>
        </xdr:from>
        <xdr:to>
          <xdr:col>22</xdr:col>
          <xdr:colOff>333375</xdr:colOff>
          <xdr:row>21</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47625</xdr:rowOff>
        </xdr:from>
        <xdr:to>
          <xdr:col>22</xdr:col>
          <xdr:colOff>333375</xdr:colOff>
          <xdr:row>22</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47625</xdr:rowOff>
        </xdr:from>
        <xdr:to>
          <xdr:col>22</xdr:col>
          <xdr:colOff>333375</xdr:colOff>
          <xdr:row>23</xdr:row>
          <xdr:rowOff>228600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xdr:row>
          <xdr:rowOff>47625</xdr:rowOff>
        </xdr:from>
        <xdr:to>
          <xdr:col>22</xdr:col>
          <xdr:colOff>333375</xdr:colOff>
          <xdr:row>25</xdr:row>
          <xdr:rowOff>228600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24</xdr:row>
          <xdr:rowOff>47625</xdr:rowOff>
        </xdr:from>
        <xdr:to>
          <xdr:col>22</xdr:col>
          <xdr:colOff>333375</xdr:colOff>
          <xdr:row>24</xdr:row>
          <xdr:rowOff>228600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33</xdr:row>
          <xdr:rowOff>47625</xdr:rowOff>
        </xdr:from>
        <xdr:to>
          <xdr:col>22</xdr:col>
          <xdr:colOff>333375</xdr:colOff>
          <xdr:row>33</xdr:row>
          <xdr:rowOff>228600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34</xdr:row>
          <xdr:rowOff>47625</xdr:rowOff>
        </xdr:from>
        <xdr:to>
          <xdr:col>22</xdr:col>
          <xdr:colOff>333375</xdr:colOff>
          <xdr:row>34</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35</xdr:row>
          <xdr:rowOff>47625</xdr:rowOff>
        </xdr:from>
        <xdr:to>
          <xdr:col>22</xdr:col>
          <xdr:colOff>333375</xdr:colOff>
          <xdr:row>35</xdr:row>
          <xdr:rowOff>228600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47625</xdr:rowOff>
        </xdr:from>
        <xdr:to>
          <xdr:col>22</xdr:col>
          <xdr:colOff>333375</xdr:colOff>
          <xdr:row>36</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37</xdr:row>
          <xdr:rowOff>47625</xdr:rowOff>
        </xdr:from>
        <xdr:to>
          <xdr:col>22</xdr:col>
          <xdr:colOff>333375</xdr:colOff>
          <xdr:row>37</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47625</xdr:rowOff>
        </xdr:from>
        <xdr:to>
          <xdr:col>22</xdr:col>
          <xdr:colOff>333375</xdr:colOff>
          <xdr:row>38</xdr:row>
          <xdr:rowOff>228600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46</xdr:row>
          <xdr:rowOff>47625</xdr:rowOff>
        </xdr:from>
        <xdr:to>
          <xdr:col>20</xdr:col>
          <xdr:colOff>333375</xdr:colOff>
          <xdr:row>46</xdr:row>
          <xdr:rowOff>228600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47</xdr:row>
          <xdr:rowOff>47625</xdr:rowOff>
        </xdr:from>
        <xdr:to>
          <xdr:col>20</xdr:col>
          <xdr:colOff>333375</xdr:colOff>
          <xdr:row>47</xdr:row>
          <xdr:rowOff>228600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xdr:row>
          <xdr:rowOff>47625</xdr:rowOff>
        </xdr:from>
        <xdr:to>
          <xdr:col>20</xdr:col>
          <xdr:colOff>333375</xdr:colOff>
          <xdr:row>48</xdr:row>
          <xdr:rowOff>228600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49</xdr:row>
          <xdr:rowOff>47625</xdr:rowOff>
        </xdr:from>
        <xdr:to>
          <xdr:col>20</xdr:col>
          <xdr:colOff>333375</xdr:colOff>
          <xdr:row>49</xdr:row>
          <xdr:rowOff>228600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50</xdr:row>
          <xdr:rowOff>47625</xdr:rowOff>
        </xdr:from>
        <xdr:to>
          <xdr:col>20</xdr:col>
          <xdr:colOff>333375</xdr:colOff>
          <xdr:row>50</xdr:row>
          <xdr:rowOff>228600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58</xdr:row>
          <xdr:rowOff>47625</xdr:rowOff>
        </xdr:from>
        <xdr:to>
          <xdr:col>22</xdr:col>
          <xdr:colOff>333375</xdr:colOff>
          <xdr:row>58</xdr:row>
          <xdr:rowOff>228600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59</xdr:row>
          <xdr:rowOff>47625</xdr:rowOff>
        </xdr:from>
        <xdr:to>
          <xdr:col>22</xdr:col>
          <xdr:colOff>333375</xdr:colOff>
          <xdr:row>59</xdr:row>
          <xdr:rowOff>228600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60</xdr:row>
          <xdr:rowOff>47625</xdr:rowOff>
        </xdr:from>
        <xdr:to>
          <xdr:col>22</xdr:col>
          <xdr:colOff>333375</xdr:colOff>
          <xdr:row>60</xdr:row>
          <xdr:rowOff>228600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61</xdr:row>
          <xdr:rowOff>47625</xdr:rowOff>
        </xdr:from>
        <xdr:to>
          <xdr:col>22</xdr:col>
          <xdr:colOff>333375</xdr:colOff>
          <xdr:row>61</xdr:row>
          <xdr:rowOff>228600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69</xdr:row>
          <xdr:rowOff>76200</xdr:rowOff>
        </xdr:from>
        <xdr:to>
          <xdr:col>20</xdr:col>
          <xdr:colOff>333375</xdr:colOff>
          <xdr:row>70</xdr:row>
          <xdr:rowOff>76200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xdr:row>
          <xdr:rowOff>76200</xdr:rowOff>
        </xdr:from>
        <xdr:to>
          <xdr:col>20</xdr:col>
          <xdr:colOff>333375</xdr:colOff>
          <xdr:row>72</xdr:row>
          <xdr:rowOff>76200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73</xdr:row>
          <xdr:rowOff>47625</xdr:rowOff>
        </xdr:from>
        <xdr:to>
          <xdr:col>20</xdr:col>
          <xdr:colOff>333375</xdr:colOff>
          <xdr:row>73</xdr:row>
          <xdr:rowOff>228600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74</xdr:row>
          <xdr:rowOff>47625</xdr:rowOff>
        </xdr:from>
        <xdr:to>
          <xdr:col>20</xdr:col>
          <xdr:colOff>333375</xdr:colOff>
          <xdr:row>74</xdr:row>
          <xdr:rowOff>228600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75</xdr:row>
          <xdr:rowOff>47625</xdr:rowOff>
        </xdr:from>
        <xdr:to>
          <xdr:col>20</xdr:col>
          <xdr:colOff>333375</xdr:colOff>
          <xdr:row>75</xdr:row>
          <xdr:rowOff>228600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76</xdr:row>
          <xdr:rowOff>47625</xdr:rowOff>
        </xdr:from>
        <xdr:to>
          <xdr:col>20</xdr:col>
          <xdr:colOff>333375</xdr:colOff>
          <xdr:row>76</xdr:row>
          <xdr:rowOff>228600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xdr:row>
          <xdr:rowOff>47625</xdr:rowOff>
        </xdr:from>
        <xdr:to>
          <xdr:col>20</xdr:col>
          <xdr:colOff>333375</xdr:colOff>
          <xdr:row>77</xdr:row>
          <xdr:rowOff>228600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78</xdr:row>
          <xdr:rowOff>47625</xdr:rowOff>
        </xdr:from>
        <xdr:to>
          <xdr:col>20</xdr:col>
          <xdr:colOff>333375</xdr:colOff>
          <xdr:row>78</xdr:row>
          <xdr:rowOff>228600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79</xdr:row>
          <xdr:rowOff>47625</xdr:rowOff>
        </xdr:from>
        <xdr:to>
          <xdr:col>20</xdr:col>
          <xdr:colOff>333375</xdr:colOff>
          <xdr:row>79</xdr:row>
          <xdr:rowOff>228600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80</xdr:row>
          <xdr:rowOff>47625</xdr:rowOff>
        </xdr:from>
        <xdr:to>
          <xdr:col>20</xdr:col>
          <xdr:colOff>333375</xdr:colOff>
          <xdr:row>80</xdr:row>
          <xdr:rowOff>228600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81</xdr:row>
          <xdr:rowOff>47625</xdr:rowOff>
        </xdr:from>
        <xdr:to>
          <xdr:col>20</xdr:col>
          <xdr:colOff>333375</xdr:colOff>
          <xdr:row>81</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82</xdr:row>
          <xdr:rowOff>47625</xdr:rowOff>
        </xdr:from>
        <xdr:to>
          <xdr:col>20</xdr:col>
          <xdr:colOff>333375</xdr:colOff>
          <xdr:row>82</xdr:row>
          <xdr:rowOff>228600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90</xdr:row>
          <xdr:rowOff>47625</xdr:rowOff>
        </xdr:from>
        <xdr:to>
          <xdr:col>20</xdr:col>
          <xdr:colOff>333375</xdr:colOff>
          <xdr:row>90</xdr:row>
          <xdr:rowOff>228600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91</xdr:row>
          <xdr:rowOff>47625</xdr:rowOff>
        </xdr:from>
        <xdr:to>
          <xdr:col>20</xdr:col>
          <xdr:colOff>333375</xdr:colOff>
          <xdr:row>91</xdr:row>
          <xdr:rowOff>228600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92</xdr:row>
          <xdr:rowOff>47625</xdr:rowOff>
        </xdr:from>
        <xdr:to>
          <xdr:col>20</xdr:col>
          <xdr:colOff>333375</xdr:colOff>
          <xdr:row>92</xdr:row>
          <xdr:rowOff>228600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47625</xdr:rowOff>
        </xdr:from>
        <xdr:to>
          <xdr:col>20</xdr:col>
          <xdr:colOff>333375</xdr:colOff>
          <xdr:row>93</xdr:row>
          <xdr:rowOff>228600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94</xdr:row>
          <xdr:rowOff>47625</xdr:rowOff>
        </xdr:from>
        <xdr:to>
          <xdr:col>20</xdr:col>
          <xdr:colOff>333375</xdr:colOff>
          <xdr:row>94</xdr:row>
          <xdr:rowOff>228600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95</xdr:row>
          <xdr:rowOff>47625</xdr:rowOff>
        </xdr:from>
        <xdr:to>
          <xdr:col>20</xdr:col>
          <xdr:colOff>333375</xdr:colOff>
          <xdr:row>95</xdr:row>
          <xdr:rowOff>228600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96</xdr:row>
          <xdr:rowOff>47625</xdr:rowOff>
        </xdr:from>
        <xdr:to>
          <xdr:col>20</xdr:col>
          <xdr:colOff>333375</xdr:colOff>
          <xdr:row>96</xdr:row>
          <xdr:rowOff>228600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97</xdr:row>
          <xdr:rowOff>47625</xdr:rowOff>
        </xdr:from>
        <xdr:to>
          <xdr:col>20</xdr:col>
          <xdr:colOff>333375</xdr:colOff>
          <xdr:row>97</xdr:row>
          <xdr:rowOff>228600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98</xdr:row>
          <xdr:rowOff>47625</xdr:rowOff>
        </xdr:from>
        <xdr:to>
          <xdr:col>20</xdr:col>
          <xdr:colOff>333375</xdr:colOff>
          <xdr:row>98</xdr:row>
          <xdr:rowOff>228600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99</xdr:row>
          <xdr:rowOff>47625</xdr:rowOff>
        </xdr:from>
        <xdr:to>
          <xdr:col>20</xdr:col>
          <xdr:colOff>333375</xdr:colOff>
          <xdr:row>99</xdr:row>
          <xdr:rowOff>228600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100</xdr:row>
          <xdr:rowOff>47625</xdr:rowOff>
        </xdr:from>
        <xdr:to>
          <xdr:col>20</xdr:col>
          <xdr:colOff>333375</xdr:colOff>
          <xdr:row>100</xdr:row>
          <xdr:rowOff>228600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101</xdr:row>
          <xdr:rowOff>47625</xdr:rowOff>
        </xdr:from>
        <xdr:to>
          <xdr:col>20</xdr:col>
          <xdr:colOff>333375</xdr:colOff>
          <xdr:row>101</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102</xdr:row>
          <xdr:rowOff>47625</xdr:rowOff>
        </xdr:from>
        <xdr:to>
          <xdr:col>20</xdr:col>
          <xdr:colOff>333375</xdr:colOff>
          <xdr:row>102</xdr:row>
          <xdr:rowOff>228600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22</xdr:col>
      <xdr:colOff>291192</xdr:colOff>
      <xdr:row>0</xdr:row>
      <xdr:rowOff>18142</xdr:rowOff>
    </xdr:from>
    <xdr:to>
      <xdr:col>25</xdr:col>
      <xdr:colOff>18142</xdr:colOff>
      <xdr:row>3</xdr:row>
      <xdr:rowOff>139331</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673192" y="18142"/>
          <a:ext cx="869950" cy="7108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xdr:colOff>
      <xdr:row>37</xdr:row>
      <xdr:rowOff>180975</xdr:rowOff>
    </xdr:from>
    <xdr:ext cx="95250" cy="257175"/>
    <xdr:sp macro="" textlink="">
      <xdr:nvSpPr>
        <xdr:cNvPr id="34" name="Shape 34">
          <a:extLst>
            <a:ext uri="{FF2B5EF4-FFF2-40B4-BE49-F238E27FC236}">
              <a16:creationId xmlns:a16="http://schemas.microsoft.com/office/drawing/2014/main" id="{00000000-0008-0000-0400-000022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3</xdr:row>
      <xdr:rowOff>190500</xdr:rowOff>
    </xdr:from>
    <xdr:ext cx="95250" cy="257175"/>
    <xdr:sp macro="" textlink="">
      <xdr:nvSpPr>
        <xdr:cNvPr id="33" name="Shape 33">
          <a:extLst>
            <a:ext uri="{FF2B5EF4-FFF2-40B4-BE49-F238E27FC236}">
              <a16:creationId xmlns:a16="http://schemas.microsoft.com/office/drawing/2014/main" id="{00000000-0008-0000-0400-000021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1587</xdr:colOff>
      <xdr:row>95</xdr:row>
      <xdr:rowOff>261939</xdr:rowOff>
    </xdr:from>
    <xdr:ext cx="95250" cy="257175"/>
    <xdr:sp macro="" textlink="">
      <xdr:nvSpPr>
        <xdr:cNvPr id="35" name="Shape 35">
          <a:extLst>
            <a:ext uri="{FF2B5EF4-FFF2-40B4-BE49-F238E27FC236}">
              <a16:creationId xmlns:a16="http://schemas.microsoft.com/office/drawing/2014/main" id="{00000000-0008-0000-0400-000023000000}"/>
            </a:ext>
          </a:extLst>
        </xdr:cNvPr>
        <xdr:cNvSpPr/>
      </xdr:nvSpPr>
      <xdr:spPr>
        <a:xfrm>
          <a:off x="25400" y="25868314"/>
          <a:ext cx="95250" cy="257175"/>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19050</xdr:colOff>
      <xdr:row>47</xdr:row>
      <xdr:rowOff>257175</xdr:rowOff>
    </xdr:from>
    <xdr:ext cx="95250" cy="257175"/>
    <xdr:sp macro="" textlink="">
      <xdr:nvSpPr>
        <xdr:cNvPr id="36" name="Shape 36">
          <a:extLst>
            <a:ext uri="{FF2B5EF4-FFF2-40B4-BE49-F238E27FC236}">
              <a16:creationId xmlns:a16="http://schemas.microsoft.com/office/drawing/2014/main" id="{00000000-0008-0000-0400-000024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9522</xdr:colOff>
      <xdr:row>57</xdr:row>
      <xdr:rowOff>1588</xdr:rowOff>
    </xdr:from>
    <xdr:ext cx="95250" cy="257175"/>
    <xdr:sp macro="" textlink="">
      <xdr:nvSpPr>
        <xdr:cNvPr id="37" name="Shape 37">
          <a:extLst>
            <a:ext uri="{FF2B5EF4-FFF2-40B4-BE49-F238E27FC236}">
              <a16:creationId xmlns:a16="http://schemas.microsoft.com/office/drawing/2014/main" id="{00000000-0008-0000-0400-000025000000}"/>
            </a:ext>
          </a:extLst>
        </xdr:cNvPr>
        <xdr:cNvSpPr/>
      </xdr:nvSpPr>
      <xdr:spPr>
        <a:xfrm>
          <a:off x="414335" y="16829088"/>
          <a:ext cx="95250" cy="257175"/>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mc:AlternateContent xmlns:mc="http://schemas.openxmlformats.org/markup-compatibility/2006">
    <mc:Choice xmlns:a14="http://schemas.microsoft.com/office/drawing/2010/main" Requires="a14">
      <xdr:twoCellAnchor editAs="oneCell">
        <xdr:from>
          <xdr:col>19</xdr:col>
          <xdr:colOff>47625</xdr:colOff>
          <xdr:row>104</xdr:row>
          <xdr:rowOff>85725</xdr:rowOff>
        </xdr:from>
        <xdr:to>
          <xdr:col>19</xdr:col>
          <xdr:colOff>314325</xdr:colOff>
          <xdr:row>106</xdr:row>
          <xdr:rowOff>28575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9</xdr:row>
          <xdr:rowOff>66675</xdr:rowOff>
        </xdr:from>
        <xdr:to>
          <xdr:col>25</xdr:col>
          <xdr:colOff>123825</xdr:colOff>
          <xdr:row>9</xdr:row>
          <xdr:rowOff>238125</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10</xdr:row>
          <xdr:rowOff>66675</xdr:rowOff>
        </xdr:from>
        <xdr:to>
          <xdr:col>25</xdr:col>
          <xdr:colOff>123825</xdr:colOff>
          <xdr:row>10</xdr:row>
          <xdr:rowOff>238125</xdr:rowOff>
        </xdr:to>
        <xdr:sp macro="" textlink="">
          <xdr:nvSpPr>
            <xdr:cNvPr id="3195" name="Option Button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11</xdr:row>
          <xdr:rowOff>66675</xdr:rowOff>
        </xdr:from>
        <xdr:to>
          <xdr:col>25</xdr:col>
          <xdr:colOff>123825</xdr:colOff>
          <xdr:row>11</xdr:row>
          <xdr:rowOff>238125</xdr:rowOff>
        </xdr:to>
        <xdr:sp macro="" textlink="">
          <xdr:nvSpPr>
            <xdr:cNvPr id="3196" name="Option Button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12</xdr:row>
          <xdr:rowOff>66675</xdr:rowOff>
        </xdr:from>
        <xdr:to>
          <xdr:col>25</xdr:col>
          <xdr:colOff>123825</xdr:colOff>
          <xdr:row>12</xdr:row>
          <xdr:rowOff>238125</xdr:rowOff>
        </xdr:to>
        <xdr:sp macro="" textlink="">
          <xdr:nvSpPr>
            <xdr:cNvPr id="3197" name="Option Button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13</xdr:row>
          <xdr:rowOff>66675</xdr:rowOff>
        </xdr:from>
        <xdr:to>
          <xdr:col>25</xdr:col>
          <xdr:colOff>123825</xdr:colOff>
          <xdr:row>13</xdr:row>
          <xdr:rowOff>238125</xdr:rowOff>
        </xdr:to>
        <xdr:sp macro="" textlink="">
          <xdr:nvSpPr>
            <xdr:cNvPr id="3198" name="Option Button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14</xdr:row>
          <xdr:rowOff>66675</xdr:rowOff>
        </xdr:from>
        <xdr:to>
          <xdr:col>25</xdr:col>
          <xdr:colOff>123825</xdr:colOff>
          <xdr:row>14</xdr:row>
          <xdr:rowOff>238125</xdr:rowOff>
        </xdr:to>
        <xdr:sp macro="" textlink="">
          <xdr:nvSpPr>
            <xdr:cNvPr id="3199" name="Option Button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15</xdr:row>
          <xdr:rowOff>66675</xdr:rowOff>
        </xdr:from>
        <xdr:to>
          <xdr:col>25</xdr:col>
          <xdr:colOff>123825</xdr:colOff>
          <xdr:row>15</xdr:row>
          <xdr:rowOff>238125</xdr:rowOff>
        </xdr:to>
        <xdr:sp macro="" textlink="">
          <xdr:nvSpPr>
            <xdr:cNvPr id="3200" name="Option Button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16</xdr:row>
          <xdr:rowOff>66675</xdr:rowOff>
        </xdr:from>
        <xdr:to>
          <xdr:col>25</xdr:col>
          <xdr:colOff>123825</xdr:colOff>
          <xdr:row>16</xdr:row>
          <xdr:rowOff>238125</xdr:rowOff>
        </xdr:to>
        <xdr:sp macro="" textlink="">
          <xdr:nvSpPr>
            <xdr:cNvPr id="3201" name="Option Button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17</xdr:row>
          <xdr:rowOff>66675</xdr:rowOff>
        </xdr:from>
        <xdr:to>
          <xdr:col>25</xdr:col>
          <xdr:colOff>123825</xdr:colOff>
          <xdr:row>17</xdr:row>
          <xdr:rowOff>238125</xdr:rowOff>
        </xdr:to>
        <xdr:sp macro="" textlink="">
          <xdr:nvSpPr>
            <xdr:cNvPr id="3202" name="Option Button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18</xdr:row>
          <xdr:rowOff>66675</xdr:rowOff>
        </xdr:from>
        <xdr:to>
          <xdr:col>25</xdr:col>
          <xdr:colOff>123825</xdr:colOff>
          <xdr:row>18</xdr:row>
          <xdr:rowOff>238125</xdr:rowOff>
        </xdr:to>
        <xdr:sp macro="" textlink="">
          <xdr:nvSpPr>
            <xdr:cNvPr id="3203" name="Option Button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19</xdr:row>
          <xdr:rowOff>66675</xdr:rowOff>
        </xdr:from>
        <xdr:to>
          <xdr:col>25</xdr:col>
          <xdr:colOff>123825</xdr:colOff>
          <xdr:row>19</xdr:row>
          <xdr:rowOff>238125</xdr:rowOff>
        </xdr:to>
        <xdr:sp macro="" textlink="">
          <xdr:nvSpPr>
            <xdr:cNvPr id="3204" name="Option Button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20</xdr:row>
          <xdr:rowOff>66675</xdr:rowOff>
        </xdr:from>
        <xdr:to>
          <xdr:col>25</xdr:col>
          <xdr:colOff>123825</xdr:colOff>
          <xdr:row>20</xdr:row>
          <xdr:rowOff>238125</xdr:rowOff>
        </xdr:to>
        <xdr:sp macro="" textlink="">
          <xdr:nvSpPr>
            <xdr:cNvPr id="3205" name="Option Button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21</xdr:row>
          <xdr:rowOff>66675</xdr:rowOff>
        </xdr:from>
        <xdr:to>
          <xdr:col>25</xdr:col>
          <xdr:colOff>123825</xdr:colOff>
          <xdr:row>21</xdr:row>
          <xdr:rowOff>238125</xdr:rowOff>
        </xdr:to>
        <xdr:sp macro="" textlink="">
          <xdr:nvSpPr>
            <xdr:cNvPr id="3206" name="Option Button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22</xdr:row>
          <xdr:rowOff>66675</xdr:rowOff>
        </xdr:from>
        <xdr:to>
          <xdr:col>25</xdr:col>
          <xdr:colOff>123825</xdr:colOff>
          <xdr:row>22</xdr:row>
          <xdr:rowOff>238125</xdr:rowOff>
        </xdr:to>
        <xdr:sp macro="" textlink="">
          <xdr:nvSpPr>
            <xdr:cNvPr id="3207" name="Option Button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23</xdr:row>
          <xdr:rowOff>66675</xdr:rowOff>
        </xdr:from>
        <xdr:to>
          <xdr:col>25</xdr:col>
          <xdr:colOff>123825</xdr:colOff>
          <xdr:row>23</xdr:row>
          <xdr:rowOff>238125</xdr:rowOff>
        </xdr:to>
        <xdr:sp macro="" textlink="">
          <xdr:nvSpPr>
            <xdr:cNvPr id="3208" name="Option Button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24</xdr:row>
          <xdr:rowOff>66675</xdr:rowOff>
        </xdr:from>
        <xdr:to>
          <xdr:col>25</xdr:col>
          <xdr:colOff>123825</xdr:colOff>
          <xdr:row>24</xdr:row>
          <xdr:rowOff>238125</xdr:rowOff>
        </xdr:to>
        <xdr:sp macro="" textlink="">
          <xdr:nvSpPr>
            <xdr:cNvPr id="3209" name="Option Button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25</xdr:row>
          <xdr:rowOff>66675</xdr:rowOff>
        </xdr:from>
        <xdr:to>
          <xdr:col>25</xdr:col>
          <xdr:colOff>123825</xdr:colOff>
          <xdr:row>25</xdr:row>
          <xdr:rowOff>238125</xdr:rowOff>
        </xdr:to>
        <xdr:sp macro="" textlink="">
          <xdr:nvSpPr>
            <xdr:cNvPr id="3210" name="Option Button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26</xdr:row>
          <xdr:rowOff>66675</xdr:rowOff>
        </xdr:from>
        <xdr:to>
          <xdr:col>25</xdr:col>
          <xdr:colOff>123825</xdr:colOff>
          <xdr:row>26</xdr:row>
          <xdr:rowOff>238125</xdr:rowOff>
        </xdr:to>
        <xdr:sp macro="" textlink="">
          <xdr:nvSpPr>
            <xdr:cNvPr id="3211" name="Option Button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27</xdr:row>
          <xdr:rowOff>66675</xdr:rowOff>
        </xdr:from>
        <xdr:to>
          <xdr:col>25</xdr:col>
          <xdr:colOff>123825</xdr:colOff>
          <xdr:row>27</xdr:row>
          <xdr:rowOff>238125</xdr:rowOff>
        </xdr:to>
        <xdr:sp macro="" textlink="">
          <xdr:nvSpPr>
            <xdr:cNvPr id="3212" name="Option Button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28</xdr:row>
          <xdr:rowOff>66675</xdr:rowOff>
        </xdr:from>
        <xdr:to>
          <xdr:col>25</xdr:col>
          <xdr:colOff>123825</xdr:colOff>
          <xdr:row>28</xdr:row>
          <xdr:rowOff>238125</xdr:rowOff>
        </xdr:to>
        <xdr:sp macro="" textlink="">
          <xdr:nvSpPr>
            <xdr:cNvPr id="3213" name="Option Button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29</xdr:row>
          <xdr:rowOff>66675</xdr:rowOff>
        </xdr:from>
        <xdr:to>
          <xdr:col>25</xdr:col>
          <xdr:colOff>123825</xdr:colOff>
          <xdr:row>29</xdr:row>
          <xdr:rowOff>238125</xdr:rowOff>
        </xdr:to>
        <xdr:sp macro="" textlink="">
          <xdr:nvSpPr>
            <xdr:cNvPr id="3214" name="Option Button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30</xdr:row>
          <xdr:rowOff>66675</xdr:rowOff>
        </xdr:from>
        <xdr:to>
          <xdr:col>25</xdr:col>
          <xdr:colOff>123825</xdr:colOff>
          <xdr:row>30</xdr:row>
          <xdr:rowOff>238125</xdr:rowOff>
        </xdr:to>
        <xdr:sp macro="" textlink="">
          <xdr:nvSpPr>
            <xdr:cNvPr id="3215" name="Option Button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31</xdr:row>
          <xdr:rowOff>66675</xdr:rowOff>
        </xdr:from>
        <xdr:to>
          <xdr:col>25</xdr:col>
          <xdr:colOff>123825</xdr:colOff>
          <xdr:row>31</xdr:row>
          <xdr:rowOff>238125</xdr:rowOff>
        </xdr:to>
        <xdr:sp macro="" textlink="">
          <xdr:nvSpPr>
            <xdr:cNvPr id="3216" name="Option Button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32</xdr:row>
          <xdr:rowOff>66675</xdr:rowOff>
        </xdr:from>
        <xdr:to>
          <xdr:col>25</xdr:col>
          <xdr:colOff>123825</xdr:colOff>
          <xdr:row>32</xdr:row>
          <xdr:rowOff>238125</xdr:rowOff>
        </xdr:to>
        <xdr:sp macro="" textlink="">
          <xdr:nvSpPr>
            <xdr:cNvPr id="3217" name="Option Button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33</xdr:row>
          <xdr:rowOff>66675</xdr:rowOff>
        </xdr:from>
        <xdr:to>
          <xdr:col>25</xdr:col>
          <xdr:colOff>123825</xdr:colOff>
          <xdr:row>33</xdr:row>
          <xdr:rowOff>238125</xdr:rowOff>
        </xdr:to>
        <xdr:sp macro="" textlink="">
          <xdr:nvSpPr>
            <xdr:cNvPr id="3218" name="Option Button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xdr:row>
          <xdr:rowOff>352425</xdr:rowOff>
        </xdr:from>
        <xdr:to>
          <xdr:col>25</xdr:col>
          <xdr:colOff>238125</xdr:colOff>
          <xdr:row>35</xdr:row>
          <xdr:rowOff>66675</xdr:rowOff>
        </xdr:to>
        <xdr:sp macro="" textlink="">
          <xdr:nvSpPr>
            <xdr:cNvPr id="3220" name="Group Box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41148" rIns="0" bIns="0" anchor="t" upright="1"/>
            <a:lstStyle/>
            <a:p>
              <a:pPr algn="l" rtl="0">
                <a:defRPr sz="1000"/>
              </a:pPr>
              <a:r>
                <a:rPr lang="ja-JP" altLang="en-US" sz="1200" b="0" i="0" u="none" strike="noStrike" baseline="0">
                  <a:solidFill>
                    <a:srgbClr val="000000"/>
                  </a:solidFill>
                  <a:latin typeface="Yu Gothic"/>
                  <a:ea typeface="Yu Gothic"/>
                </a:rPr>
                <a:t>yokusituno </a:t>
              </a:r>
            </a:p>
            <a:p>
              <a:pPr algn="l" rtl="0">
                <a:defRPr sz="1000"/>
              </a:pPr>
              <a:endParaRPr lang="ja-JP" altLang="en-US" sz="1200" b="0" i="0" u="none" strike="noStrike" baseline="0">
                <a:solidFill>
                  <a:srgbClr val="000000"/>
                </a:solidFill>
                <a:latin typeface="Yu Gothic"/>
                <a:ea typeface="Yu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34</xdr:row>
          <xdr:rowOff>38100</xdr:rowOff>
        </xdr:from>
        <xdr:to>
          <xdr:col>25</xdr:col>
          <xdr:colOff>123825</xdr:colOff>
          <xdr:row>34</xdr:row>
          <xdr:rowOff>266700</xdr:rowOff>
        </xdr:to>
        <xdr:sp macro="" textlink="">
          <xdr:nvSpPr>
            <xdr:cNvPr id="3224" name="Option Button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23</xdr:col>
      <xdr:colOff>390610</xdr:colOff>
      <xdr:row>0</xdr:row>
      <xdr:rowOff>0</xdr:rowOff>
    </xdr:from>
    <xdr:to>
      <xdr:col>26</xdr:col>
      <xdr:colOff>36349</xdr:colOff>
      <xdr:row>3</xdr:row>
      <xdr:rowOff>108826</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439235" y="0"/>
          <a:ext cx="820489" cy="696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4</xdr:row>
      <xdr:rowOff>1055</xdr:rowOff>
    </xdr:from>
    <xdr:ext cx="95250" cy="257175"/>
    <xdr:sp macro="" textlink="">
      <xdr:nvSpPr>
        <xdr:cNvPr id="38" name="Shape 38">
          <a:extLst>
            <a:ext uri="{FF2B5EF4-FFF2-40B4-BE49-F238E27FC236}">
              <a16:creationId xmlns:a16="http://schemas.microsoft.com/office/drawing/2014/main" id="{00000000-0008-0000-0500-000026000000}"/>
            </a:ext>
          </a:extLst>
        </xdr:cNvPr>
        <xdr:cNvSpPr/>
      </xdr:nvSpPr>
      <xdr:spPr>
        <a:xfrm>
          <a:off x="337608" y="784222"/>
          <a:ext cx="95250" cy="257175"/>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361950</xdr:colOff>
      <xdr:row>85</xdr:row>
      <xdr:rowOff>190500</xdr:rowOff>
    </xdr:from>
    <xdr:ext cx="95250" cy="219075"/>
    <xdr:sp macro="" textlink="">
      <xdr:nvSpPr>
        <xdr:cNvPr id="39" name="Shape 39">
          <a:extLst>
            <a:ext uri="{FF2B5EF4-FFF2-40B4-BE49-F238E27FC236}">
              <a16:creationId xmlns:a16="http://schemas.microsoft.com/office/drawing/2014/main" id="{00000000-0008-0000-0500-000027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35</xdr:row>
      <xdr:rowOff>19050</xdr:rowOff>
    </xdr:from>
    <xdr:ext cx="95250" cy="257175"/>
    <xdr:sp macro="" textlink="">
      <xdr:nvSpPr>
        <xdr:cNvPr id="40" name="Shape 40">
          <a:extLst>
            <a:ext uri="{FF2B5EF4-FFF2-40B4-BE49-F238E27FC236}">
              <a16:creationId xmlns:a16="http://schemas.microsoft.com/office/drawing/2014/main" id="{00000000-0008-0000-0500-000028000000}"/>
            </a:ext>
          </a:extLst>
        </xdr:cNvPr>
        <xdr:cNvSpPr/>
      </xdr:nvSpPr>
      <xdr:spPr>
        <a:xfrm>
          <a:off x="323850" y="8877300"/>
          <a:ext cx="95250" cy="257175"/>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44</xdr:row>
      <xdr:rowOff>190500</xdr:rowOff>
    </xdr:from>
    <xdr:ext cx="95250" cy="257175"/>
    <xdr:sp macro="" textlink="">
      <xdr:nvSpPr>
        <xdr:cNvPr id="41" name="Shape 41">
          <a:extLst>
            <a:ext uri="{FF2B5EF4-FFF2-40B4-BE49-F238E27FC236}">
              <a16:creationId xmlns:a16="http://schemas.microsoft.com/office/drawing/2014/main" id="{00000000-0008-0000-0500-000029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mc:AlternateContent xmlns:mc="http://schemas.openxmlformats.org/markup-compatibility/2006">
    <mc:Choice xmlns:a14="http://schemas.microsoft.com/office/drawing/2010/main" Requires="a14">
      <xdr:twoCellAnchor editAs="oneCell">
        <xdr:from>
          <xdr:col>25</xdr:col>
          <xdr:colOff>304800</xdr:colOff>
          <xdr:row>7</xdr:row>
          <xdr:rowOff>9525</xdr:rowOff>
        </xdr:from>
        <xdr:to>
          <xdr:col>26</xdr:col>
          <xdr:colOff>66675</xdr:colOff>
          <xdr:row>8</xdr:row>
          <xdr:rowOff>0</xdr:rowOff>
        </xdr:to>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5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6</xdr:row>
          <xdr:rowOff>342900</xdr:rowOff>
        </xdr:from>
        <xdr:to>
          <xdr:col>26</xdr:col>
          <xdr:colOff>161925</xdr:colOff>
          <xdr:row>34</xdr:row>
          <xdr:rowOff>28575</xdr:rowOff>
        </xdr:to>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500-00003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95</xdr:row>
          <xdr:rowOff>152400</xdr:rowOff>
        </xdr:from>
        <xdr:to>
          <xdr:col>21</xdr:col>
          <xdr:colOff>304800</xdr:colOff>
          <xdr:row>97</xdr:row>
          <xdr:rowOff>38100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500-00007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8</xdr:row>
          <xdr:rowOff>9525</xdr:rowOff>
        </xdr:from>
        <xdr:to>
          <xdr:col>26</xdr:col>
          <xdr:colOff>66675</xdr:colOff>
          <xdr:row>9</xdr:row>
          <xdr:rowOff>0</xdr:rowOff>
        </xdr:to>
        <xdr:sp macro="" textlink="">
          <xdr:nvSpPr>
            <xdr:cNvPr id="4216" name="Option Button 120" hidden="1">
              <a:extLst>
                <a:ext uri="{63B3BB69-23CF-44E3-9099-C40C66FF867C}">
                  <a14:compatExt spid="_x0000_s4216"/>
                </a:ext>
                <a:ext uri="{FF2B5EF4-FFF2-40B4-BE49-F238E27FC236}">
                  <a16:creationId xmlns:a16="http://schemas.microsoft.com/office/drawing/2014/main" id="{00000000-0008-0000-0500-00007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9</xdr:row>
          <xdr:rowOff>9525</xdr:rowOff>
        </xdr:from>
        <xdr:to>
          <xdr:col>26</xdr:col>
          <xdr:colOff>66675</xdr:colOff>
          <xdr:row>10</xdr:row>
          <xdr:rowOff>0</xdr:rowOff>
        </xdr:to>
        <xdr:sp macro="" textlink="">
          <xdr:nvSpPr>
            <xdr:cNvPr id="4217" name="Option Button 121" hidden="1">
              <a:extLst>
                <a:ext uri="{63B3BB69-23CF-44E3-9099-C40C66FF867C}">
                  <a14:compatExt spid="_x0000_s4217"/>
                </a:ext>
                <a:ext uri="{FF2B5EF4-FFF2-40B4-BE49-F238E27FC236}">
                  <a16:creationId xmlns:a16="http://schemas.microsoft.com/office/drawing/2014/main" id="{00000000-0008-0000-05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10</xdr:row>
          <xdr:rowOff>9525</xdr:rowOff>
        </xdr:from>
        <xdr:to>
          <xdr:col>26</xdr:col>
          <xdr:colOff>66675</xdr:colOff>
          <xdr:row>11</xdr:row>
          <xdr:rowOff>0</xdr:rowOff>
        </xdr:to>
        <xdr:sp macro="" textlink="">
          <xdr:nvSpPr>
            <xdr:cNvPr id="4218" name="Option Button 122" hidden="1">
              <a:extLst>
                <a:ext uri="{63B3BB69-23CF-44E3-9099-C40C66FF867C}">
                  <a14:compatExt spid="_x0000_s4218"/>
                </a:ext>
                <a:ext uri="{FF2B5EF4-FFF2-40B4-BE49-F238E27FC236}">
                  <a16:creationId xmlns:a16="http://schemas.microsoft.com/office/drawing/2014/main" id="{00000000-0008-0000-05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11</xdr:row>
          <xdr:rowOff>9525</xdr:rowOff>
        </xdr:from>
        <xdr:to>
          <xdr:col>26</xdr:col>
          <xdr:colOff>66675</xdr:colOff>
          <xdr:row>12</xdr:row>
          <xdr:rowOff>0</xdr:rowOff>
        </xdr:to>
        <xdr:sp macro="" textlink="">
          <xdr:nvSpPr>
            <xdr:cNvPr id="4219" name="Option Button 123" hidden="1">
              <a:extLst>
                <a:ext uri="{63B3BB69-23CF-44E3-9099-C40C66FF867C}">
                  <a14:compatExt spid="_x0000_s4219"/>
                </a:ext>
                <a:ext uri="{FF2B5EF4-FFF2-40B4-BE49-F238E27FC236}">
                  <a16:creationId xmlns:a16="http://schemas.microsoft.com/office/drawing/2014/main" id="{00000000-0008-0000-0500-00007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12</xdr:row>
          <xdr:rowOff>9525</xdr:rowOff>
        </xdr:from>
        <xdr:to>
          <xdr:col>26</xdr:col>
          <xdr:colOff>66675</xdr:colOff>
          <xdr:row>13</xdr:row>
          <xdr:rowOff>0</xdr:rowOff>
        </xdr:to>
        <xdr:sp macro="" textlink="">
          <xdr:nvSpPr>
            <xdr:cNvPr id="4220" name="Option Button 124" hidden="1">
              <a:extLst>
                <a:ext uri="{63B3BB69-23CF-44E3-9099-C40C66FF867C}">
                  <a14:compatExt spid="_x0000_s4220"/>
                </a:ext>
                <a:ext uri="{FF2B5EF4-FFF2-40B4-BE49-F238E27FC236}">
                  <a16:creationId xmlns:a16="http://schemas.microsoft.com/office/drawing/2014/main" id="{00000000-0008-0000-05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13</xdr:row>
          <xdr:rowOff>9525</xdr:rowOff>
        </xdr:from>
        <xdr:to>
          <xdr:col>26</xdr:col>
          <xdr:colOff>66675</xdr:colOff>
          <xdr:row>14</xdr:row>
          <xdr:rowOff>0</xdr:rowOff>
        </xdr:to>
        <xdr:sp macro="" textlink="">
          <xdr:nvSpPr>
            <xdr:cNvPr id="4221" name="Option Button 125" hidden="1">
              <a:extLst>
                <a:ext uri="{63B3BB69-23CF-44E3-9099-C40C66FF867C}">
                  <a14:compatExt spid="_x0000_s4221"/>
                </a:ext>
                <a:ext uri="{FF2B5EF4-FFF2-40B4-BE49-F238E27FC236}">
                  <a16:creationId xmlns:a16="http://schemas.microsoft.com/office/drawing/2014/main" id="{00000000-0008-0000-0500-00007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14</xdr:row>
          <xdr:rowOff>9525</xdr:rowOff>
        </xdr:from>
        <xdr:to>
          <xdr:col>26</xdr:col>
          <xdr:colOff>66675</xdr:colOff>
          <xdr:row>15</xdr:row>
          <xdr:rowOff>0</xdr:rowOff>
        </xdr:to>
        <xdr:sp macro="" textlink="">
          <xdr:nvSpPr>
            <xdr:cNvPr id="4222" name="Option Button 126" hidden="1">
              <a:extLst>
                <a:ext uri="{63B3BB69-23CF-44E3-9099-C40C66FF867C}">
                  <a14:compatExt spid="_x0000_s4222"/>
                </a:ext>
                <a:ext uri="{FF2B5EF4-FFF2-40B4-BE49-F238E27FC236}">
                  <a16:creationId xmlns:a16="http://schemas.microsoft.com/office/drawing/2014/main" id="{00000000-0008-0000-0500-00007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15</xdr:row>
          <xdr:rowOff>9525</xdr:rowOff>
        </xdr:from>
        <xdr:to>
          <xdr:col>26</xdr:col>
          <xdr:colOff>66675</xdr:colOff>
          <xdr:row>16</xdr:row>
          <xdr:rowOff>0</xdr:rowOff>
        </xdr:to>
        <xdr:sp macro="" textlink="">
          <xdr:nvSpPr>
            <xdr:cNvPr id="4223" name="Option Button 127" hidden="1">
              <a:extLst>
                <a:ext uri="{63B3BB69-23CF-44E3-9099-C40C66FF867C}">
                  <a14:compatExt spid="_x0000_s4223"/>
                </a:ext>
                <a:ext uri="{FF2B5EF4-FFF2-40B4-BE49-F238E27FC236}">
                  <a16:creationId xmlns:a16="http://schemas.microsoft.com/office/drawing/2014/main" id="{00000000-0008-0000-0500-00007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16</xdr:row>
          <xdr:rowOff>9525</xdr:rowOff>
        </xdr:from>
        <xdr:to>
          <xdr:col>26</xdr:col>
          <xdr:colOff>66675</xdr:colOff>
          <xdr:row>17</xdr:row>
          <xdr:rowOff>0</xdr:rowOff>
        </xdr:to>
        <xdr:sp macro="" textlink="">
          <xdr:nvSpPr>
            <xdr:cNvPr id="4224" name="Option Button 128" hidden="1">
              <a:extLst>
                <a:ext uri="{63B3BB69-23CF-44E3-9099-C40C66FF867C}">
                  <a14:compatExt spid="_x0000_s4224"/>
                </a:ext>
                <a:ext uri="{FF2B5EF4-FFF2-40B4-BE49-F238E27FC236}">
                  <a16:creationId xmlns:a16="http://schemas.microsoft.com/office/drawing/2014/main" id="{00000000-0008-0000-0500-00008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17</xdr:row>
          <xdr:rowOff>9525</xdr:rowOff>
        </xdr:from>
        <xdr:to>
          <xdr:col>26</xdr:col>
          <xdr:colOff>66675</xdr:colOff>
          <xdr:row>18</xdr:row>
          <xdr:rowOff>0</xdr:rowOff>
        </xdr:to>
        <xdr:sp macro="" textlink="">
          <xdr:nvSpPr>
            <xdr:cNvPr id="4225" name="Option Button 129" hidden="1">
              <a:extLst>
                <a:ext uri="{63B3BB69-23CF-44E3-9099-C40C66FF867C}">
                  <a14:compatExt spid="_x0000_s4225"/>
                </a:ext>
                <a:ext uri="{FF2B5EF4-FFF2-40B4-BE49-F238E27FC236}">
                  <a16:creationId xmlns:a16="http://schemas.microsoft.com/office/drawing/2014/main" id="{00000000-0008-0000-0500-00008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18</xdr:row>
          <xdr:rowOff>9525</xdr:rowOff>
        </xdr:from>
        <xdr:to>
          <xdr:col>26</xdr:col>
          <xdr:colOff>66675</xdr:colOff>
          <xdr:row>19</xdr:row>
          <xdr:rowOff>0</xdr:rowOff>
        </xdr:to>
        <xdr:sp macro="" textlink="">
          <xdr:nvSpPr>
            <xdr:cNvPr id="4226" name="Option Button 130" hidden="1">
              <a:extLst>
                <a:ext uri="{63B3BB69-23CF-44E3-9099-C40C66FF867C}">
                  <a14:compatExt spid="_x0000_s4226"/>
                </a:ext>
                <a:ext uri="{FF2B5EF4-FFF2-40B4-BE49-F238E27FC236}">
                  <a16:creationId xmlns:a16="http://schemas.microsoft.com/office/drawing/2014/main" id="{00000000-0008-0000-0500-00008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19</xdr:row>
          <xdr:rowOff>9525</xdr:rowOff>
        </xdr:from>
        <xdr:to>
          <xdr:col>26</xdr:col>
          <xdr:colOff>66675</xdr:colOff>
          <xdr:row>20</xdr:row>
          <xdr:rowOff>0</xdr:rowOff>
        </xdr:to>
        <xdr:sp macro="" textlink="">
          <xdr:nvSpPr>
            <xdr:cNvPr id="4228" name="Option Button 132" hidden="1">
              <a:extLst>
                <a:ext uri="{63B3BB69-23CF-44E3-9099-C40C66FF867C}">
                  <a14:compatExt spid="_x0000_s4228"/>
                </a:ext>
                <a:ext uri="{FF2B5EF4-FFF2-40B4-BE49-F238E27FC236}">
                  <a16:creationId xmlns:a16="http://schemas.microsoft.com/office/drawing/2014/main" id="{00000000-0008-0000-0500-00008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20</xdr:row>
          <xdr:rowOff>9525</xdr:rowOff>
        </xdr:from>
        <xdr:to>
          <xdr:col>26</xdr:col>
          <xdr:colOff>66675</xdr:colOff>
          <xdr:row>21</xdr:row>
          <xdr:rowOff>0</xdr:rowOff>
        </xdr:to>
        <xdr:sp macro="" textlink="">
          <xdr:nvSpPr>
            <xdr:cNvPr id="4230" name="Option Button 134" hidden="1">
              <a:extLst>
                <a:ext uri="{63B3BB69-23CF-44E3-9099-C40C66FF867C}">
                  <a14:compatExt spid="_x0000_s4230"/>
                </a:ext>
                <a:ext uri="{FF2B5EF4-FFF2-40B4-BE49-F238E27FC236}">
                  <a16:creationId xmlns:a16="http://schemas.microsoft.com/office/drawing/2014/main" id="{00000000-0008-0000-0500-00008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21</xdr:row>
          <xdr:rowOff>9525</xdr:rowOff>
        </xdr:from>
        <xdr:to>
          <xdr:col>26</xdr:col>
          <xdr:colOff>66675</xdr:colOff>
          <xdr:row>22</xdr:row>
          <xdr:rowOff>0</xdr:rowOff>
        </xdr:to>
        <xdr:sp macro="" textlink="">
          <xdr:nvSpPr>
            <xdr:cNvPr id="4233" name="Option Button 137" hidden="1">
              <a:extLst>
                <a:ext uri="{63B3BB69-23CF-44E3-9099-C40C66FF867C}">
                  <a14:compatExt spid="_x0000_s4233"/>
                </a:ext>
                <a:ext uri="{FF2B5EF4-FFF2-40B4-BE49-F238E27FC236}">
                  <a16:creationId xmlns:a16="http://schemas.microsoft.com/office/drawing/2014/main" id="{00000000-0008-0000-0500-00008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22</xdr:row>
          <xdr:rowOff>9525</xdr:rowOff>
        </xdr:from>
        <xdr:to>
          <xdr:col>26</xdr:col>
          <xdr:colOff>66675</xdr:colOff>
          <xdr:row>23</xdr:row>
          <xdr:rowOff>0</xdr:rowOff>
        </xdr:to>
        <xdr:sp macro="" textlink="">
          <xdr:nvSpPr>
            <xdr:cNvPr id="4236" name="Option Button 140" hidden="1">
              <a:extLst>
                <a:ext uri="{63B3BB69-23CF-44E3-9099-C40C66FF867C}">
                  <a14:compatExt spid="_x0000_s4236"/>
                </a:ext>
                <a:ext uri="{FF2B5EF4-FFF2-40B4-BE49-F238E27FC236}">
                  <a16:creationId xmlns:a16="http://schemas.microsoft.com/office/drawing/2014/main" id="{00000000-0008-0000-0500-00008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23</xdr:row>
          <xdr:rowOff>9525</xdr:rowOff>
        </xdr:from>
        <xdr:to>
          <xdr:col>26</xdr:col>
          <xdr:colOff>66675</xdr:colOff>
          <xdr:row>24</xdr:row>
          <xdr:rowOff>0</xdr:rowOff>
        </xdr:to>
        <xdr:sp macro="" textlink="">
          <xdr:nvSpPr>
            <xdr:cNvPr id="4239" name="Option Button 143" hidden="1">
              <a:extLst>
                <a:ext uri="{63B3BB69-23CF-44E3-9099-C40C66FF867C}">
                  <a14:compatExt spid="_x0000_s4239"/>
                </a:ext>
                <a:ext uri="{FF2B5EF4-FFF2-40B4-BE49-F238E27FC236}">
                  <a16:creationId xmlns:a16="http://schemas.microsoft.com/office/drawing/2014/main" id="{00000000-0008-0000-0500-00008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24</xdr:row>
          <xdr:rowOff>9525</xdr:rowOff>
        </xdr:from>
        <xdr:to>
          <xdr:col>26</xdr:col>
          <xdr:colOff>66675</xdr:colOff>
          <xdr:row>25</xdr:row>
          <xdr:rowOff>0</xdr:rowOff>
        </xdr:to>
        <xdr:sp macro="" textlink="">
          <xdr:nvSpPr>
            <xdr:cNvPr id="4242" name="Option Button 146" hidden="1">
              <a:extLst>
                <a:ext uri="{63B3BB69-23CF-44E3-9099-C40C66FF867C}">
                  <a14:compatExt spid="_x0000_s4242"/>
                </a:ext>
                <a:ext uri="{FF2B5EF4-FFF2-40B4-BE49-F238E27FC236}">
                  <a16:creationId xmlns:a16="http://schemas.microsoft.com/office/drawing/2014/main" id="{00000000-0008-0000-0500-00009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25</xdr:row>
          <xdr:rowOff>9525</xdr:rowOff>
        </xdr:from>
        <xdr:to>
          <xdr:col>26</xdr:col>
          <xdr:colOff>66675</xdr:colOff>
          <xdr:row>26</xdr:row>
          <xdr:rowOff>0</xdr:rowOff>
        </xdr:to>
        <xdr:sp macro="" textlink="">
          <xdr:nvSpPr>
            <xdr:cNvPr id="4245" name="Option Button 149" hidden="1">
              <a:extLst>
                <a:ext uri="{63B3BB69-23CF-44E3-9099-C40C66FF867C}">
                  <a14:compatExt spid="_x0000_s4245"/>
                </a:ext>
                <a:ext uri="{FF2B5EF4-FFF2-40B4-BE49-F238E27FC236}">
                  <a16:creationId xmlns:a16="http://schemas.microsoft.com/office/drawing/2014/main" id="{00000000-0008-0000-0500-00009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26</xdr:row>
          <xdr:rowOff>9525</xdr:rowOff>
        </xdr:from>
        <xdr:to>
          <xdr:col>26</xdr:col>
          <xdr:colOff>66675</xdr:colOff>
          <xdr:row>27</xdr:row>
          <xdr:rowOff>0</xdr:rowOff>
        </xdr:to>
        <xdr:sp macro="" textlink="">
          <xdr:nvSpPr>
            <xdr:cNvPr id="4248" name="Option Button 152" hidden="1">
              <a:extLst>
                <a:ext uri="{63B3BB69-23CF-44E3-9099-C40C66FF867C}">
                  <a14:compatExt spid="_x0000_s4248"/>
                </a:ext>
                <a:ext uri="{FF2B5EF4-FFF2-40B4-BE49-F238E27FC236}">
                  <a16:creationId xmlns:a16="http://schemas.microsoft.com/office/drawing/2014/main" id="{00000000-0008-0000-0500-00009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27</xdr:row>
          <xdr:rowOff>9525</xdr:rowOff>
        </xdr:from>
        <xdr:to>
          <xdr:col>26</xdr:col>
          <xdr:colOff>66675</xdr:colOff>
          <xdr:row>28</xdr:row>
          <xdr:rowOff>0</xdr:rowOff>
        </xdr:to>
        <xdr:sp macro="" textlink="">
          <xdr:nvSpPr>
            <xdr:cNvPr id="4251" name="Option Button 155" hidden="1">
              <a:extLst>
                <a:ext uri="{63B3BB69-23CF-44E3-9099-C40C66FF867C}">
                  <a14:compatExt spid="_x0000_s4251"/>
                </a:ext>
                <a:ext uri="{FF2B5EF4-FFF2-40B4-BE49-F238E27FC236}">
                  <a16:creationId xmlns:a16="http://schemas.microsoft.com/office/drawing/2014/main" id="{00000000-0008-0000-0500-00009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28</xdr:row>
          <xdr:rowOff>9525</xdr:rowOff>
        </xdr:from>
        <xdr:to>
          <xdr:col>26</xdr:col>
          <xdr:colOff>66675</xdr:colOff>
          <xdr:row>29</xdr:row>
          <xdr:rowOff>0</xdr:rowOff>
        </xdr:to>
        <xdr:sp macro="" textlink="">
          <xdr:nvSpPr>
            <xdr:cNvPr id="4254" name="Option Button 158" hidden="1">
              <a:extLst>
                <a:ext uri="{63B3BB69-23CF-44E3-9099-C40C66FF867C}">
                  <a14:compatExt spid="_x0000_s4254"/>
                </a:ext>
                <a:ext uri="{FF2B5EF4-FFF2-40B4-BE49-F238E27FC236}">
                  <a16:creationId xmlns:a16="http://schemas.microsoft.com/office/drawing/2014/main" id="{00000000-0008-0000-0500-00009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29</xdr:row>
          <xdr:rowOff>9525</xdr:rowOff>
        </xdr:from>
        <xdr:to>
          <xdr:col>26</xdr:col>
          <xdr:colOff>66675</xdr:colOff>
          <xdr:row>30</xdr:row>
          <xdr:rowOff>0</xdr:rowOff>
        </xdr:to>
        <xdr:sp macro="" textlink="">
          <xdr:nvSpPr>
            <xdr:cNvPr id="4257" name="Option Button 161" hidden="1">
              <a:extLst>
                <a:ext uri="{63B3BB69-23CF-44E3-9099-C40C66FF867C}">
                  <a14:compatExt spid="_x0000_s4257"/>
                </a:ext>
                <a:ext uri="{FF2B5EF4-FFF2-40B4-BE49-F238E27FC236}">
                  <a16:creationId xmlns:a16="http://schemas.microsoft.com/office/drawing/2014/main" id="{00000000-0008-0000-0500-0000A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30</xdr:row>
          <xdr:rowOff>9525</xdr:rowOff>
        </xdr:from>
        <xdr:to>
          <xdr:col>26</xdr:col>
          <xdr:colOff>66675</xdr:colOff>
          <xdr:row>31</xdr:row>
          <xdr:rowOff>0</xdr:rowOff>
        </xdr:to>
        <xdr:sp macro="" textlink="">
          <xdr:nvSpPr>
            <xdr:cNvPr id="4260" name="Option Button 164" hidden="1">
              <a:extLst>
                <a:ext uri="{63B3BB69-23CF-44E3-9099-C40C66FF867C}">
                  <a14:compatExt spid="_x0000_s4260"/>
                </a:ext>
                <a:ext uri="{FF2B5EF4-FFF2-40B4-BE49-F238E27FC236}">
                  <a16:creationId xmlns:a16="http://schemas.microsoft.com/office/drawing/2014/main" id="{00000000-0008-0000-0500-0000A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31</xdr:row>
          <xdr:rowOff>9525</xdr:rowOff>
        </xdr:from>
        <xdr:to>
          <xdr:col>26</xdr:col>
          <xdr:colOff>66675</xdr:colOff>
          <xdr:row>32</xdr:row>
          <xdr:rowOff>0</xdr:rowOff>
        </xdr:to>
        <xdr:sp macro="" textlink="">
          <xdr:nvSpPr>
            <xdr:cNvPr id="4263" name="Option Button 167" hidden="1">
              <a:extLst>
                <a:ext uri="{63B3BB69-23CF-44E3-9099-C40C66FF867C}">
                  <a14:compatExt spid="_x0000_s4263"/>
                </a:ext>
                <a:ext uri="{FF2B5EF4-FFF2-40B4-BE49-F238E27FC236}">
                  <a16:creationId xmlns:a16="http://schemas.microsoft.com/office/drawing/2014/main" id="{00000000-0008-0000-0500-0000A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32</xdr:row>
          <xdr:rowOff>9525</xdr:rowOff>
        </xdr:from>
        <xdr:to>
          <xdr:col>26</xdr:col>
          <xdr:colOff>66675</xdr:colOff>
          <xdr:row>33</xdr:row>
          <xdr:rowOff>0</xdr:rowOff>
        </xdr:to>
        <xdr:sp macro="" textlink="">
          <xdr:nvSpPr>
            <xdr:cNvPr id="4266" name="Option Button 170" hidden="1">
              <a:extLst>
                <a:ext uri="{63B3BB69-23CF-44E3-9099-C40C66FF867C}">
                  <a14:compatExt spid="_x0000_s4266"/>
                </a:ext>
                <a:ext uri="{FF2B5EF4-FFF2-40B4-BE49-F238E27FC236}">
                  <a16:creationId xmlns:a16="http://schemas.microsoft.com/office/drawing/2014/main" id="{00000000-0008-0000-0500-0000A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33</xdr:row>
          <xdr:rowOff>9525</xdr:rowOff>
        </xdr:from>
        <xdr:to>
          <xdr:col>26</xdr:col>
          <xdr:colOff>66675</xdr:colOff>
          <xdr:row>34</xdr:row>
          <xdr:rowOff>0</xdr:rowOff>
        </xdr:to>
        <xdr:sp macro="" textlink="">
          <xdr:nvSpPr>
            <xdr:cNvPr id="4269" name="Option Button 173" hidden="1">
              <a:extLst>
                <a:ext uri="{63B3BB69-23CF-44E3-9099-C40C66FF867C}">
                  <a14:compatExt spid="_x0000_s4269"/>
                </a:ext>
                <a:ext uri="{FF2B5EF4-FFF2-40B4-BE49-F238E27FC236}">
                  <a16:creationId xmlns:a16="http://schemas.microsoft.com/office/drawing/2014/main" id="{00000000-0008-0000-0500-0000A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25</xdr:col>
      <xdr:colOff>352779</xdr:colOff>
      <xdr:row>0</xdr:row>
      <xdr:rowOff>29195</xdr:rowOff>
    </xdr:from>
    <xdr:to>
      <xdr:col>27</xdr:col>
      <xdr:colOff>267397</xdr:colOff>
      <xdr:row>3</xdr:row>
      <xdr:rowOff>190871</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720668" y="29195"/>
          <a:ext cx="789507" cy="6978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371475</xdr:colOff>
      <xdr:row>3</xdr:row>
      <xdr:rowOff>190500</xdr:rowOff>
    </xdr:from>
    <xdr:ext cx="95250" cy="257175"/>
    <xdr:sp macro="" textlink="">
      <xdr:nvSpPr>
        <xdr:cNvPr id="38" name="Shape 38">
          <a:extLst>
            <a:ext uri="{FF2B5EF4-FFF2-40B4-BE49-F238E27FC236}">
              <a16:creationId xmlns:a16="http://schemas.microsoft.com/office/drawing/2014/main" id="{00000000-0008-0000-0600-000026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361950</xdr:colOff>
      <xdr:row>33</xdr:row>
      <xdr:rowOff>190500</xdr:rowOff>
    </xdr:from>
    <xdr:ext cx="95250" cy="257175"/>
    <xdr:sp macro="" textlink="">
      <xdr:nvSpPr>
        <xdr:cNvPr id="42" name="Shape 42">
          <a:extLst>
            <a:ext uri="{FF2B5EF4-FFF2-40B4-BE49-F238E27FC236}">
              <a16:creationId xmlns:a16="http://schemas.microsoft.com/office/drawing/2014/main" id="{00000000-0008-0000-0600-00002A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371475</xdr:colOff>
      <xdr:row>70</xdr:row>
      <xdr:rowOff>180975</xdr:rowOff>
    </xdr:from>
    <xdr:ext cx="95250" cy="257175"/>
    <xdr:sp macro="" textlink="">
      <xdr:nvSpPr>
        <xdr:cNvPr id="43" name="Shape 43">
          <a:extLst>
            <a:ext uri="{FF2B5EF4-FFF2-40B4-BE49-F238E27FC236}">
              <a16:creationId xmlns:a16="http://schemas.microsoft.com/office/drawing/2014/main" id="{00000000-0008-0000-0600-00002B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mc:AlternateContent xmlns:mc="http://schemas.openxmlformats.org/markup-compatibility/2006">
    <mc:Choice xmlns:a14="http://schemas.microsoft.com/office/drawing/2010/main" Requires="a14">
      <xdr:twoCellAnchor editAs="oneCell">
        <xdr:from>
          <xdr:col>21</xdr:col>
          <xdr:colOff>295275</xdr:colOff>
          <xdr:row>9</xdr:row>
          <xdr:rowOff>66675</xdr:rowOff>
        </xdr:from>
        <xdr:to>
          <xdr:col>22</xdr:col>
          <xdr:colOff>142875</xdr:colOff>
          <xdr:row>10</xdr:row>
          <xdr:rowOff>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xdr:row>
          <xdr:rowOff>295275</xdr:rowOff>
        </xdr:from>
        <xdr:to>
          <xdr:col>22</xdr:col>
          <xdr:colOff>238125</xdr:colOff>
          <xdr:row>23</xdr:row>
          <xdr:rowOff>47625</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10</xdr:row>
          <xdr:rowOff>66675</xdr:rowOff>
        </xdr:from>
        <xdr:to>
          <xdr:col>22</xdr:col>
          <xdr:colOff>142875</xdr:colOff>
          <xdr:row>11</xdr:row>
          <xdr:rowOff>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11</xdr:row>
          <xdr:rowOff>66675</xdr:rowOff>
        </xdr:from>
        <xdr:to>
          <xdr:col>22</xdr:col>
          <xdr:colOff>142875</xdr:colOff>
          <xdr:row>12</xdr:row>
          <xdr:rowOff>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12</xdr:row>
          <xdr:rowOff>66675</xdr:rowOff>
        </xdr:from>
        <xdr:to>
          <xdr:col>22</xdr:col>
          <xdr:colOff>142875</xdr:colOff>
          <xdr:row>13</xdr:row>
          <xdr:rowOff>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13</xdr:row>
          <xdr:rowOff>66675</xdr:rowOff>
        </xdr:from>
        <xdr:to>
          <xdr:col>22</xdr:col>
          <xdr:colOff>142875</xdr:colOff>
          <xdr:row>14</xdr:row>
          <xdr:rowOff>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14</xdr:row>
          <xdr:rowOff>66675</xdr:rowOff>
        </xdr:from>
        <xdr:to>
          <xdr:col>22</xdr:col>
          <xdr:colOff>142875</xdr:colOff>
          <xdr:row>15</xdr:row>
          <xdr:rowOff>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15</xdr:row>
          <xdr:rowOff>66675</xdr:rowOff>
        </xdr:from>
        <xdr:to>
          <xdr:col>22</xdr:col>
          <xdr:colOff>142875</xdr:colOff>
          <xdr:row>16</xdr:row>
          <xdr:rowOff>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16</xdr:row>
          <xdr:rowOff>66675</xdr:rowOff>
        </xdr:from>
        <xdr:to>
          <xdr:col>22</xdr:col>
          <xdr:colOff>142875</xdr:colOff>
          <xdr:row>17</xdr:row>
          <xdr:rowOff>0</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17</xdr:row>
          <xdr:rowOff>66675</xdr:rowOff>
        </xdr:from>
        <xdr:to>
          <xdr:col>22</xdr:col>
          <xdr:colOff>142875</xdr:colOff>
          <xdr:row>18</xdr:row>
          <xdr:rowOff>0</xdr:rowOff>
        </xdr:to>
        <xdr:sp macro="" textlink="">
          <xdr:nvSpPr>
            <xdr:cNvPr id="5153" name="Option Button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18</xdr:row>
          <xdr:rowOff>66675</xdr:rowOff>
        </xdr:from>
        <xdr:to>
          <xdr:col>22</xdr:col>
          <xdr:colOff>142875</xdr:colOff>
          <xdr:row>19</xdr:row>
          <xdr:rowOff>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19</xdr:row>
          <xdr:rowOff>66675</xdr:rowOff>
        </xdr:from>
        <xdr:to>
          <xdr:col>22</xdr:col>
          <xdr:colOff>142875</xdr:colOff>
          <xdr:row>20</xdr:row>
          <xdr:rowOff>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20</xdr:row>
          <xdr:rowOff>66675</xdr:rowOff>
        </xdr:from>
        <xdr:to>
          <xdr:col>22</xdr:col>
          <xdr:colOff>142875</xdr:colOff>
          <xdr:row>21</xdr:row>
          <xdr:rowOff>0</xdr:rowOff>
        </xdr:to>
        <xdr:sp macro="" textlink="">
          <xdr:nvSpPr>
            <xdr:cNvPr id="5156" name="Option Button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21</xdr:row>
          <xdr:rowOff>66675</xdr:rowOff>
        </xdr:from>
        <xdr:to>
          <xdr:col>22</xdr:col>
          <xdr:colOff>142875</xdr:colOff>
          <xdr:row>22</xdr:row>
          <xdr:rowOff>0</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22</xdr:row>
          <xdr:rowOff>66675</xdr:rowOff>
        </xdr:from>
        <xdr:to>
          <xdr:col>22</xdr:col>
          <xdr:colOff>142875</xdr:colOff>
          <xdr:row>23</xdr:row>
          <xdr:rowOff>0</xdr:rowOff>
        </xdr:to>
        <xdr:sp macro="" textlink="">
          <xdr:nvSpPr>
            <xdr:cNvPr id="5158" name="Option Button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9</xdr:row>
          <xdr:rowOff>66675</xdr:rowOff>
        </xdr:from>
        <xdr:to>
          <xdr:col>24</xdr:col>
          <xdr:colOff>123825</xdr:colOff>
          <xdr:row>10</xdr:row>
          <xdr:rowOff>0</xdr:rowOff>
        </xdr:to>
        <xdr:sp macro="" textlink="">
          <xdr:nvSpPr>
            <xdr:cNvPr id="5159" name="Option Button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8</xdr:row>
          <xdr:rowOff>342900</xdr:rowOff>
        </xdr:from>
        <xdr:to>
          <xdr:col>24</xdr:col>
          <xdr:colOff>190500</xdr:colOff>
          <xdr:row>23</xdr:row>
          <xdr:rowOff>38100</xdr:rowOff>
        </xdr:to>
        <xdr:sp macro="" textlink="">
          <xdr:nvSpPr>
            <xdr:cNvPr id="5174" name="Group Box 54" hidden="1">
              <a:extLst>
                <a:ext uri="{63B3BB69-23CF-44E3-9099-C40C66FF867C}">
                  <a14:compatExt spid="_x0000_s5174"/>
                </a:ext>
                <a:ext uri="{FF2B5EF4-FFF2-40B4-BE49-F238E27FC236}">
                  <a16:creationId xmlns:a16="http://schemas.microsoft.com/office/drawing/2014/main" id="{00000000-0008-0000-0600-00003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10</xdr:row>
          <xdr:rowOff>66675</xdr:rowOff>
        </xdr:from>
        <xdr:to>
          <xdr:col>24</xdr:col>
          <xdr:colOff>123825</xdr:colOff>
          <xdr:row>11</xdr:row>
          <xdr:rowOff>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6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11</xdr:row>
          <xdr:rowOff>66675</xdr:rowOff>
        </xdr:from>
        <xdr:to>
          <xdr:col>24</xdr:col>
          <xdr:colOff>123825</xdr:colOff>
          <xdr:row>12</xdr:row>
          <xdr:rowOff>0</xdr:rowOff>
        </xdr:to>
        <xdr:sp macro="" textlink="">
          <xdr:nvSpPr>
            <xdr:cNvPr id="5176" name="Option Button 56" hidden="1">
              <a:extLst>
                <a:ext uri="{63B3BB69-23CF-44E3-9099-C40C66FF867C}">
                  <a14:compatExt spid="_x0000_s5176"/>
                </a:ext>
                <a:ext uri="{FF2B5EF4-FFF2-40B4-BE49-F238E27FC236}">
                  <a16:creationId xmlns:a16="http://schemas.microsoft.com/office/drawing/2014/main" id="{00000000-0008-0000-06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12</xdr:row>
          <xdr:rowOff>66675</xdr:rowOff>
        </xdr:from>
        <xdr:to>
          <xdr:col>24</xdr:col>
          <xdr:colOff>123825</xdr:colOff>
          <xdr:row>13</xdr:row>
          <xdr:rowOff>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6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13</xdr:row>
          <xdr:rowOff>66675</xdr:rowOff>
        </xdr:from>
        <xdr:to>
          <xdr:col>24</xdr:col>
          <xdr:colOff>123825</xdr:colOff>
          <xdr:row>14</xdr:row>
          <xdr:rowOff>0</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6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14</xdr:row>
          <xdr:rowOff>66675</xdr:rowOff>
        </xdr:from>
        <xdr:to>
          <xdr:col>24</xdr:col>
          <xdr:colOff>123825</xdr:colOff>
          <xdr:row>15</xdr:row>
          <xdr:rowOff>0</xdr:rowOff>
        </xdr:to>
        <xdr:sp macro="" textlink="">
          <xdr:nvSpPr>
            <xdr:cNvPr id="5179" name="Option Button 59" hidden="1">
              <a:extLst>
                <a:ext uri="{63B3BB69-23CF-44E3-9099-C40C66FF867C}">
                  <a14:compatExt spid="_x0000_s5179"/>
                </a:ext>
                <a:ext uri="{FF2B5EF4-FFF2-40B4-BE49-F238E27FC236}">
                  <a16:creationId xmlns:a16="http://schemas.microsoft.com/office/drawing/2014/main" id="{00000000-0008-0000-06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15</xdr:row>
          <xdr:rowOff>66675</xdr:rowOff>
        </xdr:from>
        <xdr:to>
          <xdr:col>24</xdr:col>
          <xdr:colOff>123825</xdr:colOff>
          <xdr:row>16</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6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16</xdr:row>
          <xdr:rowOff>66675</xdr:rowOff>
        </xdr:from>
        <xdr:to>
          <xdr:col>24</xdr:col>
          <xdr:colOff>123825</xdr:colOff>
          <xdr:row>17</xdr:row>
          <xdr:rowOff>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6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17</xdr:row>
          <xdr:rowOff>66675</xdr:rowOff>
        </xdr:from>
        <xdr:to>
          <xdr:col>24</xdr:col>
          <xdr:colOff>123825</xdr:colOff>
          <xdr:row>18</xdr:row>
          <xdr:rowOff>0</xdr:rowOff>
        </xdr:to>
        <xdr:sp macro="" textlink="">
          <xdr:nvSpPr>
            <xdr:cNvPr id="5182" name="Option Button 62" hidden="1">
              <a:extLst>
                <a:ext uri="{63B3BB69-23CF-44E3-9099-C40C66FF867C}">
                  <a14:compatExt spid="_x0000_s5182"/>
                </a:ext>
                <a:ext uri="{FF2B5EF4-FFF2-40B4-BE49-F238E27FC236}">
                  <a16:creationId xmlns:a16="http://schemas.microsoft.com/office/drawing/2014/main" id="{00000000-0008-0000-06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18</xdr:row>
          <xdr:rowOff>66675</xdr:rowOff>
        </xdr:from>
        <xdr:to>
          <xdr:col>24</xdr:col>
          <xdr:colOff>123825</xdr:colOff>
          <xdr:row>19</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6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19</xdr:row>
          <xdr:rowOff>66675</xdr:rowOff>
        </xdr:from>
        <xdr:to>
          <xdr:col>24</xdr:col>
          <xdr:colOff>123825</xdr:colOff>
          <xdr:row>20</xdr:row>
          <xdr:rowOff>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6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20</xdr:row>
          <xdr:rowOff>66675</xdr:rowOff>
        </xdr:from>
        <xdr:to>
          <xdr:col>24</xdr:col>
          <xdr:colOff>123825</xdr:colOff>
          <xdr:row>21</xdr:row>
          <xdr:rowOff>0</xdr:rowOff>
        </xdr:to>
        <xdr:sp macro="" textlink="">
          <xdr:nvSpPr>
            <xdr:cNvPr id="5185" name="Option Button 65" hidden="1">
              <a:extLst>
                <a:ext uri="{63B3BB69-23CF-44E3-9099-C40C66FF867C}">
                  <a14:compatExt spid="_x0000_s5185"/>
                </a:ext>
                <a:ext uri="{FF2B5EF4-FFF2-40B4-BE49-F238E27FC236}">
                  <a16:creationId xmlns:a16="http://schemas.microsoft.com/office/drawing/2014/main" id="{00000000-0008-0000-06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21</xdr:row>
          <xdr:rowOff>66675</xdr:rowOff>
        </xdr:from>
        <xdr:to>
          <xdr:col>24</xdr:col>
          <xdr:colOff>123825</xdr:colOff>
          <xdr:row>22</xdr:row>
          <xdr:rowOff>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6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22</xdr:row>
          <xdr:rowOff>66675</xdr:rowOff>
        </xdr:from>
        <xdr:to>
          <xdr:col>24</xdr:col>
          <xdr:colOff>123825</xdr:colOff>
          <xdr:row>23</xdr:row>
          <xdr:rowOff>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6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37</xdr:row>
          <xdr:rowOff>342900</xdr:rowOff>
        </xdr:from>
        <xdr:to>
          <xdr:col>22</xdr:col>
          <xdr:colOff>142875</xdr:colOff>
          <xdr:row>39</xdr:row>
          <xdr:rowOff>28575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600-00004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38</xdr:row>
          <xdr:rowOff>219075</xdr:rowOff>
        </xdr:from>
        <xdr:to>
          <xdr:col>22</xdr:col>
          <xdr:colOff>142875</xdr:colOff>
          <xdr:row>40</xdr:row>
          <xdr:rowOff>28575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600-00006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39</xdr:row>
          <xdr:rowOff>219075</xdr:rowOff>
        </xdr:from>
        <xdr:to>
          <xdr:col>22</xdr:col>
          <xdr:colOff>142875</xdr:colOff>
          <xdr:row>41</xdr:row>
          <xdr:rowOff>28575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600-00006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40</xdr:row>
          <xdr:rowOff>219075</xdr:rowOff>
        </xdr:from>
        <xdr:to>
          <xdr:col>22</xdr:col>
          <xdr:colOff>142875</xdr:colOff>
          <xdr:row>42</xdr:row>
          <xdr:rowOff>28575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600-00006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41</xdr:row>
          <xdr:rowOff>219075</xdr:rowOff>
        </xdr:from>
        <xdr:to>
          <xdr:col>22</xdr:col>
          <xdr:colOff>142875</xdr:colOff>
          <xdr:row>43</xdr:row>
          <xdr:rowOff>28575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600-00006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42</xdr:row>
          <xdr:rowOff>219075</xdr:rowOff>
        </xdr:from>
        <xdr:to>
          <xdr:col>22</xdr:col>
          <xdr:colOff>142875</xdr:colOff>
          <xdr:row>44</xdr:row>
          <xdr:rowOff>28575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600-00006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43</xdr:row>
          <xdr:rowOff>219075</xdr:rowOff>
        </xdr:from>
        <xdr:to>
          <xdr:col>22</xdr:col>
          <xdr:colOff>142875</xdr:colOff>
          <xdr:row>45</xdr:row>
          <xdr:rowOff>28575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600-00006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44</xdr:row>
          <xdr:rowOff>219075</xdr:rowOff>
        </xdr:from>
        <xdr:to>
          <xdr:col>22</xdr:col>
          <xdr:colOff>142875</xdr:colOff>
          <xdr:row>46</xdr:row>
          <xdr:rowOff>28575</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600-00006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45</xdr:row>
          <xdr:rowOff>219075</xdr:rowOff>
        </xdr:from>
        <xdr:to>
          <xdr:col>22</xdr:col>
          <xdr:colOff>142875</xdr:colOff>
          <xdr:row>47</xdr:row>
          <xdr:rowOff>28575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600-00006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46</xdr:row>
          <xdr:rowOff>219075</xdr:rowOff>
        </xdr:from>
        <xdr:to>
          <xdr:col>22</xdr:col>
          <xdr:colOff>142875</xdr:colOff>
          <xdr:row>48</xdr:row>
          <xdr:rowOff>28575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600-00006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47</xdr:row>
          <xdr:rowOff>219075</xdr:rowOff>
        </xdr:from>
        <xdr:to>
          <xdr:col>22</xdr:col>
          <xdr:colOff>142875</xdr:colOff>
          <xdr:row>49</xdr:row>
          <xdr:rowOff>28575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600-00006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48</xdr:row>
          <xdr:rowOff>219075</xdr:rowOff>
        </xdr:from>
        <xdr:to>
          <xdr:col>22</xdr:col>
          <xdr:colOff>142875</xdr:colOff>
          <xdr:row>50</xdr:row>
          <xdr:rowOff>28575</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600-00006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49</xdr:row>
          <xdr:rowOff>219075</xdr:rowOff>
        </xdr:from>
        <xdr:to>
          <xdr:col>22</xdr:col>
          <xdr:colOff>142875</xdr:colOff>
          <xdr:row>51</xdr:row>
          <xdr:rowOff>28575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600-00007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50</xdr:row>
          <xdr:rowOff>219075</xdr:rowOff>
        </xdr:from>
        <xdr:to>
          <xdr:col>22</xdr:col>
          <xdr:colOff>142875</xdr:colOff>
          <xdr:row>52</xdr:row>
          <xdr:rowOff>28575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600-00007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51</xdr:row>
          <xdr:rowOff>219075</xdr:rowOff>
        </xdr:from>
        <xdr:to>
          <xdr:col>22</xdr:col>
          <xdr:colOff>142875</xdr:colOff>
          <xdr:row>53</xdr:row>
          <xdr:rowOff>28575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600-00007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52</xdr:row>
          <xdr:rowOff>219075</xdr:rowOff>
        </xdr:from>
        <xdr:to>
          <xdr:col>22</xdr:col>
          <xdr:colOff>142875</xdr:colOff>
          <xdr:row>54</xdr:row>
          <xdr:rowOff>28575</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600-00007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53</xdr:row>
          <xdr:rowOff>219075</xdr:rowOff>
        </xdr:from>
        <xdr:to>
          <xdr:col>22</xdr:col>
          <xdr:colOff>142875</xdr:colOff>
          <xdr:row>55</xdr:row>
          <xdr:rowOff>28575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6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54</xdr:row>
          <xdr:rowOff>219075</xdr:rowOff>
        </xdr:from>
        <xdr:to>
          <xdr:col>22</xdr:col>
          <xdr:colOff>142875</xdr:colOff>
          <xdr:row>56</xdr:row>
          <xdr:rowOff>28575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6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55</xdr:row>
          <xdr:rowOff>219075</xdr:rowOff>
        </xdr:from>
        <xdr:to>
          <xdr:col>22</xdr:col>
          <xdr:colOff>142875</xdr:colOff>
          <xdr:row>57</xdr:row>
          <xdr:rowOff>28575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600-00007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56</xdr:row>
          <xdr:rowOff>219075</xdr:rowOff>
        </xdr:from>
        <xdr:to>
          <xdr:col>22</xdr:col>
          <xdr:colOff>142875</xdr:colOff>
          <xdr:row>58</xdr:row>
          <xdr:rowOff>28575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600-00007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57</xdr:row>
          <xdr:rowOff>219075</xdr:rowOff>
        </xdr:from>
        <xdr:to>
          <xdr:col>22</xdr:col>
          <xdr:colOff>142875</xdr:colOff>
          <xdr:row>59</xdr:row>
          <xdr:rowOff>28575</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600-00007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58</xdr:row>
          <xdr:rowOff>219075</xdr:rowOff>
        </xdr:from>
        <xdr:to>
          <xdr:col>22</xdr:col>
          <xdr:colOff>142875</xdr:colOff>
          <xdr:row>60</xdr:row>
          <xdr:rowOff>28575</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600-00007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59</xdr:row>
          <xdr:rowOff>219075</xdr:rowOff>
        </xdr:from>
        <xdr:to>
          <xdr:col>22</xdr:col>
          <xdr:colOff>142875</xdr:colOff>
          <xdr:row>61</xdr:row>
          <xdr:rowOff>28575</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600-00007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60</xdr:row>
          <xdr:rowOff>219075</xdr:rowOff>
        </xdr:from>
        <xdr:to>
          <xdr:col>22</xdr:col>
          <xdr:colOff>142875</xdr:colOff>
          <xdr:row>62</xdr:row>
          <xdr:rowOff>28575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600-00007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61</xdr:row>
          <xdr:rowOff>219075</xdr:rowOff>
        </xdr:from>
        <xdr:to>
          <xdr:col>22</xdr:col>
          <xdr:colOff>142875</xdr:colOff>
          <xdr:row>63</xdr:row>
          <xdr:rowOff>28575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600-00007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62</xdr:row>
          <xdr:rowOff>219075</xdr:rowOff>
        </xdr:from>
        <xdr:to>
          <xdr:col>22</xdr:col>
          <xdr:colOff>142875</xdr:colOff>
          <xdr:row>64</xdr:row>
          <xdr:rowOff>28575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600-00007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63</xdr:row>
          <xdr:rowOff>219075</xdr:rowOff>
        </xdr:from>
        <xdr:to>
          <xdr:col>22</xdr:col>
          <xdr:colOff>142875</xdr:colOff>
          <xdr:row>65</xdr:row>
          <xdr:rowOff>28575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600-00007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64</xdr:row>
          <xdr:rowOff>219075</xdr:rowOff>
        </xdr:from>
        <xdr:to>
          <xdr:col>22</xdr:col>
          <xdr:colOff>142875</xdr:colOff>
          <xdr:row>66</xdr:row>
          <xdr:rowOff>28575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600-00007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65</xdr:row>
          <xdr:rowOff>219075</xdr:rowOff>
        </xdr:from>
        <xdr:to>
          <xdr:col>22</xdr:col>
          <xdr:colOff>142875</xdr:colOff>
          <xdr:row>67</xdr:row>
          <xdr:rowOff>28575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600-00008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66</xdr:row>
          <xdr:rowOff>219075</xdr:rowOff>
        </xdr:from>
        <xdr:to>
          <xdr:col>22</xdr:col>
          <xdr:colOff>142875</xdr:colOff>
          <xdr:row>68</xdr:row>
          <xdr:rowOff>28575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600-00008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67</xdr:row>
          <xdr:rowOff>219075</xdr:rowOff>
        </xdr:from>
        <xdr:to>
          <xdr:col>22</xdr:col>
          <xdr:colOff>142875</xdr:colOff>
          <xdr:row>69</xdr:row>
          <xdr:rowOff>28575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600-00008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22</xdr:col>
      <xdr:colOff>369186</xdr:colOff>
      <xdr:row>0</xdr:row>
      <xdr:rowOff>0</xdr:rowOff>
    </xdr:from>
    <xdr:to>
      <xdr:col>24</xdr:col>
      <xdr:colOff>349912</xdr:colOff>
      <xdr:row>3</xdr:row>
      <xdr:rowOff>146891</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383721" y="0"/>
          <a:ext cx="748633" cy="6711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371475</xdr:colOff>
      <xdr:row>15</xdr:row>
      <xdr:rowOff>190500</xdr:rowOff>
    </xdr:from>
    <xdr:ext cx="95250" cy="257175"/>
    <xdr:sp macro="" textlink="">
      <xdr:nvSpPr>
        <xdr:cNvPr id="38" name="Shape 38">
          <a:extLst>
            <a:ext uri="{FF2B5EF4-FFF2-40B4-BE49-F238E27FC236}">
              <a16:creationId xmlns:a16="http://schemas.microsoft.com/office/drawing/2014/main" id="{00000000-0008-0000-0700-000026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352425</xdr:colOff>
      <xdr:row>27</xdr:row>
      <xdr:rowOff>190500</xdr:rowOff>
    </xdr:from>
    <xdr:ext cx="95250" cy="257175"/>
    <xdr:sp macro="" textlink="">
      <xdr:nvSpPr>
        <xdr:cNvPr id="44" name="Shape 44">
          <a:extLst>
            <a:ext uri="{FF2B5EF4-FFF2-40B4-BE49-F238E27FC236}">
              <a16:creationId xmlns:a16="http://schemas.microsoft.com/office/drawing/2014/main" id="{00000000-0008-0000-0700-00002C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361950</xdr:colOff>
      <xdr:row>27</xdr:row>
      <xdr:rowOff>190500</xdr:rowOff>
    </xdr:from>
    <xdr:ext cx="95250" cy="257175"/>
    <xdr:sp macro="" textlink="">
      <xdr:nvSpPr>
        <xdr:cNvPr id="42" name="Shape 42">
          <a:extLst>
            <a:ext uri="{FF2B5EF4-FFF2-40B4-BE49-F238E27FC236}">
              <a16:creationId xmlns:a16="http://schemas.microsoft.com/office/drawing/2014/main" id="{00000000-0008-0000-0700-00002A000000}"/>
            </a:ext>
          </a:extLst>
        </xdr:cNvPr>
        <xdr:cNvSpPr/>
      </xdr:nvSpPr>
      <xdr:spPr>
        <a:xfrm>
          <a:off x="529350" y="431325"/>
          <a:ext cx="78300" cy="235200"/>
        </a:xfrm>
        <a:prstGeom prst="rect">
          <a:avLst/>
        </a:prstGeom>
        <a:solidFill>
          <a:srgbClr val="FF99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editAs="oneCell">
    <xdr:from>
      <xdr:col>23</xdr:col>
      <xdr:colOff>61451</xdr:colOff>
      <xdr:row>1</xdr:row>
      <xdr:rowOff>136559</xdr:rowOff>
    </xdr:from>
    <xdr:to>
      <xdr:col>25</xdr:col>
      <xdr:colOff>45353</xdr:colOff>
      <xdr:row>4</xdr:row>
      <xdr:rowOff>90758</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838494" y="580376"/>
          <a:ext cx="748633" cy="67113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22" Type="http://schemas.openxmlformats.org/officeDocument/2006/relationships/ctrlProp" Target="../ctrlProps/ctrlProp20.xml"/><Relationship Id="rId43" Type="http://schemas.openxmlformats.org/officeDocument/2006/relationships/ctrlProp" Target="../ctrlProps/ctrlProp41.xml"/><Relationship Id="rId64" Type="http://schemas.openxmlformats.org/officeDocument/2006/relationships/ctrlProp" Target="../ctrlProps/ctrlProp62.xml"/><Relationship Id="rId118" Type="http://schemas.openxmlformats.org/officeDocument/2006/relationships/ctrlProp" Target="../ctrlProps/ctrlProp116.xml"/><Relationship Id="rId139" Type="http://schemas.openxmlformats.org/officeDocument/2006/relationships/ctrlProp" Target="../ctrlProps/ctrlProp137.xml"/><Relationship Id="rId80" Type="http://schemas.openxmlformats.org/officeDocument/2006/relationships/ctrlProp" Target="../ctrlProps/ctrlProp78.xml"/><Relationship Id="rId85" Type="http://schemas.openxmlformats.org/officeDocument/2006/relationships/ctrlProp" Target="../ctrlProps/ctrlProp83.xml"/><Relationship Id="rId150" Type="http://schemas.openxmlformats.org/officeDocument/2006/relationships/ctrlProp" Target="../ctrlProps/ctrlProp148.xml"/><Relationship Id="rId155" Type="http://schemas.openxmlformats.org/officeDocument/2006/relationships/ctrlProp" Target="../ctrlProps/ctrlProp153.xml"/><Relationship Id="rId12" Type="http://schemas.openxmlformats.org/officeDocument/2006/relationships/ctrlProp" Target="../ctrlProps/ctrlProp10.xml"/><Relationship Id="rId17" Type="http://schemas.openxmlformats.org/officeDocument/2006/relationships/ctrlProp" Target="../ctrlProps/ctrlProp15.xml"/><Relationship Id="rId33" Type="http://schemas.openxmlformats.org/officeDocument/2006/relationships/ctrlProp" Target="../ctrlProps/ctrlProp31.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08" Type="http://schemas.openxmlformats.org/officeDocument/2006/relationships/ctrlProp" Target="../ctrlProps/ctrlProp106.xml"/><Relationship Id="rId124" Type="http://schemas.openxmlformats.org/officeDocument/2006/relationships/ctrlProp" Target="../ctrlProps/ctrlProp122.xml"/><Relationship Id="rId129" Type="http://schemas.openxmlformats.org/officeDocument/2006/relationships/ctrlProp" Target="../ctrlProps/ctrlProp127.xml"/><Relationship Id="rId54" Type="http://schemas.openxmlformats.org/officeDocument/2006/relationships/ctrlProp" Target="../ctrlProps/ctrlProp52.xml"/><Relationship Id="rId70" Type="http://schemas.openxmlformats.org/officeDocument/2006/relationships/ctrlProp" Target="../ctrlProps/ctrlProp68.xml"/><Relationship Id="rId75" Type="http://schemas.openxmlformats.org/officeDocument/2006/relationships/ctrlProp" Target="../ctrlProps/ctrlProp73.xml"/><Relationship Id="rId91" Type="http://schemas.openxmlformats.org/officeDocument/2006/relationships/ctrlProp" Target="../ctrlProps/ctrlProp89.xml"/><Relationship Id="rId96" Type="http://schemas.openxmlformats.org/officeDocument/2006/relationships/ctrlProp" Target="../ctrlProps/ctrlProp94.xml"/><Relationship Id="rId140" Type="http://schemas.openxmlformats.org/officeDocument/2006/relationships/ctrlProp" Target="../ctrlProps/ctrlProp138.xml"/><Relationship Id="rId145" Type="http://schemas.openxmlformats.org/officeDocument/2006/relationships/ctrlProp" Target="../ctrlProps/ctrlProp143.xml"/><Relationship Id="rId1" Type="http://schemas.openxmlformats.org/officeDocument/2006/relationships/drawing" Target="../drawings/drawing2.xml"/><Relationship Id="rId6" Type="http://schemas.openxmlformats.org/officeDocument/2006/relationships/ctrlProp" Target="../ctrlProps/ctrlProp4.xml"/><Relationship Id="rId23" Type="http://schemas.openxmlformats.org/officeDocument/2006/relationships/ctrlProp" Target="../ctrlProps/ctrlProp21.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119" Type="http://schemas.openxmlformats.org/officeDocument/2006/relationships/ctrlProp" Target="../ctrlProps/ctrlProp117.xml"/><Relationship Id="rId44" Type="http://schemas.openxmlformats.org/officeDocument/2006/relationships/ctrlProp" Target="../ctrlProps/ctrlProp42.xml"/><Relationship Id="rId60" Type="http://schemas.openxmlformats.org/officeDocument/2006/relationships/ctrlProp" Target="../ctrlProps/ctrlProp58.xml"/><Relationship Id="rId65" Type="http://schemas.openxmlformats.org/officeDocument/2006/relationships/ctrlProp" Target="../ctrlProps/ctrlProp63.xml"/><Relationship Id="rId81" Type="http://schemas.openxmlformats.org/officeDocument/2006/relationships/ctrlProp" Target="../ctrlProps/ctrlProp79.xml"/><Relationship Id="rId86" Type="http://schemas.openxmlformats.org/officeDocument/2006/relationships/ctrlProp" Target="../ctrlProps/ctrlProp84.xml"/><Relationship Id="rId130" Type="http://schemas.openxmlformats.org/officeDocument/2006/relationships/ctrlProp" Target="../ctrlProps/ctrlProp128.xml"/><Relationship Id="rId135" Type="http://schemas.openxmlformats.org/officeDocument/2006/relationships/ctrlProp" Target="../ctrlProps/ctrlProp133.xml"/><Relationship Id="rId151" Type="http://schemas.openxmlformats.org/officeDocument/2006/relationships/ctrlProp" Target="../ctrlProps/ctrlProp149.xml"/><Relationship Id="rId156" Type="http://schemas.openxmlformats.org/officeDocument/2006/relationships/ctrlProp" Target="../ctrlProps/ctrlProp154.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4" Type="http://schemas.openxmlformats.org/officeDocument/2006/relationships/ctrlProp" Target="../ctrlProps/ctrlProp2.xml"/><Relationship Id="rId9" Type="http://schemas.openxmlformats.org/officeDocument/2006/relationships/ctrlProp" Target="../ctrlProps/ctrlProp7.xml"/><Relationship Id="rId26" Type="http://schemas.openxmlformats.org/officeDocument/2006/relationships/ctrlProp" Target="../ctrlProps/ctrlProp24.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6" Type="http://schemas.openxmlformats.org/officeDocument/2006/relationships/ctrlProp" Target="../ctrlProps/ctrlProp14.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21" Type="http://schemas.openxmlformats.org/officeDocument/2006/relationships/ctrlProp" Target="../ctrlProps/ctrlProp174.xml"/><Relationship Id="rId34" Type="http://schemas.openxmlformats.org/officeDocument/2006/relationships/ctrlProp" Target="../ctrlProps/ctrlProp187.xml"/><Relationship Id="rId42" Type="http://schemas.openxmlformats.org/officeDocument/2006/relationships/ctrlProp" Target="../ctrlProps/ctrlProp195.xml"/><Relationship Id="rId47" Type="http://schemas.openxmlformats.org/officeDocument/2006/relationships/ctrlProp" Target="../ctrlProps/ctrlProp200.xml"/><Relationship Id="rId50" Type="http://schemas.openxmlformats.org/officeDocument/2006/relationships/ctrlProp" Target="../ctrlProps/ctrlProp203.xml"/><Relationship Id="rId7" Type="http://schemas.openxmlformats.org/officeDocument/2006/relationships/ctrlProp" Target="../ctrlProps/ctrlProp160.xml"/><Relationship Id="rId2" Type="http://schemas.openxmlformats.org/officeDocument/2006/relationships/vmlDrawing" Target="../drawings/vmlDrawing2.vml"/><Relationship Id="rId16" Type="http://schemas.openxmlformats.org/officeDocument/2006/relationships/ctrlProp" Target="../ctrlProps/ctrlProp169.xml"/><Relationship Id="rId29" Type="http://schemas.openxmlformats.org/officeDocument/2006/relationships/ctrlProp" Target="../ctrlProps/ctrlProp182.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40" Type="http://schemas.openxmlformats.org/officeDocument/2006/relationships/ctrlProp" Target="../ctrlProps/ctrlProp193.xml"/><Relationship Id="rId45" Type="http://schemas.openxmlformats.org/officeDocument/2006/relationships/ctrlProp" Target="../ctrlProps/ctrlProp198.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4" Type="http://schemas.openxmlformats.org/officeDocument/2006/relationships/ctrlProp" Target="../ctrlProps/ctrlProp197.xml"/><Relationship Id="rId52" Type="http://schemas.openxmlformats.org/officeDocument/2006/relationships/ctrlProp" Target="../ctrlProps/ctrlProp205.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43" Type="http://schemas.openxmlformats.org/officeDocument/2006/relationships/ctrlProp" Target="../ctrlProps/ctrlProp196.xml"/><Relationship Id="rId48" Type="http://schemas.openxmlformats.org/officeDocument/2006/relationships/ctrlProp" Target="../ctrlProps/ctrlProp201.xml"/><Relationship Id="rId8" Type="http://schemas.openxmlformats.org/officeDocument/2006/relationships/ctrlProp" Target="../ctrlProps/ctrlProp161.xml"/><Relationship Id="rId51" Type="http://schemas.openxmlformats.org/officeDocument/2006/relationships/ctrlProp" Target="../ctrlProps/ctrlProp204.xml"/><Relationship Id="rId3" Type="http://schemas.openxmlformats.org/officeDocument/2006/relationships/ctrlProp" Target="../ctrlProps/ctrlProp156.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46" Type="http://schemas.openxmlformats.org/officeDocument/2006/relationships/ctrlProp" Target="../ctrlProps/ctrlProp199.xml"/><Relationship Id="rId20" Type="http://schemas.openxmlformats.org/officeDocument/2006/relationships/ctrlProp" Target="../ctrlProps/ctrlProp173.xml"/><Relationship Id="rId41" Type="http://schemas.openxmlformats.org/officeDocument/2006/relationships/ctrlProp" Target="../ctrlProps/ctrlProp194.xml"/><Relationship Id="rId1" Type="http://schemas.openxmlformats.org/officeDocument/2006/relationships/drawing" Target="../drawings/drawing3.xml"/><Relationship Id="rId6" Type="http://schemas.openxmlformats.org/officeDocument/2006/relationships/ctrlProp" Target="../ctrlProps/ctrlProp15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1.xml"/><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 Type="http://schemas.openxmlformats.org/officeDocument/2006/relationships/ctrlProp" Target="../ctrlProps/ctrlProp206.xml"/><Relationship Id="rId21" Type="http://schemas.openxmlformats.org/officeDocument/2006/relationships/ctrlProp" Target="../ctrlProps/ctrlProp224.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2" Type="http://schemas.openxmlformats.org/officeDocument/2006/relationships/vmlDrawing" Target="../drawings/vmlDrawing3.vml"/><Relationship Id="rId16" Type="http://schemas.openxmlformats.org/officeDocument/2006/relationships/ctrlProp" Target="../ctrlProps/ctrlProp219.xml"/><Relationship Id="rId20" Type="http://schemas.openxmlformats.org/officeDocument/2006/relationships/ctrlProp" Target="../ctrlProps/ctrlProp223.xml"/><Relationship Id="rId29" Type="http://schemas.openxmlformats.org/officeDocument/2006/relationships/ctrlProp" Target="../ctrlProps/ctrlProp232.xml"/><Relationship Id="rId1" Type="http://schemas.openxmlformats.org/officeDocument/2006/relationships/drawing" Target="../drawings/drawing4.xml"/><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10" Type="http://schemas.openxmlformats.org/officeDocument/2006/relationships/ctrlProp" Target="../ctrlProps/ctrlProp213.xml"/><Relationship Id="rId19" Type="http://schemas.openxmlformats.org/officeDocument/2006/relationships/ctrlProp" Target="../ctrlProps/ctrlProp222.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 Type="http://schemas.openxmlformats.org/officeDocument/2006/relationships/ctrlProp" Target="../ctrlProps/ctrlProp234.x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2" Type="http://schemas.openxmlformats.org/officeDocument/2006/relationships/vmlDrawing" Target="../drawings/vmlDrawing4.vml"/><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drawing" Target="../drawings/drawing5.xm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73.xml"/><Relationship Id="rId18" Type="http://schemas.openxmlformats.org/officeDocument/2006/relationships/ctrlProp" Target="../ctrlProps/ctrlProp278.xml"/><Relationship Id="rId26" Type="http://schemas.openxmlformats.org/officeDocument/2006/relationships/ctrlProp" Target="../ctrlProps/ctrlProp286.xml"/><Relationship Id="rId39" Type="http://schemas.openxmlformats.org/officeDocument/2006/relationships/ctrlProp" Target="../ctrlProps/ctrlProp299.xml"/><Relationship Id="rId21" Type="http://schemas.openxmlformats.org/officeDocument/2006/relationships/ctrlProp" Target="../ctrlProps/ctrlProp281.xml"/><Relationship Id="rId34" Type="http://schemas.openxmlformats.org/officeDocument/2006/relationships/ctrlProp" Target="../ctrlProps/ctrlProp294.xml"/><Relationship Id="rId42" Type="http://schemas.openxmlformats.org/officeDocument/2006/relationships/ctrlProp" Target="../ctrlProps/ctrlProp302.xml"/><Relationship Id="rId47" Type="http://schemas.openxmlformats.org/officeDocument/2006/relationships/ctrlProp" Target="../ctrlProps/ctrlProp307.xml"/><Relationship Id="rId50" Type="http://schemas.openxmlformats.org/officeDocument/2006/relationships/ctrlProp" Target="../ctrlProps/ctrlProp310.xml"/><Relationship Id="rId55" Type="http://schemas.openxmlformats.org/officeDocument/2006/relationships/ctrlProp" Target="../ctrlProps/ctrlProp315.xml"/><Relationship Id="rId63" Type="http://schemas.openxmlformats.org/officeDocument/2006/relationships/ctrlProp" Target="../ctrlProps/ctrlProp323.xml"/><Relationship Id="rId7" Type="http://schemas.openxmlformats.org/officeDocument/2006/relationships/ctrlProp" Target="../ctrlProps/ctrlProp267.xml"/><Relationship Id="rId2" Type="http://schemas.openxmlformats.org/officeDocument/2006/relationships/vmlDrawing" Target="../drawings/vmlDrawing5.vml"/><Relationship Id="rId16" Type="http://schemas.openxmlformats.org/officeDocument/2006/relationships/ctrlProp" Target="../ctrlProps/ctrlProp276.xml"/><Relationship Id="rId29" Type="http://schemas.openxmlformats.org/officeDocument/2006/relationships/ctrlProp" Target="../ctrlProps/ctrlProp289.xml"/><Relationship Id="rId11" Type="http://schemas.openxmlformats.org/officeDocument/2006/relationships/ctrlProp" Target="../ctrlProps/ctrlProp271.xml"/><Relationship Id="rId24" Type="http://schemas.openxmlformats.org/officeDocument/2006/relationships/ctrlProp" Target="../ctrlProps/ctrlProp284.xml"/><Relationship Id="rId32" Type="http://schemas.openxmlformats.org/officeDocument/2006/relationships/ctrlProp" Target="../ctrlProps/ctrlProp292.xml"/><Relationship Id="rId37" Type="http://schemas.openxmlformats.org/officeDocument/2006/relationships/ctrlProp" Target="../ctrlProps/ctrlProp297.xml"/><Relationship Id="rId40" Type="http://schemas.openxmlformats.org/officeDocument/2006/relationships/ctrlProp" Target="../ctrlProps/ctrlProp300.xml"/><Relationship Id="rId45" Type="http://schemas.openxmlformats.org/officeDocument/2006/relationships/ctrlProp" Target="../ctrlProps/ctrlProp305.xml"/><Relationship Id="rId53" Type="http://schemas.openxmlformats.org/officeDocument/2006/relationships/ctrlProp" Target="../ctrlProps/ctrlProp313.xml"/><Relationship Id="rId58" Type="http://schemas.openxmlformats.org/officeDocument/2006/relationships/ctrlProp" Target="../ctrlProps/ctrlProp318.xml"/><Relationship Id="rId5" Type="http://schemas.openxmlformats.org/officeDocument/2006/relationships/ctrlProp" Target="../ctrlProps/ctrlProp265.xml"/><Relationship Id="rId61" Type="http://schemas.openxmlformats.org/officeDocument/2006/relationships/ctrlProp" Target="../ctrlProps/ctrlProp321.xml"/><Relationship Id="rId19" Type="http://schemas.openxmlformats.org/officeDocument/2006/relationships/ctrlProp" Target="../ctrlProps/ctrlProp279.xml"/><Relationship Id="rId14" Type="http://schemas.openxmlformats.org/officeDocument/2006/relationships/ctrlProp" Target="../ctrlProps/ctrlProp274.xml"/><Relationship Id="rId22" Type="http://schemas.openxmlformats.org/officeDocument/2006/relationships/ctrlProp" Target="../ctrlProps/ctrlProp282.xml"/><Relationship Id="rId27" Type="http://schemas.openxmlformats.org/officeDocument/2006/relationships/ctrlProp" Target="../ctrlProps/ctrlProp287.xml"/><Relationship Id="rId30" Type="http://schemas.openxmlformats.org/officeDocument/2006/relationships/ctrlProp" Target="../ctrlProps/ctrlProp290.xml"/><Relationship Id="rId35" Type="http://schemas.openxmlformats.org/officeDocument/2006/relationships/ctrlProp" Target="../ctrlProps/ctrlProp295.xml"/><Relationship Id="rId43" Type="http://schemas.openxmlformats.org/officeDocument/2006/relationships/ctrlProp" Target="../ctrlProps/ctrlProp303.xml"/><Relationship Id="rId48" Type="http://schemas.openxmlformats.org/officeDocument/2006/relationships/ctrlProp" Target="../ctrlProps/ctrlProp308.xml"/><Relationship Id="rId56" Type="http://schemas.openxmlformats.org/officeDocument/2006/relationships/ctrlProp" Target="../ctrlProps/ctrlProp316.xml"/><Relationship Id="rId8" Type="http://schemas.openxmlformats.org/officeDocument/2006/relationships/ctrlProp" Target="../ctrlProps/ctrlProp268.xml"/><Relationship Id="rId51" Type="http://schemas.openxmlformats.org/officeDocument/2006/relationships/ctrlProp" Target="../ctrlProps/ctrlProp311.xml"/><Relationship Id="rId3" Type="http://schemas.openxmlformats.org/officeDocument/2006/relationships/ctrlProp" Target="../ctrlProps/ctrlProp263.xml"/><Relationship Id="rId12" Type="http://schemas.openxmlformats.org/officeDocument/2006/relationships/ctrlProp" Target="../ctrlProps/ctrlProp272.xml"/><Relationship Id="rId17" Type="http://schemas.openxmlformats.org/officeDocument/2006/relationships/ctrlProp" Target="../ctrlProps/ctrlProp277.xml"/><Relationship Id="rId25" Type="http://schemas.openxmlformats.org/officeDocument/2006/relationships/ctrlProp" Target="../ctrlProps/ctrlProp285.xml"/><Relationship Id="rId33" Type="http://schemas.openxmlformats.org/officeDocument/2006/relationships/ctrlProp" Target="../ctrlProps/ctrlProp293.xml"/><Relationship Id="rId38" Type="http://schemas.openxmlformats.org/officeDocument/2006/relationships/ctrlProp" Target="../ctrlProps/ctrlProp298.xml"/><Relationship Id="rId46" Type="http://schemas.openxmlformats.org/officeDocument/2006/relationships/ctrlProp" Target="../ctrlProps/ctrlProp306.xml"/><Relationship Id="rId59" Type="http://schemas.openxmlformats.org/officeDocument/2006/relationships/ctrlProp" Target="../ctrlProps/ctrlProp319.xml"/><Relationship Id="rId20" Type="http://schemas.openxmlformats.org/officeDocument/2006/relationships/ctrlProp" Target="../ctrlProps/ctrlProp280.xml"/><Relationship Id="rId41" Type="http://schemas.openxmlformats.org/officeDocument/2006/relationships/ctrlProp" Target="../ctrlProps/ctrlProp301.xml"/><Relationship Id="rId54" Type="http://schemas.openxmlformats.org/officeDocument/2006/relationships/ctrlProp" Target="../ctrlProps/ctrlProp314.xml"/><Relationship Id="rId62" Type="http://schemas.openxmlformats.org/officeDocument/2006/relationships/ctrlProp" Target="../ctrlProps/ctrlProp322.xml"/><Relationship Id="rId1" Type="http://schemas.openxmlformats.org/officeDocument/2006/relationships/drawing" Target="../drawings/drawing6.xml"/><Relationship Id="rId6" Type="http://schemas.openxmlformats.org/officeDocument/2006/relationships/ctrlProp" Target="../ctrlProps/ctrlProp266.xml"/><Relationship Id="rId15" Type="http://schemas.openxmlformats.org/officeDocument/2006/relationships/ctrlProp" Target="../ctrlProps/ctrlProp275.xml"/><Relationship Id="rId23" Type="http://schemas.openxmlformats.org/officeDocument/2006/relationships/ctrlProp" Target="../ctrlProps/ctrlProp283.xml"/><Relationship Id="rId28" Type="http://schemas.openxmlformats.org/officeDocument/2006/relationships/ctrlProp" Target="../ctrlProps/ctrlProp288.xml"/><Relationship Id="rId36" Type="http://schemas.openxmlformats.org/officeDocument/2006/relationships/ctrlProp" Target="../ctrlProps/ctrlProp296.xml"/><Relationship Id="rId49" Type="http://schemas.openxmlformats.org/officeDocument/2006/relationships/ctrlProp" Target="../ctrlProps/ctrlProp309.xml"/><Relationship Id="rId57" Type="http://schemas.openxmlformats.org/officeDocument/2006/relationships/ctrlProp" Target="../ctrlProps/ctrlProp317.xml"/><Relationship Id="rId10" Type="http://schemas.openxmlformats.org/officeDocument/2006/relationships/ctrlProp" Target="../ctrlProps/ctrlProp270.xml"/><Relationship Id="rId31" Type="http://schemas.openxmlformats.org/officeDocument/2006/relationships/ctrlProp" Target="../ctrlProps/ctrlProp291.xml"/><Relationship Id="rId44" Type="http://schemas.openxmlformats.org/officeDocument/2006/relationships/ctrlProp" Target="../ctrlProps/ctrlProp304.xml"/><Relationship Id="rId52" Type="http://schemas.openxmlformats.org/officeDocument/2006/relationships/ctrlProp" Target="../ctrlProps/ctrlProp312.xml"/><Relationship Id="rId60" Type="http://schemas.openxmlformats.org/officeDocument/2006/relationships/ctrlProp" Target="../ctrlProps/ctrlProp320.xml"/><Relationship Id="rId4" Type="http://schemas.openxmlformats.org/officeDocument/2006/relationships/ctrlProp" Target="../ctrlProps/ctrlProp264.xml"/><Relationship Id="rId9" Type="http://schemas.openxmlformats.org/officeDocument/2006/relationships/ctrlProp" Target="../ctrlProps/ctrlProp26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8D55C-017F-6E44-B078-1DCD8650896D}">
  <dimension ref="A1:Q75"/>
  <sheetViews>
    <sheetView zoomScale="80" zoomScaleNormal="80" workbookViewId="0">
      <selection activeCell="R7" sqref="R7"/>
    </sheetView>
  </sheetViews>
  <sheetFormatPr defaultColWidth="10.85546875" defaultRowHeight="12.75"/>
  <sheetData>
    <row r="1" spans="1:17">
      <c r="A1" s="224"/>
      <c r="B1" s="224"/>
      <c r="C1" s="224"/>
      <c r="D1" s="224"/>
      <c r="E1" s="224"/>
      <c r="F1" s="224"/>
      <c r="G1" s="224"/>
      <c r="H1" s="224"/>
      <c r="I1" s="224"/>
      <c r="J1" s="224"/>
      <c r="K1" s="224"/>
      <c r="L1" s="224"/>
      <c r="M1" s="224"/>
      <c r="N1" s="224"/>
      <c r="O1" s="224"/>
      <c r="P1" s="224"/>
      <c r="Q1" s="224"/>
    </row>
    <row r="2" spans="1:17">
      <c r="A2" s="224"/>
      <c r="B2" s="224"/>
      <c r="C2" s="224"/>
      <c r="D2" s="224"/>
      <c r="E2" s="224"/>
      <c r="F2" s="224"/>
      <c r="G2" s="224"/>
      <c r="H2" s="224"/>
      <c r="I2" s="224"/>
      <c r="J2" s="224"/>
      <c r="K2" s="224"/>
      <c r="L2" s="224"/>
      <c r="M2" s="224"/>
      <c r="N2" s="224"/>
      <c r="O2" s="224"/>
      <c r="P2" s="224"/>
      <c r="Q2" s="224"/>
    </row>
    <row r="3" spans="1:17">
      <c r="A3" s="224"/>
      <c r="B3" s="224"/>
      <c r="C3" s="224"/>
      <c r="D3" s="224"/>
      <c r="E3" s="224"/>
      <c r="F3" s="224"/>
      <c r="G3" s="224"/>
      <c r="H3" s="224"/>
      <c r="I3" s="224"/>
      <c r="J3" s="224"/>
      <c r="K3" s="224"/>
      <c r="L3" s="224"/>
      <c r="M3" s="224"/>
      <c r="N3" s="224"/>
      <c r="O3" s="224"/>
      <c r="P3" s="224"/>
      <c r="Q3" s="224"/>
    </row>
    <row r="4" spans="1:17">
      <c r="A4" s="224"/>
      <c r="B4" s="224"/>
      <c r="C4" s="224"/>
      <c r="D4" s="224"/>
      <c r="E4" s="224"/>
      <c r="F4" s="224"/>
      <c r="G4" s="224"/>
      <c r="H4" s="224"/>
      <c r="I4" s="224"/>
      <c r="J4" s="224"/>
      <c r="K4" s="224"/>
      <c r="L4" s="224"/>
      <c r="M4" s="224"/>
      <c r="N4" s="224"/>
      <c r="O4" s="224"/>
      <c r="P4" s="224"/>
      <c r="Q4" s="224"/>
    </row>
    <row r="5" spans="1:17">
      <c r="A5" s="224"/>
      <c r="B5" s="224"/>
      <c r="C5" s="224"/>
      <c r="D5" s="224"/>
      <c r="E5" s="224"/>
      <c r="F5" s="224"/>
      <c r="G5" s="224"/>
      <c r="H5" s="224"/>
      <c r="I5" s="224"/>
      <c r="J5" s="224"/>
      <c r="K5" s="224"/>
      <c r="L5" s="224"/>
      <c r="M5" s="224"/>
      <c r="N5" s="224"/>
      <c r="O5" s="224"/>
      <c r="P5" s="224"/>
      <c r="Q5" s="224"/>
    </row>
    <row r="6" spans="1:17" ht="12.95" customHeight="1">
      <c r="A6" s="224"/>
      <c r="B6" s="224"/>
      <c r="C6" s="366" t="s">
        <v>1915</v>
      </c>
      <c r="D6" s="367"/>
      <c r="E6" s="367"/>
      <c r="F6" s="367"/>
      <c r="G6" s="367"/>
      <c r="H6" s="367"/>
      <c r="I6" s="367"/>
      <c r="J6" s="367"/>
      <c r="K6" s="367"/>
      <c r="L6" s="367"/>
      <c r="M6" s="367"/>
      <c r="N6" s="367"/>
      <c r="O6" s="368"/>
      <c r="P6" s="224"/>
      <c r="Q6" s="224"/>
    </row>
    <row r="7" spans="1:17">
      <c r="A7" s="224"/>
      <c r="B7" s="224"/>
      <c r="C7" s="369"/>
      <c r="D7" s="370"/>
      <c r="E7" s="370"/>
      <c r="F7" s="370"/>
      <c r="G7" s="370"/>
      <c r="H7" s="370"/>
      <c r="I7" s="370"/>
      <c r="J7" s="370"/>
      <c r="K7" s="370"/>
      <c r="L7" s="370"/>
      <c r="M7" s="370"/>
      <c r="N7" s="370"/>
      <c r="O7" s="371"/>
      <c r="P7" s="224"/>
      <c r="Q7" s="224"/>
    </row>
    <row r="8" spans="1:17">
      <c r="A8" s="224"/>
      <c r="B8" s="224"/>
      <c r="C8" s="369"/>
      <c r="D8" s="370"/>
      <c r="E8" s="370"/>
      <c r="F8" s="370"/>
      <c r="G8" s="370"/>
      <c r="H8" s="370"/>
      <c r="I8" s="370"/>
      <c r="J8" s="370"/>
      <c r="K8" s="370"/>
      <c r="L8" s="370"/>
      <c r="M8" s="370"/>
      <c r="N8" s="370"/>
      <c r="O8" s="371"/>
      <c r="P8" s="224"/>
      <c r="Q8" s="224"/>
    </row>
    <row r="9" spans="1:17">
      <c r="A9" s="224"/>
      <c r="B9" s="224"/>
      <c r="C9" s="369"/>
      <c r="D9" s="370"/>
      <c r="E9" s="370"/>
      <c r="F9" s="370"/>
      <c r="G9" s="370"/>
      <c r="H9" s="370"/>
      <c r="I9" s="370"/>
      <c r="J9" s="370"/>
      <c r="K9" s="370"/>
      <c r="L9" s="370"/>
      <c r="M9" s="370"/>
      <c r="N9" s="370"/>
      <c r="O9" s="371"/>
      <c r="P9" s="224"/>
      <c r="Q9" s="224"/>
    </row>
    <row r="10" spans="1:17">
      <c r="A10" s="224"/>
      <c r="B10" s="224"/>
      <c r="C10" s="369"/>
      <c r="D10" s="370"/>
      <c r="E10" s="370"/>
      <c r="F10" s="370"/>
      <c r="G10" s="370"/>
      <c r="H10" s="370"/>
      <c r="I10" s="370"/>
      <c r="J10" s="370"/>
      <c r="K10" s="370"/>
      <c r="L10" s="370"/>
      <c r="M10" s="370"/>
      <c r="N10" s="370"/>
      <c r="O10" s="371"/>
      <c r="P10" s="224"/>
      <c r="Q10" s="224"/>
    </row>
    <row r="11" spans="1:17">
      <c r="A11" s="224"/>
      <c r="B11" s="224"/>
      <c r="C11" s="369"/>
      <c r="D11" s="370"/>
      <c r="E11" s="370"/>
      <c r="F11" s="370"/>
      <c r="G11" s="370"/>
      <c r="H11" s="370"/>
      <c r="I11" s="370"/>
      <c r="J11" s="370"/>
      <c r="K11" s="370"/>
      <c r="L11" s="370"/>
      <c r="M11" s="370"/>
      <c r="N11" s="370"/>
      <c r="O11" s="371"/>
      <c r="P11" s="224"/>
      <c r="Q11" s="224"/>
    </row>
    <row r="12" spans="1:17">
      <c r="A12" s="224"/>
      <c r="B12" s="224"/>
      <c r="C12" s="369"/>
      <c r="D12" s="370"/>
      <c r="E12" s="370"/>
      <c r="F12" s="370"/>
      <c r="G12" s="370"/>
      <c r="H12" s="370"/>
      <c r="I12" s="370"/>
      <c r="J12" s="370"/>
      <c r="K12" s="370"/>
      <c r="L12" s="370"/>
      <c r="M12" s="370"/>
      <c r="N12" s="370"/>
      <c r="O12" s="371"/>
      <c r="P12" s="224"/>
      <c r="Q12" s="224"/>
    </row>
    <row r="13" spans="1:17">
      <c r="A13" s="224"/>
      <c r="B13" s="224"/>
      <c r="C13" s="369"/>
      <c r="D13" s="370"/>
      <c r="E13" s="370"/>
      <c r="F13" s="370"/>
      <c r="G13" s="370"/>
      <c r="H13" s="370"/>
      <c r="I13" s="370"/>
      <c r="J13" s="370"/>
      <c r="K13" s="370"/>
      <c r="L13" s="370"/>
      <c r="M13" s="370"/>
      <c r="N13" s="370"/>
      <c r="O13" s="371"/>
      <c r="P13" s="224"/>
      <c r="Q13" s="224"/>
    </row>
    <row r="14" spans="1:17">
      <c r="A14" s="224"/>
      <c r="B14" s="224"/>
      <c r="C14" s="372"/>
      <c r="D14" s="373"/>
      <c r="E14" s="373"/>
      <c r="F14" s="373"/>
      <c r="G14" s="373"/>
      <c r="H14" s="373"/>
      <c r="I14" s="373"/>
      <c r="J14" s="373"/>
      <c r="K14" s="373"/>
      <c r="L14" s="373"/>
      <c r="M14" s="373"/>
      <c r="N14" s="373"/>
      <c r="O14" s="374"/>
      <c r="P14" s="224"/>
      <c r="Q14" s="224"/>
    </row>
    <row r="15" spans="1:17">
      <c r="A15" s="224"/>
      <c r="B15" s="224"/>
      <c r="C15" s="224"/>
      <c r="D15" s="224"/>
      <c r="E15" s="224"/>
      <c r="F15" s="224"/>
      <c r="G15" s="224"/>
      <c r="H15" s="224"/>
      <c r="I15" s="224"/>
      <c r="J15" s="224"/>
      <c r="K15" s="224"/>
      <c r="L15" s="224"/>
      <c r="M15" s="224"/>
      <c r="N15" s="224"/>
      <c r="O15" s="224"/>
      <c r="P15" s="224"/>
      <c r="Q15" s="224"/>
    </row>
    <row r="16" spans="1:17">
      <c r="A16" s="224"/>
      <c r="B16" s="224"/>
      <c r="C16" s="224"/>
      <c r="D16" s="224"/>
      <c r="E16" s="224"/>
      <c r="F16" s="224"/>
      <c r="G16" s="224"/>
      <c r="H16" s="224"/>
      <c r="I16" s="224"/>
      <c r="J16" s="224"/>
      <c r="K16" s="224"/>
      <c r="L16" s="224"/>
      <c r="M16" s="224"/>
      <c r="N16" s="224"/>
      <c r="O16" s="224"/>
      <c r="P16" s="224"/>
      <c r="Q16" s="224"/>
    </row>
    <row r="17" spans="1:17">
      <c r="A17" s="224"/>
      <c r="B17" s="224"/>
      <c r="C17" s="224"/>
      <c r="D17" s="224"/>
      <c r="E17" s="224"/>
      <c r="F17" s="224"/>
      <c r="G17" s="224"/>
      <c r="H17" s="224"/>
      <c r="I17" s="224"/>
      <c r="J17" s="224"/>
      <c r="K17" s="224"/>
      <c r="L17" s="224"/>
      <c r="M17" s="224"/>
      <c r="N17" s="224"/>
      <c r="O17" s="224"/>
      <c r="P17" s="224"/>
      <c r="Q17" s="224"/>
    </row>
    <row r="18" spans="1:17">
      <c r="A18" s="224"/>
      <c r="B18" s="224"/>
      <c r="C18" s="224"/>
      <c r="D18" s="224"/>
      <c r="E18" s="224"/>
      <c r="F18" s="224"/>
      <c r="G18" s="224"/>
      <c r="H18" s="224"/>
      <c r="I18" s="224"/>
      <c r="J18" s="224"/>
      <c r="K18" s="224"/>
      <c r="L18" s="224"/>
      <c r="M18" s="224"/>
      <c r="N18" s="224"/>
      <c r="O18" s="224"/>
      <c r="P18" s="224"/>
      <c r="Q18" s="224"/>
    </row>
    <row r="19" spans="1:17">
      <c r="A19" s="224"/>
      <c r="B19" s="224"/>
      <c r="C19" s="224"/>
      <c r="D19" s="224"/>
      <c r="E19" s="224"/>
      <c r="F19" s="224"/>
      <c r="G19" s="224"/>
      <c r="H19" s="224"/>
      <c r="I19" s="224"/>
      <c r="J19" s="224"/>
      <c r="K19" s="224"/>
      <c r="L19" s="224"/>
      <c r="M19" s="224"/>
      <c r="N19" s="224"/>
      <c r="O19" s="224"/>
      <c r="P19" s="224"/>
      <c r="Q19" s="224"/>
    </row>
    <row r="20" spans="1:17">
      <c r="A20" s="224"/>
      <c r="B20" s="224"/>
      <c r="C20" s="375" t="s">
        <v>1943</v>
      </c>
      <c r="D20" s="376"/>
      <c r="E20" s="376"/>
      <c r="F20" s="376"/>
      <c r="G20" s="376"/>
      <c r="H20" s="376"/>
      <c r="I20" s="376"/>
      <c r="J20" s="376"/>
      <c r="K20" s="376"/>
      <c r="L20" s="376"/>
      <c r="M20" s="376"/>
      <c r="N20" s="376"/>
      <c r="O20" s="377"/>
      <c r="P20" s="224"/>
      <c r="Q20" s="224"/>
    </row>
    <row r="21" spans="1:17">
      <c r="A21" s="224"/>
      <c r="B21" s="224"/>
      <c r="C21" s="378"/>
      <c r="D21" s="379"/>
      <c r="E21" s="379"/>
      <c r="F21" s="379"/>
      <c r="G21" s="379"/>
      <c r="H21" s="379"/>
      <c r="I21" s="379"/>
      <c r="J21" s="379"/>
      <c r="K21" s="379"/>
      <c r="L21" s="379"/>
      <c r="M21" s="379"/>
      <c r="N21" s="379"/>
      <c r="O21" s="380"/>
      <c r="P21" s="224"/>
      <c r="Q21" s="224"/>
    </row>
    <row r="22" spans="1:17">
      <c r="A22" s="224"/>
      <c r="B22" s="224"/>
      <c r="C22" s="378"/>
      <c r="D22" s="379"/>
      <c r="E22" s="379"/>
      <c r="F22" s="379"/>
      <c r="G22" s="379"/>
      <c r="H22" s="379"/>
      <c r="I22" s="379"/>
      <c r="J22" s="379"/>
      <c r="K22" s="379"/>
      <c r="L22" s="379"/>
      <c r="M22" s="379"/>
      <c r="N22" s="379"/>
      <c r="O22" s="380"/>
      <c r="P22" s="224"/>
      <c r="Q22" s="224"/>
    </row>
    <row r="23" spans="1:17">
      <c r="A23" s="224"/>
      <c r="B23" s="224"/>
      <c r="C23" s="378"/>
      <c r="D23" s="379"/>
      <c r="E23" s="379"/>
      <c r="F23" s="379"/>
      <c r="G23" s="379"/>
      <c r="H23" s="379"/>
      <c r="I23" s="379"/>
      <c r="J23" s="379"/>
      <c r="K23" s="379"/>
      <c r="L23" s="379"/>
      <c r="M23" s="379"/>
      <c r="N23" s="379"/>
      <c r="O23" s="380"/>
      <c r="P23" s="224"/>
      <c r="Q23" s="224"/>
    </row>
    <row r="24" spans="1:17">
      <c r="A24" s="224"/>
      <c r="B24" s="224"/>
      <c r="C24" s="378"/>
      <c r="D24" s="379"/>
      <c r="E24" s="379"/>
      <c r="F24" s="379"/>
      <c r="G24" s="379"/>
      <c r="H24" s="379"/>
      <c r="I24" s="379"/>
      <c r="J24" s="379"/>
      <c r="K24" s="379"/>
      <c r="L24" s="379"/>
      <c r="M24" s="379"/>
      <c r="N24" s="379"/>
      <c r="O24" s="380"/>
      <c r="P24" s="224"/>
      <c r="Q24" s="224"/>
    </row>
    <row r="25" spans="1:17">
      <c r="A25" s="224"/>
      <c r="B25" s="224"/>
      <c r="C25" s="378"/>
      <c r="D25" s="379"/>
      <c r="E25" s="379"/>
      <c r="F25" s="379"/>
      <c r="G25" s="379"/>
      <c r="H25" s="379"/>
      <c r="I25" s="379"/>
      <c r="J25" s="379"/>
      <c r="K25" s="379"/>
      <c r="L25" s="379"/>
      <c r="M25" s="379"/>
      <c r="N25" s="379"/>
      <c r="O25" s="380"/>
      <c r="P25" s="224"/>
      <c r="Q25" s="224"/>
    </row>
    <row r="26" spans="1:17">
      <c r="A26" s="224"/>
      <c r="B26" s="224"/>
      <c r="C26" s="378"/>
      <c r="D26" s="379"/>
      <c r="E26" s="379"/>
      <c r="F26" s="379"/>
      <c r="G26" s="379"/>
      <c r="H26" s="379"/>
      <c r="I26" s="379"/>
      <c r="J26" s="379"/>
      <c r="K26" s="379"/>
      <c r="L26" s="379"/>
      <c r="M26" s="379"/>
      <c r="N26" s="379"/>
      <c r="O26" s="380"/>
      <c r="P26" s="224"/>
      <c r="Q26" s="224"/>
    </row>
    <row r="27" spans="1:17">
      <c r="A27" s="224"/>
      <c r="B27" s="224"/>
      <c r="C27" s="378"/>
      <c r="D27" s="379"/>
      <c r="E27" s="379"/>
      <c r="F27" s="379"/>
      <c r="G27" s="379"/>
      <c r="H27" s="379"/>
      <c r="I27" s="379"/>
      <c r="J27" s="379"/>
      <c r="K27" s="379"/>
      <c r="L27" s="379"/>
      <c r="M27" s="379"/>
      <c r="N27" s="379"/>
      <c r="O27" s="380"/>
      <c r="P27" s="224"/>
      <c r="Q27" s="224"/>
    </row>
    <row r="28" spans="1:17">
      <c r="A28" s="224"/>
      <c r="B28" s="224"/>
      <c r="C28" s="378"/>
      <c r="D28" s="379"/>
      <c r="E28" s="379"/>
      <c r="F28" s="379"/>
      <c r="G28" s="379"/>
      <c r="H28" s="379"/>
      <c r="I28" s="379"/>
      <c r="J28" s="379"/>
      <c r="K28" s="379"/>
      <c r="L28" s="379"/>
      <c r="M28" s="379"/>
      <c r="N28" s="379"/>
      <c r="O28" s="380"/>
      <c r="P28" s="224"/>
      <c r="Q28" s="224"/>
    </row>
    <row r="29" spans="1:17">
      <c r="A29" s="224"/>
      <c r="B29" s="224"/>
      <c r="C29" s="378"/>
      <c r="D29" s="379"/>
      <c r="E29" s="379"/>
      <c r="F29" s="379"/>
      <c r="G29" s="379"/>
      <c r="H29" s="379"/>
      <c r="I29" s="379"/>
      <c r="J29" s="379"/>
      <c r="K29" s="379"/>
      <c r="L29" s="379"/>
      <c r="M29" s="379"/>
      <c r="N29" s="379"/>
      <c r="O29" s="380"/>
      <c r="P29" s="224"/>
      <c r="Q29" s="224"/>
    </row>
    <row r="30" spans="1:17">
      <c r="A30" s="224"/>
      <c r="B30" s="224"/>
      <c r="C30" s="378"/>
      <c r="D30" s="379"/>
      <c r="E30" s="379"/>
      <c r="F30" s="379"/>
      <c r="G30" s="379"/>
      <c r="H30" s="379"/>
      <c r="I30" s="379"/>
      <c r="J30" s="379"/>
      <c r="K30" s="379"/>
      <c r="L30" s="379"/>
      <c r="M30" s="379"/>
      <c r="N30" s="379"/>
      <c r="O30" s="380"/>
      <c r="P30" s="224"/>
      <c r="Q30" s="224"/>
    </row>
    <row r="31" spans="1:17">
      <c r="A31" s="224"/>
      <c r="B31" s="224"/>
      <c r="C31" s="378"/>
      <c r="D31" s="379"/>
      <c r="E31" s="379"/>
      <c r="F31" s="379"/>
      <c r="G31" s="379"/>
      <c r="H31" s="379"/>
      <c r="I31" s="379"/>
      <c r="J31" s="379"/>
      <c r="K31" s="379"/>
      <c r="L31" s="379"/>
      <c r="M31" s="379"/>
      <c r="N31" s="379"/>
      <c r="O31" s="380"/>
      <c r="P31" s="224"/>
      <c r="Q31" s="224"/>
    </row>
    <row r="32" spans="1:17">
      <c r="A32" s="224"/>
      <c r="B32" s="224"/>
      <c r="C32" s="378"/>
      <c r="D32" s="379"/>
      <c r="E32" s="379"/>
      <c r="F32" s="379"/>
      <c r="G32" s="379"/>
      <c r="H32" s="379"/>
      <c r="I32" s="379"/>
      <c r="J32" s="379"/>
      <c r="K32" s="379"/>
      <c r="L32" s="379"/>
      <c r="M32" s="379"/>
      <c r="N32" s="379"/>
      <c r="O32" s="380"/>
      <c r="P32" s="224"/>
      <c r="Q32" s="224"/>
    </row>
    <row r="33" spans="1:17">
      <c r="A33" s="224"/>
      <c r="B33" s="224"/>
      <c r="C33" s="378"/>
      <c r="D33" s="379"/>
      <c r="E33" s="379"/>
      <c r="F33" s="379"/>
      <c r="G33" s="379"/>
      <c r="H33" s="379"/>
      <c r="I33" s="379"/>
      <c r="J33" s="379"/>
      <c r="K33" s="379"/>
      <c r="L33" s="379"/>
      <c r="M33" s="379"/>
      <c r="N33" s="379"/>
      <c r="O33" s="380"/>
      <c r="P33" s="224"/>
      <c r="Q33" s="224"/>
    </row>
    <row r="34" spans="1:17">
      <c r="A34" s="224"/>
      <c r="B34" s="224"/>
      <c r="C34" s="378"/>
      <c r="D34" s="379"/>
      <c r="E34" s="379"/>
      <c r="F34" s="379"/>
      <c r="G34" s="379"/>
      <c r="H34" s="379"/>
      <c r="I34" s="379"/>
      <c r="J34" s="379"/>
      <c r="K34" s="379"/>
      <c r="L34" s="379"/>
      <c r="M34" s="379"/>
      <c r="N34" s="379"/>
      <c r="O34" s="380"/>
      <c r="P34" s="224"/>
      <c r="Q34" s="224"/>
    </row>
    <row r="35" spans="1:17">
      <c r="A35" s="224"/>
      <c r="B35" s="224"/>
      <c r="C35" s="378"/>
      <c r="D35" s="379"/>
      <c r="E35" s="379"/>
      <c r="F35" s="379"/>
      <c r="G35" s="379"/>
      <c r="H35" s="379"/>
      <c r="I35" s="379"/>
      <c r="J35" s="379"/>
      <c r="K35" s="379"/>
      <c r="L35" s="379"/>
      <c r="M35" s="379"/>
      <c r="N35" s="379"/>
      <c r="O35" s="380"/>
      <c r="P35" s="224"/>
      <c r="Q35" s="224"/>
    </row>
    <row r="36" spans="1:17">
      <c r="A36" s="224"/>
      <c r="B36" s="224"/>
      <c r="C36" s="378"/>
      <c r="D36" s="379"/>
      <c r="E36" s="379"/>
      <c r="F36" s="379"/>
      <c r="G36" s="379"/>
      <c r="H36" s="379"/>
      <c r="I36" s="379"/>
      <c r="J36" s="379"/>
      <c r="K36" s="379"/>
      <c r="L36" s="379"/>
      <c r="M36" s="379"/>
      <c r="N36" s="379"/>
      <c r="O36" s="380"/>
      <c r="P36" s="224"/>
      <c r="Q36" s="224"/>
    </row>
    <row r="37" spans="1:17">
      <c r="A37" s="224"/>
      <c r="B37" s="224"/>
      <c r="C37" s="378"/>
      <c r="D37" s="379"/>
      <c r="E37" s="379"/>
      <c r="F37" s="379"/>
      <c r="G37" s="379"/>
      <c r="H37" s="379"/>
      <c r="I37" s="379"/>
      <c r="J37" s="379"/>
      <c r="K37" s="379"/>
      <c r="L37" s="379"/>
      <c r="M37" s="379"/>
      <c r="N37" s="379"/>
      <c r="O37" s="380"/>
      <c r="P37" s="224"/>
      <c r="Q37" s="224"/>
    </row>
    <row r="38" spans="1:17">
      <c r="A38" s="224"/>
      <c r="B38" s="224"/>
      <c r="C38" s="378"/>
      <c r="D38" s="379"/>
      <c r="E38" s="379"/>
      <c r="F38" s="379"/>
      <c r="G38" s="379"/>
      <c r="H38" s="379"/>
      <c r="I38" s="379"/>
      <c r="J38" s="379"/>
      <c r="K38" s="379"/>
      <c r="L38" s="379"/>
      <c r="M38" s="379"/>
      <c r="N38" s="379"/>
      <c r="O38" s="380"/>
      <c r="P38" s="224"/>
      <c r="Q38" s="224"/>
    </row>
    <row r="39" spans="1:17">
      <c r="A39" s="224"/>
      <c r="B39" s="224"/>
      <c r="C39" s="378"/>
      <c r="D39" s="379"/>
      <c r="E39" s="379"/>
      <c r="F39" s="379"/>
      <c r="G39" s="379"/>
      <c r="H39" s="379"/>
      <c r="I39" s="379"/>
      <c r="J39" s="379"/>
      <c r="K39" s="379"/>
      <c r="L39" s="379"/>
      <c r="M39" s="379"/>
      <c r="N39" s="379"/>
      <c r="O39" s="380"/>
      <c r="P39" s="224"/>
      <c r="Q39" s="224"/>
    </row>
    <row r="40" spans="1:17">
      <c r="A40" s="224"/>
      <c r="B40" s="224"/>
      <c r="C40" s="378"/>
      <c r="D40" s="379"/>
      <c r="E40" s="379"/>
      <c r="F40" s="379"/>
      <c r="G40" s="379"/>
      <c r="H40" s="379"/>
      <c r="I40" s="379"/>
      <c r="J40" s="379"/>
      <c r="K40" s="379"/>
      <c r="L40" s="379"/>
      <c r="M40" s="379"/>
      <c r="N40" s="379"/>
      <c r="O40" s="380"/>
      <c r="P40" s="224"/>
      <c r="Q40" s="224"/>
    </row>
    <row r="41" spans="1:17">
      <c r="A41" s="224"/>
      <c r="B41" s="224"/>
      <c r="C41" s="378"/>
      <c r="D41" s="379"/>
      <c r="E41" s="379"/>
      <c r="F41" s="379"/>
      <c r="G41" s="379"/>
      <c r="H41" s="379"/>
      <c r="I41" s="379"/>
      <c r="J41" s="379"/>
      <c r="K41" s="379"/>
      <c r="L41" s="379"/>
      <c r="M41" s="379"/>
      <c r="N41" s="379"/>
      <c r="O41" s="380"/>
      <c r="P41" s="224"/>
      <c r="Q41" s="224"/>
    </row>
    <row r="42" spans="1:17">
      <c r="A42" s="224"/>
      <c r="B42" s="224"/>
      <c r="C42" s="378"/>
      <c r="D42" s="379"/>
      <c r="E42" s="379"/>
      <c r="F42" s="379"/>
      <c r="G42" s="379"/>
      <c r="H42" s="379"/>
      <c r="I42" s="379"/>
      <c r="J42" s="379"/>
      <c r="K42" s="379"/>
      <c r="L42" s="379"/>
      <c r="M42" s="379"/>
      <c r="N42" s="379"/>
      <c r="O42" s="380"/>
      <c r="P42" s="224"/>
      <c r="Q42" s="224"/>
    </row>
    <row r="43" spans="1:17">
      <c r="A43" s="224"/>
      <c r="B43" s="224"/>
      <c r="C43" s="378"/>
      <c r="D43" s="379"/>
      <c r="E43" s="379"/>
      <c r="F43" s="379"/>
      <c r="G43" s="379"/>
      <c r="H43" s="379"/>
      <c r="I43" s="379"/>
      <c r="J43" s="379"/>
      <c r="K43" s="379"/>
      <c r="L43" s="379"/>
      <c r="M43" s="379"/>
      <c r="N43" s="379"/>
      <c r="O43" s="380"/>
      <c r="P43" s="224"/>
      <c r="Q43" s="224"/>
    </row>
    <row r="44" spans="1:17">
      <c r="A44" s="224"/>
      <c r="B44" s="224"/>
      <c r="C44" s="378"/>
      <c r="D44" s="379"/>
      <c r="E44" s="379"/>
      <c r="F44" s="379"/>
      <c r="G44" s="379"/>
      <c r="H44" s="379"/>
      <c r="I44" s="379"/>
      <c r="J44" s="379"/>
      <c r="K44" s="379"/>
      <c r="L44" s="379"/>
      <c r="M44" s="379"/>
      <c r="N44" s="379"/>
      <c r="O44" s="380"/>
      <c r="P44" s="224"/>
      <c r="Q44" s="224"/>
    </row>
    <row r="45" spans="1:17">
      <c r="A45" s="224"/>
      <c r="B45" s="224"/>
      <c r="C45" s="378"/>
      <c r="D45" s="379"/>
      <c r="E45" s="379"/>
      <c r="F45" s="379"/>
      <c r="G45" s="379"/>
      <c r="H45" s="379"/>
      <c r="I45" s="379"/>
      <c r="J45" s="379"/>
      <c r="K45" s="379"/>
      <c r="L45" s="379"/>
      <c r="M45" s="379"/>
      <c r="N45" s="379"/>
      <c r="O45" s="380"/>
      <c r="P45" s="224"/>
      <c r="Q45" s="224"/>
    </row>
    <row r="46" spans="1:17">
      <c r="A46" s="224"/>
      <c r="B46" s="224"/>
      <c r="C46" s="378"/>
      <c r="D46" s="379"/>
      <c r="E46" s="379"/>
      <c r="F46" s="379"/>
      <c r="G46" s="379"/>
      <c r="H46" s="379"/>
      <c r="I46" s="379"/>
      <c r="J46" s="379"/>
      <c r="K46" s="379"/>
      <c r="L46" s="379"/>
      <c r="M46" s="379"/>
      <c r="N46" s="379"/>
      <c r="O46" s="380"/>
      <c r="P46" s="224"/>
      <c r="Q46" s="224"/>
    </row>
    <row r="47" spans="1:17">
      <c r="A47" s="224"/>
      <c r="B47" s="224"/>
      <c r="C47" s="378"/>
      <c r="D47" s="379"/>
      <c r="E47" s="379"/>
      <c r="F47" s="379"/>
      <c r="G47" s="379"/>
      <c r="H47" s="379"/>
      <c r="I47" s="379"/>
      <c r="J47" s="379"/>
      <c r="K47" s="379"/>
      <c r="L47" s="379"/>
      <c r="M47" s="379"/>
      <c r="N47" s="379"/>
      <c r="O47" s="380"/>
      <c r="P47" s="224"/>
      <c r="Q47" s="224"/>
    </row>
    <row r="48" spans="1:17">
      <c r="A48" s="224"/>
      <c r="B48" s="224"/>
      <c r="C48" s="378"/>
      <c r="D48" s="379"/>
      <c r="E48" s="379"/>
      <c r="F48" s="379"/>
      <c r="G48" s="379"/>
      <c r="H48" s="379"/>
      <c r="I48" s="379"/>
      <c r="J48" s="379"/>
      <c r="K48" s="379"/>
      <c r="L48" s="379"/>
      <c r="M48" s="379"/>
      <c r="N48" s="379"/>
      <c r="O48" s="380"/>
      <c r="P48" s="224"/>
      <c r="Q48" s="224"/>
    </row>
    <row r="49" spans="1:17">
      <c r="A49" s="224"/>
      <c r="B49" s="224"/>
      <c r="C49" s="378"/>
      <c r="D49" s="379"/>
      <c r="E49" s="379"/>
      <c r="F49" s="379"/>
      <c r="G49" s="379"/>
      <c r="H49" s="379"/>
      <c r="I49" s="379"/>
      <c r="J49" s="379"/>
      <c r="K49" s="379"/>
      <c r="L49" s="379"/>
      <c r="M49" s="379"/>
      <c r="N49" s="379"/>
      <c r="O49" s="380"/>
      <c r="P49" s="224"/>
      <c r="Q49" s="224"/>
    </row>
    <row r="50" spans="1:17">
      <c r="A50" s="224"/>
      <c r="B50" s="224"/>
      <c r="C50" s="378"/>
      <c r="D50" s="379"/>
      <c r="E50" s="379"/>
      <c r="F50" s="379"/>
      <c r="G50" s="379"/>
      <c r="H50" s="379"/>
      <c r="I50" s="379"/>
      <c r="J50" s="379"/>
      <c r="K50" s="379"/>
      <c r="L50" s="379"/>
      <c r="M50" s="379"/>
      <c r="N50" s="379"/>
      <c r="O50" s="380"/>
      <c r="P50" s="224"/>
      <c r="Q50" s="224"/>
    </row>
    <row r="51" spans="1:17">
      <c r="A51" s="224"/>
      <c r="B51" s="224"/>
      <c r="C51" s="378"/>
      <c r="D51" s="379"/>
      <c r="E51" s="379"/>
      <c r="F51" s="379"/>
      <c r="G51" s="379"/>
      <c r="H51" s="379"/>
      <c r="I51" s="379"/>
      <c r="J51" s="379"/>
      <c r="K51" s="379"/>
      <c r="L51" s="379"/>
      <c r="M51" s="379"/>
      <c r="N51" s="379"/>
      <c r="O51" s="380"/>
      <c r="P51" s="224"/>
      <c r="Q51" s="224"/>
    </row>
    <row r="52" spans="1:17">
      <c r="A52" s="224"/>
      <c r="B52" s="224"/>
      <c r="C52" s="378"/>
      <c r="D52" s="379"/>
      <c r="E52" s="379"/>
      <c r="F52" s="379"/>
      <c r="G52" s="379"/>
      <c r="H52" s="379"/>
      <c r="I52" s="379"/>
      <c r="J52" s="379"/>
      <c r="K52" s="379"/>
      <c r="L52" s="379"/>
      <c r="M52" s="379"/>
      <c r="N52" s="379"/>
      <c r="O52" s="380"/>
      <c r="P52" s="224"/>
      <c r="Q52" s="224"/>
    </row>
    <row r="53" spans="1:17">
      <c r="A53" s="224"/>
      <c r="B53" s="224"/>
      <c r="C53" s="378"/>
      <c r="D53" s="379"/>
      <c r="E53" s="379"/>
      <c r="F53" s="379"/>
      <c r="G53" s="379"/>
      <c r="H53" s="379"/>
      <c r="I53" s="379"/>
      <c r="J53" s="379"/>
      <c r="K53" s="379"/>
      <c r="L53" s="379"/>
      <c r="M53" s="379"/>
      <c r="N53" s="379"/>
      <c r="O53" s="380"/>
      <c r="P53" s="224"/>
      <c r="Q53" s="224"/>
    </row>
    <row r="54" spans="1:17">
      <c r="A54" s="224"/>
      <c r="B54" s="224"/>
      <c r="C54" s="378"/>
      <c r="D54" s="379"/>
      <c r="E54" s="379"/>
      <c r="F54" s="379"/>
      <c r="G54" s="379"/>
      <c r="H54" s="379"/>
      <c r="I54" s="379"/>
      <c r="J54" s="379"/>
      <c r="K54" s="379"/>
      <c r="L54" s="379"/>
      <c r="M54" s="379"/>
      <c r="N54" s="379"/>
      <c r="O54" s="380"/>
      <c r="P54" s="224"/>
      <c r="Q54" s="224"/>
    </row>
    <row r="55" spans="1:17">
      <c r="A55" s="224"/>
      <c r="B55" s="224"/>
      <c r="C55" s="378"/>
      <c r="D55" s="379"/>
      <c r="E55" s="379"/>
      <c r="F55" s="379"/>
      <c r="G55" s="379"/>
      <c r="H55" s="379"/>
      <c r="I55" s="379"/>
      <c r="J55" s="379"/>
      <c r="K55" s="379"/>
      <c r="L55" s="379"/>
      <c r="M55" s="379"/>
      <c r="N55" s="379"/>
      <c r="O55" s="380"/>
      <c r="P55" s="224"/>
      <c r="Q55" s="224"/>
    </row>
    <row r="56" spans="1:17">
      <c r="A56" s="224"/>
      <c r="B56" s="224"/>
      <c r="C56" s="378"/>
      <c r="D56" s="379"/>
      <c r="E56" s="379"/>
      <c r="F56" s="379"/>
      <c r="G56" s="379"/>
      <c r="H56" s="379"/>
      <c r="I56" s="379"/>
      <c r="J56" s="379"/>
      <c r="K56" s="379"/>
      <c r="L56" s="379"/>
      <c r="M56" s="379"/>
      <c r="N56" s="379"/>
      <c r="O56" s="380"/>
      <c r="P56" s="224"/>
      <c r="Q56" s="224"/>
    </row>
    <row r="57" spans="1:17">
      <c r="A57" s="224"/>
      <c r="B57" s="224"/>
      <c r="C57" s="378"/>
      <c r="D57" s="379"/>
      <c r="E57" s="379"/>
      <c r="F57" s="379"/>
      <c r="G57" s="379"/>
      <c r="H57" s="379"/>
      <c r="I57" s="379"/>
      <c r="J57" s="379"/>
      <c r="K57" s="379"/>
      <c r="L57" s="379"/>
      <c r="M57" s="379"/>
      <c r="N57" s="379"/>
      <c r="O57" s="380"/>
      <c r="P57" s="224"/>
      <c r="Q57" s="224"/>
    </row>
    <row r="58" spans="1:17">
      <c r="A58" s="224"/>
      <c r="B58" s="224"/>
      <c r="C58" s="378"/>
      <c r="D58" s="379"/>
      <c r="E58" s="379"/>
      <c r="F58" s="379"/>
      <c r="G58" s="379"/>
      <c r="H58" s="379"/>
      <c r="I58" s="379"/>
      <c r="J58" s="379"/>
      <c r="K58" s="379"/>
      <c r="L58" s="379"/>
      <c r="M58" s="379"/>
      <c r="N58" s="379"/>
      <c r="O58" s="380"/>
      <c r="P58" s="224"/>
      <c r="Q58" s="224"/>
    </row>
    <row r="59" spans="1:17">
      <c r="A59" s="224"/>
      <c r="B59" s="224"/>
      <c r="C59" s="378"/>
      <c r="D59" s="379"/>
      <c r="E59" s="379"/>
      <c r="F59" s="379"/>
      <c r="G59" s="379"/>
      <c r="H59" s="379"/>
      <c r="I59" s="379"/>
      <c r="J59" s="379"/>
      <c r="K59" s="379"/>
      <c r="L59" s="379"/>
      <c r="M59" s="379"/>
      <c r="N59" s="379"/>
      <c r="O59" s="380"/>
      <c r="P59" s="224"/>
      <c r="Q59" s="224"/>
    </row>
    <row r="60" spans="1:17">
      <c r="A60" s="224"/>
      <c r="B60" s="224"/>
      <c r="C60" s="378"/>
      <c r="D60" s="379"/>
      <c r="E60" s="379"/>
      <c r="F60" s="379"/>
      <c r="G60" s="379"/>
      <c r="H60" s="379"/>
      <c r="I60" s="379"/>
      <c r="J60" s="379"/>
      <c r="K60" s="379"/>
      <c r="L60" s="379"/>
      <c r="M60" s="379"/>
      <c r="N60" s="379"/>
      <c r="O60" s="380"/>
      <c r="P60" s="224"/>
      <c r="Q60" s="224"/>
    </row>
    <row r="61" spans="1:17">
      <c r="A61" s="224"/>
      <c r="B61" s="224"/>
      <c r="C61" s="378"/>
      <c r="D61" s="379"/>
      <c r="E61" s="379"/>
      <c r="F61" s="379"/>
      <c r="G61" s="379"/>
      <c r="H61" s="379"/>
      <c r="I61" s="379"/>
      <c r="J61" s="379"/>
      <c r="K61" s="379"/>
      <c r="L61" s="379"/>
      <c r="M61" s="379"/>
      <c r="N61" s="379"/>
      <c r="O61" s="380"/>
      <c r="P61" s="224"/>
      <c r="Q61" s="224"/>
    </row>
    <row r="62" spans="1:17">
      <c r="A62" s="224"/>
      <c r="B62" s="224"/>
      <c r="C62" s="378"/>
      <c r="D62" s="379"/>
      <c r="E62" s="379"/>
      <c r="F62" s="379"/>
      <c r="G62" s="379"/>
      <c r="H62" s="379"/>
      <c r="I62" s="379"/>
      <c r="J62" s="379"/>
      <c r="K62" s="379"/>
      <c r="L62" s="379"/>
      <c r="M62" s="379"/>
      <c r="N62" s="379"/>
      <c r="O62" s="380"/>
      <c r="P62" s="224"/>
      <c r="Q62" s="224"/>
    </row>
    <row r="63" spans="1:17">
      <c r="A63" s="224"/>
      <c r="B63" s="224"/>
      <c r="C63" s="378"/>
      <c r="D63" s="379"/>
      <c r="E63" s="379"/>
      <c r="F63" s="379"/>
      <c r="G63" s="379"/>
      <c r="H63" s="379"/>
      <c r="I63" s="379"/>
      <c r="J63" s="379"/>
      <c r="K63" s="379"/>
      <c r="L63" s="379"/>
      <c r="M63" s="379"/>
      <c r="N63" s="379"/>
      <c r="O63" s="380"/>
      <c r="P63" s="224"/>
      <c r="Q63" s="224"/>
    </row>
    <row r="64" spans="1:17">
      <c r="A64" s="224"/>
      <c r="B64" s="224"/>
      <c r="C64" s="378"/>
      <c r="D64" s="379"/>
      <c r="E64" s="379"/>
      <c r="F64" s="379"/>
      <c r="G64" s="379"/>
      <c r="H64" s="379"/>
      <c r="I64" s="379"/>
      <c r="J64" s="379"/>
      <c r="K64" s="379"/>
      <c r="L64" s="379"/>
      <c r="M64" s="379"/>
      <c r="N64" s="379"/>
      <c r="O64" s="380"/>
      <c r="P64" s="224"/>
      <c r="Q64" s="224"/>
    </row>
    <row r="65" spans="1:17">
      <c r="A65" s="224"/>
      <c r="B65" s="224"/>
      <c r="C65" s="378"/>
      <c r="D65" s="379"/>
      <c r="E65" s="379"/>
      <c r="F65" s="379"/>
      <c r="G65" s="379"/>
      <c r="H65" s="379"/>
      <c r="I65" s="379"/>
      <c r="J65" s="379"/>
      <c r="K65" s="379"/>
      <c r="L65" s="379"/>
      <c r="M65" s="379"/>
      <c r="N65" s="379"/>
      <c r="O65" s="380"/>
      <c r="P65" s="224"/>
      <c r="Q65" s="224"/>
    </row>
    <row r="66" spans="1:17">
      <c r="A66" s="224"/>
      <c r="B66" s="224"/>
      <c r="C66" s="378"/>
      <c r="D66" s="379"/>
      <c r="E66" s="379"/>
      <c r="F66" s="379"/>
      <c r="G66" s="379"/>
      <c r="H66" s="379"/>
      <c r="I66" s="379"/>
      <c r="J66" s="379"/>
      <c r="K66" s="379"/>
      <c r="L66" s="379"/>
      <c r="M66" s="379"/>
      <c r="N66" s="379"/>
      <c r="O66" s="380"/>
      <c r="P66" s="224"/>
      <c r="Q66" s="224"/>
    </row>
    <row r="67" spans="1:17">
      <c r="A67" s="224"/>
      <c r="B67" s="224"/>
      <c r="C67" s="378"/>
      <c r="D67" s="379"/>
      <c r="E67" s="379"/>
      <c r="F67" s="379"/>
      <c r="G67" s="379"/>
      <c r="H67" s="379"/>
      <c r="I67" s="379"/>
      <c r="J67" s="379"/>
      <c r="K67" s="379"/>
      <c r="L67" s="379"/>
      <c r="M67" s="379"/>
      <c r="N67" s="379"/>
      <c r="O67" s="380"/>
      <c r="P67" s="224"/>
      <c r="Q67" s="224"/>
    </row>
    <row r="68" spans="1:17">
      <c r="A68" s="224"/>
      <c r="B68" s="224"/>
      <c r="C68" s="378"/>
      <c r="D68" s="379"/>
      <c r="E68" s="379"/>
      <c r="F68" s="379"/>
      <c r="G68" s="379"/>
      <c r="H68" s="379"/>
      <c r="I68" s="379"/>
      <c r="J68" s="379"/>
      <c r="K68" s="379"/>
      <c r="L68" s="379"/>
      <c r="M68" s="379"/>
      <c r="N68" s="379"/>
      <c r="O68" s="380"/>
      <c r="P68" s="224"/>
      <c r="Q68" s="224"/>
    </row>
    <row r="69" spans="1:17">
      <c r="A69" s="224"/>
      <c r="B69" s="224"/>
      <c r="C69" s="381"/>
      <c r="D69" s="382"/>
      <c r="E69" s="382"/>
      <c r="F69" s="382"/>
      <c r="G69" s="382"/>
      <c r="H69" s="382"/>
      <c r="I69" s="382"/>
      <c r="J69" s="382"/>
      <c r="K69" s="382"/>
      <c r="L69" s="382"/>
      <c r="M69" s="382"/>
      <c r="N69" s="382"/>
      <c r="O69" s="383"/>
      <c r="P69" s="224"/>
      <c r="Q69" s="224"/>
    </row>
    <row r="70" spans="1:17">
      <c r="A70" s="224"/>
      <c r="B70" s="224"/>
      <c r="C70" s="225"/>
      <c r="D70" s="224"/>
      <c r="E70" s="224"/>
      <c r="F70" s="224"/>
      <c r="G70" s="224"/>
      <c r="H70" s="224"/>
      <c r="I70" s="224"/>
      <c r="J70" s="224"/>
      <c r="K70" s="224"/>
      <c r="L70" s="224"/>
      <c r="M70" s="224"/>
      <c r="N70" s="224"/>
      <c r="O70" s="224"/>
      <c r="P70" s="224"/>
      <c r="Q70" s="224"/>
    </row>
    <row r="71" spans="1:17">
      <c r="A71" s="224"/>
      <c r="B71" s="224"/>
      <c r="C71" s="224"/>
      <c r="D71" s="224"/>
      <c r="E71" s="224"/>
      <c r="F71" s="224"/>
      <c r="G71" s="224"/>
      <c r="H71" s="224"/>
      <c r="I71" s="224"/>
      <c r="J71" s="224"/>
      <c r="K71" s="224"/>
      <c r="L71" s="224"/>
      <c r="M71" s="224"/>
      <c r="N71" s="224"/>
      <c r="O71" s="224"/>
      <c r="P71" s="224"/>
      <c r="Q71" s="224"/>
    </row>
    <row r="72" spans="1:17">
      <c r="A72" s="224"/>
      <c r="B72" s="224"/>
      <c r="C72" s="224"/>
      <c r="D72" s="224"/>
      <c r="E72" s="224"/>
      <c r="F72" s="224"/>
      <c r="G72" s="224"/>
      <c r="H72" s="224"/>
      <c r="I72" s="224"/>
      <c r="J72" s="224"/>
      <c r="K72" s="224"/>
      <c r="L72" s="224"/>
      <c r="M72" s="224"/>
      <c r="N72" s="224"/>
      <c r="O72" s="224"/>
      <c r="P72" s="224"/>
      <c r="Q72" s="224"/>
    </row>
    <row r="73" spans="1:17">
      <c r="A73" s="224"/>
      <c r="B73" s="224"/>
      <c r="C73" s="224"/>
      <c r="D73" s="224"/>
      <c r="E73" s="224"/>
      <c r="F73" s="224"/>
      <c r="G73" s="224"/>
      <c r="H73" s="224"/>
      <c r="I73" s="224"/>
      <c r="J73" s="224"/>
      <c r="K73" s="224"/>
      <c r="L73" s="224"/>
      <c r="M73" s="224"/>
      <c r="N73" s="224"/>
      <c r="O73" s="224"/>
      <c r="P73" s="224"/>
      <c r="Q73" s="224"/>
    </row>
    <row r="74" spans="1:17">
      <c r="A74" s="224"/>
      <c r="B74" s="224"/>
      <c r="C74" s="224"/>
      <c r="D74" s="224"/>
      <c r="E74" s="224"/>
      <c r="F74" s="224"/>
      <c r="G74" s="224"/>
      <c r="H74" s="224"/>
      <c r="I74" s="224"/>
      <c r="J74" s="224"/>
      <c r="K74" s="224"/>
      <c r="L74" s="224"/>
      <c r="M74" s="224"/>
      <c r="N74" s="224"/>
      <c r="O74" s="224"/>
      <c r="P74" s="224"/>
      <c r="Q74" s="224"/>
    </row>
    <row r="75" spans="1:17">
      <c r="A75" s="224"/>
      <c r="B75" s="224"/>
      <c r="C75" s="224"/>
      <c r="D75" s="224"/>
      <c r="E75" s="224"/>
      <c r="F75" s="224"/>
      <c r="G75" s="224"/>
      <c r="H75" s="224"/>
      <c r="I75" s="224"/>
      <c r="J75" s="224"/>
      <c r="K75" s="224"/>
      <c r="L75" s="224"/>
      <c r="M75" s="224"/>
      <c r="N75" s="224"/>
      <c r="O75" s="224"/>
      <c r="P75" s="224"/>
      <c r="Q75" s="224"/>
    </row>
  </sheetData>
  <sheetProtection algorithmName="SHA-512" hashValue="DGJEkn6x+pOlFJIsEG1gF61UWoTPv2LLvNp+osIhSnu96hQVYR+dYJI0HiE4YPpTT5C0W/SGtXdXG+fU0NfTug==" saltValue="j20mOpBCrmSb9mkatKdOag==" spinCount="100000" sheet="1" objects="1" scenarios="1"/>
  <mergeCells count="2">
    <mergeCell ref="C6:O14"/>
    <mergeCell ref="C20:O69"/>
  </mergeCells>
  <phoneticPr fontId="9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400"/>
  <sheetViews>
    <sheetView zoomScaleNormal="100" workbookViewId="0">
      <selection activeCell="L2" sqref="L2"/>
    </sheetView>
  </sheetViews>
  <sheetFormatPr defaultColWidth="12.7109375" defaultRowHeight="15.75" customHeight="1"/>
  <cols>
    <col min="1" max="11" width="11.28515625" customWidth="1"/>
    <col min="12" max="12" width="5" customWidth="1"/>
    <col min="13" max="16" width="7.7109375" customWidth="1"/>
    <col min="17" max="17" width="5.7109375" customWidth="1"/>
    <col min="18" max="23" width="7.7109375" customWidth="1"/>
  </cols>
  <sheetData>
    <row r="1" spans="1:23" ht="63.75" customHeight="1">
      <c r="A1" s="401" t="s">
        <v>1994</v>
      </c>
      <c r="B1" s="402"/>
      <c r="C1" s="402"/>
      <c r="D1" s="402"/>
      <c r="E1" s="402"/>
      <c r="F1" s="402"/>
      <c r="G1" s="402"/>
      <c r="H1" s="402"/>
      <c r="I1" s="402"/>
      <c r="J1" s="402"/>
      <c r="K1" s="402"/>
      <c r="L1" s="402"/>
      <c r="M1" s="402"/>
      <c r="N1" s="402"/>
      <c r="O1" s="402"/>
      <c r="P1" s="402"/>
      <c r="Q1" s="402"/>
      <c r="R1" s="1"/>
      <c r="S1" s="1"/>
      <c r="T1" s="1"/>
      <c r="U1" s="1"/>
      <c r="V1" s="1"/>
      <c r="W1" s="1"/>
    </row>
    <row r="2" spans="1:23" ht="17.25">
      <c r="A2" s="403" t="s">
        <v>0</v>
      </c>
      <c r="B2" s="404"/>
      <c r="C2" s="404"/>
      <c r="D2" s="404"/>
      <c r="E2" s="404"/>
      <c r="F2" s="404"/>
      <c r="G2" s="404"/>
      <c r="H2" s="404"/>
      <c r="I2" s="404"/>
      <c r="J2" s="404"/>
      <c r="K2" s="404"/>
      <c r="L2" s="312"/>
      <c r="M2" s="405" t="s">
        <v>1</v>
      </c>
      <c r="N2" s="406"/>
      <c r="O2" s="406"/>
      <c r="P2" s="406"/>
      <c r="Q2" s="406"/>
      <c r="R2" s="1"/>
      <c r="S2" s="1"/>
      <c r="T2" s="1"/>
      <c r="U2" s="1"/>
      <c r="V2" s="1"/>
      <c r="W2" s="1"/>
    </row>
    <row r="3" spans="1:23" ht="18">
      <c r="A3" s="2"/>
      <c r="B3" s="2"/>
      <c r="C3" s="2"/>
      <c r="D3" s="2"/>
      <c r="E3" s="2"/>
      <c r="F3" s="2"/>
      <c r="G3" s="2"/>
      <c r="H3" s="2"/>
      <c r="I3" s="2"/>
      <c r="J3" s="2"/>
      <c r="K3" s="2"/>
      <c r="L3" s="3"/>
      <c r="M3" s="407" t="s">
        <v>2</v>
      </c>
      <c r="N3" s="408"/>
      <c r="O3" s="409"/>
      <c r="P3" s="410" t="s">
        <v>3</v>
      </c>
      <c r="Q3" s="411"/>
      <c r="R3" s="3"/>
      <c r="S3" s="3"/>
      <c r="T3" s="3"/>
      <c r="U3" s="3"/>
      <c r="V3" s="3"/>
      <c r="W3" s="3"/>
    </row>
    <row r="4" spans="1:23" ht="14.25">
      <c r="A4" s="311" t="s">
        <v>4</v>
      </c>
      <c r="B4" s="415"/>
      <c r="C4" s="416"/>
      <c r="D4" s="416"/>
      <c r="E4" s="416"/>
      <c r="F4" s="416"/>
      <c r="G4" s="416"/>
      <c r="H4" s="416"/>
      <c r="I4" s="416"/>
      <c r="J4" s="416"/>
      <c r="K4" s="416"/>
      <c r="L4" s="212"/>
      <c r="M4" s="412" t="s">
        <v>5</v>
      </c>
      <c r="N4" s="413"/>
      <c r="O4" s="414"/>
      <c r="P4" s="316"/>
      <c r="Q4" s="317" t="s">
        <v>6</v>
      </c>
      <c r="R4" s="229">
        <v>0.1</v>
      </c>
      <c r="S4" s="229">
        <v>18</v>
      </c>
      <c r="T4" s="4"/>
      <c r="U4" s="4"/>
      <c r="V4" s="4"/>
      <c r="W4" s="4"/>
    </row>
    <row r="5" spans="1:23" ht="14.25">
      <c r="A5" s="5"/>
      <c r="B5" s="5"/>
      <c r="C5" s="5"/>
      <c r="D5" s="5"/>
      <c r="E5" s="5"/>
      <c r="F5" s="5"/>
      <c r="G5" s="5"/>
      <c r="H5" s="5"/>
      <c r="I5" s="5"/>
      <c r="J5" s="5"/>
      <c r="K5" s="5"/>
      <c r="L5" s="4"/>
      <c r="M5" s="412" t="s">
        <v>7</v>
      </c>
      <c r="N5" s="413"/>
      <c r="O5" s="414"/>
      <c r="P5" s="316"/>
      <c r="Q5" s="317" t="s">
        <v>6</v>
      </c>
      <c r="R5" s="229">
        <v>0.1</v>
      </c>
      <c r="S5" s="229">
        <v>18</v>
      </c>
      <c r="T5" s="4"/>
      <c r="U5" s="4"/>
      <c r="V5" s="4"/>
      <c r="W5" s="4"/>
    </row>
    <row r="6" spans="1:23" ht="14.25">
      <c r="A6" s="313" t="s">
        <v>8</v>
      </c>
      <c r="B6" s="417"/>
      <c r="C6" s="416"/>
      <c r="D6" s="416"/>
      <c r="E6" s="416"/>
      <c r="F6" s="5"/>
      <c r="G6" s="311" t="s">
        <v>9</v>
      </c>
      <c r="H6" s="415"/>
      <c r="I6" s="416"/>
      <c r="J6" s="416"/>
      <c r="K6" s="416"/>
      <c r="L6" s="212"/>
      <c r="M6" s="412" t="s">
        <v>10</v>
      </c>
      <c r="N6" s="413"/>
      <c r="O6" s="414"/>
      <c r="P6" s="316"/>
      <c r="Q6" s="322" t="s">
        <v>11</v>
      </c>
      <c r="R6" s="223">
        <v>1</v>
      </c>
      <c r="S6" s="223">
        <v>60</v>
      </c>
      <c r="T6" s="4"/>
      <c r="U6" s="4"/>
      <c r="V6" s="4"/>
      <c r="W6" s="4"/>
    </row>
    <row r="7" spans="1:23" ht="18">
      <c r="A7" s="2"/>
      <c r="B7" s="2"/>
      <c r="C7" s="2"/>
      <c r="D7" s="2"/>
      <c r="E7" s="2"/>
      <c r="F7" s="2"/>
      <c r="G7" s="2"/>
      <c r="H7" s="2"/>
      <c r="I7" s="2"/>
      <c r="J7" s="2"/>
      <c r="K7" s="2"/>
      <c r="L7" s="3"/>
      <c r="M7" s="412" t="s">
        <v>12</v>
      </c>
      <c r="N7" s="413"/>
      <c r="O7" s="414"/>
      <c r="P7" s="316"/>
      <c r="Q7" s="317" t="s">
        <v>13</v>
      </c>
      <c r="R7" s="223">
        <v>13.5</v>
      </c>
      <c r="S7" s="230"/>
      <c r="T7" s="3"/>
      <c r="U7" s="3"/>
      <c r="V7" s="3"/>
      <c r="W7" s="3"/>
    </row>
    <row r="8" spans="1:23" ht="18">
      <c r="A8" s="6" t="s">
        <v>14</v>
      </c>
      <c r="B8" s="418" t="s">
        <v>15</v>
      </c>
      <c r="C8" s="398"/>
      <c r="D8" s="398"/>
      <c r="E8" s="398"/>
      <c r="F8" s="398"/>
      <c r="G8" s="398"/>
      <c r="H8" s="398"/>
      <c r="I8" s="398"/>
      <c r="J8" s="398"/>
      <c r="K8" s="399"/>
      <c r="L8" s="3"/>
      <c r="M8" s="419" t="s">
        <v>16</v>
      </c>
      <c r="N8" s="420"/>
      <c r="O8" s="421"/>
      <c r="P8" s="314"/>
      <c r="Q8" s="315" t="s">
        <v>17</v>
      </c>
      <c r="R8" s="230">
        <v>0.1</v>
      </c>
      <c r="S8" s="230">
        <v>14.5</v>
      </c>
      <c r="T8" s="3"/>
      <c r="U8" s="3"/>
      <c r="V8" s="3"/>
      <c r="W8" s="3"/>
    </row>
    <row r="9" spans="1:23" ht="18">
      <c r="A9" s="7"/>
      <c r="B9" s="422" t="s">
        <v>18</v>
      </c>
      <c r="C9" s="398"/>
      <c r="D9" s="398"/>
      <c r="E9" s="398"/>
      <c r="F9" s="398"/>
      <c r="G9" s="398"/>
      <c r="H9" s="398"/>
      <c r="I9" s="398"/>
      <c r="J9" s="398"/>
      <c r="K9" s="399"/>
      <c r="L9" s="3"/>
      <c r="M9" s="423" t="s">
        <v>19</v>
      </c>
      <c r="N9" s="424"/>
      <c r="O9" s="424"/>
      <c r="P9" s="424"/>
      <c r="Q9" s="425"/>
      <c r="R9" s="3"/>
      <c r="S9" s="3"/>
      <c r="T9" s="3"/>
      <c r="U9" s="3"/>
      <c r="V9" s="3"/>
      <c r="W9" s="3"/>
    </row>
    <row r="10" spans="1:23" ht="18">
      <c r="A10" s="7"/>
      <c r="B10" s="8"/>
      <c r="C10" s="422" t="s">
        <v>20</v>
      </c>
      <c r="D10" s="398"/>
      <c r="E10" s="398"/>
      <c r="F10" s="398"/>
      <c r="G10" s="398"/>
      <c r="H10" s="398"/>
      <c r="I10" s="398"/>
      <c r="J10" s="398"/>
      <c r="K10" s="399"/>
      <c r="L10" s="3"/>
      <c r="M10" s="412" t="s">
        <v>21</v>
      </c>
      <c r="N10" s="413"/>
      <c r="O10" s="414"/>
      <c r="P10" s="316"/>
      <c r="Q10" s="317" t="s">
        <v>22</v>
      </c>
      <c r="R10" s="3"/>
      <c r="S10" s="3"/>
      <c r="T10" s="3"/>
      <c r="U10" s="3"/>
      <c r="V10" s="3"/>
      <c r="W10" s="3"/>
    </row>
    <row r="11" spans="1:23" ht="18">
      <c r="A11" s="7"/>
      <c r="B11" s="8"/>
      <c r="C11" s="422" t="s">
        <v>23</v>
      </c>
      <c r="D11" s="398"/>
      <c r="E11" s="398"/>
      <c r="F11" s="398"/>
      <c r="G11" s="398"/>
      <c r="H11" s="398"/>
      <c r="I11" s="398"/>
      <c r="J11" s="398"/>
      <c r="K11" s="399"/>
      <c r="L11" s="3"/>
      <c r="M11" s="412" t="s">
        <v>24</v>
      </c>
      <c r="N11" s="413"/>
      <c r="O11" s="414"/>
      <c r="P11" s="316"/>
      <c r="Q11" s="317" t="s">
        <v>22</v>
      </c>
      <c r="R11" s="3"/>
      <c r="S11" s="3"/>
      <c r="T11" s="3"/>
      <c r="U11" s="3"/>
      <c r="V11" s="3"/>
      <c r="W11" s="3"/>
    </row>
    <row r="12" spans="1:23" ht="18">
      <c r="A12" s="7"/>
      <c r="B12" s="8"/>
      <c r="C12" s="422" t="s">
        <v>25</v>
      </c>
      <c r="D12" s="398"/>
      <c r="E12" s="398"/>
      <c r="F12" s="398"/>
      <c r="G12" s="398"/>
      <c r="H12" s="398"/>
      <c r="I12" s="398"/>
      <c r="J12" s="398"/>
      <c r="K12" s="399"/>
      <c r="L12" s="3"/>
      <c r="M12" s="412" t="s">
        <v>26</v>
      </c>
      <c r="N12" s="413"/>
      <c r="O12" s="414"/>
      <c r="P12" s="316"/>
      <c r="Q12" s="317" t="s">
        <v>22</v>
      </c>
      <c r="R12" s="3"/>
      <c r="S12" s="3"/>
      <c r="T12" s="3"/>
      <c r="U12" s="3"/>
      <c r="V12" s="3"/>
      <c r="W12" s="3"/>
    </row>
    <row r="13" spans="1:23" ht="18">
      <c r="A13" s="7"/>
      <c r="B13" s="8"/>
      <c r="C13" s="422" t="s">
        <v>27</v>
      </c>
      <c r="D13" s="398"/>
      <c r="E13" s="398"/>
      <c r="F13" s="398"/>
      <c r="G13" s="398"/>
      <c r="H13" s="398"/>
      <c r="I13" s="398"/>
      <c r="J13" s="398"/>
      <c r="K13" s="399"/>
      <c r="L13" s="3"/>
      <c r="M13" s="412" t="s">
        <v>28</v>
      </c>
      <c r="N13" s="413"/>
      <c r="O13" s="414"/>
      <c r="P13" s="316"/>
      <c r="Q13" s="317" t="s">
        <v>22</v>
      </c>
      <c r="R13" s="3"/>
      <c r="S13" s="3"/>
      <c r="T13" s="3"/>
      <c r="U13" s="3"/>
      <c r="V13" s="3"/>
      <c r="W13" s="3"/>
    </row>
    <row r="14" spans="1:23" ht="18">
      <c r="A14" s="7"/>
      <c r="B14" s="8"/>
      <c r="C14" s="431" t="s">
        <v>29</v>
      </c>
      <c r="D14" s="398"/>
      <c r="E14" s="398"/>
      <c r="F14" s="398"/>
      <c r="G14" s="398"/>
      <c r="H14" s="398"/>
      <c r="I14" s="398"/>
      <c r="J14" s="398"/>
      <c r="K14" s="399"/>
      <c r="L14" s="3"/>
      <c r="M14" s="412" t="s">
        <v>30</v>
      </c>
      <c r="N14" s="413"/>
      <c r="O14" s="414"/>
      <c r="P14" s="316"/>
      <c r="Q14" s="317" t="s">
        <v>22</v>
      </c>
      <c r="R14" s="3"/>
      <c r="S14" s="3"/>
      <c r="T14" s="3"/>
      <c r="U14" s="3"/>
      <c r="V14" s="3"/>
      <c r="W14" s="3"/>
    </row>
    <row r="15" spans="1:23" ht="18">
      <c r="A15" s="7"/>
      <c r="B15" s="7"/>
      <c r="C15" s="7"/>
      <c r="D15" s="7"/>
      <c r="E15" s="7"/>
      <c r="F15" s="7"/>
      <c r="G15" s="7"/>
      <c r="H15" s="7"/>
      <c r="I15" s="7"/>
      <c r="J15" s="7"/>
      <c r="K15" s="7"/>
      <c r="L15" s="3"/>
      <c r="M15" s="412" t="s">
        <v>31</v>
      </c>
      <c r="N15" s="413"/>
      <c r="O15" s="414"/>
      <c r="P15" s="316"/>
      <c r="Q15" s="317" t="s">
        <v>22</v>
      </c>
      <c r="R15" s="3"/>
      <c r="S15" s="3"/>
      <c r="T15" s="3"/>
      <c r="U15" s="3"/>
      <c r="V15" s="3"/>
      <c r="W15" s="3"/>
    </row>
    <row r="16" spans="1:23" ht="22.5" customHeight="1">
      <c r="A16" s="7"/>
      <c r="B16" s="9" t="s">
        <v>32</v>
      </c>
      <c r="C16" s="10"/>
      <c r="D16" s="10"/>
      <c r="E16" s="10"/>
      <c r="F16" s="10"/>
      <c r="G16" s="10"/>
      <c r="H16" s="10"/>
      <c r="I16" s="10"/>
      <c r="J16" s="10"/>
      <c r="K16" s="7"/>
      <c r="L16" s="3"/>
      <c r="M16" s="412" t="s">
        <v>33</v>
      </c>
      <c r="N16" s="413"/>
      <c r="O16" s="414"/>
      <c r="P16" s="316"/>
      <c r="Q16" s="317" t="s">
        <v>22</v>
      </c>
      <c r="R16" s="3"/>
      <c r="S16" s="3"/>
      <c r="T16" s="3"/>
      <c r="U16" s="3"/>
      <c r="V16" s="3"/>
      <c r="W16" s="3"/>
    </row>
    <row r="17" spans="1:23" ht="18">
      <c r="A17" s="11"/>
      <c r="B17" s="434"/>
      <c r="C17" s="389"/>
      <c r="D17" s="389"/>
      <c r="E17" s="389"/>
      <c r="F17" s="389"/>
      <c r="G17" s="389"/>
      <c r="H17" s="389"/>
      <c r="I17" s="389"/>
      <c r="J17" s="390"/>
      <c r="K17" s="12"/>
      <c r="L17" s="3"/>
      <c r="M17" s="412" t="s">
        <v>34</v>
      </c>
      <c r="N17" s="413"/>
      <c r="O17" s="414"/>
      <c r="P17" s="316"/>
      <c r="Q17" s="317" t="s">
        <v>22</v>
      </c>
      <c r="R17" s="3"/>
      <c r="S17" s="3"/>
      <c r="T17" s="3"/>
      <c r="U17" s="3"/>
      <c r="V17" s="3"/>
      <c r="W17" s="3"/>
    </row>
    <row r="18" spans="1:23" ht="18">
      <c r="A18" s="11"/>
      <c r="B18" s="391"/>
      <c r="C18" s="392"/>
      <c r="D18" s="392"/>
      <c r="E18" s="392"/>
      <c r="F18" s="392"/>
      <c r="G18" s="392"/>
      <c r="H18" s="392"/>
      <c r="I18" s="392"/>
      <c r="J18" s="393"/>
      <c r="K18" s="12"/>
      <c r="L18" s="3"/>
      <c r="M18" s="412" t="s">
        <v>35</v>
      </c>
      <c r="N18" s="413"/>
      <c r="O18" s="414"/>
      <c r="P18" s="316"/>
      <c r="Q18" s="317" t="s">
        <v>22</v>
      </c>
      <c r="R18" s="3"/>
      <c r="S18" s="3"/>
      <c r="T18" s="3"/>
      <c r="U18" s="3"/>
      <c r="V18" s="3"/>
      <c r="W18" s="3"/>
    </row>
    <row r="19" spans="1:23" ht="18">
      <c r="A19" s="11"/>
      <c r="B19" s="391"/>
      <c r="C19" s="392"/>
      <c r="D19" s="392"/>
      <c r="E19" s="392"/>
      <c r="F19" s="392"/>
      <c r="G19" s="392"/>
      <c r="H19" s="392"/>
      <c r="I19" s="392"/>
      <c r="J19" s="393"/>
      <c r="K19" s="12"/>
      <c r="L19" s="3"/>
      <c r="M19" s="426" t="s">
        <v>36</v>
      </c>
      <c r="N19" s="427"/>
      <c r="O19" s="428"/>
      <c r="P19" s="318"/>
      <c r="Q19" s="319" t="s">
        <v>22</v>
      </c>
      <c r="R19" s="3"/>
      <c r="S19" s="3"/>
      <c r="T19" s="3"/>
      <c r="U19" s="3"/>
      <c r="V19" s="3"/>
      <c r="W19" s="3"/>
    </row>
    <row r="20" spans="1:23" ht="18">
      <c r="A20" s="11"/>
      <c r="B20" s="391"/>
      <c r="C20" s="392"/>
      <c r="D20" s="392"/>
      <c r="E20" s="392"/>
      <c r="F20" s="392"/>
      <c r="G20" s="392"/>
      <c r="H20" s="392"/>
      <c r="I20" s="392"/>
      <c r="J20" s="393"/>
      <c r="K20" s="12"/>
      <c r="L20" s="3"/>
      <c r="M20" s="432" t="s">
        <v>37</v>
      </c>
      <c r="N20" s="406"/>
      <c r="O20" s="433"/>
      <c r="P20" s="320">
        <f>SUM(P10:P19)</f>
        <v>0</v>
      </c>
      <c r="Q20" s="321" t="s">
        <v>22</v>
      </c>
      <c r="R20" s="3"/>
      <c r="S20" s="3"/>
      <c r="T20" s="3"/>
      <c r="U20" s="3"/>
      <c r="V20" s="3"/>
      <c r="W20" s="3"/>
    </row>
    <row r="21" spans="1:23" ht="18">
      <c r="A21" s="11"/>
      <c r="B21" s="391"/>
      <c r="C21" s="392"/>
      <c r="D21" s="392"/>
      <c r="E21" s="392"/>
      <c r="F21" s="392"/>
      <c r="G21" s="392"/>
      <c r="H21" s="392"/>
      <c r="I21" s="392"/>
      <c r="J21" s="393"/>
      <c r="K21" s="12"/>
      <c r="L21" s="3"/>
      <c r="M21" s="1"/>
      <c r="N21" s="1"/>
      <c r="O21" s="1"/>
      <c r="P21" s="1"/>
      <c r="Q21" s="1"/>
      <c r="R21" s="3"/>
      <c r="S21" s="3"/>
      <c r="T21" s="3"/>
      <c r="U21" s="3"/>
      <c r="V21" s="3"/>
      <c r="W21" s="3"/>
    </row>
    <row r="22" spans="1:23" ht="18">
      <c r="A22" s="11"/>
      <c r="B22" s="394"/>
      <c r="C22" s="395"/>
      <c r="D22" s="395"/>
      <c r="E22" s="395"/>
      <c r="F22" s="395"/>
      <c r="G22" s="395"/>
      <c r="H22" s="395"/>
      <c r="I22" s="395"/>
      <c r="J22" s="396"/>
      <c r="K22" s="12"/>
      <c r="L22" s="3"/>
      <c r="M22" s="222"/>
      <c r="N22" s="429" t="s">
        <v>1944</v>
      </c>
      <c r="O22" s="430"/>
      <c r="P22" s="430"/>
      <c r="Q22" s="430"/>
      <c r="R22" s="3"/>
      <c r="S22" s="3"/>
      <c r="T22" s="3"/>
      <c r="U22" s="3"/>
      <c r="V22" s="3"/>
      <c r="W22" s="3"/>
    </row>
    <row r="23" spans="1:23" ht="18">
      <c r="A23" s="7"/>
      <c r="B23" s="2"/>
      <c r="C23" s="2"/>
      <c r="D23" s="2"/>
      <c r="E23" s="2"/>
      <c r="F23" s="2"/>
      <c r="G23" s="2"/>
      <c r="H23" s="2"/>
      <c r="I23" s="2"/>
      <c r="J23" s="2"/>
      <c r="K23" s="7"/>
      <c r="L23" s="3"/>
      <c r="M23" s="3"/>
      <c r="N23" s="3"/>
      <c r="O23" s="3"/>
      <c r="P23" s="3"/>
      <c r="Q23" s="3"/>
      <c r="R23" s="3"/>
      <c r="S23" s="3"/>
      <c r="T23" s="3"/>
      <c r="U23" s="3"/>
      <c r="V23" s="3"/>
      <c r="W23" s="3"/>
    </row>
    <row r="24" spans="1:23" ht="18">
      <c r="A24" s="14" t="s">
        <v>38</v>
      </c>
      <c r="B24" s="397" t="s">
        <v>39</v>
      </c>
      <c r="C24" s="398"/>
      <c r="D24" s="398"/>
      <c r="E24" s="398"/>
      <c r="F24" s="398"/>
      <c r="G24" s="398"/>
      <c r="H24" s="398"/>
      <c r="I24" s="398"/>
      <c r="J24" s="398"/>
      <c r="K24" s="399"/>
      <c r="L24" s="15"/>
      <c r="M24" s="15"/>
      <c r="N24" s="15"/>
      <c r="O24" s="15"/>
      <c r="P24" s="15"/>
      <c r="Q24" s="15"/>
      <c r="R24" s="15"/>
      <c r="S24" s="15"/>
      <c r="T24" s="15"/>
      <c r="U24" s="15"/>
      <c r="V24" s="15"/>
      <c r="W24" s="15"/>
    </row>
    <row r="25" spans="1:23" ht="18">
      <c r="A25" s="16"/>
      <c r="B25" s="456" t="s">
        <v>2024</v>
      </c>
      <c r="C25" s="398"/>
      <c r="D25" s="398"/>
      <c r="E25" s="398"/>
      <c r="F25" s="398"/>
      <c r="G25" s="398"/>
      <c r="H25" s="398"/>
      <c r="I25" s="398"/>
      <c r="J25" s="398"/>
      <c r="K25" s="399"/>
      <c r="L25" s="15"/>
      <c r="M25" s="15"/>
      <c r="N25" s="15"/>
      <c r="O25" s="15"/>
      <c r="P25" s="15"/>
      <c r="Q25" s="15"/>
      <c r="R25" s="15"/>
      <c r="S25" s="15"/>
      <c r="T25" s="15"/>
      <c r="U25" s="15"/>
      <c r="V25" s="15"/>
      <c r="W25" s="15"/>
    </row>
    <row r="26" spans="1:23" ht="18">
      <c r="A26" s="16"/>
      <c r="B26" s="8"/>
      <c r="C26" s="435" t="s">
        <v>41</v>
      </c>
      <c r="D26" s="398"/>
      <c r="E26" s="398"/>
      <c r="F26" s="398"/>
      <c r="G26" s="398"/>
      <c r="H26" s="398"/>
      <c r="I26" s="398"/>
      <c r="J26" s="398"/>
      <c r="K26" s="399"/>
      <c r="L26" s="15"/>
      <c r="M26" s="15"/>
      <c r="N26" s="15"/>
      <c r="O26" s="15"/>
      <c r="P26" s="15"/>
      <c r="Q26" s="15"/>
      <c r="R26" s="15"/>
      <c r="S26" s="15"/>
      <c r="T26" s="15"/>
      <c r="U26" s="15"/>
      <c r="V26" s="15"/>
      <c r="W26" s="15"/>
    </row>
    <row r="27" spans="1:23" ht="18">
      <c r="A27" s="16"/>
      <c r="B27" s="8"/>
      <c r="C27" s="435" t="s">
        <v>42</v>
      </c>
      <c r="D27" s="398"/>
      <c r="E27" s="398"/>
      <c r="F27" s="398"/>
      <c r="G27" s="398"/>
      <c r="H27" s="398"/>
      <c r="I27" s="398"/>
      <c r="J27" s="398"/>
      <c r="K27" s="399"/>
      <c r="L27" s="15"/>
      <c r="M27" s="15"/>
      <c r="N27" s="15"/>
      <c r="O27" s="15"/>
      <c r="P27" s="15"/>
      <c r="Q27" s="15"/>
      <c r="R27" s="15"/>
      <c r="S27" s="15"/>
      <c r="T27" s="15"/>
      <c r="U27" s="15"/>
      <c r="V27" s="15"/>
      <c r="W27" s="15"/>
    </row>
    <row r="28" spans="1:23" ht="18">
      <c r="A28" s="16"/>
      <c r="B28" s="8"/>
      <c r="C28" s="435" t="s">
        <v>43</v>
      </c>
      <c r="D28" s="398"/>
      <c r="E28" s="398"/>
      <c r="F28" s="398"/>
      <c r="G28" s="398"/>
      <c r="H28" s="398"/>
      <c r="I28" s="398"/>
      <c r="J28" s="398"/>
      <c r="K28" s="399"/>
      <c r="L28" s="15"/>
      <c r="M28" s="15"/>
      <c r="N28" s="15"/>
      <c r="O28" s="15"/>
      <c r="P28" s="15"/>
      <c r="Q28" s="15"/>
      <c r="R28" s="15"/>
      <c r="S28" s="15"/>
      <c r="T28" s="15"/>
      <c r="U28" s="15"/>
      <c r="V28" s="15"/>
      <c r="W28" s="15"/>
    </row>
    <row r="29" spans="1:23" ht="18">
      <c r="A29" s="16"/>
      <c r="B29" s="8"/>
      <c r="C29" s="435" t="s">
        <v>44</v>
      </c>
      <c r="D29" s="398"/>
      <c r="E29" s="398"/>
      <c r="F29" s="398"/>
      <c r="G29" s="398"/>
      <c r="H29" s="398"/>
      <c r="I29" s="398"/>
      <c r="J29" s="398"/>
      <c r="K29" s="399"/>
      <c r="L29" s="15"/>
      <c r="M29" s="15"/>
      <c r="N29" s="15"/>
      <c r="O29" s="15"/>
      <c r="P29" s="15"/>
      <c r="Q29" s="15"/>
      <c r="R29" s="15"/>
      <c r="S29" s="15"/>
      <c r="T29" s="15"/>
      <c r="U29" s="15"/>
      <c r="V29" s="15"/>
      <c r="W29" s="15"/>
    </row>
    <row r="30" spans="1:23" ht="18">
      <c r="A30" s="16"/>
      <c r="B30" s="8"/>
      <c r="C30" s="435" t="s">
        <v>45</v>
      </c>
      <c r="D30" s="398"/>
      <c r="E30" s="398"/>
      <c r="F30" s="398"/>
      <c r="G30" s="398"/>
      <c r="H30" s="398"/>
      <c r="I30" s="398"/>
      <c r="J30" s="398"/>
      <c r="K30" s="399"/>
      <c r="L30" s="15"/>
      <c r="M30" s="15"/>
      <c r="N30" s="15"/>
      <c r="P30" s="15"/>
      <c r="Q30" s="15"/>
      <c r="R30" s="15"/>
      <c r="S30" s="15"/>
      <c r="T30" s="15"/>
      <c r="U30" s="15"/>
      <c r="V30" s="15"/>
      <c r="W30" s="15"/>
    </row>
    <row r="31" spans="1:23" ht="18">
      <c r="A31" s="7"/>
      <c r="B31" s="8"/>
      <c r="C31" s="7" t="s">
        <v>46</v>
      </c>
      <c r="D31" s="7"/>
      <c r="E31" s="7"/>
      <c r="F31" s="7"/>
      <c r="G31" s="7"/>
      <c r="H31" s="7"/>
      <c r="I31" s="7"/>
      <c r="J31" s="7"/>
      <c r="K31" s="7"/>
      <c r="L31" s="3"/>
      <c r="M31" s="3"/>
      <c r="N31" s="3"/>
      <c r="O31" s="3"/>
      <c r="P31" s="3"/>
      <c r="Q31" s="3"/>
      <c r="R31" s="3"/>
      <c r="S31" s="3"/>
      <c r="T31" s="3"/>
      <c r="U31" s="3"/>
      <c r="V31" s="3"/>
      <c r="W31" s="3"/>
    </row>
    <row r="32" spans="1:23" ht="18">
      <c r="A32" s="7"/>
      <c r="B32" s="7"/>
      <c r="C32" s="7"/>
      <c r="D32" s="7"/>
      <c r="E32" s="7"/>
      <c r="F32" s="7"/>
      <c r="G32" s="7"/>
      <c r="H32" s="7"/>
      <c r="I32" s="7"/>
      <c r="J32" s="7"/>
      <c r="K32" s="7"/>
      <c r="L32" s="3"/>
      <c r="M32" s="3"/>
      <c r="N32" s="3"/>
      <c r="O32" s="3"/>
      <c r="P32" s="3"/>
      <c r="Q32" s="3"/>
      <c r="R32" s="3"/>
      <c r="S32" s="3"/>
      <c r="T32" s="3"/>
      <c r="U32" s="3"/>
      <c r="V32" s="3"/>
      <c r="W32" s="3"/>
    </row>
    <row r="33" spans="1:23" ht="22.5" customHeight="1">
      <c r="A33" s="7"/>
      <c r="B33" s="9" t="s">
        <v>32</v>
      </c>
      <c r="C33" s="10"/>
      <c r="D33" s="10"/>
      <c r="E33" s="10"/>
      <c r="F33" s="10"/>
      <c r="G33" s="10"/>
      <c r="H33" s="10"/>
      <c r="I33" s="10"/>
      <c r="J33" s="10"/>
      <c r="K33" s="7"/>
      <c r="L33" s="3"/>
      <c r="M33" s="3"/>
      <c r="N33" s="3"/>
      <c r="O33" s="3"/>
      <c r="P33" s="3"/>
      <c r="Q33" s="3"/>
      <c r="R33" s="3"/>
      <c r="S33" s="3"/>
      <c r="T33" s="3"/>
      <c r="U33" s="3"/>
      <c r="V33" s="3"/>
      <c r="W33" s="3"/>
    </row>
    <row r="34" spans="1:23" ht="18">
      <c r="A34" s="11"/>
      <c r="B34" s="388"/>
      <c r="C34" s="389"/>
      <c r="D34" s="389"/>
      <c r="E34" s="389"/>
      <c r="F34" s="389"/>
      <c r="G34" s="389"/>
      <c r="H34" s="389"/>
      <c r="I34" s="389"/>
      <c r="J34" s="390"/>
      <c r="K34" s="12"/>
      <c r="L34" s="3"/>
      <c r="M34" s="3"/>
      <c r="N34" s="3"/>
      <c r="O34" s="3"/>
      <c r="P34" s="3"/>
      <c r="Q34" s="3"/>
      <c r="R34" s="3"/>
      <c r="S34" s="3"/>
      <c r="T34" s="3"/>
      <c r="U34" s="3"/>
      <c r="V34" s="3"/>
      <c r="W34" s="3"/>
    </row>
    <row r="35" spans="1:23" ht="18">
      <c r="A35" s="11"/>
      <c r="B35" s="391"/>
      <c r="C35" s="392"/>
      <c r="D35" s="392"/>
      <c r="E35" s="392"/>
      <c r="F35" s="392"/>
      <c r="G35" s="392"/>
      <c r="H35" s="392"/>
      <c r="I35" s="392"/>
      <c r="J35" s="393"/>
      <c r="K35" s="12"/>
      <c r="L35" s="3"/>
      <c r="M35" s="3"/>
      <c r="N35" s="3"/>
      <c r="O35" s="3"/>
      <c r="P35" s="3"/>
      <c r="Q35" s="3"/>
      <c r="R35" s="3"/>
      <c r="S35" s="3"/>
      <c r="T35" s="3"/>
      <c r="U35" s="3"/>
      <c r="V35" s="3"/>
      <c r="W35" s="3"/>
    </row>
    <row r="36" spans="1:23" ht="18">
      <c r="A36" s="11"/>
      <c r="B36" s="391"/>
      <c r="C36" s="392"/>
      <c r="D36" s="392"/>
      <c r="E36" s="392"/>
      <c r="F36" s="392"/>
      <c r="G36" s="392"/>
      <c r="H36" s="392"/>
      <c r="I36" s="392"/>
      <c r="J36" s="393"/>
      <c r="K36" s="12"/>
      <c r="L36" s="3"/>
      <c r="M36" s="3"/>
      <c r="N36" s="3"/>
      <c r="O36" s="3"/>
      <c r="P36" s="3"/>
      <c r="Q36" s="3"/>
      <c r="R36" s="3"/>
      <c r="S36" s="3"/>
      <c r="T36" s="3"/>
      <c r="U36" s="3"/>
      <c r="V36" s="3"/>
      <c r="W36" s="3"/>
    </row>
    <row r="37" spans="1:23" ht="18">
      <c r="A37" s="11"/>
      <c r="B37" s="391"/>
      <c r="C37" s="392"/>
      <c r="D37" s="392"/>
      <c r="E37" s="392"/>
      <c r="F37" s="392"/>
      <c r="G37" s="392"/>
      <c r="H37" s="392"/>
      <c r="I37" s="392"/>
      <c r="J37" s="393"/>
      <c r="K37" s="12"/>
      <c r="L37" s="3"/>
      <c r="M37" s="3"/>
      <c r="N37" s="3"/>
      <c r="O37" s="3"/>
      <c r="P37" s="3"/>
      <c r="Q37" s="3"/>
      <c r="R37" s="3"/>
      <c r="S37" s="3"/>
      <c r="T37" s="3"/>
      <c r="U37" s="3"/>
      <c r="V37" s="3"/>
      <c r="W37" s="3"/>
    </row>
    <row r="38" spans="1:23" ht="18">
      <c r="A38" s="11"/>
      <c r="B38" s="391"/>
      <c r="C38" s="392"/>
      <c r="D38" s="392"/>
      <c r="E38" s="392"/>
      <c r="F38" s="392"/>
      <c r="G38" s="392"/>
      <c r="H38" s="392"/>
      <c r="I38" s="392"/>
      <c r="J38" s="393"/>
      <c r="K38" s="12"/>
      <c r="L38" s="3"/>
      <c r="M38" s="3"/>
      <c r="N38" s="3"/>
      <c r="O38" s="3"/>
      <c r="P38" s="3"/>
      <c r="Q38" s="3"/>
      <c r="R38" s="3"/>
      <c r="S38" s="3"/>
      <c r="T38" s="3"/>
      <c r="U38" s="3"/>
      <c r="V38" s="3"/>
      <c r="W38" s="3"/>
    </row>
    <row r="39" spans="1:23" ht="18">
      <c r="A39" s="11"/>
      <c r="B39" s="394"/>
      <c r="C39" s="395"/>
      <c r="D39" s="395"/>
      <c r="E39" s="395"/>
      <c r="F39" s="395"/>
      <c r="G39" s="395"/>
      <c r="H39" s="395"/>
      <c r="I39" s="395"/>
      <c r="J39" s="396"/>
      <c r="K39" s="12"/>
      <c r="L39" s="3"/>
      <c r="M39" s="3"/>
      <c r="N39" s="3"/>
      <c r="O39" s="3"/>
      <c r="P39" s="3"/>
      <c r="Q39" s="3"/>
      <c r="R39" s="3"/>
      <c r="S39" s="3"/>
      <c r="T39" s="3"/>
      <c r="U39" s="3"/>
      <c r="V39" s="3"/>
      <c r="W39" s="3"/>
    </row>
    <row r="40" spans="1:23" ht="18">
      <c r="A40" s="7"/>
      <c r="B40" s="7"/>
      <c r="C40" s="7"/>
      <c r="D40" s="7"/>
      <c r="E40" s="7"/>
      <c r="F40" s="7"/>
      <c r="G40" s="7"/>
      <c r="H40" s="7"/>
      <c r="I40" s="7"/>
      <c r="J40" s="7"/>
      <c r="K40" s="7"/>
      <c r="L40" s="3"/>
      <c r="M40" s="3"/>
      <c r="N40" s="3"/>
      <c r="O40" s="3"/>
      <c r="P40" s="3"/>
      <c r="Q40" s="3"/>
      <c r="R40" s="3"/>
      <c r="S40" s="3"/>
      <c r="T40" s="3"/>
      <c r="U40" s="3"/>
      <c r="V40" s="3"/>
      <c r="W40" s="3"/>
    </row>
    <row r="41" spans="1:23" ht="18">
      <c r="A41" s="14" t="s">
        <v>47</v>
      </c>
      <c r="B41" s="397" t="s">
        <v>48</v>
      </c>
      <c r="C41" s="398"/>
      <c r="D41" s="398"/>
      <c r="E41" s="398"/>
      <c r="F41" s="398"/>
      <c r="G41" s="398"/>
      <c r="H41" s="398"/>
      <c r="I41" s="398"/>
      <c r="J41" s="398"/>
      <c r="K41" s="399"/>
      <c r="L41" s="15"/>
      <c r="M41" s="15"/>
      <c r="N41" s="15"/>
      <c r="O41" s="15"/>
      <c r="P41" s="15"/>
      <c r="Q41" s="15"/>
      <c r="R41" s="15"/>
      <c r="S41" s="15"/>
      <c r="T41" s="15"/>
      <c r="U41" s="15"/>
      <c r="V41" s="15"/>
      <c r="W41" s="15"/>
    </row>
    <row r="42" spans="1:23" ht="18">
      <c r="A42" s="7"/>
      <c r="B42" s="422" t="s">
        <v>49</v>
      </c>
      <c r="C42" s="398"/>
      <c r="D42" s="398"/>
      <c r="E42" s="398"/>
      <c r="F42" s="398"/>
      <c r="G42" s="398"/>
      <c r="H42" s="398"/>
      <c r="I42" s="398"/>
      <c r="J42" s="398"/>
      <c r="K42" s="399"/>
      <c r="L42" s="3"/>
      <c r="M42" s="3"/>
      <c r="N42" s="3"/>
      <c r="O42" s="3"/>
      <c r="P42" s="3"/>
      <c r="Q42" s="3"/>
      <c r="R42" s="3"/>
      <c r="S42" s="3"/>
      <c r="T42" s="3"/>
      <c r="U42" s="3"/>
      <c r="V42" s="3"/>
      <c r="W42" s="3"/>
    </row>
    <row r="43" spans="1:23" ht="18">
      <c r="A43" s="7"/>
      <c r="B43" s="457" t="s">
        <v>50</v>
      </c>
      <c r="C43" s="398"/>
      <c r="D43" s="398"/>
      <c r="E43" s="398"/>
      <c r="F43" s="398"/>
      <c r="G43" s="398"/>
      <c r="H43" s="398"/>
      <c r="I43" s="398"/>
      <c r="J43" s="398"/>
      <c r="K43" s="399"/>
      <c r="L43" s="3"/>
      <c r="M43" s="3"/>
      <c r="N43" s="3"/>
      <c r="O43" s="3"/>
      <c r="P43" s="3"/>
      <c r="Q43" s="3"/>
      <c r="R43" s="3"/>
      <c r="S43" s="3"/>
      <c r="T43" s="3"/>
      <c r="U43" s="3"/>
      <c r="V43" s="3"/>
      <c r="W43" s="3"/>
    </row>
    <row r="44" spans="1:23" ht="18">
      <c r="A44" s="7"/>
      <c r="B44" s="422" t="s">
        <v>51</v>
      </c>
      <c r="C44" s="398"/>
      <c r="D44" s="398"/>
      <c r="E44" s="398"/>
      <c r="F44" s="398"/>
      <c r="G44" s="398"/>
      <c r="H44" s="398"/>
      <c r="I44" s="398"/>
      <c r="J44" s="398"/>
      <c r="K44" s="399"/>
      <c r="L44" s="3"/>
      <c r="M44" s="3"/>
      <c r="N44" s="3"/>
      <c r="O44" s="3"/>
      <c r="P44" s="3"/>
      <c r="Q44" s="3"/>
      <c r="R44" s="3"/>
      <c r="S44" s="3"/>
      <c r="T44" s="3"/>
      <c r="U44" s="3"/>
      <c r="V44" s="3"/>
      <c r="W44" s="3"/>
    </row>
    <row r="45" spans="1:23" ht="12.75">
      <c r="A45" s="17"/>
      <c r="B45" s="17"/>
      <c r="C45" s="17"/>
      <c r="D45" s="17"/>
      <c r="E45" s="17"/>
      <c r="F45" s="17"/>
      <c r="G45" s="17"/>
      <c r="H45" s="17"/>
      <c r="I45" s="17"/>
      <c r="J45" s="17"/>
      <c r="K45" s="17"/>
    </row>
    <row r="46" spans="1:23" ht="18">
      <c r="A46" s="7"/>
      <c r="B46" s="422" t="s">
        <v>52</v>
      </c>
      <c r="C46" s="398"/>
      <c r="D46" s="398"/>
      <c r="E46" s="398"/>
      <c r="F46" s="398"/>
      <c r="G46" s="398"/>
      <c r="H46" s="398"/>
      <c r="I46" s="398"/>
      <c r="J46" s="398"/>
      <c r="K46" s="399"/>
      <c r="L46" s="3"/>
      <c r="M46" s="3"/>
      <c r="N46" s="3"/>
      <c r="O46" s="3"/>
      <c r="P46" s="3"/>
      <c r="Q46" s="3"/>
      <c r="R46" s="3"/>
      <c r="S46" s="3"/>
      <c r="T46" s="3"/>
      <c r="U46" s="3"/>
      <c r="V46" s="3"/>
      <c r="W46" s="3"/>
    </row>
    <row r="47" spans="1:23" ht="18">
      <c r="A47" s="7"/>
      <c r="B47" s="7"/>
      <c r="C47" s="441" t="s">
        <v>53</v>
      </c>
      <c r="D47" s="399"/>
      <c r="E47" s="7"/>
      <c r="F47" s="442" t="s">
        <v>54</v>
      </c>
      <c r="G47" s="399"/>
      <c r="H47" s="7"/>
      <c r="I47" s="7"/>
      <c r="J47" s="7"/>
      <c r="K47" s="7"/>
      <c r="L47" s="3"/>
      <c r="M47" s="3"/>
      <c r="N47" s="3"/>
      <c r="O47" s="3"/>
      <c r="P47" s="3"/>
      <c r="Q47" s="3"/>
      <c r="R47" s="3"/>
      <c r="S47" s="3"/>
      <c r="T47" s="3"/>
      <c r="U47" s="3"/>
      <c r="V47" s="3"/>
      <c r="W47" s="3"/>
    </row>
    <row r="48" spans="1:23" ht="18">
      <c r="A48" s="7"/>
      <c r="B48" s="7"/>
      <c r="C48" s="8"/>
      <c r="D48" s="7" t="s">
        <v>55</v>
      </c>
      <c r="E48" s="7"/>
      <c r="F48" s="8"/>
      <c r="G48" s="7" t="s">
        <v>55</v>
      </c>
      <c r="H48" s="7"/>
      <c r="I48" s="7"/>
      <c r="J48" s="7"/>
      <c r="K48" s="7"/>
      <c r="L48" s="3"/>
      <c r="M48" s="3"/>
      <c r="N48" s="3"/>
      <c r="O48" s="3"/>
      <c r="P48" s="3"/>
      <c r="Q48" s="3"/>
      <c r="R48" s="3"/>
      <c r="S48" s="3"/>
      <c r="T48" s="3"/>
      <c r="U48" s="3"/>
      <c r="V48" s="3"/>
      <c r="W48" s="3"/>
    </row>
    <row r="49" spans="1:23" ht="18">
      <c r="A49" s="7"/>
      <c r="B49" s="7"/>
      <c r="C49" s="8"/>
      <c r="D49" s="7" t="s">
        <v>56</v>
      </c>
      <c r="E49" s="7"/>
      <c r="F49" s="8"/>
      <c r="G49" s="7" t="s">
        <v>56</v>
      </c>
      <c r="H49" s="7"/>
      <c r="I49" s="7"/>
      <c r="J49" s="7"/>
      <c r="K49" s="7"/>
      <c r="L49" s="3"/>
      <c r="M49" s="3"/>
      <c r="N49" s="3"/>
      <c r="O49" s="3"/>
      <c r="P49" s="3"/>
      <c r="Q49" s="3"/>
      <c r="R49" s="3"/>
      <c r="S49" s="3"/>
      <c r="T49" s="3"/>
      <c r="U49" s="3"/>
      <c r="V49" s="3"/>
      <c r="W49" s="3"/>
    </row>
    <row r="50" spans="1:23" ht="18">
      <c r="A50" s="7"/>
      <c r="B50" s="7"/>
      <c r="C50" s="8"/>
      <c r="D50" s="7" t="s">
        <v>57</v>
      </c>
      <c r="E50" s="7"/>
      <c r="F50" s="8"/>
      <c r="G50" s="7" t="s">
        <v>57</v>
      </c>
      <c r="H50" s="7"/>
      <c r="I50" s="7"/>
      <c r="J50" s="7"/>
      <c r="K50" s="7"/>
      <c r="L50" s="3"/>
      <c r="M50" s="3"/>
      <c r="N50" s="3"/>
      <c r="O50" s="3"/>
      <c r="P50" s="3"/>
      <c r="Q50" s="3"/>
      <c r="R50" s="3"/>
      <c r="S50" s="3"/>
      <c r="T50" s="3"/>
      <c r="U50" s="3"/>
      <c r="V50" s="3"/>
      <c r="W50" s="3"/>
    </row>
    <row r="51" spans="1:23" ht="22.5" customHeight="1">
      <c r="A51" s="17"/>
      <c r="B51" s="17"/>
      <c r="C51" s="458"/>
      <c r="D51" s="399"/>
      <c r="E51" s="18"/>
      <c r="F51" s="440"/>
      <c r="G51" s="399"/>
      <c r="H51" s="17"/>
      <c r="I51" s="17"/>
      <c r="J51" s="17"/>
      <c r="K51" s="17"/>
    </row>
    <row r="52" spans="1:23" ht="12.75">
      <c r="A52" s="17"/>
      <c r="B52" s="17"/>
      <c r="C52" s="459"/>
      <c r="D52" s="398"/>
      <c r="E52" s="398"/>
      <c r="F52" s="398"/>
      <c r="G52" s="399"/>
      <c r="H52" s="17"/>
      <c r="I52" s="17"/>
      <c r="J52" s="17"/>
      <c r="K52" s="17"/>
    </row>
    <row r="53" spans="1:23" ht="12.75">
      <c r="A53" s="17"/>
      <c r="B53" s="17"/>
      <c r="C53" s="17"/>
      <c r="D53" s="17"/>
      <c r="E53" s="17"/>
      <c r="F53" s="17"/>
      <c r="G53" s="17"/>
      <c r="H53" s="17"/>
      <c r="I53" s="17"/>
      <c r="J53" s="17"/>
      <c r="K53" s="17"/>
    </row>
    <row r="54" spans="1:23" ht="18">
      <c r="A54" s="7"/>
      <c r="B54" s="422" t="s">
        <v>58</v>
      </c>
      <c r="C54" s="398"/>
      <c r="D54" s="398"/>
      <c r="E54" s="398"/>
      <c r="F54" s="398"/>
      <c r="G54" s="398"/>
      <c r="H54" s="398"/>
      <c r="I54" s="398"/>
      <c r="J54" s="398"/>
      <c r="K54" s="399"/>
      <c r="L54" s="3"/>
      <c r="M54" s="3"/>
      <c r="N54" s="3"/>
      <c r="O54" s="3"/>
      <c r="P54" s="3"/>
      <c r="Q54" s="3"/>
      <c r="R54" s="3"/>
      <c r="S54" s="3"/>
      <c r="T54" s="3"/>
      <c r="U54" s="3"/>
      <c r="V54" s="3"/>
      <c r="W54" s="3"/>
    </row>
    <row r="55" spans="1:23" ht="18">
      <c r="A55" s="7"/>
      <c r="B55" s="7"/>
      <c r="C55" s="441" t="s">
        <v>53</v>
      </c>
      <c r="D55" s="399"/>
      <c r="E55" s="7"/>
      <c r="F55" s="442" t="s">
        <v>54</v>
      </c>
      <c r="G55" s="399"/>
      <c r="H55" s="7"/>
      <c r="I55" s="7"/>
      <c r="J55" s="7"/>
      <c r="K55" s="7"/>
      <c r="L55" s="3"/>
      <c r="M55" s="3"/>
      <c r="N55" s="3"/>
      <c r="O55" s="3"/>
      <c r="P55" s="3"/>
      <c r="Q55" s="3"/>
      <c r="R55" s="3"/>
      <c r="S55" s="3"/>
      <c r="T55" s="3"/>
      <c r="U55" s="3"/>
      <c r="V55" s="3"/>
      <c r="W55" s="3"/>
    </row>
    <row r="56" spans="1:23" ht="18">
      <c r="A56" s="7"/>
      <c r="B56" s="7"/>
      <c r="C56" s="8"/>
      <c r="D56" s="7" t="s">
        <v>55</v>
      </c>
      <c r="E56" s="7"/>
      <c r="F56" s="8"/>
      <c r="G56" s="7" t="s">
        <v>55</v>
      </c>
      <c r="H56" s="7"/>
      <c r="I56" s="7"/>
      <c r="J56" s="7"/>
      <c r="K56" s="7"/>
      <c r="L56" s="3"/>
      <c r="M56" s="3"/>
      <c r="N56" s="3"/>
      <c r="O56" s="3"/>
      <c r="P56" s="3"/>
      <c r="Q56" s="3"/>
      <c r="R56" s="3"/>
      <c r="S56" s="3"/>
      <c r="T56" s="3"/>
      <c r="U56" s="3"/>
      <c r="V56" s="3"/>
      <c r="W56" s="3"/>
    </row>
    <row r="57" spans="1:23" ht="18">
      <c r="A57" s="7"/>
      <c r="B57" s="7"/>
      <c r="C57" s="8"/>
      <c r="D57" s="7" t="s">
        <v>56</v>
      </c>
      <c r="E57" s="7"/>
      <c r="F57" s="8"/>
      <c r="G57" s="7" t="s">
        <v>56</v>
      </c>
      <c r="H57" s="7"/>
      <c r="I57" s="7"/>
      <c r="J57" s="7"/>
      <c r="K57" s="7"/>
      <c r="L57" s="3"/>
      <c r="M57" s="3"/>
      <c r="N57" s="3"/>
      <c r="O57" s="3"/>
      <c r="P57" s="3"/>
      <c r="Q57" s="3"/>
      <c r="R57" s="3"/>
      <c r="S57" s="3"/>
      <c r="T57" s="3"/>
      <c r="U57" s="3"/>
      <c r="V57" s="3"/>
      <c r="W57" s="3"/>
    </row>
    <row r="58" spans="1:23" ht="18">
      <c r="A58" s="7"/>
      <c r="B58" s="7"/>
      <c r="C58" s="8"/>
      <c r="D58" s="7" t="s">
        <v>57</v>
      </c>
      <c r="E58" s="7"/>
      <c r="F58" s="8"/>
      <c r="G58" s="7" t="s">
        <v>57</v>
      </c>
      <c r="H58" s="7"/>
      <c r="I58" s="7"/>
      <c r="J58" s="7"/>
      <c r="K58" s="7"/>
      <c r="L58" s="3"/>
      <c r="M58" s="3"/>
      <c r="N58" s="3"/>
      <c r="O58" s="3"/>
      <c r="P58" s="3"/>
      <c r="Q58" s="3"/>
      <c r="R58" s="3"/>
      <c r="S58" s="3"/>
      <c r="T58" s="3"/>
      <c r="U58" s="3"/>
      <c r="V58" s="3"/>
      <c r="W58" s="3"/>
    </row>
    <row r="59" spans="1:23" ht="22.5" customHeight="1">
      <c r="A59" s="17"/>
      <c r="B59" s="17"/>
      <c r="C59" s="440"/>
      <c r="D59" s="399"/>
      <c r="E59" s="18"/>
      <c r="F59" s="440"/>
      <c r="G59" s="399"/>
      <c r="H59" s="17"/>
      <c r="I59" s="17"/>
      <c r="J59" s="17"/>
      <c r="K59" s="17"/>
    </row>
    <row r="60" spans="1:23" ht="12.75">
      <c r="A60" s="17"/>
      <c r="B60" s="17"/>
      <c r="C60" s="17"/>
      <c r="D60" s="17"/>
      <c r="E60" s="17"/>
      <c r="F60" s="17"/>
      <c r="G60" s="17"/>
      <c r="H60" s="17"/>
      <c r="I60" s="17"/>
      <c r="J60" s="17"/>
      <c r="K60" s="17"/>
    </row>
    <row r="61" spans="1:23" ht="18">
      <c r="A61" s="7"/>
      <c r="B61" s="422" t="s">
        <v>59</v>
      </c>
      <c r="C61" s="398"/>
      <c r="D61" s="398"/>
      <c r="E61" s="398"/>
      <c r="F61" s="398"/>
      <c r="G61" s="398"/>
      <c r="H61" s="398"/>
      <c r="I61" s="398"/>
      <c r="J61" s="398"/>
      <c r="K61" s="399"/>
      <c r="L61" s="3"/>
      <c r="M61" s="3"/>
      <c r="N61" s="3"/>
      <c r="O61" s="3"/>
      <c r="P61" s="3"/>
      <c r="Q61" s="3"/>
      <c r="R61" s="3"/>
      <c r="S61" s="3"/>
      <c r="T61" s="3"/>
      <c r="U61" s="3"/>
      <c r="V61" s="3"/>
      <c r="W61" s="3"/>
    </row>
    <row r="62" spans="1:23" ht="18">
      <c r="A62" s="7"/>
      <c r="B62" s="7"/>
      <c r="C62" s="441" t="s">
        <v>53</v>
      </c>
      <c r="D62" s="399"/>
      <c r="E62" s="7"/>
      <c r="F62" s="442" t="s">
        <v>54</v>
      </c>
      <c r="G62" s="399"/>
      <c r="H62" s="7"/>
      <c r="I62" s="7"/>
      <c r="J62" s="7"/>
      <c r="K62" s="7"/>
      <c r="L62" s="3"/>
      <c r="M62" s="3"/>
      <c r="N62" s="3"/>
      <c r="O62" s="3"/>
      <c r="P62" s="3"/>
      <c r="Q62" s="3"/>
      <c r="R62" s="3"/>
      <c r="S62" s="3"/>
      <c r="T62" s="3"/>
      <c r="U62" s="3"/>
      <c r="V62" s="3"/>
      <c r="W62" s="3"/>
    </row>
    <row r="63" spans="1:23" ht="18">
      <c r="A63" s="7"/>
      <c r="B63" s="7"/>
      <c r="C63" s="8"/>
      <c r="D63" s="7" t="s">
        <v>55</v>
      </c>
      <c r="E63" s="7"/>
      <c r="F63" s="8"/>
      <c r="G63" s="7" t="s">
        <v>55</v>
      </c>
      <c r="H63" s="7"/>
      <c r="I63" s="7"/>
      <c r="J63" s="7"/>
      <c r="K63" s="7"/>
      <c r="L63" s="3"/>
      <c r="M63" s="3"/>
      <c r="N63" s="3"/>
      <c r="O63" s="3"/>
      <c r="P63" s="3"/>
      <c r="Q63" s="3"/>
      <c r="R63" s="3"/>
      <c r="S63" s="3"/>
      <c r="T63" s="3"/>
      <c r="U63" s="3"/>
      <c r="V63" s="3"/>
      <c r="W63" s="3"/>
    </row>
    <row r="64" spans="1:23" ht="18">
      <c r="A64" s="7"/>
      <c r="B64" s="7"/>
      <c r="C64" s="8"/>
      <c r="D64" s="7" t="s">
        <v>56</v>
      </c>
      <c r="E64" s="7"/>
      <c r="F64" s="8"/>
      <c r="G64" s="7" t="s">
        <v>56</v>
      </c>
      <c r="H64" s="7"/>
      <c r="I64" s="7"/>
      <c r="J64" s="7"/>
      <c r="K64" s="7"/>
      <c r="L64" s="3"/>
      <c r="M64" s="3"/>
      <c r="N64" s="3"/>
      <c r="O64" s="3"/>
      <c r="P64" s="3"/>
      <c r="Q64" s="3"/>
      <c r="R64" s="3"/>
      <c r="S64" s="3"/>
      <c r="T64" s="3"/>
      <c r="U64" s="3"/>
      <c r="V64" s="3"/>
      <c r="W64" s="3"/>
    </row>
    <row r="65" spans="1:23" ht="18">
      <c r="A65" s="7"/>
      <c r="B65" s="7"/>
      <c r="C65" s="8"/>
      <c r="D65" s="7" t="s">
        <v>57</v>
      </c>
      <c r="E65" s="7"/>
      <c r="F65" s="8"/>
      <c r="G65" s="7" t="s">
        <v>57</v>
      </c>
      <c r="H65" s="7"/>
      <c r="I65" s="7"/>
      <c r="J65" s="7"/>
      <c r="K65" s="7"/>
      <c r="L65" s="3"/>
      <c r="M65" s="3"/>
      <c r="N65" s="3"/>
      <c r="O65" s="3"/>
      <c r="P65" s="3"/>
      <c r="Q65" s="3"/>
      <c r="R65" s="3"/>
      <c r="S65" s="3"/>
      <c r="T65" s="3"/>
      <c r="U65" s="3"/>
      <c r="V65" s="3"/>
      <c r="W65" s="3"/>
    </row>
    <row r="66" spans="1:23" ht="22.5" customHeight="1">
      <c r="A66" s="17"/>
      <c r="B66" s="17"/>
      <c r="C66" s="440"/>
      <c r="D66" s="399"/>
      <c r="E66" s="18"/>
      <c r="F66" s="440"/>
      <c r="G66" s="399"/>
      <c r="H66" s="17"/>
      <c r="I66" s="17"/>
      <c r="J66" s="17"/>
      <c r="K66" s="17"/>
    </row>
    <row r="67" spans="1:23" ht="12.75">
      <c r="A67" s="17"/>
      <c r="B67" s="17"/>
      <c r="C67" s="17"/>
      <c r="D67" s="17"/>
      <c r="E67" s="17"/>
      <c r="F67" s="17"/>
      <c r="G67" s="17"/>
      <c r="H67" s="17"/>
      <c r="I67" s="17"/>
      <c r="J67" s="17"/>
      <c r="K67" s="17"/>
    </row>
    <row r="68" spans="1:23" ht="18">
      <c r="A68" s="7"/>
      <c r="B68" s="422" t="s">
        <v>60</v>
      </c>
      <c r="C68" s="398"/>
      <c r="D68" s="398"/>
      <c r="E68" s="398"/>
      <c r="F68" s="398"/>
      <c r="G68" s="398"/>
      <c r="H68" s="398"/>
      <c r="I68" s="398"/>
      <c r="J68" s="398"/>
      <c r="K68" s="399"/>
      <c r="L68" s="3"/>
      <c r="M68" s="3"/>
      <c r="N68" s="3"/>
      <c r="O68" s="3"/>
      <c r="P68" s="3"/>
      <c r="Q68" s="3"/>
      <c r="R68" s="3"/>
      <c r="S68" s="3"/>
      <c r="T68" s="3"/>
      <c r="U68" s="3"/>
      <c r="V68" s="3"/>
      <c r="W68" s="3"/>
    </row>
    <row r="69" spans="1:23" ht="18">
      <c r="A69" s="7"/>
      <c r="B69" s="7"/>
      <c r="C69" s="441" t="s">
        <v>53</v>
      </c>
      <c r="D69" s="399"/>
      <c r="E69" s="7"/>
      <c r="F69" s="442" t="s">
        <v>54</v>
      </c>
      <c r="G69" s="399"/>
      <c r="H69" s="7"/>
      <c r="I69" s="7"/>
      <c r="J69" s="7"/>
      <c r="K69" s="7"/>
      <c r="L69" s="3"/>
      <c r="M69" s="3"/>
      <c r="N69" s="3"/>
      <c r="O69" s="3"/>
      <c r="P69" s="3"/>
      <c r="Q69" s="3"/>
      <c r="R69" s="3"/>
      <c r="S69" s="3"/>
      <c r="T69" s="3"/>
      <c r="U69" s="3"/>
      <c r="V69" s="3"/>
      <c r="W69" s="3"/>
    </row>
    <row r="70" spans="1:23" ht="18">
      <c r="A70" s="7"/>
      <c r="B70" s="7"/>
      <c r="C70" s="8"/>
      <c r="D70" s="7" t="s">
        <v>55</v>
      </c>
      <c r="E70" s="7"/>
      <c r="F70" s="8"/>
      <c r="G70" s="7" t="s">
        <v>55</v>
      </c>
      <c r="H70" s="7"/>
      <c r="I70" s="7"/>
      <c r="J70" s="7"/>
      <c r="K70" s="7"/>
      <c r="L70" s="3"/>
      <c r="M70" s="3"/>
      <c r="N70" s="3"/>
      <c r="O70" s="3"/>
      <c r="P70" s="3"/>
      <c r="Q70" s="3"/>
      <c r="R70" s="3"/>
      <c r="S70" s="3"/>
      <c r="T70" s="3"/>
      <c r="U70" s="3"/>
      <c r="V70" s="3"/>
      <c r="W70" s="3"/>
    </row>
    <row r="71" spans="1:23" ht="18">
      <c r="A71" s="7"/>
      <c r="B71" s="7"/>
      <c r="C71" s="8"/>
      <c r="D71" s="7" t="s">
        <v>56</v>
      </c>
      <c r="E71" s="7"/>
      <c r="F71" s="8"/>
      <c r="G71" s="7" t="s">
        <v>56</v>
      </c>
      <c r="H71" s="7"/>
      <c r="I71" s="7"/>
      <c r="J71" s="7"/>
      <c r="K71" s="7"/>
      <c r="L71" s="3"/>
      <c r="M71" s="3"/>
      <c r="N71" s="3"/>
      <c r="O71" s="3"/>
      <c r="P71" s="3"/>
      <c r="Q71" s="3"/>
      <c r="R71" s="3"/>
      <c r="S71" s="3"/>
      <c r="T71" s="3"/>
      <c r="U71" s="3"/>
      <c r="V71" s="3"/>
      <c r="W71" s="3"/>
    </row>
    <row r="72" spans="1:23" ht="18">
      <c r="A72" s="7"/>
      <c r="B72" s="7"/>
      <c r="C72" s="8"/>
      <c r="D72" s="7" t="s">
        <v>57</v>
      </c>
      <c r="E72" s="7"/>
      <c r="F72" s="8"/>
      <c r="G72" s="7" t="s">
        <v>57</v>
      </c>
      <c r="H72" s="7"/>
      <c r="I72" s="7"/>
      <c r="J72" s="7"/>
      <c r="K72" s="7"/>
      <c r="L72" s="3"/>
      <c r="M72" s="3"/>
      <c r="N72" s="3"/>
      <c r="O72" s="3"/>
      <c r="P72" s="3"/>
      <c r="Q72" s="3"/>
      <c r="R72" s="3"/>
      <c r="S72" s="3"/>
      <c r="T72" s="3"/>
      <c r="U72" s="3"/>
      <c r="V72" s="3"/>
      <c r="W72" s="3"/>
    </row>
    <row r="73" spans="1:23" ht="22.5" customHeight="1">
      <c r="A73" s="17"/>
      <c r="B73" s="17"/>
      <c r="C73" s="440"/>
      <c r="D73" s="399"/>
      <c r="E73" s="18"/>
      <c r="F73" s="440"/>
      <c r="G73" s="399"/>
      <c r="H73" s="17"/>
      <c r="I73" s="17"/>
      <c r="J73" s="17"/>
      <c r="K73" s="17"/>
    </row>
    <row r="74" spans="1:23" ht="12.75">
      <c r="A74" s="17"/>
      <c r="B74" s="17"/>
      <c r="C74" s="17"/>
      <c r="D74" s="17"/>
      <c r="E74" s="17"/>
      <c r="F74" s="17"/>
      <c r="G74" s="17"/>
      <c r="H74" s="17"/>
      <c r="I74" s="17"/>
      <c r="J74" s="17"/>
      <c r="K74" s="17"/>
    </row>
    <row r="75" spans="1:23" ht="18">
      <c r="A75" s="7"/>
      <c r="B75" s="422" t="s">
        <v>61</v>
      </c>
      <c r="C75" s="398"/>
      <c r="D75" s="398"/>
      <c r="E75" s="398"/>
      <c r="F75" s="398"/>
      <c r="G75" s="398"/>
      <c r="H75" s="398"/>
      <c r="I75" s="398"/>
      <c r="J75" s="398"/>
      <c r="K75" s="399"/>
      <c r="L75" s="3"/>
      <c r="M75" s="3"/>
      <c r="N75" s="3"/>
      <c r="O75" s="3"/>
      <c r="P75" s="3"/>
      <c r="Q75" s="3"/>
      <c r="R75" s="3"/>
      <c r="S75" s="3"/>
      <c r="T75" s="3"/>
      <c r="U75" s="3"/>
      <c r="V75" s="3"/>
      <c r="W75" s="3"/>
    </row>
    <row r="76" spans="1:23" ht="18">
      <c r="A76" s="7"/>
      <c r="B76" s="7"/>
      <c r="C76" s="441" t="s">
        <v>53</v>
      </c>
      <c r="D76" s="399"/>
      <c r="E76" s="7"/>
      <c r="F76" s="442" t="s">
        <v>54</v>
      </c>
      <c r="G76" s="399"/>
      <c r="H76" s="7"/>
      <c r="I76" s="7"/>
      <c r="J76" s="7"/>
      <c r="K76" s="7"/>
      <c r="L76" s="3"/>
      <c r="M76" s="3"/>
      <c r="N76" s="3"/>
      <c r="O76" s="3"/>
      <c r="P76" s="3"/>
      <c r="Q76" s="3"/>
      <c r="R76" s="3"/>
      <c r="S76" s="3"/>
      <c r="T76" s="3"/>
      <c r="U76" s="3"/>
      <c r="V76" s="3"/>
      <c r="W76" s="3"/>
    </row>
    <row r="77" spans="1:23" ht="18">
      <c r="A77" s="7"/>
      <c r="B77" s="7"/>
      <c r="C77" s="8"/>
      <c r="D77" s="7" t="s">
        <v>55</v>
      </c>
      <c r="E77" s="7"/>
      <c r="F77" s="8"/>
      <c r="G77" s="7" t="s">
        <v>55</v>
      </c>
      <c r="H77" s="7"/>
      <c r="I77" s="7"/>
      <c r="J77" s="7"/>
      <c r="K77" s="7"/>
      <c r="L77" s="3"/>
      <c r="M77" s="3"/>
      <c r="N77" s="3"/>
      <c r="O77" s="3"/>
      <c r="P77" s="3"/>
      <c r="Q77" s="3"/>
      <c r="R77" s="3"/>
      <c r="S77" s="3"/>
      <c r="T77" s="3"/>
      <c r="U77" s="3"/>
      <c r="V77" s="3"/>
      <c r="W77" s="3"/>
    </row>
    <row r="78" spans="1:23" ht="18">
      <c r="A78" s="7"/>
      <c r="B78" s="7"/>
      <c r="C78" s="8"/>
      <c r="D78" s="7" t="s">
        <v>56</v>
      </c>
      <c r="E78" s="7"/>
      <c r="F78" s="8"/>
      <c r="G78" s="7" t="s">
        <v>56</v>
      </c>
      <c r="H78" s="7"/>
      <c r="I78" s="7"/>
      <c r="J78" s="7"/>
      <c r="K78" s="7"/>
      <c r="L78" s="3"/>
      <c r="M78" s="3"/>
      <c r="N78" s="3"/>
      <c r="O78" s="3"/>
      <c r="P78" s="3"/>
      <c r="Q78" s="3"/>
      <c r="R78" s="3"/>
      <c r="S78" s="3"/>
      <c r="T78" s="3"/>
      <c r="U78" s="3"/>
      <c r="V78" s="3"/>
      <c r="W78" s="3"/>
    </row>
    <row r="79" spans="1:23" ht="18">
      <c r="A79" s="7"/>
      <c r="B79" s="7"/>
      <c r="C79" s="8"/>
      <c r="D79" s="7" t="s">
        <v>57</v>
      </c>
      <c r="E79" s="7"/>
      <c r="F79" s="8"/>
      <c r="G79" s="306" t="s">
        <v>1942</v>
      </c>
      <c r="H79" s="7"/>
      <c r="I79" s="7"/>
      <c r="J79" s="7"/>
      <c r="K79" s="7"/>
      <c r="L79" s="3"/>
      <c r="M79" s="3"/>
      <c r="N79" s="3"/>
      <c r="O79" s="3"/>
      <c r="P79" s="3"/>
      <c r="Q79" s="3"/>
      <c r="R79" s="3"/>
      <c r="S79" s="3"/>
      <c r="T79" s="3"/>
      <c r="U79" s="3"/>
      <c r="V79" s="3"/>
      <c r="W79" s="3"/>
    </row>
    <row r="80" spans="1:23" ht="16.5" customHeight="1">
      <c r="A80" s="17"/>
      <c r="B80" s="17"/>
      <c r="C80" s="440"/>
      <c r="D80" s="399"/>
      <c r="E80" s="18"/>
      <c r="F80" s="440"/>
      <c r="G80" s="399"/>
      <c r="H80" s="17"/>
      <c r="I80" s="17"/>
      <c r="J80" s="17"/>
      <c r="K80" s="17"/>
    </row>
    <row r="81" spans="1:23" ht="22.5" customHeight="1">
      <c r="A81" s="7"/>
      <c r="B81" s="9" t="s">
        <v>32</v>
      </c>
      <c r="C81" s="10"/>
      <c r="D81" s="10"/>
      <c r="E81" s="10"/>
      <c r="F81" s="10"/>
      <c r="G81" s="10"/>
      <c r="H81" s="10"/>
      <c r="I81" s="10"/>
      <c r="J81" s="10"/>
      <c r="K81" s="7"/>
      <c r="L81" s="3"/>
      <c r="M81" s="3"/>
      <c r="N81" s="3"/>
      <c r="O81" s="3"/>
      <c r="P81" s="3"/>
      <c r="Q81" s="3"/>
      <c r="R81" s="3"/>
      <c r="S81" s="3"/>
      <c r="T81" s="3"/>
      <c r="U81" s="3"/>
      <c r="V81" s="3"/>
      <c r="W81" s="3"/>
    </row>
    <row r="82" spans="1:23" ht="18">
      <c r="A82" s="11"/>
      <c r="B82" s="388"/>
      <c r="C82" s="389"/>
      <c r="D82" s="389"/>
      <c r="E82" s="389"/>
      <c r="F82" s="389"/>
      <c r="G82" s="389"/>
      <c r="H82" s="389"/>
      <c r="I82" s="389"/>
      <c r="J82" s="390"/>
      <c r="K82" s="12"/>
      <c r="L82" s="3"/>
      <c r="M82" s="3"/>
      <c r="N82" s="3"/>
      <c r="O82" s="3"/>
      <c r="P82" s="3"/>
      <c r="Q82" s="3"/>
      <c r="R82" s="3"/>
      <c r="S82" s="3"/>
      <c r="T82" s="3"/>
      <c r="U82" s="3"/>
      <c r="V82" s="3"/>
      <c r="W82" s="3"/>
    </row>
    <row r="83" spans="1:23" ht="18">
      <c r="A83" s="11"/>
      <c r="B83" s="391"/>
      <c r="C83" s="392"/>
      <c r="D83" s="392"/>
      <c r="E83" s="392"/>
      <c r="F83" s="392"/>
      <c r="G83" s="392"/>
      <c r="H83" s="392"/>
      <c r="I83" s="392"/>
      <c r="J83" s="393"/>
      <c r="K83" s="12"/>
      <c r="L83" s="3"/>
      <c r="M83" s="3"/>
      <c r="N83" s="3"/>
      <c r="O83" s="3"/>
      <c r="P83" s="3"/>
      <c r="Q83" s="3"/>
      <c r="R83" s="3"/>
      <c r="S83" s="3"/>
      <c r="T83" s="3"/>
      <c r="U83" s="3"/>
      <c r="V83" s="3"/>
      <c r="W83" s="3"/>
    </row>
    <row r="84" spans="1:23" ht="18">
      <c r="A84" s="11"/>
      <c r="B84" s="391"/>
      <c r="C84" s="392"/>
      <c r="D84" s="392"/>
      <c r="E84" s="392"/>
      <c r="F84" s="392"/>
      <c r="G84" s="392"/>
      <c r="H84" s="392"/>
      <c r="I84" s="392"/>
      <c r="J84" s="393"/>
      <c r="K84" s="12"/>
      <c r="L84" s="3"/>
      <c r="M84" s="3"/>
      <c r="N84" s="3"/>
      <c r="O84" s="3"/>
      <c r="P84" s="3"/>
      <c r="Q84" s="3"/>
      <c r="R84" s="3"/>
      <c r="S84" s="3"/>
      <c r="T84" s="3"/>
      <c r="U84" s="3"/>
      <c r="V84" s="3"/>
      <c r="W84" s="3"/>
    </row>
    <row r="85" spans="1:23" ht="18">
      <c r="A85" s="11"/>
      <c r="B85" s="391"/>
      <c r="C85" s="392"/>
      <c r="D85" s="392"/>
      <c r="E85" s="392"/>
      <c r="F85" s="392"/>
      <c r="G85" s="392"/>
      <c r="H85" s="392"/>
      <c r="I85" s="392"/>
      <c r="J85" s="393"/>
      <c r="K85" s="12"/>
      <c r="L85" s="3"/>
      <c r="M85" s="3"/>
      <c r="N85" s="3"/>
      <c r="O85" s="3"/>
      <c r="P85" s="3"/>
      <c r="Q85" s="3"/>
      <c r="R85" s="3"/>
      <c r="S85" s="3"/>
      <c r="T85" s="3"/>
      <c r="U85" s="3"/>
      <c r="V85" s="3"/>
      <c r="W85" s="3"/>
    </row>
    <row r="86" spans="1:23" ht="18">
      <c r="A86" s="11"/>
      <c r="B86" s="391"/>
      <c r="C86" s="392"/>
      <c r="D86" s="392"/>
      <c r="E86" s="392"/>
      <c r="F86" s="392"/>
      <c r="G86" s="392"/>
      <c r="H86" s="392"/>
      <c r="I86" s="392"/>
      <c r="J86" s="393"/>
      <c r="K86" s="12"/>
      <c r="L86" s="3"/>
      <c r="M86" s="3"/>
      <c r="N86" s="3"/>
      <c r="O86" s="3"/>
      <c r="P86" s="3"/>
      <c r="Q86" s="3"/>
      <c r="R86" s="3"/>
      <c r="S86" s="3"/>
      <c r="T86" s="3"/>
      <c r="U86" s="3"/>
      <c r="V86" s="3"/>
      <c r="W86" s="3"/>
    </row>
    <row r="87" spans="1:23" ht="18">
      <c r="A87" s="11"/>
      <c r="B87" s="394"/>
      <c r="C87" s="395"/>
      <c r="D87" s="395"/>
      <c r="E87" s="395"/>
      <c r="F87" s="395"/>
      <c r="G87" s="395"/>
      <c r="H87" s="395"/>
      <c r="I87" s="395"/>
      <c r="J87" s="396"/>
      <c r="K87" s="12"/>
      <c r="L87" s="3"/>
      <c r="M87" s="3"/>
      <c r="N87" s="3"/>
      <c r="O87" s="3"/>
      <c r="P87" s="3"/>
      <c r="Q87" s="3"/>
      <c r="R87" s="3"/>
      <c r="S87" s="3"/>
      <c r="T87" s="3"/>
      <c r="U87" s="3"/>
      <c r="V87" s="3"/>
      <c r="W87" s="3"/>
    </row>
    <row r="88" spans="1:23" ht="12.75">
      <c r="A88" s="17"/>
      <c r="B88" s="17"/>
      <c r="C88" s="17"/>
      <c r="D88" s="17"/>
      <c r="E88" s="17"/>
      <c r="F88" s="17"/>
      <c r="G88" s="17"/>
      <c r="H88" s="17"/>
      <c r="I88" s="17"/>
      <c r="J88" s="17"/>
      <c r="K88" s="17"/>
    </row>
    <row r="89" spans="1:23" ht="18">
      <c r="A89" s="14" t="s">
        <v>62</v>
      </c>
      <c r="B89" s="397" t="s">
        <v>63</v>
      </c>
      <c r="C89" s="398"/>
      <c r="D89" s="398"/>
      <c r="E89" s="398"/>
      <c r="F89" s="398"/>
      <c r="G89" s="398"/>
      <c r="H89" s="398"/>
      <c r="I89" s="398"/>
      <c r="J89" s="398"/>
      <c r="K89" s="399"/>
      <c r="L89" s="15"/>
      <c r="M89" s="15"/>
      <c r="N89" s="15"/>
      <c r="O89" s="15"/>
      <c r="P89" s="15"/>
      <c r="Q89" s="15"/>
      <c r="R89" s="15"/>
      <c r="S89" s="15"/>
      <c r="T89" s="15"/>
      <c r="U89" s="15"/>
      <c r="V89" s="15"/>
      <c r="W89" s="15"/>
    </row>
    <row r="90" spans="1:23" ht="18">
      <c r="A90" s="16"/>
      <c r="B90" s="435" t="s">
        <v>40</v>
      </c>
      <c r="C90" s="398"/>
      <c r="D90" s="398"/>
      <c r="E90" s="398"/>
      <c r="F90" s="398"/>
      <c r="G90" s="398"/>
      <c r="H90" s="398"/>
      <c r="I90" s="398"/>
      <c r="J90" s="398"/>
      <c r="K90" s="399"/>
      <c r="L90" s="15"/>
      <c r="M90" s="15"/>
      <c r="N90" s="15"/>
      <c r="O90" s="15"/>
      <c r="P90" s="15"/>
      <c r="Q90" s="15"/>
      <c r="R90" s="15"/>
      <c r="S90" s="15"/>
      <c r="T90" s="15"/>
      <c r="U90" s="15"/>
      <c r="V90" s="15"/>
      <c r="W90" s="15"/>
    </row>
    <row r="91" spans="1:23" ht="18">
      <c r="A91" s="16"/>
      <c r="B91" s="8"/>
      <c r="C91" s="435" t="s">
        <v>64</v>
      </c>
      <c r="D91" s="398"/>
      <c r="E91" s="398"/>
      <c r="F91" s="398"/>
      <c r="G91" s="398"/>
      <c r="H91" s="398"/>
      <c r="I91" s="398"/>
      <c r="J91" s="398"/>
      <c r="K91" s="399"/>
      <c r="L91" s="15"/>
      <c r="M91" s="15"/>
      <c r="N91" s="15"/>
      <c r="O91" s="15"/>
      <c r="P91" s="15"/>
      <c r="Q91" s="15"/>
      <c r="R91" s="15"/>
      <c r="S91" s="15"/>
      <c r="T91" s="15"/>
      <c r="U91" s="15"/>
      <c r="V91" s="15"/>
      <c r="W91" s="15"/>
    </row>
    <row r="92" spans="1:23" ht="18">
      <c r="A92" s="16"/>
      <c r="B92" s="8"/>
      <c r="C92" s="435" t="s">
        <v>65</v>
      </c>
      <c r="D92" s="398"/>
      <c r="E92" s="398"/>
      <c r="F92" s="398"/>
      <c r="G92" s="398"/>
      <c r="H92" s="398"/>
      <c r="I92" s="398"/>
      <c r="J92" s="398"/>
      <c r="K92" s="399"/>
      <c r="L92" s="15"/>
      <c r="M92" s="15"/>
      <c r="N92" s="15"/>
      <c r="O92" s="15"/>
      <c r="P92" s="15"/>
      <c r="Q92" s="15"/>
      <c r="R92" s="15"/>
      <c r="S92" s="15"/>
      <c r="T92" s="15"/>
      <c r="U92" s="15"/>
      <c r="V92" s="15"/>
      <c r="W92" s="15"/>
    </row>
    <row r="93" spans="1:23" ht="18">
      <c r="A93" s="16"/>
      <c r="B93" s="8"/>
      <c r="C93" s="435" t="s">
        <v>66</v>
      </c>
      <c r="D93" s="398"/>
      <c r="E93" s="398"/>
      <c r="F93" s="398"/>
      <c r="G93" s="398"/>
      <c r="H93" s="398"/>
      <c r="I93" s="398"/>
      <c r="J93" s="398"/>
      <c r="K93" s="399"/>
      <c r="L93" s="15"/>
      <c r="M93" s="15"/>
      <c r="N93" s="15"/>
      <c r="O93" s="15"/>
      <c r="P93" s="15"/>
      <c r="Q93" s="15"/>
      <c r="R93" s="15"/>
      <c r="S93" s="15"/>
      <c r="T93" s="15"/>
      <c r="U93" s="15"/>
      <c r="V93" s="15"/>
      <c r="W93" s="15"/>
    </row>
    <row r="94" spans="1:23" ht="18">
      <c r="A94" s="16"/>
      <c r="B94" s="8"/>
      <c r="C94" s="435" t="s">
        <v>67</v>
      </c>
      <c r="D94" s="398"/>
      <c r="E94" s="398"/>
      <c r="F94" s="398"/>
      <c r="G94" s="398"/>
      <c r="H94" s="398"/>
      <c r="I94" s="398"/>
      <c r="J94" s="398"/>
      <c r="K94" s="399"/>
      <c r="L94" s="15"/>
      <c r="M94" s="15"/>
      <c r="N94" s="15"/>
      <c r="O94" s="15"/>
      <c r="P94" s="15"/>
      <c r="Q94" s="15"/>
      <c r="R94" s="15"/>
      <c r="S94" s="15"/>
      <c r="T94" s="15"/>
      <c r="U94" s="15"/>
      <c r="V94" s="15"/>
      <c r="W94" s="15"/>
    </row>
    <row r="95" spans="1:23" ht="12.75">
      <c r="A95" s="17"/>
      <c r="B95" s="17"/>
      <c r="C95" s="17"/>
      <c r="D95" s="17"/>
      <c r="E95" s="17"/>
      <c r="F95" s="17"/>
      <c r="G95" s="17"/>
      <c r="H95" s="17"/>
      <c r="I95" s="17"/>
      <c r="J95" s="17"/>
      <c r="K95" s="17"/>
    </row>
    <row r="96" spans="1:23" ht="18">
      <c r="A96" s="17"/>
      <c r="B96" s="9" t="s">
        <v>32</v>
      </c>
      <c r="C96" s="10"/>
      <c r="D96" s="10"/>
      <c r="E96" s="10"/>
      <c r="F96" s="10"/>
      <c r="G96" s="10"/>
      <c r="H96" s="10"/>
      <c r="I96" s="10"/>
      <c r="J96" s="10"/>
      <c r="K96" s="17"/>
    </row>
    <row r="97" spans="1:23" ht="12.75">
      <c r="A97" s="17"/>
      <c r="B97" s="388" t="s">
        <v>1907</v>
      </c>
      <c r="C97" s="389"/>
      <c r="D97" s="389"/>
      <c r="E97" s="389"/>
      <c r="F97" s="389"/>
      <c r="G97" s="389"/>
      <c r="H97" s="389"/>
      <c r="I97" s="389"/>
      <c r="J97" s="390"/>
      <c r="K97" s="17"/>
    </row>
    <row r="98" spans="1:23" ht="12.75">
      <c r="A98" s="17"/>
      <c r="B98" s="391"/>
      <c r="C98" s="392"/>
      <c r="D98" s="392"/>
      <c r="E98" s="392"/>
      <c r="F98" s="392"/>
      <c r="G98" s="392"/>
      <c r="H98" s="392"/>
      <c r="I98" s="392"/>
      <c r="J98" s="393"/>
      <c r="K98" s="17"/>
    </row>
    <row r="99" spans="1:23" ht="12.75">
      <c r="A99" s="17"/>
      <c r="B99" s="391"/>
      <c r="C99" s="392"/>
      <c r="D99" s="392"/>
      <c r="E99" s="392"/>
      <c r="F99" s="392"/>
      <c r="G99" s="392"/>
      <c r="H99" s="392"/>
      <c r="I99" s="392"/>
      <c r="J99" s="393"/>
      <c r="K99" s="17"/>
    </row>
    <row r="100" spans="1:23" ht="12.75">
      <c r="A100" s="17"/>
      <c r="B100" s="391"/>
      <c r="C100" s="392"/>
      <c r="D100" s="392"/>
      <c r="E100" s="392"/>
      <c r="F100" s="392"/>
      <c r="G100" s="392"/>
      <c r="H100" s="392"/>
      <c r="I100" s="392"/>
      <c r="J100" s="393"/>
      <c r="K100" s="17"/>
    </row>
    <row r="101" spans="1:23" ht="12.75">
      <c r="A101" s="17"/>
      <c r="B101" s="391"/>
      <c r="C101" s="392"/>
      <c r="D101" s="392"/>
      <c r="E101" s="392"/>
      <c r="F101" s="392"/>
      <c r="G101" s="392"/>
      <c r="H101" s="392"/>
      <c r="I101" s="392"/>
      <c r="J101" s="393"/>
      <c r="K101" s="17"/>
    </row>
    <row r="102" spans="1:23" ht="12.75">
      <c r="A102" s="17"/>
      <c r="B102" s="394"/>
      <c r="C102" s="395"/>
      <c r="D102" s="395"/>
      <c r="E102" s="395"/>
      <c r="F102" s="395"/>
      <c r="G102" s="395"/>
      <c r="H102" s="395"/>
      <c r="I102" s="395"/>
      <c r="J102" s="396"/>
      <c r="K102" s="17"/>
    </row>
    <row r="103" spans="1:23" ht="12.75">
      <c r="A103" s="17"/>
      <c r="B103" s="17"/>
      <c r="C103" s="17"/>
      <c r="D103" s="17"/>
      <c r="E103" s="17"/>
      <c r="F103" s="17"/>
      <c r="G103" s="17"/>
      <c r="H103" s="17"/>
      <c r="I103" s="17"/>
      <c r="J103" s="17"/>
      <c r="K103" s="17"/>
    </row>
    <row r="104" spans="1:23" ht="18">
      <c r="A104" s="14" t="s">
        <v>68</v>
      </c>
      <c r="B104" s="397" t="s">
        <v>69</v>
      </c>
      <c r="C104" s="398"/>
      <c r="D104" s="398"/>
      <c r="E104" s="398"/>
      <c r="F104" s="398"/>
      <c r="G104" s="398"/>
      <c r="H104" s="398"/>
      <c r="I104" s="398"/>
      <c r="J104" s="398"/>
      <c r="K104" s="399"/>
      <c r="L104" s="15"/>
      <c r="M104" s="15"/>
      <c r="N104" s="15"/>
      <c r="O104" s="15"/>
      <c r="P104" s="15"/>
      <c r="Q104" s="15"/>
      <c r="R104" s="15"/>
      <c r="S104" s="15"/>
      <c r="T104" s="15"/>
      <c r="U104" s="15"/>
      <c r="V104" s="15"/>
      <c r="W104" s="15"/>
    </row>
    <row r="105" spans="1:23" ht="18">
      <c r="A105" s="16"/>
      <c r="B105" s="436" t="s">
        <v>70</v>
      </c>
      <c r="C105" s="437"/>
      <c r="D105" s="437"/>
      <c r="E105" s="437"/>
      <c r="F105" s="437"/>
      <c r="G105" s="437"/>
      <c r="H105" s="437"/>
      <c r="I105" s="437"/>
      <c r="J105" s="437"/>
      <c r="K105" s="438"/>
      <c r="L105" s="15"/>
      <c r="M105" s="15"/>
      <c r="N105" s="15"/>
      <c r="O105" s="15"/>
      <c r="P105" s="15"/>
      <c r="Q105" s="15"/>
      <c r="R105" s="15"/>
      <c r="S105" s="15"/>
      <c r="T105" s="15"/>
      <c r="U105" s="15"/>
      <c r="V105" s="15"/>
      <c r="W105" s="15"/>
    </row>
    <row r="106" spans="1:23" ht="18">
      <c r="A106" s="16"/>
      <c r="B106" s="439" t="s">
        <v>71</v>
      </c>
      <c r="C106" s="437"/>
      <c r="D106" s="437"/>
      <c r="E106" s="437"/>
      <c r="F106" s="437"/>
      <c r="G106" s="437"/>
      <c r="H106" s="437"/>
      <c r="I106" s="437"/>
      <c r="J106" s="437"/>
      <c r="K106" s="438"/>
      <c r="L106" s="15"/>
      <c r="M106" s="15"/>
      <c r="N106" s="15"/>
      <c r="O106" s="15"/>
      <c r="P106" s="15"/>
      <c r="Q106" s="15"/>
      <c r="R106" s="15"/>
      <c r="S106" s="15"/>
      <c r="T106" s="15"/>
      <c r="U106" s="15"/>
      <c r="V106" s="15"/>
      <c r="W106" s="15"/>
    </row>
    <row r="107" spans="1:23" ht="18">
      <c r="A107" s="16"/>
      <c r="B107" s="436" t="s">
        <v>72</v>
      </c>
      <c r="C107" s="437"/>
      <c r="D107" s="437"/>
      <c r="E107" s="437"/>
      <c r="F107" s="437"/>
      <c r="G107" s="437"/>
      <c r="H107" s="437"/>
      <c r="I107" s="437"/>
      <c r="J107" s="437"/>
      <c r="K107" s="438"/>
      <c r="L107" s="15"/>
      <c r="M107" s="15"/>
      <c r="N107" s="15"/>
      <c r="O107" s="15"/>
      <c r="P107" s="15"/>
      <c r="Q107" s="15"/>
      <c r="R107" s="15"/>
      <c r="S107" s="15"/>
      <c r="T107" s="15"/>
      <c r="U107" s="15"/>
      <c r="V107" s="15"/>
      <c r="W107" s="15"/>
    </row>
    <row r="108" spans="1:23" ht="15">
      <c r="A108" s="17"/>
      <c r="B108" s="443"/>
      <c r="C108" s="444"/>
      <c r="D108" s="444"/>
      <c r="E108" s="444"/>
      <c r="F108" s="444"/>
      <c r="G108" s="444"/>
      <c r="H108" s="444"/>
      <c r="I108" s="444"/>
      <c r="J108" s="444"/>
      <c r="K108" s="445"/>
    </row>
    <row r="109" spans="1:23" ht="18">
      <c r="A109" s="19" t="s">
        <v>53</v>
      </c>
      <c r="B109" s="20" t="s">
        <v>73</v>
      </c>
      <c r="C109" s="17"/>
      <c r="D109" s="17"/>
      <c r="E109" s="17"/>
      <c r="F109" s="17"/>
      <c r="G109" s="17"/>
      <c r="H109" s="17"/>
      <c r="I109" s="17"/>
      <c r="J109" s="17"/>
      <c r="K109" s="17"/>
    </row>
    <row r="110" spans="1:23" ht="18">
      <c r="A110" s="8"/>
      <c r="B110" s="8"/>
      <c r="C110" s="446" t="s">
        <v>1945</v>
      </c>
      <c r="D110" s="437"/>
      <c r="E110" s="437"/>
      <c r="F110" s="437"/>
      <c r="G110" s="437"/>
      <c r="H110" s="437"/>
      <c r="I110" s="437"/>
      <c r="J110" s="437"/>
      <c r="K110" s="438"/>
    </row>
    <row r="111" spans="1:23" ht="13.5" customHeight="1">
      <c r="A111" s="8"/>
      <c r="B111" s="8"/>
      <c r="C111" s="447" t="s">
        <v>74</v>
      </c>
      <c r="D111" s="398"/>
      <c r="E111" s="398"/>
      <c r="F111" s="398"/>
      <c r="G111" s="398"/>
      <c r="H111" s="398"/>
      <c r="I111" s="398"/>
      <c r="J111" s="398"/>
      <c r="K111" s="399"/>
    </row>
    <row r="112" spans="1:23" ht="18">
      <c r="A112" s="8"/>
      <c r="B112" s="8"/>
      <c r="C112" s="446" t="s">
        <v>1946</v>
      </c>
      <c r="D112" s="437"/>
      <c r="E112" s="437"/>
      <c r="F112" s="437"/>
      <c r="G112" s="437"/>
      <c r="H112" s="437"/>
      <c r="I112" s="437"/>
      <c r="J112" s="437"/>
      <c r="K112" s="438"/>
    </row>
    <row r="113" spans="1:23" ht="14.25" customHeight="1">
      <c r="A113" s="21"/>
      <c r="B113" s="21"/>
      <c r="C113" s="448" t="s">
        <v>75</v>
      </c>
      <c r="D113" s="398"/>
      <c r="E113" s="398"/>
      <c r="F113" s="398"/>
      <c r="G113" s="398"/>
      <c r="H113" s="398"/>
      <c r="I113" s="398"/>
      <c r="J113" s="398"/>
      <c r="K113" s="399"/>
      <c r="L113" s="22"/>
      <c r="M113" s="22"/>
      <c r="N113" s="22"/>
      <c r="O113" s="22"/>
      <c r="P113" s="22"/>
      <c r="Q113" s="22"/>
      <c r="R113" s="22"/>
      <c r="S113" s="22"/>
      <c r="T113" s="22"/>
      <c r="U113" s="22"/>
      <c r="V113" s="22"/>
      <c r="W113" s="22"/>
    </row>
    <row r="114" spans="1:23" ht="18">
      <c r="A114" s="8"/>
      <c r="B114" s="8"/>
      <c r="C114" s="446" t="s">
        <v>1952</v>
      </c>
      <c r="D114" s="437"/>
      <c r="E114" s="437"/>
      <c r="F114" s="437"/>
      <c r="G114" s="437"/>
      <c r="H114" s="437"/>
      <c r="I114" s="437"/>
      <c r="J114" s="437"/>
      <c r="K114" s="438"/>
    </row>
    <row r="115" spans="1:23" ht="18">
      <c r="A115" s="8"/>
      <c r="B115" s="8"/>
      <c r="C115" s="446" t="s">
        <v>1947</v>
      </c>
      <c r="D115" s="437"/>
      <c r="E115" s="437"/>
      <c r="F115" s="437"/>
      <c r="G115" s="437"/>
      <c r="H115" s="437"/>
      <c r="I115" s="437"/>
      <c r="J115" s="437"/>
      <c r="K115" s="438"/>
    </row>
    <row r="116" spans="1:23" ht="18">
      <c r="A116" s="8"/>
      <c r="B116" s="8"/>
      <c r="C116" s="446" t="s">
        <v>1948</v>
      </c>
      <c r="D116" s="437"/>
      <c r="E116" s="437"/>
      <c r="F116" s="437"/>
      <c r="G116" s="437"/>
      <c r="H116" s="437"/>
      <c r="I116" s="437"/>
      <c r="J116" s="437"/>
      <c r="K116" s="438"/>
    </row>
    <row r="117" spans="1:23" ht="18">
      <c r="A117" s="8"/>
      <c r="B117" s="8"/>
      <c r="C117" s="446" t="s">
        <v>1949</v>
      </c>
      <c r="D117" s="437"/>
      <c r="E117" s="437"/>
      <c r="F117" s="437"/>
      <c r="G117" s="437"/>
      <c r="H117" s="437"/>
      <c r="I117" s="437"/>
      <c r="J117" s="437"/>
      <c r="K117" s="438"/>
    </row>
    <row r="118" spans="1:23" ht="18">
      <c r="A118" s="8"/>
      <c r="B118" s="8"/>
      <c r="C118" s="446" t="s">
        <v>1950</v>
      </c>
      <c r="D118" s="437"/>
      <c r="E118" s="437"/>
      <c r="F118" s="437"/>
      <c r="G118" s="437"/>
      <c r="H118" s="437"/>
      <c r="I118" s="437"/>
      <c r="J118" s="437"/>
      <c r="K118" s="438"/>
    </row>
    <row r="119" spans="1:23" ht="18">
      <c r="A119" s="8"/>
      <c r="B119" s="8"/>
      <c r="C119" s="446" t="s">
        <v>76</v>
      </c>
      <c r="D119" s="437"/>
      <c r="E119" s="437"/>
      <c r="F119" s="437"/>
      <c r="G119" s="437"/>
      <c r="H119" s="437"/>
      <c r="I119" s="437"/>
      <c r="J119" s="437"/>
      <c r="K119" s="438"/>
    </row>
    <row r="120" spans="1:23" ht="18">
      <c r="A120" s="8"/>
      <c r="B120" s="8"/>
      <c r="C120" s="446" t="s">
        <v>77</v>
      </c>
      <c r="D120" s="437"/>
      <c r="E120" s="437"/>
      <c r="F120" s="437"/>
      <c r="G120" s="437"/>
      <c r="H120" s="437"/>
      <c r="I120" s="437"/>
      <c r="J120" s="437"/>
      <c r="K120" s="438"/>
    </row>
    <row r="121" spans="1:23" ht="18">
      <c r="A121" s="8"/>
      <c r="B121" s="8"/>
      <c r="C121" s="446" t="s">
        <v>78</v>
      </c>
      <c r="D121" s="437"/>
      <c r="E121" s="437"/>
      <c r="F121" s="437"/>
      <c r="G121" s="437"/>
      <c r="H121" s="437"/>
      <c r="I121" s="437"/>
      <c r="J121" s="437"/>
      <c r="K121" s="438"/>
    </row>
    <row r="122" spans="1:23" ht="18">
      <c r="A122" s="8"/>
      <c r="B122" s="8"/>
      <c r="C122" s="446" t="s">
        <v>79</v>
      </c>
      <c r="D122" s="437"/>
      <c r="E122" s="437"/>
      <c r="F122" s="437"/>
      <c r="G122" s="437"/>
      <c r="H122" s="437"/>
      <c r="I122" s="437"/>
      <c r="J122" s="437"/>
      <c r="K122" s="438"/>
    </row>
    <row r="123" spans="1:23" ht="18">
      <c r="A123" s="8"/>
      <c r="B123" s="8"/>
      <c r="C123" s="446" t="s">
        <v>1951</v>
      </c>
      <c r="D123" s="437"/>
      <c r="E123" s="437"/>
      <c r="F123" s="437"/>
      <c r="G123" s="437"/>
      <c r="H123" s="437"/>
      <c r="I123" s="437"/>
      <c r="J123" s="437"/>
      <c r="K123" s="438"/>
    </row>
    <row r="124" spans="1:23" ht="12.75">
      <c r="A124" s="17"/>
      <c r="B124" s="17"/>
      <c r="C124" s="17"/>
      <c r="D124" s="17"/>
      <c r="E124" s="17"/>
      <c r="F124" s="17"/>
      <c r="G124" s="17"/>
      <c r="H124" s="17"/>
      <c r="I124" s="17"/>
      <c r="J124" s="17"/>
      <c r="K124" s="17"/>
    </row>
    <row r="125" spans="1:23" ht="18">
      <c r="A125" s="17"/>
      <c r="B125" s="9" t="s">
        <v>32</v>
      </c>
      <c r="C125" s="10"/>
      <c r="D125" s="10"/>
      <c r="E125" s="10"/>
      <c r="F125" s="10"/>
      <c r="G125" s="10"/>
      <c r="H125" s="10"/>
      <c r="I125" s="10"/>
      <c r="J125" s="10"/>
      <c r="K125" s="17"/>
    </row>
    <row r="126" spans="1:23" ht="12.75">
      <c r="A126" s="17"/>
      <c r="B126" s="388" t="s">
        <v>1907</v>
      </c>
      <c r="C126" s="460"/>
      <c r="D126" s="460"/>
      <c r="E126" s="460"/>
      <c r="F126" s="460"/>
      <c r="G126" s="460"/>
      <c r="H126" s="460"/>
      <c r="I126" s="460"/>
      <c r="J126" s="461"/>
      <c r="K126" s="17"/>
    </row>
    <row r="127" spans="1:23" ht="12.75">
      <c r="A127" s="17"/>
      <c r="B127" s="462"/>
      <c r="C127" s="463"/>
      <c r="D127" s="463"/>
      <c r="E127" s="463"/>
      <c r="F127" s="463"/>
      <c r="G127" s="463"/>
      <c r="H127" s="463"/>
      <c r="I127" s="463"/>
      <c r="J127" s="464"/>
      <c r="K127" s="17"/>
    </row>
    <row r="128" spans="1:23" ht="12.75">
      <c r="A128" s="17"/>
      <c r="B128" s="462"/>
      <c r="C128" s="463"/>
      <c r="D128" s="463"/>
      <c r="E128" s="463"/>
      <c r="F128" s="463"/>
      <c r="G128" s="463"/>
      <c r="H128" s="463"/>
      <c r="I128" s="463"/>
      <c r="J128" s="464"/>
      <c r="K128" s="17"/>
    </row>
    <row r="129" spans="1:23" ht="12.75">
      <c r="A129" s="17"/>
      <c r="B129" s="462"/>
      <c r="C129" s="463"/>
      <c r="D129" s="463"/>
      <c r="E129" s="463"/>
      <c r="F129" s="463"/>
      <c r="G129" s="463"/>
      <c r="H129" s="463"/>
      <c r="I129" s="463"/>
      <c r="J129" s="464"/>
      <c r="K129" s="17"/>
    </row>
    <row r="130" spans="1:23" ht="12.75">
      <c r="A130" s="17"/>
      <c r="B130" s="462"/>
      <c r="C130" s="463"/>
      <c r="D130" s="463"/>
      <c r="E130" s="463"/>
      <c r="F130" s="463"/>
      <c r="G130" s="463"/>
      <c r="H130" s="463"/>
      <c r="I130" s="463"/>
      <c r="J130" s="464"/>
      <c r="K130" s="17"/>
    </row>
    <row r="131" spans="1:23" ht="12.75">
      <c r="A131" s="17"/>
      <c r="B131" s="465"/>
      <c r="C131" s="466"/>
      <c r="D131" s="466"/>
      <c r="E131" s="466"/>
      <c r="F131" s="466"/>
      <c r="G131" s="466"/>
      <c r="H131" s="466"/>
      <c r="I131" s="466"/>
      <c r="J131" s="467"/>
      <c r="K131" s="17"/>
    </row>
    <row r="132" spans="1:23" ht="12.75">
      <c r="A132" s="17"/>
      <c r="B132" s="17"/>
      <c r="C132" s="17"/>
      <c r="D132" s="17"/>
      <c r="E132" s="17"/>
      <c r="F132" s="17"/>
      <c r="G132" s="17"/>
      <c r="H132" s="17"/>
      <c r="I132" s="17"/>
      <c r="J132" s="17"/>
      <c r="K132" s="17"/>
    </row>
    <row r="133" spans="1:23" ht="18">
      <c r="A133" s="14" t="s">
        <v>80</v>
      </c>
      <c r="B133" s="397" t="s">
        <v>81</v>
      </c>
      <c r="C133" s="398"/>
      <c r="D133" s="398"/>
      <c r="E133" s="398"/>
      <c r="F133" s="398"/>
      <c r="G133" s="398"/>
      <c r="H133" s="398"/>
      <c r="I133" s="398"/>
      <c r="J133" s="398"/>
      <c r="K133" s="399"/>
      <c r="L133" s="15"/>
      <c r="M133" s="15"/>
      <c r="N133" s="15"/>
      <c r="O133" s="15"/>
      <c r="P133" s="15"/>
      <c r="Q133" s="15"/>
      <c r="R133" s="15"/>
      <c r="S133" s="15"/>
      <c r="T133" s="15"/>
      <c r="U133" s="15"/>
      <c r="V133" s="15"/>
      <c r="W133" s="15"/>
    </row>
    <row r="134" spans="1:23" ht="18">
      <c r="A134" s="16"/>
      <c r="B134" s="436" t="s">
        <v>70</v>
      </c>
      <c r="C134" s="437"/>
      <c r="D134" s="437"/>
      <c r="E134" s="437"/>
      <c r="F134" s="437"/>
      <c r="G134" s="437"/>
      <c r="H134" s="437"/>
      <c r="I134" s="437"/>
      <c r="J134" s="437"/>
      <c r="K134" s="438"/>
      <c r="L134" s="15"/>
      <c r="M134" s="15"/>
      <c r="N134" s="15"/>
      <c r="O134" s="15"/>
      <c r="P134" s="15"/>
      <c r="Q134" s="15"/>
      <c r="R134" s="15"/>
      <c r="S134" s="15"/>
      <c r="T134" s="15"/>
      <c r="U134" s="15"/>
      <c r="V134" s="15"/>
      <c r="W134" s="15"/>
    </row>
    <row r="135" spans="1:23" ht="18">
      <c r="A135" s="16"/>
      <c r="B135" s="449" t="s">
        <v>71</v>
      </c>
      <c r="C135" s="450"/>
      <c r="D135" s="450"/>
      <c r="E135" s="450"/>
      <c r="F135" s="450"/>
      <c r="G135" s="450"/>
      <c r="H135" s="450"/>
      <c r="I135" s="450"/>
      <c r="J135" s="450"/>
      <c r="K135" s="451"/>
      <c r="L135" s="15"/>
      <c r="M135" s="15"/>
      <c r="N135" s="15"/>
      <c r="O135" s="15"/>
      <c r="P135" s="15"/>
      <c r="Q135" s="15"/>
      <c r="R135" s="15"/>
      <c r="S135" s="15"/>
      <c r="T135" s="15"/>
      <c r="U135" s="15"/>
      <c r="V135" s="15"/>
      <c r="W135" s="15"/>
    </row>
    <row r="136" spans="1:23" ht="18">
      <c r="A136" s="16"/>
      <c r="B136" s="436" t="s">
        <v>1953</v>
      </c>
      <c r="C136" s="437"/>
      <c r="D136" s="437"/>
      <c r="E136" s="437"/>
      <c r="F136" s="437"/>
      <c r="G136" s="437"/>
      <c r="H136" s="437"/>
      <c r="I136" s="437"/>
      <c r="J136" s="437"/>
      <c r="K136" s="438"/>
      <c r="L136" s="15"/>
      <c r="M136" s="15"/>
      <c r="N136" s="15"/>
      <c r="O136" s="15"/>
      <c r="P136" s="15"/>
      <c r="Q136" s="15"/>
      <c r="R136" s="15"/>
      <c r="S136" s="15"/>
      <c r="T136" s="15"/>
      <c r="U136" s="15"/>
      <c r="V136" s="15"/>
      <c r="W136" s="15"/>
    </row>
    <row r="137" spans="1:23" ht="15">
      <c r="A137" s="17"/>
      <c r="B137" s="443"/>
      <c r="C137" s="444"/>
      <c r="D137" s="444"/>
      <c r="E137" s="444"/>
      <c r="F137" s="444"/>
      <c r="G137" s="444"/>
      <c r="H137" s="444"/>
      <c r="I137" s="444"/>
      <c r="J137" s="444"/>
      <c r="K137" s="445"/>
    </row>
    <row r="138" spans="1:23" ht="18">
      <c r="A138" s="19" t="s">
        <v>53</v>
      </c>
      <c r="B138" s="20" t="s">
        <v>73</v>
      </c>
      <c r="C138" s="17"/>
      <c r="D138" s="17"/>
      <c r="E138" s="17"/>
      <c r="F138" s="17"/>
      <c r="G138" s="17"/>
      <c r="H138" s="17"/>
      <c r="I138" s="17"/>
      <c r="J138" s="17"/>
      <c r="K138" s="17"/>
    </row>
    <row r="139" spans="1:23" ht="18">
      <c r="A139" s="210"/>
      <c r="B139" s="211"/>
      <c r="C139" s="446" t="s">
        <v>1960</v>
      </c>
      <c r="D139" s="437"/>
      <c r="E139" s="437"/>
      <c r="F139" s="437"/>
      <c r="G139" s="437"/>
      <c r="H139" s="437"/>
      <c r="I139" s="437"/>
      <c r="J139" s="437"/>
      <c r="K139" s="438"/>
    </row>
    <row r="140" spans="1:23" ht="18">
      <c r="A140" s="210"/>
      <c r="B140" s="211"/>
      <c r="C140" s="446" t="s">
        <v>1955</v>
      </c>
      <c r="D140" s="437"/>
      <c r="E140" s="437"/>
      <c r="F140" s="437"/>
      <c r="G140" s="437"/>
      <c r="H140" s="437"/>
      <c r="I140" s="437"/>
      <c r="J140" s="437"/>
      <c r="K140" s="438"/>
    </row>
    <row r="141" spans="1:23" ht="18">
      <c r="A141" s="210"/>
      <c r="B141" s="211"/>
      <c r="C141" s="446" t="s">
        <v>1959</v>
      </c>
      <c r="D141" s="437"/>
      <c r="E141" s="437"/>
      <c r="F141" s="437"/>
      <c r="G141" s="437"/>
      <c r="H141" s="437"/>
      <c r="I141" s="437"/>
      <c r="J141" s="437"/>
      <c r="K141" s="438"/>
    </row>
    <row r="142" spans="1:23" ht="18">
      <c r="A142" s="210"/>
      <c r="B142" s="211"/>
      <c r="C142" s="446" t="s">
        <v>82</v>
      </c>
      <c r="D142" s="437"/>
      <c r="E142" s="437"/>
      <c r="F142" s="437"/>
      <c r="G142" s="437"/>
      <c r="H142" s="437"/>
      <c r="I142" s="437"/>
      <c r="J142" s="437"/>
      <c r="K142" s="438"/>
    </row>
    <row r="143" spans="1:23" ht="18">
      <c r="A143" s="210"/>
      <c r="B143" s="211"/>
      <c r="C143" s="446" t="s">
        <v>1958</v>
      </c>
      <c r="D143" s="437"/>
      <c r="E143" s="437"/>
      <c r="F143" s="437"/>
      <c r="G143" s="437"/>
      <c r="H143" s="437"/>
      <c r="I143" s="437"/>
      <c r="J143" s="437"/>
      <c r="K143" s="438"/>
    </row>
    <row r="144" spans="1:23" ht="18">
      <c r="A144" s="210"/>
      <c r="B144" s="211"/>
      <c r="C144" s="446" t="s">
        <v>83</v>
      </c>
      <c r="D144" s="437"/>
      <c r="E144" s="437"/>
      <c r="F144" s="437"/>
      <c r="G144" s="437"/>
      <c r="H144" s="437"/>
      <c r="I144" s="437"/>
      <c r="J144" s="437"/>
      <c r="K144" s="438"/>
    </row>
    <row r="145" spans="1:11" ht="18">
      <c r="A145" s="210"/>
      <c r="B145" s="211"/>
      <c r="C145" s="446" t="s">
        <v>84</v>
      </c>
      <c r="D145" s="437"/>
      <c r="E145" s="437"/>
      <c r="F145" s="437"/>
      <c r="G145" s="437"/>
      <c r="H145" s="437"/>
      <c r="I145" s="437"/>
      <c r="J145" s="437"/>
      <c r="K145" s="438"/>
    </row>
    <row r="146" spans="1:11" ht="18">
      <c r="A146" s="210"/>
      <c r="B146" s="211"/>
      <c r="C146" s="446" t="s">
        <v>85</v>
      </c>
      <c r="D146" s="437"/>
      <c r="E146" s="437"/>
      <c r="F146" s="437"/>
      <c r="G146" s="437"/>
      <c r="H146" s="437"/>
      <c r="I146" s="437"/>
      <c r="J146" s="437"/>
      <c r="K146" s="438"/>
    </row>
    <row r="147" spans="1:11" ht="18">
      <c r="A147" s="210"/>
      <c r="B147" s="211"/>
      <c r="C147" s="446" t="s">
        <v>1957</v>
      </c>
      <c r="D147" s="437"/>
      <c r="E147" s="437"/>
      <c r="F147" s="437"/>
      <c r="G147" s="437"/>
      <c r="H147" s="437"/>
      <c r="I147" s="437"/>
      <c r="J147" s="437"/>
      <c r="K147" s="438"/>
    </row>
    <row r="148" spans="1:11" ht="18">
      <c r="A148" s="210"/>
      <c r="B148" s="211"/>
      <c r="C148" s="446" t="s">
        <v>1961</v>
      </c>
      <c r="D148" s="437"/>
      <c r="E148" s="437"/>
      <c r="F148" s="437"/>
      <c r="G148" s="437"/>
      <c r="H148" s="437"/>
      <c r="I148" s="437"/>
      <c r="J148" s="437"/>
      <c r="K148" s="438"/>
    </row>
    <row r="149" spans="1:11" ht="18">
      <c r="A149" s="210"/>
      <c r="B149" s="211"/>
      <c r="C149" s="446" t="s">
        <v>1962</v>
      </c>
      <c r="D149" s="437"/>
      <c r="E149" s="437"/>
      <c r="F149" s="437"/>
      <c r="G149" s="437"/>
      <c r="H149" s="437"/>
      <c r="I149" s="437"/>
      <c r="J149" s="437"/>
      <c r="K149" s="438"/>
    </row>
    <row r="150" spans="1:11" ht="18">
      <c r="A150" s="210"/>
      <c r="B150" s="211"/>
      <c r="C150" s="446" t="s">
        <v>1963</v>
      </c>
      <c r="D150" s="437"/>
      <c r="E150" s="437"/>
      <c r="F150" s="437"/>
      <c r="G150" s="437"/>
      <c r="H150" s="437"/>
      <c r="I150" s="437"/>
      <c r="J150" s="437"/>
      <c r="K150" s="438"/>
    </row>
    <row r="151" spans="1:11" ht="18">
      <c r="A151" s="210"/>
      <c r="B151" s="211"/>
      <c r="C151" s="446" t="s">
        <v>1954</v>
      </c>
      <c r="D151" s="437"/>
      <c r="E151" s="437"/>
      <c r="F151" s="437"/>
      <c r="G151" s="437"/>
      <c r="H151" s="437"/>
      <c r="I151" s="437"/>
      <c r="J151" s="437"/>
      <c r="K151" s="438"/>
    </row>
    <row r="152" spans="1:11" ht="12.75">
      <c r="A152" s="17"/>
      <c r="B152" s="17"/>
      <c r="C152" s="17"/>
      <c r="D152" s="17"/>
      <c r="E152" s="17"/>
      <c r="F152" s="17"/>
      <c r="G152" s="17"/>
      <c r="H152" s="17"/>
      <c r="I152" s="17"/>
      <c r="J152" s="17"/>
      <c r="K152" s="17"/>
    </row>
    <row r="153" spans="1:11" ht="18">
      <c r="A153" s="17"/>
      <c r="B153" s="9" t="s">
        <v>32</v>
      </c>
      <c r="C153" s="10"/>
      <c r="D153" s="10"/>
      <c r="E153" s="10"/>
      <c r="F153" s="10"/>
      <c r="G153" s="10"/>
      <c r="H153" s="10"/>
      <c r="I153" s="10"/>
      <c r="J153" s="10"/>
      <c r="K153" s="17"/>
    </row>
    <row r="154" spans="1:11" ht="12.75">
      <c r="A154" s="17"/>
      <c r="B154" s="388" t="s">
        <v>1907</v>
      </c>
      <c r="C154" s="460"/>
      <c r="D154" s="460"/>
      <c r="E154" s="460"/>
      <c r="F154" s="460"/>
      <c r="G154" s="460"/>
      <c r="H154" s="460"/>
      <c r="I154" s="460"/>
      <c r="J154" s="461"/>
      <c r="K154" s="17"/>
    </row>
    <row r="155" spans="1:11" ht="12.75">
      <c r="A155" s="17"/>
      <c r="B155" s="462"/>
      <c r="C155" s="463"/>
      <c r="D155" s="463"/>
      <c r="E155" s="463"/>
      <c r="F155" s="463"/>
      <c r="G155" s="463"/>
      <c r="H155" s="463"/>
      <c r="I155" s="463"/>
      <c r="J155" s="464"/>
      <c r="K155" s="17"/>
    </row>
    <row r="156" spans="1:11" ht="12.75">
      <c r="A156" s="17"/>
      <c r="B156" s="462"/>
      <c r="C156" s="463"/>
      <c r="D156" s="463"/>
      <c r="E156" s="463"/>
      <c r="F156" s="463"/>
      <c r="G156" s="463"/>
      <c r="H156" s="463"/>
      <c r="I156" s="463"/>
      <c r="J156" s="464"/>
      <c r="K156" s="17"/>
    </row>
    <row r="157" spans="1:11" ht="12.75">
      <c r="A157" s="17"/>
      <c r="B157" s="462"/>
      <c r="C157" s="463"/>
      <c r="D157" s="463"/>
      <c r="E157" s="463"/>
      <c r="F157" s="463"/>
      <c r="G157" s="463"/>
      <c r="H157" s="463"/>
      <c r="I157" s="463"/>
      <c r="J157" s="464"/>
      <c r="K157" s="17"/>
    </row>
    <row r="158" spans="1:11" ht="12.75">
      <c r="A158" s="17"/>
      <c r="B158" s="462"/>
      <c r="C158" s="463"/>
      <c r="D158" s="463"/>
      <c r="E158" s="463"/>
      <c r="F158" s="463"/>
      <c r="G158" s="463"/>
      <c r="H158" s="463"/>
      <c r="I158" s="463"/>
      <c r="J158" s="464"/>
      <c r="K158" s="17"/>
    </row>
    <row r="159" spans="1:11" ht="12.75">
      <c r="A159" s="17"/>
      <c r="B159" s="465"/>
      <c r="C159" s="466"/>
      <c r="D159" s="466"/>
      <c r="E159" s="466"/>
      <c r="F159" s="466"/>
      <c r="G159" s="466"/>
      <c r="H159" s="466"/>
      <c r="I159" s="466"/>
      <c r="J159" s="467"/>
      <c r="K159" s="17"/>
    </row>
    <row r="160" spans="1:11" ht="12.75">
      <c r="A160" s="17"/>
      <c r="B160" s="17"/>
      <c r="C160" s="17"/>
      <c r="D160" s="17"/>
      <c r="E160" s="17"/>
      <c r="F160" s="17"/>
      <c r="G160" s="17"/>
      <c r="H160" s="17"/>
      <c r="I160" s="17"/>
      <c r="J160" s="17"/>
      <c r="K160" s="17"/>
    </row>
    <row r="161" spans="1:23" ht="18">
      <c r="A161" s="14" t="s">
        <v>86</v>
      </c>
      <c r="B161" s="397" t="s">
        <v>87</v>
      </c>
      <c r="C161" s="398"/>
      <c r="D161" s="398"/>
      <c r="E161" s="398"/>
      <c r="F161" s="398"/>
      <c r="G161" s="398"/>
      <c r="H161" s="398"/>
      <c r="I161" s="398"/>
      <c r="J161" s="398"/>
      <c r="K161" s="399"/>
      <c r="L161" s="15"/>
      <c r="M161" s="15"/>
      <c r="N161" s="15"/>
      <c r="O161" s="15"/>
      <c r="P161" s="15"/>
      <c r="Q161" s="15"/>
      <c r="R161" s="15"/>
      <c r="S161" s="15"/>
      <c r="T161" s="15"/>
      <c r="U161" s="15"/>
      <c r="V161" s="15"/>
      <c r="W161" s="15"/>
    </row>
    <row r="162" spans="1:23" ht="18">
      <c r="A162" s="16"/>
      <c r="B162" s="400" t="s">
        <v>88</v>
      </c>
      <c r="C162" s="398"/>
      <c r="D162" s="398"/>
      <c r="E162" s="398"/>
      <c r="F162" s="398"/>
      <c r="G162" s="398"/>
      <c r="H162" s="398"/>
      <c r="I162" s="398"/>
      <c r="J162" s="398"/>
      <c r="K162" s="399"/>
      <c r="L162" s="15"/>
      <c r="M162" s="15"/>
      <c r="N162" s="15"/>
      <c r="O162" s="15"/>
      <c r="P162" s="15"/>
      <c r="Q162" s="15"/>
      <c r="R162" s="15"/>
      <c r="S162" s="15"/>
      <c r="T162" s="15"/>
      <c r="U162" s="15"/>
      <c r="V162" s="15"/>
      <c r="W162" s="15"/>
    </row>
    <row r="163" spans="1:23" ht="15">
      <c r="A163" s="17"/>
      <c r="B163" s="443" t="s">
        <v>89</v>
      </c>
      <c r="C163" s="444"/>
      <c r="D163" s="444"/>
      <c r="E163" s="444"/>
      <c r="F163" s="444"/>
      <c r="G163" s="444"/>
      <c r="H163" s="444"/>
      <c r="I163" s="444"/>
      <c r="J163" s="444"/>
      <c r="K163" s="445"/>
    </row>
    <row r="164" spans="1:23" ht="12.75">
      <c r="A164" s="17"/>
      <c r="B164" s="17"/>
      <c r="C164" s="17"/>
      <c r="D164" s="17"/>
      <c r="E164" s="17"/>
      <c r="F164" s="17"/>
      <c r="G164" s="17"/>
      <c r="H164" s="17"/>
      <c r="I164" s="17"/>
      <c r="J164" s="17"/>
      <c r="K164" s="17"/>
    </row>
    <row r="165" spans="1:23" ht="18">
      <c r="A165" s="17"/>
      <c r="B165" s="8"/>
      <c r="C165" s="8"/>
      <c r="D165" s="8"/>
      <c r="E165" s="8"/>
      <c r="F165" s="8"/>
      <c r="G165" s="8"/>
      <c r="H165" s="8"/>
      <c r="I165" s="8"/>
      <c r="J165" s="8"/>
      <c r="K165" s="23"/>
    </row>
    <row r="166" spans="1:23" ht="8.1" customHeight="1" thickBot="1">
      <c r="A166" s="307"/>
      <c r="B166" s="310"/>
      <c r="C166" s="310"/>
      <c r="D166" s="310"/>
      <c r="E166" s="310"/>
      <c r="F166" s="310"/>
      <c r="G166" s="310"/>
      <c r="H166" s="310"/>
      <c r="I166" s="310"/>
      <c r="J166" s="308"/>
      <c r="K166" s="17"/>
    </row>
    <row r="167" spans="1:23" ht="10.5" customHeight="1">
      <c r="A167" s="17"/>
      <c r="B167" s="309"/>
      <c r="C167" s="309"/>
      <c r="D167" s="309"/>
      <c r="E167" s="323" t="s">
        <v>1956</v>
      </c>
      <c r="F167" s="309"/>
      <c r="G167" s="309"/>
      <c r="H167" s="309"/>
      <c r="I167" s="309"/>
      <c r="J167" s="23"/>
      <c r="K167" s="23"/>
    </row>
    <row r="168" spans="1:23" ht="15">
      <c r="A168" s="386" t="s">
        <v>90</v>
      </c>
      <c r="B168" s="387"/>
      <c r="C168" s="386" t="s">
        <v>91</v>
      </c>
      <c r="D168" s="387"/>
      <c r="E168" s="386" t="s">
        <v>92</v>
      </c>
      <c r="F168" s="387"/>
      <c r="G168" s="386" t="s">
        <v>93</v>
      </c>
      <c r="H168" s="387"/>
      <c r="I168" s="386" t="s">
        <v>94</v>
      </c>
      <c r="J168" s="387"/>
      <c r="K168" s="23"/>
    </row>
    <row r="169" spans="1:23" ht="12.75">
      <c r="A169" s="17"/>
      <c r="B169" s="17"/>
      <c r="C169" s="17"/>
      <c r="D169" s="17"/>
      <c r="E169" s="17"/>
      <c r="F169" s="17"/>
      <c r="G169" s="17"/>
      <c r="H169" s="17"/>
      <c r="I169" s="17"/>
      <c r="J169" s="17"/>
      <c r="K169" s="17"/>
    </row>
    <row r="170" spans="1:23" ht="18">
      <c r="A170" s="17"/>
      <c r="B170" s="9" t="s">
        <v>32</v>
      </c>
      <c r="C170" s="10"/>
      <c r="D170" s="10"/>
      <c r="E170" s="10"/>
      <c r="F170" s="10"/>
      <c r="G170" s="10"/>
      <c r="H170" s="10"/>
      <c r="I170" s="10"/>
      <c r="J170" s="10"/>
      <c r="K170" s="17"/>
    </row>
    <row r="171" spans="1:23" ht="12.75">
      <c r="A171" s="17"/>
      <c r="B171" s="388" t="s">
        <v>1907</v>
      </c>
      <c r="C171" s="389"/>
      <c r="D171" s="389"/>
      <c r="E171" s="389"/>
      <c r="F171" s="389"/>
      <c r="G171" s="389"/>
      <c r="H171" s="389"/>
      <c r="I171" s="389"/>
      <c r="J171" s="390"/>
      <c r="K171" s="17"/>
    </row>
    <row r="172" spans="1:23" ht="12.75">
      <c r="A172" s="17"/>
      <c r="B172" s="391"/>
      <c r="C172" s="392"/>
      <c r="D172" s="392"/>
      <c r="E172" s="392"/>
      <c r="F172" s="392"/>
      <c r="G172" s="392"/>
      <c r="H172" s="392"/>
      <c r="I172" s="392"/>
      <c r="J172" s="393"/>
      <c r="K172" s="17"/>
    </row>
    <row r="173" spans="1:23" ht="12.75">
      <c r="A173" s="17"/>
      <c r="B173" s="391"/>
      <c r="C173" s="392"/>
      <c r="D173" s="392"/>
      <c r="E173" s="392"/>
      <c r="F173" s="392"/>
      <c r="G173" s="392"/>
      <c r="H173" s="392"/>
      <c r="I173" s="392"/>
      <c r="J173" s="393"/>
      <c r="K173" s="17"/>
    </row>
    <row r="174" spans="1:23" ht="12.75">
      <c r="A174" s="17"/>
      <c r="B174" s="391"/>
      <c r="C174" s="392"/>
      <c r="D174" s="392"/>
      <c r="E174" s="392"/>
      <c r="F174" s="392"/>
      <c r="G174" s="392"/>
      <c r="H174" s="392"/>
      <c r="I174" s="392"/>
      <c r="J174" s="393"/>
      <c r="K174" s="17"/>
    </row>
    <row r="175" spans="1:23" ht="12.75">
      <c r="A175" s="17"/>
      <c r="B175" s="391"/>
      <c r="C175" s="392"/>
      <c r="D175" s="392"/>
      <c r="E175" s="392"/>
      <c r="F175" s="392"/>
      <c r="G175" s="392"/>
      <c r="H175" s="392"/>
      <c r="I175" s="392"/>
      <c r="J175" s="393"/>
      <c r="K175" s="17"/>
    </row>
    <row r="176" spans="1:23" ht="12.75">
      <c r="A176" s="17"/>
      <c r="B176" s="394"/>
      <c r="C176" s="395"/>
      <c r="D176" s="395"/>
      <c r="E176" s="395"/>
      <c r="F176" s="395"/>
      <c r="G176" s="395"/>
      <c r="H176" s="395"/>
      <c r="I176" s="395"/>
      <c r="J176" s="396"/>
      <c r="K176" s="17"/>
    </row>
    <row r="177" spans="1:23" ht="12.75">
      <c r="A177" s="17"/>
      <c r="B177" s="17"/>
      <c r="C177" s="17"/>
      <c r="D177" s="17"/>
      <c r="E177" s="17"/>
      <c r="F177" s="17"/>
      <c r="G177" s="17"/>
      <c r="H177" s="17"/>
      <c r="I177" s="17"/>
      <c r="J177" s="17"/>
      <c r="K177" s="17"/>
    </row>
    <row r="178" spans="1:23" ht="18">
      <c r="A178" s="14" t="s">
        <v>95</v>
      </c>
      <c r="B178" s="397" t="s">
        <v>96</v>
      </c>
      <c r="C178" s="398"/>
      <c r="D178" s="398"/>
      <c r="E178" s="398"/>
      <c r="F178" s="398"/>
      <c r="G178" s="398"/>
      <c r="H178" s="398"/>
      <c r="I178" s="398"/>
      <c r="J178" s="398"/>
      <c r="K178" s="399"/>
      <c r="L178" s="24"/>
      <c r="M178" s="24"/>
      <c r="N178" s="24"/>
      <c r="O178" s="24"/>
      <c r="P178" s="24"/>
      <c r="Q178" s="24"/>
      <c r="R178" s="24"/>
      <c r="S178" s="24"/>
      <c r="T178" s="24"/>
      <c r="U178" s="24"/>
      <c r="V178" s="24"/>
      <c r="W178" s="24"/>
    </row>
    <row r="179" spans="1:23" ht="15">
      <c r="A179" s="25"/>
      <c r="B179" s="400" t="s">
        <v>97</v>
      </c>
      <c r="C179" s="398"/>
      <c r="D179" s="398"/>
      <c r="E179" s="398"/>
      <c r="F179" s="398"/>
      <c r="G179" s="398"/>
      <c r="H179" s="398"/>
      <c r="I179" s="398"/>
      <c r="J179" s="398"/>
      <c r="K179" s="399"/>
      <c r="L179" s="24"/>
      <c r="M179" s="24"/>
      <c r="N179" s="24"/>
      <c r="O179" s="24"/>
      <c r="P179" s="24"/>
      <c r="Q179" s="24"/>
      <c r="R179" s="24"/>
      <c r="S179" s="24"/>
      <c r="T179" s="24"/>
      <c r="U179" s="24"/>
      <c r="V179" s="24"/>
      <c r="W179" s="24"/>
    </row>
    <row r="180" spans="1:23" ht="15">
      <c r="A180" s="25"/>
      <c r="B180" s="400" t="s">
        <v>89</v>
      </c>
      <c r="C180" s="398"/>
      <c r="D180" s="398"/>
      <c r="E180" s="398"/>
      <c r="F180" s="398"/>
      <c r="G180" s="398"/>
      <c r="H180" s="398"/>
      <c r="I180" s="398"/>
      <c r="J180" s="398"/>
      <c r="K180" s="399"/>
      <c r="L180" s="24"/>
      <c r="M180" s="24"/>
      <c r="N180" s="24"/>
      <c r="O180" s="24"/>
      <c r="P180" s="24"/>
      <c r="Q180" s="24"/>
      <c r="R180" s="24"/>
      <c r="S180" s="24"/>
      <c r="T180" s="24"/>
      <c r="U180" s="24"/>
      <c r="V180" s="24"/>
      <c r="W180" s="24"/>
    </row>
    <row r="181" spans="1:23" ht="12.75">
      <c r="A181" s="25"/>
      <c r="B181" s="25"/>
      <c r="C181" s="25"/>
      <c r="D181" s="25"/>
      <c r="E181" s="25"/>
      <c r="F181" s="25"/>
      <c r="G181" s="25"/>
      <c r="H181" s="25"/>
      <c r="I181" s="25"/>
      <c r="J181" s="25"/>
      <c r="K181" s="25"/>
      <c r="L181" s="24"/>
      <c r="M181" s="24"/>
      <c r="N181" s="24"/>
      <c r="O181" s="24"/>
      <c r="P181" s="24"/>
      <c r="Q181" s="24"/>
      <c r="R181" s="24"/>
      <c r="S181" s="24"/>
      <c r="T181" s="24"/>
      <c r="U181" s="24"/>
      <c r="V181" s="24"/>
      <c r="W181" s="24"/>
    </row>
    <row r="182" spans="1:23" ht="18">
      <c r="A182" s="25"/>
      <c r="B182" s="8"/>
      <c r="C182" s="8"/>
      <c r="D182" s="8"/>
      <c r="E182" s="8"/>
      <c r="F182" s="8"/>
      <c r="G182" s="8"/>
      <c r="H182" s="8"/>
      <c r="I182" s="8"/>
      <c r="J182" s="8"/>
      <c r="K182" s="25"/>
      <c r="L182" s="24"/>
      <c r="M182" s="24"/>
      <c r="N182" s="24"/>
      <c r="O182" s="24"/>
      <c r="P182" s="24"/>
      <c r="Q182" s="24"/>
      <c r="R182" s="24"/>
      <c r="S182" s="24"/>
      <c r="T182" s="24"/>
      <c r="U182" s="24"/>
      <c r="V182" s="24"/>
      <c r="W182" s="24"/>
    </row>
    <row r="183" spans="1:23" ht="8.1" customHeight="1" thickBot="1">
      <c r="A183" s="307"/>
      <c r="B183" s="310"/>
      <c r="C183" s="310"/>
      <c r="D183" s="310"/>
      <c r="E183" s="310"/>
      <c r="F183" s="310"/>
      <c r="G183" s="310"/>
      <c r="H183" s="310"/>
      <c r="I183" s="310"/>
      <c r="J183" s="308"/>
      <c r="K183" s="17"/>
    </row>
    <row r="184" spans="1:23" ht="9.75" customHeight="1">
      <c r="A184" s="25"/>
      <c r="B184" s="25"/>
      <c r="C184" s="25"/>
      <c r="D184" s="25"/>
      <c r="E184" s="25"/>
      <c r="F184" s="25"/>
      <c r="G184" s="25"/>
      <c r="H184" s="25"/>
      <c r="I184" s="25"/>
      <c r="J184" s="25"/>
      <c r="K184" s="25"/>
      <c r="L184" s="24"/>
      <c r="M184" s="24"/>
      <c r="N184" s="24"/>
      <c r="O184" s="24"/>
      <c r="P184" s="24"/>
      <c r="Q184" s="24"/>
      <c r="R184" s="24"/>
      <c r="S184" s="24"/>
      <c r="T184" s="24"/>
      <c r="U184" s="24"/>
      <c r="V184" s="24"/>
      <c r="W184" s="24"/>
    </row>
    <row r="185" spans="1:23" ht="28.5" customHeight="1">
      <c r="A185" s="384" t="s">
        <v>1964</v>
      </c>
      <c r="B185" s="385"/>
      <c r="C185" s="384" t="s">
        <v>1965</v>
      </c>
      <c r="D185" s="385"/>
      <c r="E185" s="384" t="s">
        <v>1966</v>
      </c>
      <c r="F185" s="385"/>
      <c r="G185" s="384" t="s">
        <v>1967</v>
      </c>
      <c r="H185" s="385"/>
      <c r="I185" s="384" t="s">
        <v>1968</v>
      </c>
      <c r="J185" s="385"/>
      <c r="K185" s="25"/>
      <c r="L185" s="24"/>
      <c r="M185" s="24"/>
      <c r="N185" s="24"/>
      <c r="O185" s="24"/>
      <c r="P185" s="24"/>
      <c r="Q185" s="24"/>
      <c r="R185" s="24"/>
      <c r="S185" s="24"/>
      <c r="T185" s="24"/>
      <c r="U185" s="24"/>
      <c r="V185" s="24"/>
      <c r="W185" s="24"/>
    </row>
    <row r="186" spans="1:23" ht="12.75">
      <c r="A186" s="25"/>
      <c r="B186" s="25"/>
      <c r="C186" s="25"/>
      <c r="D186" s="25"/>
      <c r="E186" s="25"/>
      <c r="F186" s="25"/>
      <c r="G186" s="25"/>
      <c r="H186" s="25"/>
      <c r="I186" s="25"/>
      <c r="J186" s="25"/>
      <c r="K186" s="25"/>
      <c r="L186" s="24"/>
      <c r="M186" s="24"/>
      <c r="N186" s="24"/>
      <c r="O186" s="24"/>
      <c r="P186" s="24"/>
      <c r="Q186" s="24"/>
      <c r="R186" s="24"/>
      <c r="S186" s="24"/>
      <c r="T186" s="24"/>
      <c r="U186" s="24"/>
      <c r="V186" s="24"/>
      <c r="W186" s="24"/>
    </row>
    <row r="187" spans="1:23" ht="18">
      <c r="A187" s="25"/>
      <c r="B187" s="9" t="s">
        <v>32</v>
      </c>
      <c r="C187" s="10"/>
      <c r="D187" s="10"/>
      <c r="E187" s="10"/>
      <c r="F187" s="10"/>
      <c r="G187" s="10"/>
      <c r="H187" s="10"/>
      <c r="I187" s="10"/>
      <c r="J187" s="10"/>
      <c r="K187" s="25"/>
      <c r="L187" s="24"/>
      <c r="M187" s="24"/>
      <c r="N187" s="24"/>
      <c r="O187" s="24"/>
      <c r="P187" s="24"/>
      <c r="Q187" s="24"/>
      <c r="R187" s="24"/>
      <c r="S187" s="24"/>
      <c r="T187" s="24"/>
      <c r="U187" s="24"/>
      <c r="V187" s="24"/>
      <c r="W187" s="24"/>
    </row>
    <row r="188" spans="1:23" ht="12.75">
      <c r="A188" s="25"/>
      <c r="B188" s="388"/>
      <c r="C188" s="389"/>
      <c r="D188" s="389"/>
      <c r="E188" s="389"/>
      <c r="F188" s="389"/>
      <c r="G188" s="389"/>
      <c r="H188" s="389"/>
      <c r="I188" s="389"/>
      <c r="J188" s="390"/>
      <c r="K188" s="25"/>
      <c r="L188" s="24"/>
      <c r="M188" s="24"/>
      <c r="N188" s="24"/>
      <c r="O188" s="24"/>
      <c r="P188" s="24"/>
      <c r="Q188" s="24"/>
      <c r="R188" s="24"/>
      <c r="S188" s="24"/>
      <c r="T188" s="24"/>
      <c r="U188" s="24"/>
      <c r="V188" s="24"/>
      <c r="W188" s="24"/>
    </row>
    <row r="189" spans="1:23" ht="12.75">
      <c r="A189" s="25"/>
      <c r="B189" s="391"/>
      <c r="C189" s="392"/>
      <c r="D189" s="392"/>
      <c r="E189" s="392"/>
      <c r="F189" s="392"/>
      <c r="G189" s="392"/>
      <c r="H189" s="392"/>
      <c r="I189" s="392"/>
      <c r="J189" s="393"/>
      <c r="K189" s="25"/>
      <c r="L189" s="24"/>
      <c r="M189" s="24"/>
      <c r="N189" s="24"/>
      <c r="O189" s="24"/>
      <c r="P189" s="24"/>
      <c r="Q189" s="24"/>
      <c r="R189" s="24"/>
      <c r="S189" s="24"/>
      <c r="T189" s="24"/>
      <c r="U189" s="24"/>
      <c r="V189" s="24"/>
      <c r="W189" s="24"/>
    </row>
    <row r="190" spans="1:23" ht="12.75">
      <c r="A190" s="25"/>
      <c r="B190" s="391"/>
      <c r="C190" s="392"/>
      <c r="D190" s="392"/>
      <c r="E190" s="392"/>
      <c r="F190" s="392"/>
      <c r="G190" s="392"/>
      <c r="H190" s="392"/>
      <c r="I190" s="392"/>
      <c r="J190" s="393"/>
      <c r="K190" s="25"/>
      <c r="L190" s="24"/>
      <c r="M190" s="24"/>
      <c r="N190" s="24"/>
      <c r="O190" s="24"/>
      <c r="P190" s="24"/>
      <c r="Q190" s="24"/>
      <c r="R190" s="24"/>
      <c r="S190" s="24"/>
      <c r="T190" s="24"/>
      <c r="U190" s="24"/>
      <c r="V190" s="24"/>
      <c r="W190" s="24"/>
    </row>
    <row r="191" spans="1:23" ht="12.75">
      <c r="A191" s="25"/>
      <c r="B191" s="391"/>
      <c r="C191" s="392"/>
      <c r="D191" s="392"/>
      <c r="E191" s="392"/>
      <c r="F191" s="392"/>
      <c r="G191" s="392"/>
      <c r="H191" s="392"/>
      <c r="I191" s="392"/>
      <c r="J191" s="393"/>
      <c r="K191" s="25"/>
      <c r="L191" s="24"/>
      <c r="M191" s="24"/>
      <c r="N191" s="24"/>
      <c r="O191" s="24"/>
      <c r="P191" s="24"/>
      <c r="Q191" s="24"/>
      <c r="R191" s="24"/>
      <c r="S191" s="24"/>
      <c r="T191" s="24"/>
      <c r="U191" s="24"/>
      <c r="V191" s="24"/>
      <c r="W191" s="24"/>
    </row>
    <row r="192" spans="1:23" ht="12.75">
      <c r="A192" s="25"/>
      <c r="B192" s="391"/>
      <c r="C192" s="392"/>
      <c r="D192" s="392"/>
      <c r="E192" s="392"/>
      <c r="F192" s="392"/>
      <c r="G192" s="392"/>
      <c r="H192" s="392"/>
      <c r="I192" s="392"/>
      <c r="J192" s="393"/>
      <c r="K192" s="25"/>
      <c r="L192" s="24"/>
      <c r="M192" s="24"/>
      <c r="N192" s="24"/>
      <c r="O192" s="24"/>
      <c r="P192" s="24"/>
      <c r="Q192" s="24"/>
      <c r="R192" s="24"/>
      <c r="S192" s="24"/>
      <c r="T192" s="24"/>
      <c r="U192" s="24"/>
      <c r="V192" s="24"/>
      <c r="W192" s="24"/>
    </row>
    <row r="193" spans="1:23" ht="12.75">
      <c r="A193" s="25"/>
      <c r="B193" s="394"/>
      <c r="C193" s="395"/>
      <c r="D193" s="395"/>
      <c r="E193" s="395"/>
      <c r="F193" s="395"/>
      <c r="G193" s="395"/>
      <c r="H193" s="395"/>
      <c r="I193" s="395"/>
      <c r="J193" s="396"/>
      <c r="K193" s="25"/>
      <c r="L193" s="24"/>
      <c r="M193" s="24"/>
      <c r="N193" s="24"/>
      <c r="O193" s="24"/>
      <c r="P193" s="24"/>
      <c r="Q193" s="24"/>
      <c r="R193" s="24"/>
      <c r="S193" s="24"/>
      <c r="T193" s="24"/>
      <c r="U193" s="24"/>
      <c r="V193" s="24"/>
      <c r="W193" s="24"/>
    </row>
    <row r="194" spans="1:23" ht="12.75">
      <c r="A194" s="25"/>
      <c r="B194" s="25"/>
      <c r="C194" s="25"/>
      <c r="D194" s="25"/>
      <c r="E194" s="25"/>
      <c r="F194" s="25"/>
      <c r="G194" s="25"/>
      <c r="H194" s="25"/>
      <c r="I194" s="25"/>
      <c r="J194" s="25"/>
      <c r="K194" s="25"/>
      <c r="L194" s="24"/>
      <c r="M194" s="24"/>
      <c r="N194" s="24"/>
      <c r="O194" s="24"/>
      <c r="P194" s="24"/>
      <c r="Q194" s="24"/>
      <c r="R194" s="24"/>
      <c r="S194" s="24"/>
      <c r="T194" s="24"/>
      <c r="U194" s="24"/>
      <c r="V194" s="24"/>
      <c r="W194" s="24"/>
    </row>
    <row r="195" spans="1:23" ht="18">
      <c r="A195" s="14" t="s">
        <v>98</v>
      </c>
      <c r="B195" s="397" t="s">
        <v>99</v>
      </c>
      <c r="C195" s="398"/>
      <c r="D195" s="398"/>
      <c r="E195" s="398"/>
      <c r="F195" s="398"/>
      <c r="G195" s="398"/>
      <c r="H195" s="398"/>
      <c r="I195" s="398"/>
      <c r="J195" s="398"/>
      <c r="K195" s="399"/>
      <c r="L195" s="24"/>
      <c r="M195" s="24"/>
      <c r="N195" s="24"/>
      <c r="O195" s="24"/>
      <c r="P195" s="24"/>
      <c r="Q195" s="24"/>
      <c r="R195" s="24"/>
      <c r="S195" s="24"/>
      <c r="T195" s="24"/>
      <c r="U195" s="24"/>
      <c r="V195" s="24"/>
      <c r="W195" s="24"/>
    </row>
    <row r="196" spans="1:23" ht="15">
      <c r="A196" s="25"/>
      <c r="B196" s="400" t="s">
        <v>100</v>
      </c>
      <c r="C196" s="398"/>
      <c r="D196" s="398"/>
      <c r="E196" s="398"/>
      <c r="F196" s="398"/>
      <c r="G196" s="398"/>
      <c r="H196" s="398"/>
      <c r="I196" s="398"/>
      <c r="J196" s="398"/>
      <c r="K196" s="399"/>
      <c r="L196" s="24"/>
      <c r="M196" s="24"/>
      <c r="N196" s="24"/>
      <c r="O196" s="24"/>
      <c r="P196" s="24"/>
      <c r="Q196" s="24"/>
      <c r="R196" s="24"/>
      <c r="S196" s="24"/>
      <c r="T196" s="24"/>
      <c r="U196" s="24"/>
      <c r="V196" s="24"/>
      <c r="W196" s="24"/>
    </row>
    <row r="197" spans="1:23" ht="15">
      <c r="A197" s="25"/>
      <c r="B197" s="400" t="s">
        <v>89</v>
      </c>
      <c r="C197" s="398"/>
      <c r="D197" s="398"/>
      <c r="E197" s="398"/>
      <c r="F197" s="398"/>
      <c r="G197" s="398"/>
      <c r="H197" s="398"/>
      <c r="I197" s="398"/>
      <c r="J197" s="398"/>
      <c r="K197" s="399"/>
      <c r="L197" s="24"/>
      <c r="M197" s="24"/>
      <c r="N197" s="24"/>
      <c r="O197" s="24"/>
      <c r="P197" s="24"/>
      <c r="Q197" s="24"/>
      <c r="R197" s="24"/>
      <c r="S197" s="24"/>
      <c r="T197" s="24"/>
      <c r="U197" s="24"/>
      <c r="V197" s="24"/>
      <c r="W197" s="24"/>
    </row>
    <row r="198" spans="1:23" ht="12.75">
      <c r="A198" s="25"/>
      <c r="B198" s="25"/>
      <c r="C198" s="25"/>
      <c r="D198" s="25"/>
      <c r="E198" s="25"/>
      <c r="F198" s="25"/>
      <c r="G198" s="25"/>
      <c r="H198" s="25"/>
      <c r="I198" s="25"/>
      <c r="J198" s="25"/>
      <c r="K198" s="25"/>
      <c r="L198" s="24"/>
      <c r="M198" s="24"/>
      <c r="N198" s="24"/>
      <c r="O198" s="24"/>
      <c r="P198" s="24"/>
      <c r="Q198" s="24"/>
      <c r="R198" s="24"/>
      <c r="S198" s="24"/>
      <c r="T198" s="24"/>
      <c r="U198" s="24"/>
      <c r="V198" s="24"/>
      <c r="W198" s="24"/>
    </row>
    <row r="199" spans="1:23" ht="18">
      <c r="A199" s="25"/>
      <c r="B199" s="8"/>
      <c r="C199" s="8"/>
      <c r="D199" s="8"/>
      <c r="E199" s="8"/>
      <c r="F199" s="8"/>
      <c r="G199" s="8"/>
      <c r="H199" s="8"/>
      <c r="I199" s="8"/>
      <c r="J199" s="8"/>
      <c r="K199" s="25"/>
      <c r="L199" s="24"/>
      <c r="M199" s="24"/>
      <c r="N199" s="24"/>
      <c r="O199" s="24"/>
      <c r="P199" s="24"/>
      <c r="Q199" s="24"/>
      <c r="R199" s="24"/>
      <c r="S199" s="24"/>
      <c r="T199" s="24"/>
      <c r="U199" s="24"/>
      <c r="V199" s="24"/>
      <c r="W199" s="24"/>
    </row>
    <row r="200" spans="1:23" ht="8.1" customHeight="1" thickBot="1">
      <c r="A200" s="307"/>
      <c r="B200" s="310"/>
      <c r="C200" s="310"/>
      <c r="D200" s="310"/>
      <c r="E200" s="310"/>
      <c r="F200" s="310"/>
      <c r="G200" s="310"/>
      <c r="H200" s="310"/>
      <c r="I200" s="310"/>
      <c r="J200" s="308"/>
      <c r="K200" s="17"/>
    </row>
    <row r="201" spans="1:23" ht="9" customHeight="1">
      <c r="A201" s="25"/>
      <c r="B201" s="25"/>
      <c r="C201" s="25"/>
      <c r="D201" s="25"/>
      <c r="E201" s="25"/>
      <c r="F201" s="25"/>
      <c r="G201" s="25"/>
      <c r="H201" s="25"/>
      <c r="I201" s="25"/>
      <c r="J201" s="25"/>
      <c r="K201" s="25"/>
      <c r="L201" s="24"/>
      <c r="M201" s="24"/>
      <c r="N201" s="24"/>
      <c r="O201" s="24"/>
      <c r="P201" s="24"/>
      <c r="Q201" s="24"/>
      <c r="R201" s="24"/>
      <c r="S201" s="24"/>
      <c r="T201" s="24"/>
      <c r="U201" s="24"/>
      <c r="V201" s="24"/>
      <c r="W201" s="24"/>
    </row>
    <row r="202" spans="1:23" ht="15">
      <c r="A202" s="386" t="s">
        <v>101</v>
      </c>
      <c r="B202" s="387"/>
      <c r="C202" s="386" t="s">
        <v>102</v>
      </c>
      <c r="D202" s="387"/>
      <c r="E202" s="386" t="s">
        <v>103</v>
      </c>
      <c r="F202" s="387"/>
      <c r="G202" s="386" t="s">
        <v>104</v>
      </c>
      <c r="H202" s="387"/>
      <c r="I202" s="386" t="s">
        <v>105</v>
      </c>
      <c r="J202" s="387"/>
      <c r="K202" s="25"/>
      <c r="L202" s="24"/>
      <c r="M202" s="24"/>
      <c r="N202" s="24"/>
      <c r="O202" s="24"/>
      <c r="P202" s="24"/>
      <c r="Q202" s="24"/>
      <c r="R202" s="24"/>
      <c r="S202" s="24"/>
      <c r="T202" s="24"/>
      <c r="U202" s="24"/>
      <c r="V202" s="24"/>
      <c r="W202" s="24"/>
    </row>
    <row r="203" spans="1:23" ht="12.75">
      <c r="A203" s="25"/>
      <c r="B203" s="25"/>
      <c r="C203" s="25"/>
      <c r="D203" s="25"/>
      <c r="E203" s="25"/>
      <c r="F203" s="25"/>
      <c r="G203" s="25"/>
      <c r="H203" s="25"/>
      <c r="I203" s="25"/>
      <c r="J203" s="25"/>
      <c r="K203" s="25"/>
      <c r="L203" s="24"/>
      <c r="M203" s="24"/>
      <c r="N203" s="24"/>
      <c r="O203" s="24"/>
      <c r="P203" s="24"/>
      <c r="Q203" s="24"/>
      <c r="R203" s="24"/>
      <c r="S203" s="24"/>
      <c r="T203" s="24"/>
      <c r="U203" s="24"/>
      <c r="V203" s="24"/>
      <c r="W203" s="24"/>
    </row>
    <row r="204" spans="1:23" ht="18">
      <c r="A204" s="25"/>
      <c r="B204" s="9" t="s">
        <v>32</v>
      </c>
      <c r="C204" s="10"/>
      <c r="D204" s="10"/>
      <c r="E204" s="10"/>
      <c r="F204" s="10"/>
      <c r="G204" s="10"/>
      <c r="H204" s="10"/>
      <c r="I204" s="10"/>
      <c r="J204" s="10"/>
      <c r="K204" s="25"/>
      <c r="L204" s="24"/>
      <c r="M204" s="24"/>
      <c r="N204" s="24"/>
      <c r="O204" s="24"/>
      <c r="P204" s="24"/>
      <c r="Q204" s="24"/>
      <c r="R204" s="24"/>
      <c r="S204" s="24"/>
      <c r="T204" s="24"/>
      <c r="U204" s="24"/>
      <c r="V204" s="24"/>
      <c r="W204" s="24"/>
    </row>
    <row r="205" spans="1:23" ht="12.75">
      <c r="A205" s="25"/>
      <c r="B205" s="388" t="s">
        <v>1907</v>
      </c>
      <c r="C205" s="389"/>
      <c r="D205" s="389"/>
      <c r="E205" s="389"/>
      <c r="F205" s="389"/>
      <c r="G205" s="389"/>
      <c r="H205" s="389"/>
      <c r="I205" s="389"/>
      <c r="J205" s="390"/>
      <c r="K205" s="25"/>
      <c r="L205" s="24"/>
      <c r="M205" s="24"/>
      <c r="N205" s="24"/>
      <c r="O205" s="24"/>
      <c r="P205" s="24"/>
      <c r="Q205" s="24"/>
      <c r="R205" s="24"/>
      <c r="S205" s="24"/>
      <c r="T205" s="24"/>
      <c r="U205" s="24"/>
      <c r="V205" s="24"/>
      <c r="W205" s="24"/>
    </row>
    <row r="206" spans="1:23" ht="12.75">
      <c r="A206" s="25"/>
      <c r="B206" s="391"/>
      <c r="C206" s="392"/>
      <c r="D206" s="392"/>
      <c r="E206" s="392"/>
      <c r="F206" s="392"/>
      <c r="G206" s="392"/>
      <c r="H206" s="392"/>
      <c r="I206" s="392"/>
      <c r="J206" s="393"/>
      <c r="K206" s="25"/>
      <c r="L206" s="24"/>
      <c r="M206" s="24"/>
      <c r="N206" s="24"/>
      <c r="O206" s="24"/>
      <c r="P206" s="24"/>
      <c r="Q206" s="24"/>
      <c r="R206" s="24"/>
      <c r="S206" s="24"/>
      <c r="T206" s="24"/>
      <c r="U206" s="24"/>
      <c r="V206" s="24"/>
      <c r="W206" s="24"/>
    </row>
    <row r="207" spans="1:23" ht="12.75">
      <c r="A207" s="25"/>
      <c r="B207" s="391"/>
      <c r="C207" s="392"/>
      <c r="D207" s="392"/>
      <c r="E207" s="392"/>
      <c r="F207" s="392"/>
      <c r="G207" s="392"/>
      <c r="H207" s="392"/>
      <c r="I207" s="392"/>
      <c r="J207" s="393"/>
      <c r="K207" s="25"/>
      <c r="L207" s="24"/>
      <c r="M207" s="24"/>
      <c r="N207" s="24"/>
      <c r="O207" s="24"/>
      <c r="P207" s="24"/>
      <c r="Q207" s="24"/>
      <c r="R207" s="24"/>
      <c r="S207" s="24"/>
      <c r="T207" s="24"/>
      <c r="U207" s="24"/>
      <c r="V207" s="24"/>
      <c r="W207" s="24"/>
    </row>
    <row r="208" spans="1:23" ht="12.75">
      <c r="A208" s="25"/>
      <c r="B208" s="391"/>
      <c r="C208" s="392"/>
      <c r="D208" s="392"/>
      <c r="E208" s="392"/>
      <c r="F208" s="392"/>
      <c r="G208" s="392"/>
      <c r="H208" s="392"/>
      <c r="I208" s="392"/>
      <c r="J208" s="393"/>
      <c r="K208" s="25"/>
      <c r="L208" s="24"/>
      <c r="M208" s="24"/>
      <c r="N208" s="24"/>
      <c r="O208" s="24"/>
      <c r="P208" s="24"/>
      <c r="Q208" s="24"/>
      <c r="R208" s="24"/>
      <c r="S208" s="24"/>
      <c r="T208" s="24"/>
      <c r="U208" s="24"/>
      <c r="V208" s="24"/>
      <c r="W208" s="24"/>
    </row>
    <row r="209" spans="1:23" ht="12.75">
      <c r="A209" s="25"/>
      <c r="B209" s="391"/>
      <c r="C209" s="392"/>
      <c r="D209" s="392"/>
      <c r="E209" s="392"/>
      <c r="F209" s="392"/>
      <c r="G209" s="392"/>
      <c r="H209" s="392"/>
      <c r="I209" s="392"/>
      <c r="J209" s="393"/>
      <c r="K209" s="25"/>
      <c r="L209" s="24"/>
      <c r="M209" s="24"/>
      <c r="N209" s="24"/>
      <c r="O209" s="24"/>
      <c r="P209" s="24"/>
      <c r="Q209" s="24"/>
      <c r="R209" s="24"/>
      <c r="S209" s="24"/>
      <c r="T209" s="24"/>
      <c r="U209" s="24"/>
      <c r="V209" s="24"/>
      <c r="W209" s="24"/>
    </row>
    <row r="210" spans="1:23" ht="12.75">
      <c r="A210" s="25"/>
      <c r="B210" s="394"/>
      <c r="C210" s="395"/>
      <c r="D210" s="395"/>
      <c r="E210" s="395"/>
      <c r="F210" s="395"/>
      <c r="G210" s="395"/>
      <c r="H210" s="395"/>
      <c r="I210" s="395"/>
      <c r="J210" s="396"/>
      <c r="K210" s="25"/>
      <c r="L210" s="24"/>
      <c r="M210" s="24"/>
      <c r="N210" s="24"/>
      <c r="O210" s="24"/>
      <c r="P210" s="24"/>
      <c r="Q210" s="24"/>
      <c r="R210" s="24"/>
      <c r="S210" s="24"/>
      <c r="T210" s="24"/>
      <c r="U210" s="24"/>
      <c r="V210" s="24"/>
      <c r="W210" s="24"/>
    </row>
    <row r="211" spans="1:23" ht="12.75">
      <c r="A211" s="25"/>
      <c r="B211" s="25"/>
      <c r="C211" s="25"/>
      <c r="D211" s="25"/>
      <c r="E211" s="25"/>
      <c r="F211" s="25"/>
      <c r="G211" s="25"/>
      <c r="H211" s="25"/>
      <c r="I211" s="25"/>
      <c r="J211" s="25"/>
      <c r="K211" s="25"/>
      <c r="L211" s="24"/>
      <c r="M211" s="24"/>
      <c r="N211" s="24"/>
      <c r="O211" s="24"/>
      <c r="P211" s="24"/>
      <c r="Q211" s="24"/>
      <c r="R211" s="24"/>
      <c r="S211" s="24"/>
      <c r="T211" s="24"/>
      <c r="U211" s="24"/>
      <c r="V211" s="24"/>
      <c r="W211" s="24"/>
    </row>
    <row r="212" spans="1:23" ht="18">
      <c r="A212" s="14" t="s">
        <v>106</v>
      </c>
      <c r="B212" s="397" t="s">
        <v>107</v>
      </c>
      <c r="C212" s="398"/>
      <c r="D212" s="398"/>
      <c r="E212" s="398"/>
      <c r="F212" s="398"/>
      <c r="G212" s="398"/>
      <c r="H212" s="398"/>
      <c r="I212" s="398"/>
      <c r="J212" s="398"/>
      <c r="K212" s="399"/>
      <c r="L212" s="24"/>
      <c r="M212" s="24"/>
      <c r="N212" s="24"/>
      <c r="O212" s="24"/>
      <c r="P212" s="24"/>
      <c r="Q212" s="24"/>
      <c r="R212" s="24"/>
      <c r="S212" s="24"/>
      <c r="T212" s="24"/>
      <c r="U212" s="24"/>
      <c r="V212" s="24"/>
      <c r="W212" s="24"/>
    </row>
    <row r="213" spans="1:23" ht="15">
      <c r="A213" s="25"/>
      <c r="B213" s="400" t="s">
        <v>108</v>
      </c>
      <c r="C213" s="398"/>
      <c r="D213" s="398"/>
      <c r="E213" s="398"/>
      <c r="F213" s="398"/>
      <c r="G213" s="398"/>
      <c r="H213" s="398"/>
      <c r="I213" s="398"/>
      <c r="J213" s="398"/>
      <c r="K213" s="399"/>
      <c r="L213" s="24"/>
      <c r="M213" s="24"/>
      <c r="N213" s="24"/>
      <c r="O213" s="24"/>
      <c r="P213" s="24"/>
      <c r="Q213" s="24"/>
      <c r="R213" s="24"/>
      <c r="S213" s="24"/>
      <c r="T213" s="24"/>
      <c r="U213" s="24"/>
      <c r="V213" s="24"/>
      <c r="W213" s="24"/>
    </row>
    <row r="214" spans="1:23" ht="15">
      <c r="A214" s="25"/>
      <c r="B214" s="400" t="s">
        <v>89</v>
      </c>
      <c r="C214" s="398"/>
      <c r="D214" s="398"/>
      <c r="E214" s="398"/>
      <c r="F214" s="398"/>
      <c r="G214" s="398"/>
      <c r="H214" s="398"/>
      <c r="I214" s="398"/>
      <c r="J214" s="398"/>
      <c r="K214" s="399"/>
      <c r="L214" s="24"/>
      <c r="M214" s="24"/>
      <c r="N214" s="24"/>
      <c r="O214" s="24"/>
      <c r="P214" s="24"/>
      <c r="Q214" s="24"/>
      <c r="R214" s="24"/>
      <c r="S214" s="24"/>
      <c r="T214" s="24"/>
      <c r="U214" s="24"/>
      <c r="V214" s="24"/>
      <c r="W214" s="24"/>
    </row>
    <row r="215" spans="1:23" ht="12.75">
      <c r="A215" s="25"/>
      <c r="B215" s="454" t="s">
        <v>109</v>
      </c>
      <c r="C215" s="398"/>
      <c r="D215" s="398"/>
      <c r="E215" s="398"/>
      <c r="F215" s="398"/>
      <c r="G215" s="398"/>
      <c r="H215" s="398"/>
      <c r="I215" s="398"/>
      <c r="J215" s="398"/>
      <c r="K215" s="399"/>
      <c r="L215" s="24"/>
      <c r="M215" s="24"/>
      <c r="N215" s="24"/>
      <c r="O215" s="24"/>
      <c r="P215" s="24"/>
      <c r="Q215" s="24"/>
      <c r="R215" s="24"/>
      <c r="S215" s="24"/>
      <c r="T215" s="24"/>
      <c r="U215" s="24"/>
      <c r="V215" s="24"/>
      <c r="W215" s="24"/>
    </row>
    <row r="216" spans="1:23" ht="12.75">
      <c r="A216" s="25"/>
      <c r="B216" s="25"/>
      <c r="C216" s="25"/>
      <c r="D216" s="25"/>
      <c r="E216" s="25"/>
      <c r="F216" s="25"/>
      <c r="G216" s="25"/>
      <c r="H216" s="25"/>
      <c r="I216" s="25"/>
      <c r="J216" s="25"/>
      <c r="K216" s="25"/>
      <c r="L216" s="24"/>
      <c r="M216" s="24"/>
      <c r="N216" s="24"/>
      <c r="O216" s="24"/>
      <c r="P216" s="24"/>
      <c r="Q216" s="24"/>
      <c r="R216" s="24"/>
      <c r="S216" s="24"/>
      <c r="T216" s="24"/>
      <c r="U216" s="24"/>
      <c r="V216" s="24"/>
      <c r="W216" s="24"/>
    </row>
    <row r="217" spans="1:23" ht="18">
      <c r="A217" s="25"/>
      <c r="B217" s="8"/>
      <c r="C217" s="8"/>
      <c r="D217" s="8"/>
      <c r="E217" s="8"/>
      <c r="F217" s="8"/>
      <c r="G217" s="8"/>
      <c r="H217" s="8"/>
      <c r="I217" s="8"/>
      <c r="J217" s="8"/>
      <c r="K217" s="25"/>
      <c r="L217" s="24"/>
      <c r="M217" s="24"/>
      <c r="N217" s="24"/>
      <c r="O217" s="24"/>
      <c r="P217" s="24"/>
      <c r="Q217" s="24"/>
      <c r="R217" s="24"/>
      <c r="S217" s="24"/>
      <c r="T217" s="24"/>
      <c r="U217" s="24"/>
      <c r="V217" s="24"/>
      <c r="W217" s="24"/>
    </row>
    <row r="218" spans="1:23" ht="8.1" customHeight="1" thickBot="1">
      <c r="A218" s="307"/>
      <c r="B218" s="310"/>
      <c r="C218" s="310"/>
      <c r="D218" s="310"/>
      <c r="E218" s="310"/>
      <c r="F218" s="310"/>
      <c r="G218" s="310"/>
      <c r="H218" s="310"/>
      <c r="I218" s="310"/>
      <c r="J218" s="308"/>
      <c r="K218" s="17"/>
    </row>
    <row r="219" spans="1:23" ht="9" customHeight="1">
      <c r="A219" s="25"/>
      <c r="B219" s="25"/>
      <c r="C219" s="25"/>
      <c r="D219" s="25"/>
      <c r="E219" s="25"/>
      <c r="F219" s="25"/>
      <c r="G219" s="25"/>
      <c r="H219" s="25"/>
      <c r="I219" s="25"/>
      <c r="J219" s="25"/>
      <c r="K219" s="25"/>
      <c r="L219" s="24"/>
      <c r="M219" s="24"/>
      <c r="N219" s="24"/>
      <c r="O219" s="24"/>
      <c r="P219" s="24"/>
      <c r="Q219" s="24"/>
      <c r="R219" s="24"/>
      <c r="S219" s="24"/>
      <c r="T219" s="24"/>
      <c r="U219" s="24"/>
      <c r="V219" s="24"/>
      <c r="W219" s="24"/>
    </row>
    <row r="220" spans="1:23" ht="15">
      <c r="A220" s="386" t="s">
        <v>101</v>
      </c>
      <c r="B220" s="387"/>
      <c r="C220" s="386" t="s">
        <v>102</v>
      </c>
      <c r="D220" s="387"/>
      <c r="E220" s="386" t="s">
        <v>103</v>
      </c>
      <c r="F220" s="387"/>
      <c r="G220" s="386" t="s">
        <v>104</v>
      </c>
      <c r="H220" s="387"/>
      <c r="I220" s="386" t="s">
        <v>105</v>
      </c>
      <c r="J220" s="387"/>
      <c r="K220" s="25"/>
      <c r="L220" s="24"/>
      <c r="M220" s="24"/>
      <c r="N220" s="24"/>
      <c r="O220" s="24"/>
      <c r="P220" s="24"/>
      <c r="Q220" s="24"/>
      <c r="R220" s="24"/>
      <c r="S220" s="24"/>
      <c r="T220" s="24"/>
      <c r="U220" s="24"/>
      <c r="V220" s="24"/>
      <c r="W220" s="24"/>
    </row>
    <row r="221" spans="1:23" ht="12.75">
      <c r="A221" s="25"/>
      <c r="B221" s="25"/>
      <c r="C221" s="25"/>
      <c r="D221" s="25"/>
      <c r="E221" s="25"/>
      <c r="F221" s="25"/>
      <c r="G221" s="25"/>
      <c r="H221" s="25"/>
      <c r="I221" s="25"/>
      <c r="J221" s="25"/>
      <c r="K221" s="25"/>
      <c r="L221" s="24"/>
      <c r="M221" s="24"/>
      <c r="N221" s="24"/>
      <c r="O221" s="24"/>
      <c r="P221" s="24"/>
      <c r="Q221" s="24"/>
      <c r="R221" s="24"/>
      <c r="S221" s="24"/>
      <c r="T221" s="24"/>
      <c r="U221" s="24"/>
      <c r="V221" s="24"/>
      <c r="W221" s="24"/>
    </row>
    <row r="222" spans="1:23" ht="18">
      <c r="A222" s="25"/>
      <c r="B222" s="9" t="s">
        <v>32</v>
      </c>
      <c r="C222" s="10"/>
      <c r="D222" s="10"/>
      <c r="E222" s="10"/>
      <c r="F222" s="10"/>
      <c r="G222" s="10"/>
      <c r="H222" s="10"/>
      <c r="I222" s="10"/>
      <c r="J222" s="10"/>
      <c r="K222" s="25"/>
      <c r="L222" s="24"/>
      <c r="M222" s="24"/>
      <c r="N222" s="24"/>
      <c r="O222" s="24"/>
      <c r="P222" s="24"/>
      <c r="Q222" s="24"/>
      <c r="R222" s="24"/>
      <c r="S222" s="24"/>
      <c r="T222" s="24"/>
      <c r="U222" s="24"/>
      <c r="V222" s="24"/>
      <c r="W222" s="24"/>
    </row>
    <row r="223" spans="1:23" ht="12.75">
      <c r="A223" s="25"/>
      <c r="B223" s="388" t="s">
        <v>1907</v>
      </c>
      <c r="C223" s="389"/>
      <c r="D223" s="389"/>
      <c r="E223" s="389"/>
      <c r="F223" s="389"/>
      <c r="G223" s="389"/>
      <c r="H223" s="389"/>
      <c r="I223" s="389"/>
      <c r="J223" s="390"/>
      <c r="K223" s="25"/>
      <c r="L223" s="24"/>
      <c r="M223" s="24"/>
      <c r="N223" s="24"/>
      <c r="O223" s="24"/>
      <c r="P223" s="24"/>
      <c r="Q223" s="24"/>
      <c r="R223" s="24"/>
      <c r="S223" s="24"/>
      <c r="T223" s="24"/>
      <c r="U223" s="24"/>
      <c r="V223" s="24"/>
      <c r="W223" s="24"/>
    </row>
    <row r="224" spans="1:23" ht="12.75">
      <c r="A224" s="25"/>
      <c r="B224" s="391"/>
      <c r="C224" s="392"/>
      <c r="D224" s="392"/>
      <c r="E224" s="392"/>
      <c r="F224" s="392"/>
      <c r="G224" s="392"/>
      <c r="H224" s="392"/>
      <c r="I224" s="392"/>
      <c r="J224" s="393"/>
      <c r="K224" s="25"/>
      <c r="L224" s="24"/>
      <c r="M224" s="24"/>
      <c r="N224" s="24"/>
      <c r="O224" s="24"/>
      <c r="P224" s="24"/>
      <c r="Q224" s="24"/>
      <c r="R224" s="24"/>
      <c r="S224" s="24"/>
      <c r="T224" s="24"/>
      <c r="U224" s="24"/>
      <c r="V224" s="24"/>
      <c r="W224" s="24"/>
    </row>
    <row r="225" spans="1:23" ht="12.75">
      <c r="A225" s="25"/>
      <c r="B225" s="391"/>
      <c r="C225" s="392"/>
      <c r="D225" s="392"/>
      <c r="E225" s="392"/>
      <c r="F225" s="392"/>
      <c r="G225" s="392"/>
      <c r="H225" s="392"/>
      <c r="I225" s="392"/>
      <c r="J225" s="393"/>
      <c r="K225" s="25"/>
      <c r="L225" s="24"/>
      <c r="M225" s="24"/>
      <c r="N225" s="24"/>
      <c r="O225" s="24"/>
      <c r="P225" s="24"/>
      <c r="Q225" s="24"/>
      <c r="R225" s="24"/>
      <c r="S225" s="24"/>
      <c r="T225" s="24"/>
      <c r="U225" s="24"/>
      <c r="V225" s="24"/>
      <c r="W225" s="24"/>
    </row>
    <row r="226" spans="1:23" ht="12.75">
      <c r="A226" s="25"/>
      <c r="B226" s="391"/>
      <c r="C226" s="392"/>
      <c r="D226" s="392"/>
      <c r="E226" s="392"/>
      <c r="F226" s="392"/>
      <c r="G226" s="392"/>
      <c r="H226" s="392"/>
      <c r="I226" s="392"/>
      <c r="J226" s="393"/>
      <c r="K226" s="25"/>
      <c r="L226" s="24"/>
      <c r="M226" s="24"/>
      <c r="N226" s="24"/>
      <c r="O226" s="24"/>
      <c r="P226" s="24"/>
      <c r="Q226" s="24"/>
      <c r="R226" s="24"/>
      <c r="S226" s="24"/>
      <c r="T226" s="24"/>
      <c r="U226" s="24"/>
      <c r="V226" s="24"/>
      <c r="W226" s="24"/>
    </row>
    <row r="227" spans="1:23" ht="12.75">
      <c r="A227" s="25"/>
      <c r="B227" s="391"/>
      <c r="C227" s="392"/>
      <c r="D227" s="392"/>
      <c r="E227" s="392"/>
      <c r="F227" s="392"/>
      <c r="G227" s="392"/>
      <c r="H227" s="392"/>
      <c r="I227" s="392"/>
      <c r="J227" s="393"/>
      <c r="K227" s="25"/>
      <c r="L227" s="24"/>
      <c r="M227" s="24"/>
      <c r="N227" s="24"/>
      <c r="O227" s="24"/>
      <c r="P227" s="24"/>
      <c r="Q227" s="24"/>
      <c r="R227" s="24"/>
      <c r="S227" s="24"/>
      <c r="T227" s="24"/>
      <c r="U227" s="24"/>
      <c r="V227" s="24"/>
      <c r="W227" s="24"/>
    </row>
    <row r="228" spans="1:23" ht="12.75">
      <c r="A228" s="25"/>
      <c r="B228" s="394"/>
      <c r="C228" s="395"/>
      <c r="D228" s="395"/>
      <c r="E228" s="395"/>
      <c r="F228" s="395"/>
      <c r="G228" s="395"/>
      <c r="H228" s="395"/>
      <c r="I228" s="395"/>
      <c r="J228" s="396"/>
      <c r="K228" s="25"/>
      <c r="L228" s="24"/>
      <c r="M228" s="24"/>
      <c r="N228" s="24"/>
      <c r="O228" s="24"/>
      <c r="P228" s="24"/>
      <c r="Q228" s="24"/>
      <c r="R228" s="24"/>
      <c r="S228" s="24"/>
      <c r="T228" s="24"/>
      <c r="U228" s="24"/>
      <c r="V228" s="24"/>
      <c r="W228" s="24"/>
    </row>
    <row r="229" spans="1:23" ht="12.75">
      <c r="A229" s="17"/>
      <c r="B229" s="17"/>
      <c r="C229" s="17"/>
      <c r="D229" s="17"/>
      <c r="E229" s="17"/>
      <c r="F229" s="17"/>
      <c r="G229" s="17"/>
      <c r="H229" s="17"/>
      <c r="I229" s="17"/>
      <c r="J229" s="17"/>
      <c r="K229" s="17"/>
    </row>
    <row r="230" spans="1:23" ht="18">
      <c r="A230" s="14" t="s">
        <v>110</v>
      </c>
      <c r="B230" s="397" t="s">
        <v>111</v>
      </c>
      <c r="C230" s="398"/>
      <c r="D230" s="398"/>
      <c r="E230" s="398"/>
      <c r="F230" s="398"/>
      <c r="G230" s="398"/>
      <c r="H230" s="398"/>
      <c r="I230" s="398"/>
      <c r="J230" s="398"/>
      <c r="K230" s="399"/>
      <c r="L230" s="24"/>
      <c r="M230" s="24"/>
      <c r="N230" s="24"/>
      <c r="O230" s="24"/>
      <c r="P230" s="24"/>
      <c r="Q230" s="24"/>
      <c r="R230" s="24"/>
      <c r="S230" s="24"/>
      <c r="T230" s="24"/>
      <c r="U230" s="24"/>
      <c r="V230" s="24"/>
      <c r="W230" s="24"/>
    </row>
    <row r="231" spans="1:23" ht="15">
      <c r="A231" s="25"/>
      <c r="B231" s="400" t="s">
        <v>112</v>
      </c>
      <c r="C231" s="398"/>
      <c r="D231" s="398"/>
      <c r="E231" s="398"/>
      <c r="F231" s="398"/>
      <c r="G231" s="398"/>
      <c r="H231" s="398"/>
      <c r="I231" s="398"/>
      <c r="J231" s="398"/>
      <c r="K231" s="399"/>
      <c r="L231" s="24"/>
      <c r="M231" s="24"/>
      <c r="N231" s="24"/>
      <c r="O231" s="24"/>
      <c r="P231" s="24"/>
      <c r="Q231" s="24"/>
      <c r="R231" s="24"/>
      <c r="S231" s="24"/>
      <c r="T231" s="24"/>
      <c r="U231" s="24"/>
      <c r="V231" s="24"/>
      <c r="W231" s="24"/>
    </row>
    <row r="232" spans="1:23" ht="15">
      <c r="A232" s="25"/>
      <c r="B232" s="400" t="s">
        <v>89</v>
      </c>
      <c r="C232" s="398"/>
      <c r="D232" s="398"/>
      <c r="E232" s="398"/>
      <c r="F232" s="398"/>
      <c r="G232" s="398"/>
      <c r="H232" s="398"/>
      <c r="I232" s="398"/>
      <c r="J232" s="398"/>
      <c r="K232" s="399"/>
      <c r="L232" s="24"/>
      <c r="M232" s="24"/>
      <c r="N232" s="24"/>
      <c r="O232" s="24"/>
      <c r="P232" s="24"/>
      <c r="Q232" s="24"/>
      <c r="R232" s="24"/>
      <c r="S232" s="24"/>
      <c r="T232" s="24"/>
      <c r="U232" s="24"/>
      <c r="V232" s="24"/>
      <c r="W232" s="24"/>
    </row>
    <row r="233" spans="1:23" ht="12.75">
      <c r="A233" s="25"/>
      <c r="B233" s="454" t="s">
        <v>113</v>
      </c>
      <c r="C233" s="398"/>
      <c r="D233" s="398"/>
      <c r="E233" s="398"/>
      <c r="F233" s="398"/>
      <c r="G233" s="398"/>
      <c r="H233" s="398"/>
      <c r="I233" s="398"/>
      <c r="J233" s="398"/>
      <c r="K233" s="399"/>
      <c r="L233" s="24"/>
      <c r="M233" s="24"/>
      <c r="N233" s="24"/>
      <c r="O233" s="24"/>
      <c r="P233" s="24"/>
      <c r="Q233" s="24"/>
      <c r="R233" s="24"/>
      <c r="S233" s="24"/>
      <c r="T233" s="24"/>
      <c r="U233" s="24"/>
      <c r="V233" s="24"/>
      <c r="W233" s="24"/>
    </row>
    <row r="234" spans="1:23" ht="12.75">
      <c r="A234" s="25"/>
      <c r="B234" s="25"/>
      <c r="C234" s="25"/>
      <c r="D234" s="25"/>
      <c r="E234" s="25"/>
      <c r="F234" s="25"/>
      <c r="G234" s="25"/>
      <c r="H234" s="25"/>
      <c r="I234" s="25"/>
      <c r="J234" s="25"/>
      <c r="K234" s="25"/>
      <c r="L234" s="24"/>
      <c r="M234" s="24"/>
      <c r="N234" s="24"/>
      <c r="O234" s="24"/>
      <c r="P234" s="24"/>
      <c r="Q234" s="24"/>
      <c r="R234" s="24"/>
      <c r="S234" s="24"/>
      <c r="T234" s="24"/>
      <c r="U234" s="24"/>
      <c r="V234" s="24"/>
      <c r="W234" s="24"/>
    </row>
    <row r="235" spans="1:23" ht="18">
      <c r="A235" s="25"/>
      <c r="B235" s="8"/>
      <c r="C235" s="8"/>
      <c r="D235" s="8"/>
      <c r="E235" s="8"/>
      <c r="F235" s="8"/>
      <c r="G235" s="8"/>
      <c r="H235" s="8"/>
      <c r="I235" s="8"/>
      <c r="J235" s="8"/>
      <c r="K235" s="25"/>
      <c r="L235" s="24"/>
      <c r="M235" s="24"/>
      <c r="N235" s="24"/>
      <c r="O235" s="24"/>
      <c r="P235" s="24"/>
      <c r="Q235" s="24"/>
      <c r="R235" s="24"/>
      <c r="S235" s="24"/>
      <c r="T235" s="24"/>
      <c r="U235" s="24"/>
      <c r="V235" s="24"/>
      <c r="W235" s="24"/>
    </row>
    <row r="236" spans="1:23" ht="8.1" customHeight="1" thickBot="1">
      <c r="A236" s="307"/>
      <c r="B236" s="310"/>
      <c r="C236" s="310"/>
      <c r="D236" s="310"/>
      <c r="E236" s="310"/>
      <c r="F236" s="310"/>
      <c r="G236" s="310"/>
      <c r="H236" s="310"/>
      <c r="I236" s="310"/>
      <c r="J236" s="308"/>
      <c r="K236" s="17"/>
    </row>
    <row r="237" spans="1:23" ht="9" customHeight="1">
      <c r="A237" s="25"/>
      <c r="B237" s="25"/>
      <c r="C237" s="25"/>
      <c r="D237" s="25"/>
      <c r="E237" s="25"/>
      <c r="F237" s="25"/>
      <c r="G237" s="25"/>
      <c r="H237" s="25"/>
      <c r="I237" s="25"/>
      <c r="J237" s="25"/>
      <c r="K237" s="25"/>
      <c r="L237" s="24"/>
      <c r="M237" s="24"/>
      <c r="N237" s="24"/>
      <c r="O237" s="24"/>
      <c r="P237" s="24"/>
      <c r="Q237" s="24"/>
      <c r="R237" s="24"/>
      <c r="S237" s="24"/>
      <c r="T237" s="24"/>
      <c r="U237" s="24"/>
      <c r="V237" s="24"/>
      <c r="W237" s="24"/>
    </row>
    <row r="238" spans="1:23" ht="29.25" customHeight="1">
      <c r="A238" s="455" t="s">
        <v>1969</v>
      </c>
      <c r="B238" s="387"/>
      <c r="C238" s="455" t="s">
        <v>1970</v>
      </c>
      <c r="D238" s="387"/>
      <c r="E238" s="455" t="s">
        <v>1971</v>
      </c>
      <c r="F238" s="387"/>
      <c r="G238" s="455" t="s">
        <v>1972</v>
      </c>
      <c r="H238" s="387"/>
      <c r="I238" s="455" t="s">
        <v>1973</v>
      </c>
      <c r="J238" s="387"/>
      <c r="K238" s="25"/>
      <c r="L238" s="24"/>
      <c r="M238" s="24"/>
      <c r="N238" s="24"/>
      <c r="O238" s="24"/>
      <c r="P238" s="24"/>
      <c r="Q238" s="24"/>
      <c r="R238" s="24"/>
      <c r="S238" s="24"/>
      <c r="T238" s="24"/>
      <c r="U238" s="24"/>
      <c r="V238" s="24"/>
      <c r="W238" s="24"/>
    </row>
    <row r="239" spans="1:23" ht="12.75">
      <c r="A239" s="25"/>
      <c r="B239" s="25"/>
      <c r="C239" s="25"/>
      <c r="D239" s="25"/>
      <c r="E239" s="25"/>
      <c r="F239" s="25"/>
      <c r="G239" s="25"/>
      <c r="H239" s="25"/>
      <c r="I239" s="25"/>
      <c r="J239" s="25"/>
      <c r="K239" s="25"/>
      <c r="L239" s="24"/>
      <c r="M239" s="24"/>
      <c r="N239" s="24"/>
      <c r="O239" s="24"/>
      <c r="P239" s="24"/>
      <c r="Q239" s="24"/>
      <c r="R239" s="24"/>
      <c r="S239" s="24"/>
      <c r="T239" s="24"/>
      <c r="U239" s="24"/>
      <c r="V239" s="24"/>
      <c r="W239" s="24"/>
    </row>
    <row r="240" spans="1:23" ht="18">
      <c r="A240" s="25"/>
      <c r="B240" s="9" t="s">
        <v>32</v>
      </c>
      <c r="C240" s="10"/>
      <c r="D240" s="10"/>
      <c r="E240" s="10"/>
      <c r="F240" s="10"/>
      <c r="G240" s="10"/>
      <c r="H240" s="10"/>
      <c r="I240" s="10"/>
      <c r="J240" s="10"/>
      <c r="K240" s="25"/>
      <c r="L240" s="24"/>
      <c r="M240" s="24"/>
      <c r="N240" s="24"/>
      <c r="O240" s="24"/>
      <c r="P240" s="24"/>
      <c r="Q240" s="24"/>
      <c r="R240" s="24"/>
      <c r="S240" s="24"/>
      <c r="T240" s="24"/>
      <c r="U240" s="24"/>
      <c r="V240" s="24"/>
      <c r="W240" s="24"/>
    </row>
    <row r="241" spans="1:23" ht="12.75">
      <c r="A241" s="25"/>
      <c r="B241" s="388" t="s">
        <v>1907</v>
      </c>
      <c r="C241" s="389"/>
      <c r="D241" s="389"/>
      <c r="E241" s="389"/>
      <c r="F241" s="389"/>
      <c r="G241" s="389"/>
      <c r="H241" s="389"/>
      <c r="I241" s="389"/>
      <c r="J241" s="390"/>
      <c r="K241" s="25"/>
      <c r="L241" s="24"/>
      <c r="M241" s="24"/>
      <c r="N241" s="24"/>
      <c r="O241" s="24"/>
      <c r="P241" s="24"/>
      <c r="Q241" s="24"/>
      <c r="R241" s="24"/>
      <c r="S241" s="24"/>
      <c r="T241" s="24"/>
      <c r="U241" s="24"/>
      <c r="V241" s="24"/>
      <c r="W241" s="24"/>
    </row>
    <row r="242" spans="1:23" ht="12.75">
      <c r="A242" s="25"/>
      <c r="B242" s="391"/>
      <c r="C242" s="392"/>
      <c r="D242" s="392"/>
      <c r="E242" s="392"/>
      <c r="F242" s="392"/>
      <c r="G242" s="392"/>
      <c r="H242" s="392"/>
      <c r="I242" s="392"/>
      <c r="J242" s="393"/>
      <c r="K242" s="25"/>
      <c r="L242" s="24"/>
      <c r="M242" s="24"/>
      <c r="N242" s="24"/>
      <c r="O242" s="24"/>
      <c r="P242" s="24"/>
      <c r="Q242" s="24"/>
      <c r="R242" s="24"/>
      <c r="S242" s="24"/>
      <c r="T242" s="24"/>
      <c r="U242" s="24"/>
      <c r="V242" s="24"/>
      <c r="W242" s="24"/>
    </row>
    <row r="243" spans="1:23" ht="12.75">
      <c r="A243" s="25"/>
      <c r="B243" s="391"/>
      <c r="C243" s="392"/>
      <c r="D243" s="392"/>
      <c r="E243" s="392"/>
      <c r="F243" s="392"/>
      <c r="G243" s="392"/>
      <c r="H243" s="392"/>
      <c r="I243" s="392"/>
      <c r="J243" s="393"/>
      <c r="K243" s="25"/>
      <c r="L243" s="24"/>
      <c r="M243" s="24"/>
      <c r="N243" s="24"/>
      <c r="O243" s="24"/>
      <c r="P243" s="24"/>
      <c r="Q243" s="24"/>
      <c r="R243" s="24"/>
      <c r="S243" s="24"/>
      <c r="T243" s="24"/>
      <c r="U243" s="24"/>
      <c r="V243" s="24"/>
      <c r="W243" s="24"/>
    </row>
    <row r="244" spans="1:23" ht="12.75">
      <c r="A244" s="25"/>
      <c r="B244" s="391"/>
      <c r="C244" s="392"/>
      <c r="D244" s="392"/>
      <c r="E244" s="392"/>
      <c r="F244" s="392"/>
      <c r="G244" s="392"/>
      <c r="H244" s="392"/>
      <c r="I244" s="392"/>
      <c r="J244" s="393"/>
      <c r="K244" s="25"/>
      <c r="L244" s="24"/>
      <c r="M244" s="24"/>
      <c r="N244" s="24"/>
      <c r="O244" s="24"/>
      <c r="P244" s="24"/>
      <c r="Q244" s="24"/>
      <c r="R244" s="24"/>
      <c r="S244" s="24"/>
      <c r="T244" s="24"/>
      <c r="U244" s="24"/>
      <c r="V244" s="24"/>
      <c r="W244" s="24"/>
    </row>
    <row r="245" spans="1:23" ht="12.75">
      <c r="A245" s="25"/>
      <c r="B245" s="391"/>
      <c r="C245" s="392"/>
      <c r="D245" s="392"/>
      <c r="E245" s="392"/>
      <c r="F245" s="392"/>
      <c r="G245" s="392"/>
      <c r="H245" s="392"/>
      <c r="I245" s="392"/>
      <c r="J245" s="393"/>
      <c r="K245" s="25"/>
      <c r="L245" s="24"/>
      <c r="M245" s="24"/>
      <c r="N245" s="24"/>
      <c r="O245" s="24"/>
      <c r="P245" s="24"/>
      <c r="Q245" s="24"/>
      <c r="R245" s="24"/>
      <c r="S245" s="24"/>
      <c r="T245" s="24"/>
      <c r="U245" s="24"/>
      <c r="V245" s="24"/>
      <c r="W245" s="24"/>
    </row>
    <row r="246" spans="1:23" ht="12.75">
      <c r="A246" s="25"/>
      <c r="B246" s="394"/>
      <c r="C246" s="395"/>
      <c r="D246" s="395"/>
      <c r="E246" s="395"/>
      <c r="F246" s="395"/>
      <c r="G246" s="395"/>
      <c r="H246" s="395"/>
      <c r="I246" s="395"/>
      <c r="J246" s="396"/>
      <c r="K246" s="25"/>
      <c r="L246" s="24"/>
      <c r="M246" s="24"/>
      <c r="N246" s="24"/>
      <c r="O246" s="24"/>
      <c r="P246" s="24"/>
      <c r="Q246" s="24"/>
      <c r="R246" s="24"/>
      <c r="S246" s="24"/>
      <c r="T246" s="24"/>
      <c r="U246" s="24"/>
      <c r="V246" s="24"/>
      <c r="W246" s="24"/>
    </row>
    <row r="247" spans="1:23" ht="12.75">
      <c r="A247" s="25"/>
      <c r="B247" s="25"/>
      <c r="C247" s="25"/>
      <c r="D247" s="25"/>
      <c r="E247" s="25"/>
      <c r="F247" s="25"/>
      <c r="G247" s="25"/>
      <c r="H247" s="25"/>
      <c r="I247" s="25"/>
      <c r="J247" s="25"/>
      <c r="K247" s="25"/>
      <c r="L247" s="24"/>
      <c r="M247" s="24"/>
      <c r="N247" s="24"/>
      <c r="O247" s="24"/>
      <c r="P247" s="24"/>
      <c r="Q247" s="24"/>
      <c r="R247" s="24"/>
      <c r="S247" s="24"/>
      <c r="T247" s="24"/>
      <c r="U247" s="24"/>
      <c r="V247" s="24"/>
      <c r="W247" s="24"/>
    </row>
    <row r="248" spans="1:23" ht="12.75">
      <c r="A248" s="17"/>
      <c r="B248" s="17"/>
      <c r="C248" s="17"/>
      <c r="D248" s="17"/>
      <c r="E248" s="17"/>
      <c r="F248" s="17"/>
      <c r="G248" s="17"/>
      <c r="H248" s="17"/>
      <c r="I248" s="17"/>
      <c r="J248" s="17"/>
      <c r="K248" s="17"/>
    </row>
    <row r="251" spans="1:23" ht="12.75">
      <c r="I251" s="452" t="s">
        <v>114</v>
      </c>
      <c r="J251" s="453"/>
    </row>
    <row r="252" spans="1:23" ht="15.75" customHeight="1">
      <c r="I252" s="453"/>
      <c r="J252" s="453"/>
    </row>
    <row r="269" ht="14.1" customHeight="1"/>
    <row r="270" ht="14.1" customHeight="1"/>
    <row r="271" ht="12.95" customHeight="1"/>
    <row r="272" ht="14.1" hidden="1" customHeight="1"/>
    <row r="273" ht="14.1" hidden="1" customHeight="1"/>
    <row r="274" ht="14.1" hidden="1" customHeight="1"/>
    <row r="275" ht="14.1" hidden="1" customHeight="1"/>
    <row r="276" ht="14.1"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spans="2:2" ht="15" hidden="1" customHeight="1"/>
    <row r="290" spans="2:2" ht="15" hidden="1" customHeight="1"/>
    <row r="291" spans="2:2" ht="15" hidden="1" customHeight="1"/>
    <row r="292" spans="2:2" ht="15" hidden="1" customHeight="1"/>
    <row r="293" spans="2:2" ht="15" hidden="1" customHeight="1"/>
    <row r="294" spans="2:2" ht="15" hidden="1" customHeight="1"/>
    <row r="295" spans="2:2" ht="15" hidden="1" customHeight="1"/>
    <row r="296" spans="2:2" ht="15" hidden="1" customHeight="1"/>
    <row r="297" spans="2:2" ht="15" hidden="1" customHeight="1"/>
    <row r="298" spans="2:2" ht="15" hidden="1" customHeight="1"/>
    <row r="299" spans="2:2" ht="15" hidden="1" customHeight="1"/>
    <row r="300" spans="2:2" ht="15" hidden="1" customHeight="1"/>
    <row r="301" spans="2:2" ht="15" hidden="1" customHeight="1">
      <c r="B301" s="232" t="b">
        <v>0</v>
      </c>
    </row>
    <row r="302" spans="2:2" ht="15" hidden="1" customHeight="1">
      <c r="B302" s="232" t="b">
        <v>0</v>
      </c>
    </row>
    <row r="303" spans="2:2" ht="15" hidden="1" customHeight="1">
      <c r="B303" s="232" t="b">
        <v>0</v>
      </c>
    </row>
    <row r="304" spans="2:2" ht="15" hidden="1" customHeight="1">
      <c r="B304" s="232" t="b">
        <v>0</v>
      </c>
    </row>
    <row r="305" spans="2:2" ht="15" hidden="1" customHeight="1">
      <c r="B305" s="232" t="b">
        <v>0</v>
      </c>
    </row>
    <row r="306" spans="2:2" ht="15" hidden="1" customHeight="1"/>
    <row r="307" spans="2:2" ht="15" hidden="1" customHeight="1"/>
    <row r="308" spans="2:2" ht="15" hidden="1" customHeight="1"/>
    <row r="309" spans="2:2" ht="15" hidden="1" customHeight="1"/>
    <row r="310" spans="2:2" ht="15" hidden="1" customHeight="1"/>
    <row r="311" spans="2:2" ht="15" hidden="1" customHeight="1">
      <c r="B311" s="232" t="b">
        <v>0</v>
      </c>
    </row>
    <row r="312" spans="2:2" ht="15" hidden="1" customHeight="1">
      <c r="B312" s="232" t="b">
        <v>0</v>
      </c>
    </row>
    <row r="313" spans="2:2" ht="15" hidden="1" customHeight="1">
      <c r="B313" s="232" t="b">
        <v>0</v>
      </c>
    </row>
    <row r="314" spans="2:2" ht="15" hidden="1" customHeight="1">
      <c r="B314" s="232" t="b">
        <v>0</v>
      </c>
    </row>
    <row r="315" spans="2:2" ht="15" hidden="1" customHeight="1">
      <c r="B315" s="232" t="b">
        <v>0</v>
      </c>
    </row>
    <row r="316" spans="2:2" ht="15" hidden="1" customHeight="1">
      <c r="B316" s="232" t="b">
        <v>0</v>
      </c>
    </row>
    <row r="317" spans="2:2" ht="15" hidden="1" customHeight="1"/>
    <row r="318" spans="2:2" ht="15" hidden="1" customHeight="1"/>
    <row r="319" spans="2:2" ht="12" hidden="1" customHeight="1"/>
    <row r="320" spans="2:2" ht="0.95" hidden="1" customHeight="1"/>
    <row r="321" spans="2:3" ht="0.95" hidden="1" customHeight="1">
      <c r="B321" s="232">
        <v>0</v>
      </c>
      <c r="C321" s="232">
        <v>0</v>
      </c>
    </row>
    <row r="322" spans="2:3" ht="15" hidden="1" customHeight="1">
      <c r="B322" s="232">
        <v>0</v>
      </c>
      <c r="C322" s="232">
        <v>0</v>
      </c>
    </row>
    <row r="323" spans="2:3" ht="0.95" hidden="1" customHeight="1">
      <c r="B323" s="232">
        <v>0</v>
      </c>
      <c r="C323" s="232">
        <v>0</v>
      </c>
    </row>
    <row r="324" spans="2:3" ht="0.95" hidden="1" customHeight="1">
      <c r="B324" s="232">
        <v>0</v>
      </c>
      <c r="C324" s="232">
        <v>0</v>
      </c>
    </row>
    <row r="325" spans="2:3" ht="0.95" hidden="1" customHeight="1">
      <c r="B325" s="232">
        <v>0</v>
      </c>
      <c r="C325" s="232">
        <v>0</v>
      </c>
    </row>
    <row r="326" spans="2:3" ht="0.95" hidden="1" customHeight="1">
      <c r="B326" s="232" t="b">
        <v>0</v>
      </c>
      <c r="C326" s="232" t="b">
        <v>0</v>
      </c>
    </row>
    <row r="327" spans="2:3" ht="0.95" hidden="1" customHeight="1">
      <c r="B327" s="232" t="b">
        <v>0</v>
      </c>
      <c r="C327" s="232" t="b">
        <v>0</v>
      </c>
    </row>
    <row r="328" spans="2:3" ht="0.95" hidden="1" customHeight="1">
      <c r="B328" s="232" t="b">
        <v>0</v>
      </c>
      <c r="C328" s="232" t="b">
        <v>0</v>
      </c>
    </row>
    <row r="329" spans="2:3" ht="0.95" hidden="1" customHeight="1">
      <c r="B329" s="232" t="b">
        <v>0</v>
      </c>
      <c r="C329" s="232" t="b">
        <v>0</v>
      </c>
    </row>
    <row r="330" spans="2:3" ht="0.95" hidden="1" customHeight="1">
      <c r="B330" s="232" t="b">
        <v>0</v>
      </c>
      <c r="C330" s="232" t="b">
        <v>0</v>
      </c>
    </row>
    <row r="331" spans="2:3" ht="0.95" hidden="1" customHeight="1">
      <c r="B331" s="232" t="b">
        <v>0</v>
      </c>
      <c r="C331" s="232" t="b">
        <v>0</v>
      </c>
    </row>
    <row r="332" spans="2:3" ht="15" hidden="1" customHeight="1">
      <c r="B332" s="232" t="b">
        <v>0</v>
      </c>
      <c r="C332" s="232" t="b">
        <v>0</v>
      </c>
    </row>
    <row r="333" spans="2:3" ht="6" hidden="1" customHeight="1">
      <c r="B333" s="232" t="b">
        <v>0</v>
      </c>
      <c r="C333" s="232" t="b">
        <v>0</v>
      </c>
    </row>
    <row r="334" spans="2:3" ht="0.95" hidden="1" customHeight="1">
      <c r="B334" s="232" t="b">
        <v>0</v>
      </c>
      <c r="C334" s="232" t="b">
        <v>0</v>
      </c>
    </row>
    <row r="335" spans="2:3" ht="15" hidden="1" customHeight="1">
      <c r="B335" s="232" t="b">
        <v>0</v>
      </c>
      <c r="C335" s="232" t="b">
        <v>0</v>
      </c>
    </row>
    <row r="336" spans="2:3" ht="0.95" hidden="1" customHeight="1"/>
    <row r="337" spans="2:3" ht="0.95" hidden="1" customHeight="1"/>
    <row r="338" spans="2:3" ht="15" hidden="1" customHeight="1"/>
    <row r="339" spans="2:3" ht="11.1" hidden="1" customHeight="1"/>
    <row r="340" spans="2:3" ht="0.95" hidden="1" customHeight="1"/>
    <row r="341" spans="2:3" ht="15" hidden="1" customHeight="1">
      <c r="B341" s="232" t="b">
        <v>0</v>
      </c>
    </row>
    <row r="342" spans="2:3" ht="15" hidden="1" customHeight="1">
      <c r="B342" s="232" t="b">
        <v>0</v>
      </c>
    </row>
    <row r="343" spans="2:3" ht="6" hidden="1" customHeight="1">
      <c r="B343" s="232" t="b">
        <v>0</v>
      </c>
    </row>
    <row r="344" spans="2:3" ht="0.95" hidden="1" customHeight="1">
      <c r="B344" s="232" t="b">
        <v>0</v>
      </c>
    </row>
    <row r="345" spans="2:3" ht="6.95" hidden="1" customHeight="1"/>
    <row r="346" spans="2:3" ht="0.95" hidden="1" customHeight="1"/>
    <row r="347" spans="2:3" ht="0.95" hidden="1" customHeight="1"/>
    <row r="348" spans="2:3" ht="0.95" hidden="1" customHeight="1"/>
    <row r="349" spans="2:3" ht="15" hidden="1" customHeight="1"/>
    <row r="350" spans="2:3" ht="5.0999999999999996" hidden="1" customHeight="1"/>
    <row r="351" spans="2:3" ht="0.95" hidden="1" customHeight="1">
      <c r="B351" s="232" t="b">
        <v>0</v>
      </c>
      <c r="C351" s="232" t="b">
        <v>0</v>
      </c>
    </row>
    <row r="352" spans="2:3" ht="15" hidden="1" customHeight="1">
      <c r="B352" s="232" t="b">
        <v>0</v>
      </c>
      <c r="C352" s="232" t="b">
        <v>0</v>
      </c>
    </row>
    <row r="353" spans="2:3" ht="15" hidden="1" customHeight="1">
      <c r="B353" s="232" t="b">
        <v>0</v>
      </c>
      <c r="C353" s="232" t="b">
        <v>0</v>
      </c>
    </row>
    <row r="354" spans="2:3" ht="12" hidden="1" customHeight="1">
      <c r="B354" s="232" t="b">
        <v>0</v>
      </c>
      <c r="C354" s="232" t="b">
        <v>0</v>
      </c>
    </row>
    <row r="355" spans="2:3" ht="0.95" hidden="1" customHeight="1">
      <c r="B355" s="232" t="b">
        <v>0</v>
      </c>
      <c r="C355" s="232" t="b">
        <v>0</v>
      </c>
    </row>
    <row r="356" spans="2:3" ht="15" hidden="1" customHeight="1">
      <c r="B356" s="232" t="b">
        <v>0</v>
      </c>
      <c r="C356" s="232" t="b">
        <v>0</v>
      </c>
    </row>
    <row r="357" spans="2:3" ht="15" hidden="1" customHeight="1">
      <c r="B357" s="232" t="b">
        <v>0</v>
      </c>
      <c r="C357" s="232" t="b">
        <v>0</v>
      </c>
    </row>
    <row r="358" spans="2:3" ht="15" hidden="1" customHeight="1">
      <c r="B358" s="232" t="b">
        <v>0</v>
      </c>
      <c r="C358" s="232" t="b">
        <v>0</v>
      </c>
    </row>
    <row r="359" spans="2:3" ht="15" hidden="1" customHeight="1">
      <c r="B359" s="232" t="b">
        <v>0</v>
      </c>
      <c r="C359" s="232" t="b">
        <v>0</v>
      </c>
    </row>
    <row r="360" spans="2:3" ht="15" hidden="1" customHeight="1">
      <c r="B360" s="232" t="b">
        <v>0</v>
      </c>
      <c r="C360" s="232" t="b">
        <v>0</v>
      </c>
    </row>
    <row r="361" spans="2:3" ht="0.95" hidden="1" customHeight="1">
      <c r="B361" s="232" t="b">
        <v>0</v>
      </c>
      <c r="C361" s="232" t="b">
        <v>0</v>
      </c>
    </row>
    <row r="362" spans="2:3" ht="0.95" hidden="1" customHeight="1">
      <c r="B362" s="232" t="b">
        <v>0</v>
      </c>
      <c r="C362" s="232" t="b">
        <v>0</v>
      </c>
    </row>
    <row r="363" spans="2:3" ht="15" hidden="1" customHeight="1"/>
    <row r="364" spans="2:3" ht="15" hidden="1" customHeight="1"/>
    <row r="365" spans="2:3" ht="15" hidden="1" customHeight="1"/>
    <row r="366" spans="2:3" ht="6" hidden="1" customHeight="1"/>
    <row r="367" spans="2:3" ht="0.95" hidden="1" customHeight="1"/>
    <row r="368" spans="2:3" ht="15" hidden="1" customHeight="1"/>
    <row r="369" spans="2:3" ht="14.1" hidden="1" customHeight="1"/>
    <row r="370" spans="2:3" ht="0.95" hidden="1" customHeight="1"/>
    <row r="371" spans="2:3" ht="15" hidden="1" customHeight="1">
      <c r="B371" s="232" t="b">
        <v>0</v>
      </c>
      <c r="C371" s="232" t="b">
        <v>0</v>
      </c>
    </row>
    <row r="372" spans="2:3" ht="6" hidden="1" customHeight="1">
      <c r="B372" s="232" t="b">
        <v>0</v>
      </c>
      <c r="C372" s="232" t="b">
        <v>0</v>
      </c>
    </row>
    <row r="373" spans="2:3" ht="0.95" hidden="1" customHeight="1">
      <c r="B373" s="232" t="b">
        <v>0</v>
      </c>
      <c r="C373" s="232" t="b">
        <v>0</v>
      </c>
    </row>
    <row r="374" spans="2:3" ht="0.95" hidden="1" customHeight="1">
      <c r="B374" s="232" t="b">
        <v>0</v>
      </c>
      <c r="C374" s="232" t="b">
        <v>0</v>
      </c>
    </row>
    <row r="375" spans="2:3" ht="0.95" hidden="1" customHeight="1">
      <c r="B375" s="232" t="b">
        <v>0</v>
      </c>
      <c r="C375" s="232" t="b">
        <v>0</v>
      </c>
    </row>
    <row r="376" spans="2:3" ht="9" hidden="1" customHeight="1">
      <c r="B376" s="232" t="b">
        <v>0</v>
      </c>
      <c r="C376" s="232" t="b">
        <v>0</v>
      </c>
    </row>
    <row r="377" spans="2:3" ht="0.95" hidden="1" customHeight="1">
      <c r="B377" s="232" t="b">
        <v>0</v>
      </c>
      <c r="C377" s="232" t="b">
        <v>0</v>
      </c>
    </row>
    <row r="378" spans="2:3" ht="15" hidden="1" customHeight="1">
      <c r="B378" s="232" t="b">
        <v>0</v>
      </c>
      <c r="C378" s="232" t="b">
        <v>0</v>
      </c>
    </row>
    <row r="379" spans="2:3" ht="11.1" hidden="1" customHeight="1">
      <c r="B379" s="232" t="b">
        <v>0</v>
      </c>
      <c r="C379" s="232" t="b">
        <v>0</v>
      </c>
    </row>
    <row r="380" spans="2:3" ht="0.95" hidden="1" customHeight="1">
      <c r="B380" s="232" t="b">
        <v>0</v>
      </c>
      <c r="C380" s="232" t="b">
        <v>0</v>
      </c>
    </row>
    <row r="381" spans="2:3" ht="15" hidden="1" customHeight="1">
      <c r="B381" s="232" t="b">
        <v>0</v>
      </c>
      <c r="C381" s="232" t="b">
        <v>0</v>
      </c>
    </row>
    <row r="382" spans="2:3" ht="15" hidden="1" customHeight="1">
      <c r="B382" s="232" t="b">
        <v>0</v>
      </c>
      <c r="C382" s="232" t="b">
        <v>0</v>
      </c>
    </row>
    <row r="383" spans="2:3" ht="9.9499999999999993" hidden="1" customHeight="1">
      <c r="B383" s="232" t="b">
        <v>0</v>
      </c>
      <c r="C383" s="232" t="b">
        <v>0</v>
      </c>
    </row>
    <row r="384" spans="2:3" ht="0.95" hidden="1" customHeight="1"/>
    <row r="385" spans="2:2" ht="15" hidden="1" customHeight="1"/>
    <row r="386" spans="2:2" ht="15" hidden="1" customHeight="1"/>
    <row r="387" spans="2:2" ht="0.95" hidden="1" customHeight="1">
      <c r="B387" s="232">
        <v>0</v>
      </c>
    </row>
    <row r="388" spans="2:2" ht="0.95" hidden="1" customHeight="1">
      <c r="B388" s="232">
        <v>0</v>
      </c>
    </row>
    <row r="389" spans="2:2" ht="3.95" hidden="1" customHeight="1">
      <c r="B389" s="232">
        <v>0</v>
      </c>
    </row>
    <row r="390" spans="2:2" ht="0.95" hidden="1" customHeight="1">
      <c r="B390" s="232">
        <v>0</v>
      </c>
    </row>
    <row r="391" spans="2:2" ht="0.95" hidden="1" customHeight="1">
      <c r="B391" s="232">
        <v>0</v>
      </c>
    </row>
    <row r="392" spans="2:2" ht="0.95" hidden="1" customHeight="1"/>
    <row r="393" spans="2:2" ht="0.95" hidden="1" customHeight="1"/>
    <row r="394" spans="2:2" ht="6" hidden="1" customHeight="1"/>
    <row r="395" spans="2:2" ht="0.95" hidden="1" customHeight="1"/>
    <row r="396" spans="2:2" ht="2.1" hidden="1" customHeight="1"/>
    <row r="397" spans="2:2" ht="0.95" hidden="1" customHeight="1"/>
    <row r="398" spans="2:2" ht="0.95" hidden="1" customHeight="1"/>
    <row r="399" spans="2:2" ht="0.95" hidden="1" customHeight="1"/>
    <row r="400" spans="2:2" ht="15" customHeight="1"/>
  </sheetData>
  <sheetProtection algorithmName="SHA-512" hashValue="xptaQSXGsqxLkMS53QHhp+zc6wCWy6zTAn5AB1bOGv2uA3YmCYwit7v9YtzD/pjFZFVlZrG5JUCHilrLAmShyw==" saltValue="VqBSNudnn8OfpTbM8oLX/Q==" spinCount="100000" sheet="1" objects="1" scenarios="1"/>
  <mergeCells count="167">
    <mergeCell ref="B82:J87"/>
    <mergeCell ref="B89:K89"/>
    <mergeCell ref="B90:K90"/>
    <mergeCell ref="C91:K91"/>
    <mergeCell ref="C92:K92"/>
    <mergeCell ref="B161:K161"/>
    <mergeCell ref="B162:K162"/>
    <mergeCell ref="C145:K145"/>
    <mergeCell ref="C146:K146"/>
    <mergeCell ref="C147:K147"/>
    <mergeCell ref="C148:K148"/>
    <mergeCell ref="C149:K149"/>
    <mergeCell ref="C150:K150"/>
    <mergeCell ref="C151:K151"/>
    <mergeCell ref="B154:J159"/>
    <mergeCell ref="C118:K118"/>
    <mergeCell ref="C119:K119"/>
    <mergeCell ref="C120:K120"/>
    <mergeCell ref="C121:K121"/>
    <mergeCell ref="C122:K122"/>
    <mergeCell ref="C123:K123"/>
    <mergeCell ref="B126:J131"/>
    <mergeCell ref="B133:K133"/>
    <mergeCell ref="B134:K134"/>
    <mergeCell ref="B42:K42"/>
    <mergeCell ref="B43:K43"/>
    <mergeCell ref="B44:K44"/>
    <mergeCell ref="B46:K46"/>
    <mergeCell ref="C51:D51"/>
    <mergeCell ref="F51:G51"/>
    <mergeCell ref="C52:G52"/>
    <mergeCell ref="B54:K54"/>
    <mergeCell ref="C55:D55"/>
    <mergeCell ref="F55:G55"/>
    <mergeCell ref="C47:D47"/>
    <mergeCell ref="F47:G47"/>
    <mergeCell ref="B24:K24"/>
    <mergeCell ref="B25:K25"/>
    <mergeCell ref="C26:K26"/>
    <mergeCell ref="C27:K27"/>
    <mergeCell ref="C28:K28"/>
    <mergeCell ref="C29:K29"/>
    <mergeCell ref="C30:K30"/>
    <mergeCell ref="B34:J39"/>
    <mergeCell ref="B41:K41"/>
    <mergeCell ref="B241:J246"/>
    <mergeCell ref="I251:J252"/>
    <mergeCell ref="B214:K214"/>
    <mergeCell ref="B215:K215"/>
    <mergeCell ref="B223:J228"/>
    <mergeCell ref="B230:K230"/>
    <mergeCell ref="B231:K231"/>
    <mergeCell ref="B232:K232"/>
    <mergeCell ref="B233:K233"/>
    <mergeCell ref="A238:B238"/>
    <mergeCell ref="C238:D238"/>
    <mergeCell ref="E238:F238"/>
    <mergeCell ref="G238:H238"/>
    <mergeCell ref="I238:J238"/>
    <mergeCell ref="B163:K163"/>
    <mergeCell ref="B171:J176"/>
    <mergeCell ref="B178:K178"/>
    <mergeCell ref="B179:K179"/>
    <mergeCell ref="B180:K180"/>
    <mergeCell ref="B135:K135"/>
    <mergeCell ref="B136:K136"/>
    <mergeCell ref="B137:K137"/>
    <mergeCell ref="C139:K139"/>
    <mergeCell ref="C140:K140"/>
    <mergeCell ref="C141:K141"/>
    <mergeCell ref="C142:K142"/>
    <mergeCell ref="C143:K143"/>
    <mergeCell ref="C144:K144"/>
    <mergeCell ref="A168:B168"/>
    <mergeCell ref="C168:D168"/>
    <mergeCell ref="E168:F168"/>
    <mergeCell ref="G168:H168"/>
    <mergeCell ref="I168:J168"/>
    <mergeCell ref="B108:K108"/>
    <mergeCell ref="C110:K110"/>
    <mergeCell ref="C111:K111"/>
    <mergeCell ref="C112:K112"/>
    <mergeCell ref="C113:K113"/>
    <mergeCell ref="C114:K114"/>
    <mergeCell ref="C115:K115"/>
    <mergeCell ref="C116:K116"/>
    <mergeCell ref="C117:K117"/>
    <mergeCell ref="C93:K93"/>
    <mergeCell ref="C94:K94"/>
    <mergeCell ref="B97:J102"/>
    <mergeCell ref="B104:K104"/>
    <mergeCell ref="B105:K105"/>
    <mergeCell ref="B106:K106"/>
    <mergeCell ref="B107:K107"/>
    <mergeCell ref="C59:D59"/>
    <mergeCell ref="F59:G59"/>
    <mergeCell ref="B61:K61"/>
    <mergeCell ref="C62:D62"/>
    <mergeCell ref="F62:G62"/>
    <mergeCell ref="C66:D66"/>
    <mergeCell ref="F66:G66"/>
    <mergeCell ref="B68:K68"/>
    <mergeCell ref="C69:D69"/>
    <mergeCell ref="F69:G69"/>
    <mergeCell ref="C73:D73"/>
    <mergeCell ref="F73:G73"/>
    <mergeCell ref="B75:K75"/>
    <mergeCell ref="C76:D76"/>
    <mergeCell ref="F76:G76"/>
    <mergeCell ref="C80:D80"/>
    <mergeCell ref="F80:G80"/>
    <mergeCell ref="M12:O12"/>
    <mergeCell ref="M16:O16"/>
    <mergeCell ref="M17:O17"/>
    <mergeCell ref="M18:O18"/>
    <mergeCell ref="M19:O19"/>
    <mergeCell ref="N22:Q22"/>
    <mergeCell ref="C12:K12"/>
    <mergeCell ref="C13:K13"/>
    <mergeCell ref="M13:O13"/>
    <mergeCell ref="C14:K14"/>
    <mergeCell ref="M14:O14"/>
    <mergeCell ref="M15:O15"/>
    <mergeCell ref="M20:O20"/>
    <mergeCell ref="B17:J22"/>
    <mergeCell ref="M7:O7"/>
    <mergeCell ref="B8:K8"/>
    <mergeCell ref="M8:O8"/>
    <mergeCell ref="B9:K9"/>
    <mergeCell ref="M9:Q9"/>
    <mergeCell ref="C10:K10"/>
    <mergeCell ref="M10:O10"/>
    <mergeCell ref="C11:K11"/>
    <mergeCell ref="M11:O11"/>
    <mergeCell ref="A1:Q1"/>
    <mergeCell ref="A2:K2"/>
    <mergeCell ref="M2:Q2"/>
    <mergeCell ref="M3:O3"/>
    <mergeCell ref="P3:Q3"/>
    <mergeCell ref="M4:O4"/>
    <mergeCell ref="M5:O5"/>
    <mergeCell ref="B4:K4"/>
    <mergeCell ref="B6:E6"/>
    <mergeCell ref="H6:K6"/>
    <mergeCell ref="M6:O6"/>
    <mergeCell ref="I185:J185"/>
    <mergeCell ref="A202:B202"/>
    <mergeCell ref="C202:D202"/>
    <mergeCell ref="E202:F202"/>
    <mergeCell ref="G202:H202"/>
    <mergeCell ref="I202:J202"/>
    <mergeCell ref="A220:B220"/>
    <mergeCell ref="C220:D220"/>
    <mergeCell ref="E220:F220"/>
    <mergeCell ref="G220:H220"/>
    <mergeCell ref="I220:J220"/>
    <mergeCell ref="B188:J193"/>
    <mergeCell ref="A185:B185"/>
    <mergeCell ref="C185:D185"/>
    <mergeCell ref="E185:F185"/>
    <mergeCell ref="G185:H185"/>
    <mergeCell ref="B195:K195"/>
    <mergeCell ref="B196:K196"/>
    <mergeCell ref="B197:K197"/>
    <mergeCell ref="B205:J210"/>
    <mergeCell ref="B212:K212"/>
    <mergeCell ref="B213:K213"/>
  </mergeCells>
  <phoneticPr fontId="93"/>
  <conditionalFormatting sqref="P4">
    <cfRule type="cellIs" dxfId="43" priority="3" operator="between">
      <formula>$R$4</formula>
      <formula>$S$4</formula>
    </cfRule>
  </conditionalFormatting>
  <conditionalFormatting sqref="P5">
    <cfRule type="cellIs" dxfId="42" priority="2" operator="between">
      <formula>$R$5</formula>
      <formula>$S$5</formula>
    </cfRule>
  </conditionalFormatting>
  <conditionalFormatting sqref="P6">
    <cfRule type="cellIs" dxfId="41" priority="4" operator="between">
      <formula>$R$6</formula>
      <formula>$S$6</formula>
    </cfRule>
  </conditionalFormatting>
  <conditionalFormatting sqref="P7">
    <cfRule type="cellIs" dxfId="40" priority="10" operator="greaterThan">
      <formula>$R$7</formula>
    </cfRule>
  </conditionalFormatting>
  <conditionalFormatting sqref="P8">
    <cfRule type="cellIs" dxfId="39" priority="1" operator="between">
      <formula>$R$8</formula>
      <formula>$S$8</formula>
    </cfRule>
  </conditionalFormatting>
  <dataValidations count="1">
    <dataValidation type="decimal" allowBlank="1" showDropDown="1" showInputMessage="1" showErrorMessage="1" prompt="半角数値を入力してください" sqref="P4:P7" xr:uid="{00000000-0002-0000-0000-000000000000}">
      <formula1>0</formula1>
      <formula2>1000</formula2>
    </dataValidation>
  </dataValidations>
  <hyperlinks>
    <hyperlink ref="I251" location="1-2．情報の整理!A1" display="保存して次へ　＞" xr:uid="{00000000-0004-0000-0000-000000000000}"/>
    <hyperlink ref="I251:J252" location="'1-2．情報の整理'!A1" display="保存して次へ　＞" xr:uid="{FBE3E4E2-226E-7A4C-BEA6-649FDB44A08F}"/>
  </hyperlinks>
  <printOptions horizontalCentered="1" gridLines="1"/>
  <pageMargins left="0.59055118110236215" right="0.25" top="0.59055118110236215" bottom="0.39370078740157477" header="0" footer="0"/>
  <pageSetup paperSize="9" scale="57"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571500</xdr:colOff>
                    <xdr:row>9</xdr:row>
                    <xdr:rowOff>0</xdr:rowOff>
                  </from>
                  <to>
                    <xdr:col>2</xdr:col>
                    <xdr:colOff>38100</xdr:colOff>
                    <xdr:row>9</xdr:row>
                    <xdr:rowOff>219075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xdr:col>
                    <xdr:colOff>571500</xdr:colOff>
                    <xdr:row>10</xdr:row>
                    <xdr:rowOff>0</xdr:rowOff>
                  </from>
                  <to>
                    <xdr:col>2</xdr:col>
                    <xdr:colOff>38100</xdr:colOff>
                    <xdr:row>10</xdr:row>
                    <xdr:rowOff>219075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571500</xdr:colOff>
                    <xdr:row>11</xdr:row>
                    <xdr:rowOff>0</xdr:rowOff>
                  </from>
                  <to>
                    <xdr:col>2</xdr:col>
                    <xdr:colOff>38100</xdr:colOff>
                    <xdr:row>11</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571500</xdr:colOff>
                    <xdr:row>12</xdr:row>
                    <xdr:rowOff>0</xdr:rowOff>
                  </from>
                  <to>
                    <xdr:col>2</xdr:col>
                    <xdr:colOff>38100</xdr:colOff>
                    <xdr:row>12</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571500</xdr:colOff>
                    <xdr:row>13</xdr:row>
                    <xdr:rowOff>0</xdr:rowOff>
                  </from>
                  <to>
                    <xdr:col>2</xdr:col>
                    <xdr:colOff>38100</xdr:colOff>
                    <xdr:row>13</xdr:row>
                    <xdr:rowOff>219075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571500</xdr:colOff>
                    <xdr:row>25</xdr:row>
                    <xdr:rowOff>0</xdr:rowOff>
                  </from>
                  <to>
                    <xdr:col>2</xdr:col>
                    <xdr:colOff>38100</xdr:colOff>
                    <xdr:row>25</xdr:row>
                    <xdr:rowOff>219075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571500</xdr:colOff>
                    <xdr:row>26</xdr:row>
                    <xdr:rowOff>0</xdr:rowOff>
                  </from>
                  <to>
                    <xdr:col>2</xdr:col>
                    <xdr:colOff>38100</xdr:colOff>
                    <xdr:row>26</xdr:row>
                    <xdr:rowOff>219075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571500</xdr:colOff>
                    <xdr:row>27</xdr:row>
                    <xdr:rowOff>0</xdr:rowOff>
                  </from>
                  <to>
                    <xdr:col>2</xdr:col>
                    <xdr:colOff>38100</xdr:colOff>
                    <xdr:row>27</xdr:row>
                    <xdr:rowOff>219075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571500</xdr:colOff>
                    <xdr:row>28</xdr:row>
                    <xdr:rowOff>0</xdr:rowOff>
                  </from>
                  <to>
                    <xdr:col>2</xdr:col>
                    <xdr:colOff>38100</xdr:colOff>
                    <xdr:row>28</xdr:row>
                    <xdr:rowOff>219075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571500</xdr:colOff>
                    <xdr:row>29</xdr:row>
                    <xdr:rowOff>0</xdr:rowOff>
                  </from>
                  <to>
                    <xdr:col>2</xdr:col>
                    <xdr:colOff>38100</xdr:colOff>
                    <xdr:row>29</xdr:row>
                    <xdr:rowOff>219075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571500</xdr:colOff>
                    <xdr:row>30</xdr:row>
                    <xdr:rowOff>0</xdr:rowOff>
                  </from>
                  <to>
                    <xdr:col>2</xdr:col>
                    <xdr:colOff>38100</xdr:colOff>
                    <xdr:row>30</xdr:row>
                    <xdr:rowOff>219075</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1</xdr:col>
                    <xdr:colOff>571500</xdr:colOff>
                    <xdr:row>90</xdr:row>
                    <xdr:rowOff>0</xdr:rowOff>
                  </from>
                  <to>
                    <xdr:col>2</xdr:col>
                    <xdr:colOff>38100</xdr:colOff>
                    <xdr:row>90</xdr:row>
                    <xdr:rowOff>219075</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1</xdr:col>
                    <xdr:colOff>571500</xdr:colOff>
                    <xdr:row>91</xdr:row>
                    <xdr:rowOff>0</xdr:rowOff>
                  </from>
                  <to>
                    <xdr:col>2</xdr:col>
                    <xdr:colOff>38100</xdr:colOff>
                    <xdr:row>91</xdr:row>
                    <xdr:rowOff>219075</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1</xdr:col>
                    <xdr:colOff>571500</xdr:colOff>
                    <xdr:row>92</xdr:row>
                    <xdr:rowOff>0</xdr:rowOff>
                  </from>
                  <to>
                    <xdr:col>2</xdr:col>
                    <xdr:colOff>38100</xdr:colOff>
                    <xdr:row>92</xdr:row>
                    <xdr:rowOff>219075</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1</xdr:col>
                    <xdr:colOff>571500</xdr:colOff>
                    <xdr:row>93</xdr:row>
                    <xdr:rowOff>0</xdr:rowOff>
                  </from>
                  <to>
                    <xdr:col>2</xdr:col>
                    <xdr:colOff>38100</xdr:colOff>
                    <xdr:row>93</xdr:row>
                    <xdr:rowOff>219075</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0</xdr:col>
                    <xdr:colOff>571500</xdr:colOff>
                    <xdr:row>111</xdr:row>
                    <xdr:rowOff>0</xdr:rowOff>
                  </from>
                  <to>
                    <xdr:col>1</xdr:col>
                    <xdr:colOff>38100</xdr:colOff>
                    <xdr:row>111</xdr:row>
                    <xdr:rowOff>219075</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1</xdr:col>
                    <xdr:colOff>571500</xdr:colOff>
                    <xdr:row>111</xdr:row>
                    <xdr:rowOff>0</xdr:rowOff>
                  </from>
                  <to>
                    <xdr:col>2</xdr:col>
                    <xdr:colOff>38100</xdr:colOff>
                    <xdr:row>111</xdr:row>
                    <xdr:rowOff>219075</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0</xdr:col>
                    <xdr:colOff>571500</xdr:colOff>
                    <xdr:row>113</xdr:row>
                    <xdr:rowOff>0</xdr:rowOff>
                  </from>
                  <to>
                    <xdr:col>1</xdr:col>
                    <xdr:colOff>38100</xdr:colOff>
                    <xdr:row>113</xdr:row>
                    <xdr:rowOff>219075</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1</xdr:col>
                    <xdr:colOff>571500</xdr:colOff>
                    <xdr:row>113</xdr:row>
                    <xdr:rowOff>0</xdr:rowOff>
                  </from>
                  <to>
                    <xdr:col>2</xdr:col>
                    <xdr:colOff>38100</xdr:colOff>
                    <xdr:row>113</xdr:row>
                    <xdr:rowOff>219075</xdr:rowOff>
                  </to>
                </anchor>
              </controlPr>
            </control>
          </mc:Choice>
        </mc:AlternateContent>
        <mc:AlternateContent xmlns:mc="http://schemas.openxmlformats.org/markup-compatibility/2006">
          <mc:Choice Requires="x14">
            <control shapeId="1083" r:id="rId22" name="Check Box 59">
              <controlPr defaultSize="0" autoFill="0" autoLine="0" autoPict="0">
                <anchor moveWithCells="1">
                  <from>
                    <xdr:col>0</xdr:col>
                    <xdr:colOff>571500</xdr:colOff>
                    <xdr:row>114</xdr:row>
                    <xdr:rowOff>0</xdr:rowOff>
                  </from>
                  <to>
                    <xdr:col>1</xdr:col>
                    <xdr:colOff>38100</xdr:colOff>
                    <xdr:row>114</xdr:row>
                    <xdr:rowOff>219075</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1</xdr:col>
                    <xdr:colOff>571500</xdr:colOff>
                    <xdr:row>114</xdr:row>
                    <xdr:rowOff>0</xdr:rowOff>
                  </from>
                  <to>
                    <xdr:col>2</xdr:col>
                    <xdr:colOff>38100</xdr:colOff>
                    <xdr:row>114</xdr:row>
                    <xdr:rowOff>219075</xdr:rowOff>
                  </to>
                </anchor>
              </controlPr>
            </control>
          </mc:Choice>
        </mc:AlternateContent>
        <mc:AlternateContent xmlns:mc="http://schemas.openxmlformats.org/markup-compatibility/2006">
          <mc:Choice Requires="x14">
            <control shapeId="1085" r:id="rId24" name="Check Box 61">
              <controlPr defaultSize="0" autoFill="0" autoLine="0" autoPict="0">
                <anchor moveWithCells="1">
                  <from>
                    <xdr:col>0</xdr:col>
                    <xdr:colOff>571500</xdr:colOff>
                    <xdr:row>115</xdr:row>
                    <xdr:rowOff>0</xdr:rowOff>
                  </from>
                  <to>
                    <xdr:col>1</xdr:col>
                    <xdr:colOff>38100</xdr:colOff>
                    <xdr:row>115</xdr:row>
                    <xdr:rowOff>219075</xdr:rowOff>
                  </to>
                </anchor>
              </controlPr>
            </control>
          </mc:Choice>
        </mc:AlternateContent>
        <mc:AlternateContent xmlns:mc="http://schemas.openxmlformats.org/markup-compatibility/2006">
          <mc:Choice Requires="x14">
            <control shapeId="1086" r:id="rId25" name="Check Box 62">
              <controlPr defaultSize="0" autoFill="0" autoLine="0" autoPict="0">
                <anchor moveWithCells="1">
                  <from>
                    <xdr:col>1</xdr:col>
                    <xdr:colOff>571500</xdr:colOff>
                    <xdr:row>115</xdr:row>
                    <xdr:rowOff>0</xdr:rowOff>
                  </from>
                  <to>
                    <xdr:col>2</xdr:col>
                    <xdr:colOff>38100</xdr:colOff>
                    <xdr:row>115</xdr:row>
                    <xdr:rowOff>219075</xdr:rowOff>
                  </to>
                </anchor>
              </controlPr>
            </control>
          </mc:Choice>
        </mc:AlternateContent>
        <mc:AlternateContent xmlns:mc="http://schemas.openxmlformats.org/markup-compatibility/2006">
          <mc:Choice Requires="x14">
            <control shapeId="1087" r:id="rId26" name="Check Box 63">
              <controlPr defaultSize="0" autoFill="0" autoLine="0" autoPict="0">
                <anchor moveWithCells="1">
                  <from>
                    <xdr:col>0</xdr:col>
                    <xdr:colOff>571500</xdr:colOff>
                    <xdr:row>116</xdr:row>
                    <xdr:rowOff>0</xdr:rowOff>
                  </from>
                  <to>
                    <xdr:col>1</xdr:col>
                    <xdr:colOff>38100</xdr:colOff>
                    <xdr:row>116</xdr:row>
                    <xdr:rowOff>219075</xdr:rowOff>
                  </to>
                </anchor>
              </controlPr>
            </control>
          </mc:Choice>
        </mc:AlternateContent>
        <mc:AlternateContent xmlns:mc="http://schemas.openxmlformats.org/markup-compatibility/2006">
          <mc:Choice Requires="x14">
            <control shapeId="1088" r:id="rId27" name="Check Box 64">
              <controlPr defaultSize="0" autoFill="0" autoLine="0" autoPict="0">
                <anchor moveWithCells="1">
                  <from>
                    <xdr:col>1</xdr:col>
                    <xdr:colOff>571500</xdr:colOff>
                    <xdr:row>116</xdr:row>
                    <xdr:rowOff>0</xdr:rowOff>
                  </from>
                  <to>
                    <xdr:col>2</xdr:col>
                    <xdr:colOff>38100</xdr:colOff>
                    <xdr:row>116</xdr:row>
                    <xdr:rowOff>219075</xdr:rowOff>
                  </to>
                </anchor>
              </controlPr>
            </control>
          </mc:Choice>
        </mc:AlternateContent>
        <mc:AlternateContent xmlns:mc="http://schemas.openxmlformats.org/markup-compatibility/2006">
          <mc:Choice Requires="x14">
            <control shapeId="1089" r:id="rId28" name="Check Box 65">
              <controlPr defaultSize="0" autoFill="0" autoLine="0" autoPict="0">
                <anchor moveWithCells="1">
                  <from>
                    <xdr:col>0</xdr:col>
                    <xdr:colOff>571500</xdr:colOff>
                    <xdr:row>117</xdr:row>
                    <xdr:rowOff>0</xdr:rowOff>
                  </from>
                  <to>
                    <xdr:col>1</xdr:col>
                    <xdr:colOff>38100</xdr:colOff>
                    <xdr:row>117</xdr:row>
                    <xdr:rowOff>219075</xdr:rowOff>
                  </to>
                </anchor>
              </controlPr>
            </control>
          </mc:Choice>
        </mc:AlternateContent>
        <mc:AlternateContent xmlns:mc="http://schemas.openxmlformats.org/markup-compatibility/2006">
          <mc:Choice Requires="x14">
            <control shapeId="1090" r:id="rId29" name="Check Box 66">
              <controlPr defaultSize="0" autoFill="0" autoLine="0" autoPict="0">
                <anchor moveWithCells="1">
                  <from>
                    <xdr:col>1</xdr:col>
                    <xdr:colOff>571500</xdr:colOff>
                    <xdr:row>117</xdr:row>
                    <xdr:rowOff>0</xdr:rowOff>
                  </from>
                  <to>
                    <xdr:col>2</xdr:col>
                    <xdr:colOff>38100</xdr:colOff>
                    <xdr:row>117</xdr:row>
                    <xdr:rowOff>219075</xdr:rowOff>
                  </to>
                </anchor>
              </controlPr>
            </control>
          </mc:Choice>
        </mc:AlternateContent>
        <mc:AlternateContent xmlns:mc="http://schemas.openxmlformats.org/markup-compatibility/2006">
          <mc:Choice Requires="x14">
            <control shapeId="1091" r:id="rId30" name="Check Box 67">
              <controlPr defaultSize="0" autoFill="0" autoLine="0" autoPict="0">
                <anchor moveWithCells="1">
                  <from>
                    <xdr:col>0</xdr:col>
                    <xdr:colOff>571500</xdr:colOff>
                    <xdr:row>118</xdr:row>
                    <xdr:rowOff>0</xdr:rowOff>
                  </from>
                  <to>
                    <xdr:col>1</xdr:col>
                    <xdr:colOff>38100</xdr:colOff>
                    <xdr:row>118</xdr:row>
                    <xdr:rowOff>219075</xdr:rowOff>
                  </to>
                </anchor>
              </controlPr>
            </control>
          </mc:Choice>
        </mc:AlternateContent>
        <mc:AlternateContent xmlns:mc="http://schemas.openxmlformats.org/markup-compatibility/2006">
          <mc:Choice Requires="x14">
            <control shapeId="1092" r:id="rId31" name="Check Box 68">
              <controlPr defaultSize="0" autoFill="0" autoLine="0" autoPict="0">
                <anchor moveWithCells="1">
                  <from>
                    <xdr:col>1</xdr:col>
                    <xdr:colOff>571500</xdr:colOff>
                    <xdr:row>118</xdr:row>
                    <xdr:rowOff>0</xdr:rowOff>
                  </from>
                  <to>
                    <xdr:col>2</xdr:col>
                    <xdr:colOff>38100</xdr:colOff>
                    <xdr:row>118</xdr:row>
                    <xdr:rowOff>219075</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0</xdr:col>
                    <xdr:colOff>571500</xdr:colOff>
                    <xdr:row>119</xdr:row>
                    <xdr:rowOff>0</xdr:rowOff>
                  </from>
                  <to>
                    <xdr:col>1</xdr:col>
                    <xdr:colOff>38100</xdr:colOff>
                    <xdr:row>119</xdr:row>
                    <xdr:rowOff>219075</xdr:rowOff>
                  </to>
                </anchor>
              </controlPr>
            </control>
          </mc:Choice>
        </mc:AlternateContent>
        <mc:AlternateContent xmlns:mc="http://schemas.openxmlformats.org/markup-compatibility/2006">
          <mc:Choice Requires="x14">
            <control shapeId="1094" r:id="rId33" name="Check Box 70">
              <controlPr defaultSize="0" autoFill="0" autoLine="0" autoPict="0">
                <anchor moveWithCells="1">
                  <from>
                    <xdr:col>1</xdr:col>
                    <xdr:colOff>571500</xdr:colOff>
                    <xdr:row>119</xdr:row>
                    <xdr:rowOff>0</xdr:rowOff>
                  </from>
                  <to>
                    <xdr:col>2</xdr:col>
                    <xdr:colOff>38100</xdr:colOff>
                    <xdr:row>119</xdr:row>
                    <xdr:rowOff>219075</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from>
                    <xdr:col>0</xdr:col>
                    <xdr:colOff>571500</xdr:colOff>
                    <xdr:row>120</xdr:row>
                    <xdr:rowOff>0</xdr:rowOff>
                  </from>
                  <to>
                    <xdr:col>1</xdr:col>
                    <xdr:colOff>38100</xdr:colOff>
                    <xdr:row>120</xdr:row>
                    <xdr:rowOff>219075</xdr:rowOff>
                  </to>
                </anchor>
              </controlPr>
            </control>
          </mc:Choice>
        </mc:AlternateContent>
        <mc:AlternateContent xmlns:mc="http://schemas.openxmlformats.org/markup-compatibility/2006">
          <mc:Choice Requires="x14">
            <control shapeId="1096" r:id="rId35" name="Check Box 72">
              <controlPr defaultSize="0" autoFill="0" autoLine="0" autoPict="0">
                <anchor moveWithCells="1">
                  <from>
                    <xdr:col>1</xdr:col>
                    <xdr:colOff>571500</xdr:colOff>
                    <xdr:row>120</xdr:row>
                    <xdr:rowOff>0</xdr:rowOff>
                  </from>
                  <to>
                    <xdr:col>2</xdr:col>
                    <xdr:colOff>38100</xdr:colOff>
                    <xdr:row>120</xdr:row>
                    <xdr:rowOff>219075</xdr:rowOff>
                  </to>
                </anchor>
              </controlPr>
            </control>
          </mc:Choice>
        </mc:AlternateContent>
        <mc:AlternateContent xmlns:mc="http://schemas.openxmlformats.org/markup-compatibility/2006">
          <mc:Choice Requires="x14">
            <control shapeId="1097" r:id="rId36" name="Check Box 73">
              <controlPr defaultSize="0" autoFill="0" autoLine="0" autoPict="0">
                <anchor moveWithCells="1">
                  <from>
                    <xdr:col>0</xdr:col>
                    <xdr:colOff>571500</xdr:colOff>
                    <xdr:row>121</xdr:row>
                    <xdr:rowOff>0</xdr:rowOff>
                  </from>
                  <to>
                    <xdr:col>1</xdr:col>
                    <xdr:colOff>38100</xdr:colOff>
                    <xdr:row>121</xdr:row>
                    <xdr:rowOff>219075</xdr:rowOff>
                  </to>
                </anchor>
              </controlPr>
            </control>
          </mc:Choice>
        </mc:AlternateContent>
        <mc:AlternateContent xmlns:mc="http://schemas.openxmlformats.org/markup-compatibility/2006">
          <mc:Choice Requires="x14">
            <control shapeId="1098" r:id="rId37" name="Check Box 74">
              <controlPr defaultSize="0" autoFill="0" autoLine="0" autoPict="0">
                <anchor moveWithCells="1">
                  <from>
                    <xdr:col>1</xdr:col>
                    <xdr:colOff>571500</xdr:colOff>
                    <xdr:row>121</xdr:row>
                    <xdr:rowOff>0</xdr:rowOff>
                  </from>
                  <to>
                    <xdr:col>2</xdr:col>
                    <xdr:colOff>38100</xdr:colOff>
                    <xdr:row>121</xdr:row>
                    <xdr:rowOff>219075</xdr:rowOff>
                  </to>
                </anchor>
              </controlPr>
            </control>
          </mc:Choice>
        </mc:AlternateContent>
        <mc:AlternateContent xmlns:mc="http://schemas.openxmlformats.org/markup-compatibility/2006">
          <mc:Choice Requires="x14">
            <control shapeId="1099" r:id="rId38" name="Check Box 75">
              <controlPr defaultSize="0" autoFill="0" autoLine="0" autoPict="0">
                <anchor moveWithCells="1">
                  <from>
                    <xdr:col>0</xdr:col>
                    <xdr:colOff>571500</xdr:colOff>
                    <xdr:row>122</xdr:row>
                    <xdr:rowOff>0</xdr:rowOff>
                  </from>
                  <to>
                    <xdr:col>1</xdr:col>
                    <xdr:colOff>38100</xdr:colOff>
                    <xdr:row>122</xdr:row>
                    <xdr:rowOff>219075</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1</xdr:col>
                    <xdr:colOff>571500</xdr:colOff>
                    <xdr:row>122</xdr:row>
                    <xdr:rowOff>0</xdr:rowOff>
                  </from>
                  <to>
                    <xdr:col>2</xdr:col>
                    <xdr:colOff>38100</xdr:colOff>
                    <xdr:row>122</xdr:row>
                    <xdr:rowOff>219075</xdr:rowOff>
                  </to>
                </anchor>
              </controlPr>
            </control>
          </mc:Choice>
        </mc:AlternateContent>
        <mc:AlternateContent xmlns:mc="http://schemas.openxmlformats.org/markup-compatibility/2006">
          <mc:Choice Requires="x14">
            <control shapeId="1077" r:id="rId40" name="Check Box 53">
              <controlPr defaultSize="0" autoFill="0" autoLine="0" autoPict="0">
                <anchor moveWithCells="1">
                  <from>
                    <xdr:col>0</xdr:col>
                    <xdr:colOff>571500</xdr:colOff>
                    <xdr:row>109</xdr:row>
                    <xdr:rowOff>0</xdr:rowOff>
                  </from>
                  <to>
                    <xdr:col>1</xdr:col>
                    <xdr:colOff>38100</xdr:colOff>
                    <xdr:row>109</xdr:row>
                    <xdr:rowOff>219075</xdr:rowOff>
                  </to>
                </anchor>
              </controlPr>
            </control>
          </mc:Choice>
        </mc:AlternateContent>
        <mc:AlternateContent xmlns:mc="http://schemas.openxmlformats.org/markup-compatibility/2006">
          <mc:Choice Requires="x14">
            <control shapeId="1078" r:id="rId41" name="Check Box 54">
              <controlPr defaultSize="0" autoFill="0" autoLine="0" autoPict="0">
                <anchor moveWithCells="1">
                  <from>
                    <xdr:col>1</xdr:col>
                    <xdr:colOff>571500</xdr:colOff>
                    <xdr:row>109</xdr:row>
                    <xdr:rowOff>0</xdr:rowOff>
                  </from>
                  <to>
                    <xdr:col>2</xdr:col>
                    <xdr:colOff>38100</xdr:colOff>
                    <xdr:row>109</xdr:row>
                    <xdr:rowOff>219075</xdr:rowOff>
                  </to>
                </anchor>
              </controlPr>
            </control>
          </mc:Choice>
        </mc:AlternateContent>
        <mc:AlternateContent xmlns:mc="http://schemas.openxmlformats.org/markup-compatibility/2006">
          <mc:Choice Requires="x14">
            <control shapeId="1102" r:id="rId42" name="Check Box 78">
              <controlPr defaultSize="0" autoFill="0" autoLine="0" autoPict="0">
                <anchor moveWithCells="1">
                  <from>
                    <xdr:col>0</xdr:col>
                    <xdr:colOff>571500</xdr:colOff>
                    <xdr:row>138</xdr:row>
                    <xdr:rowOff>0</xdr:rowOff>
                  </from>
                  <to>
                    <xdr:col>1</xdr:col>
                    <xdr:colOff>38100</xdr:colOff>
                    <xdr:row>138</xdr:row>
                    <xdr:rowOff>219075</xdr:rowOff>
                  </to>
                </anchor>
              </controlPr>
            </control>
          </mc:Choice>
        </mc:AlternateContent>
        <mc:AlternateContent xmlns:mc="http://schemas.openxmlformats.org/markup-compatibility/2006">
          <mc:Choice Requires="x14">
            <control shapeId="1101" r:id="rId43" name="Check Box 77">
              <controlPr defaultSize="0" autoFill="0" autoLine="0" autoPict="0">
                <anchor moveWithCells="1">
                  <from>
                    <xdr:col>1</xdr:col>
                    <xdr:colOff>571500</xdr:colOff>
                    <xdr:row>138</xdr:row>
                    <xdr:rowOff>0</xdr:rowOff>
                  </from>
                  <to>
                    <xdr:col>2</xdr:col>
                    <xdr:colOff>38100</xdr:colOff>
                    <xdr:row>138</xdr:row>
                    <xdr:rowOff>219075</xdr:rowOff>
                  </to>
                </anchor>
              </controlPr>
            </control>
          </mc:Choice>
        </mc:AlternateContent>
        <mc:AlternateContent xmlns:mc="http://schemas.openxmlformats.org/markup-compatibility/2006">
          <mc:Choice Requires="x14">
            <control shapeId="1104" r:id="rId44" name="Check Box 80">
              <controlPr defaultSize="0" autoFill="0" autoLine="0" autoPict="0">
                <anchor moveWithCells="1">
                  <from>
                    <xdr:col>0</xdr:col>
                    <xdr:colOff>571500</xdr:colOff>
                    <xdr:row>139</xdr:row>
                    <xdr:rowOff>0</xdr:rowOff>
                  </from>
                  <to>
                    <xdr:col>1</xdr:col>
                    <xdr:colOff>38100</xdr:colOff>
                    <xdr:row>139</xdr:row>
                    <xdr:rowOff>219075</xdr:rowOff>
                  </to>
                </anchor>
              </controlPr>
            </control>
          </mc:Choice>
        </mc:AlternateContent>
        <mc:AlternateContent xmlns:mc="http://schemas.openxmlformats.org/markup-compatibility/2006">
          <mc:Choice Requires="x14">
            <control shapeId="1103" r:id="rId45" name="Check Box 79">
              <controlPr defaultSize="0" autoFill="0" autoLine="0" autoPict="0">
                <anchor moveWithCells="1">
                  <from>
                    <xdr:col>1</xdr:col>
                    <xdr:colOff>571500</xdr:colOff>
                    <xdr:row>139</xdr:row>
                    <xdr:rowOff>0</xdr:rowOff>
                  </from>
                  <to>
                    <xdr:col>2</xdr:col>
                    <xdr:colOff>38100</xdr:colOff>
                    <xdr:row>139</xdr:row>
                    <xdr:rowOff>219075</xdr:rowOff>
                  </to>
                </anchor>
              </controlPr>
            </control>
          </mc:Choice>
        </mc:AlternateContent>
        <mc:AlternateContent xmlns:mc="http://schemas.openxmlformats.org/markup-compatibility/2006">
          <mc:Choice Requires="x14">
            <control shapeId="1106" r:id="rId46" name="Check Box 82">
              <controlPr defaultSize="0" autoFill="0" autoLine="0" autoPict="0">
                <anchor moveWithCells="1">
                  <from>
                    <xdr:col>0</xdr:col>
                    <xdr:colOff>571500</xdr:colOff>
                    <xdr:row>140</xdr:row>
                    <xdr:rowOff>0</xdr:rowOff>
                  </from>
                  <to>
                    <xdr:col>1</xdr:col>
                    <xdr:colOff>38100</xdr:colOff>
                    <xdr:row>140</xdr:row>
                    <xdr:rowOff>219075</xdr:rowOff>
                  </to>
                </anchor>
              </controlPr>
            </control>
          </mc:Choice>
        </mc:AlternateContent>
        <mc:AlternateContent xmlns:mc="http://schemas.openxmlformats.org/markup-compatibility/2006">
          <mc:Choice Requires="x14">
            <control shapeId="1105" r:id="rId47" name="Check Box 81">
              <controlPr defaultSize="0" autoFill="0" autoLine="0" autoPict="0">
                <anchor moveWithCells="1">
                  <from>
                    <xdr:col>1</xdr:col>
                    <xdr:colOff>571500</xdr:colOff>
                    <xdr:row>140</xdr:row>
                    <xdr:rowOff>0</xdr:rowOff>
                  </from>
                  <to>
                    <xdr:col>2</xdr:col>
                    <xdr:colOff>38100</xdr:colOff>
                    <xdr:row>140</xdr:row>
                    <xdr:rowOff>219075</xdr:rowOff>
                  </to>
                </anchor>
              </controlPr>
            </control>
          </mc:Choice>
        </mc:AlternateContent>
        <mc:AlternateContent xmlns:mc="http://schemas.openxmlformats.org/markup-compatibility/2006">
          <mc:Choice Requires="x14">
            <control shapeId="1108" r:id="rId48" name="Check Box 84">
              <controlPr defaultSize="0" autoFill="0" autoLine="0" autoPict="0">
                <anchor moveWithCells="1">
                  <from>
                    <xdr:col>0</xdr:col>
                    <xdr:colOff>571500</xdr:colOff>
                    <xdr:row>141</xdr:row>
                    <xdr:rowOff>0</xdr:rowOff>
                  </from>
                  <to>
                    <xdr:col>1</xdr:col>
                    <xdr:colOff>38100</xdr:colOff>
                    <xdr:row>141</xdr:row>
                    <xdr:rowOff>219075</xdr:rowOff>
                  </to>
                </anchor>
              </controlPr>
            </control>
          </mc:Choice>
        </mc:AlternateContent>
        <mc:AlternateContent xmlns:mc="http://schemas.openxmlformats.org/markup-compatibility/2006">
          <mc:Choice Requires="x14">
            <control shapeId="1107" r:id="rId49" name="Check Box 83">
              <controlPr defaultSize="0" autoFill="0" autoLine="0" autoPict="0">
                <anchor moveWithCells="1">
                  <from>
                    <xdr:col>1</xdr:col>
                    <xdr:colOff>571500</xdr:colOff>
                    <xdr:row>141</xdr:row>
                    <xdr:rowOff>0</xdr:rowOff>
                  </from>
                  <to>
                    <xdr:col>2</xdr:col>
                    <xdr:colOff>38100</xdr:colOff>
                    <xdr:row>141</xdr:row>
                    <xdr:rowOff>219075</xdr:rowOff>
                  </to>
                </anchor>
              </controlPr>
            </control>
          </mc:Choice>
        </mc:AlternateContent>
        <mc:AlternateContent xmlns:mc="http://schemas.openxmlformats.org/markup-compatibility/2006">
          <mc:Choice Requires="x14">
            <control shapeId="1110" r:id="rId50" name="Check Box 86">
              <controlPr defaultSize="0" autoFill="0" autoLine="0" autoPict="0">
                <anchor moveWithCells="1">
                  <from>
                    <xdr:col>0</xdr:col>
                    <xdr:colOff>571500</xdr:colOff>
                    <xdr:row>142</xdr:row>
                    <xdr:rowOff>0</xdr:rowOff>
                  </from>
                  <to>
                    <xdr:col>1</xdr:col>
                    <xdr:colOff>38100</xdr:colOff>
                    <xdr:row>142</xdr:row>
                    <xdr:rowOff>219075</xdr:rowOff>
                  </to>
                </anchor>
              </controlPr>
            </control>
          </mc:Choice>
        </mc:AlternateContent>
        <mc:AlternateContent xmlns:mc="http://schemas.openxmlformats.org/markup-compatibility/2006">
          <mc:Choice Requires="x14">
            <control shapeId="1109" r:id="rId51" name="Check Box 85">
              <controlPr defaultSize="0" autoFill="0" autoLine="0" autoPict="0">
                <anchor moveWithCells="1">
                  <from>
                    <xdr:col>1</xdr:col>
                    <xdr:colOff>571500</xdr:colOff>
                    <xdr:row>142</xdr:row>
                    <xdr:rowOff>0</xdr:rowOff>
                  </from>
                  <to>
                    <xdr:col>2</xdr:col>
                    <xdr:colOff>38100</xdr:colOff>
                    <xdr:row>142</xdr:row>
                    <xdr:rowOff>219075</xdr:rowOff>
                  </to>
                </anchor>
              </controlPr>
            </control>
          </mc:Choice>
        </mc:AlternateContent>
        <mc:AlternateContent xmlns:mc="http://schemas.openxmlformats.org/markup-compatibility/2006">
          <mc:Choice Requires="x14">
            <control shapeId="1111" r:id="rId52" name="Check Box 87">
              <controlPr defaultSize="0" autoFill="0" autoLine="0" autoPict="0">
                <anchor moveWithCells="1">
                  <from>
                    <xdr:col>0</xdr:col>
                    <xdr:colOff>571500</xdr:colOff>
                    <xdr:row>143</xdr:row>
                    <xdr:rowOff>0</xdr:rowOff>
                  </from>
                  <to>
                    <xdr:col>1</xdr:col>
                    <xdr:colOff>38100</xdr:colOff>
                    <xdr:row>143</xdr:row>
                    <xdr:rowOff>219075</xdr:rowOff>
                  </to>
                </anchor>
              </controlPr>
            </control>
          </mc:Choice>
        </mc:AlternateContent>
        <mc:AlternateContent xmlns:mc="http://schemas.openxmlformats.org/markup-compatibility/2006">
          <mc:Choice Requires="x14">
            <control shapeId="1112" r:id="rId53" name="Check Box 88">
              <controlPr defaultSize="0" autoFill="0" autoLine="0" autoPict="0">
                <anchor moveWithCells="1">
                  <from>
                    <xdr:col>1</xdr:col>
                    <xdr:colOff>571500</xdr:colOff>
                    <xdr:row>143</xdr:row>
                    <xdr:rowOff>0</xdr:rowOff>
                  </from>
                  <to>
                    <xdr:col>2</xdr:col>
                    <xdr:colOff>38100</xdr:colOff>
                    <xdr:row>143</xdr:row>
                    <xdr:rowOff>219075</xdr:rowOff>
                  </to>
                </anchor>
              </controlPr>
            </control>
          </mc:Choice>
        </mc:AlternateContent>
        <mc:AlternateContent xmlns:mc="http://schemas.openxmlformats.org/markup-compatibility/2006">
          <mc:Choice Requires="x14">
            <control shapeId="1113" r:id="rId54" name="Check Box 89">
              <controlPr defaultSize="0" autoFill="0" autoLine="0" autoPict="0">
                <anchor moveWithCells="1">
                  <from>
                    <xdr:col>0</xdr:col>
                    <xdr:colOff>571500</xdr:colOff>
                    <xdr:row>144</xdr:row>
                    <xdr:rowOff>0</xdr:rowOff>
                  </from>
                  <to>
                    <xdr:col>1</xdr:col>
                    <xdr:colOff>38100</xdr:colOff>
                    <xdr:row>144</xdr:row>
                    <xdr:rowOff>219075</xdr:rowOff>
                  </to>
                </anchor>
              </controlPr>
            </control>
          </mc:Choice>
        </mc:AlternateContent>
        <mc:AlternateContent xmlns:mc="http://schemas.openxmlformats.org/markup-compatibility/2006">
          <mc:Choice Requires="x14">
            <control shapeId="1114" r:id="rId55" name="Check Box 90">
              <controlPr defaultSize="0" autoFill="0" autoLine="0" autoPict="0">
                <anchor moveWithCells="1">
                  <from>
                    <xdr:col>1</xdr:col>
                    <xdr:colOff>571500</xdr:colOff>
                    <xdr:row>144</xdr:row>
                    <xdr:rowOff>0</xdr:rowOff>
                  </from>
                  <to>
                    <xdr:col>2</xdr:col>
                    <xdr:colOff>38100</xdr:colOff>
                    <xdr:row>144</xdr:row>
                    <xdr:rowOff>219075</xdr:rowOff>
                  </to>
                </anchor>
              </controlPr>
            </control>
          </mc:Choice>
        </mc:AlternateContent>
        <mc:AlternateContent xmlns:mc="http://schemas.openxmlformats.org/markup-compatibility/2006">
          <mc:Choice Requires="x14">
            <control shapeId="1115" r:id="rId56" name="Check Box 91">
              <controlPr defaultSize="0" autoFill="0" autoLine="0" autoPict="0">
                <anchor moveWithCells="1">
                  <from>
                    <xdr:col>0</xdr:col>
                    <xdr:colOff>571500</xdr:colOff>
                    <xdr:row>145</xdr:row>
                    <xdr:rowOff>0</xdr:rowOff>
                  </from>
                  <to>
                    <xdr:col>1</xdr:col>
                    <xdr:colOff>38100</xdr:colOff>
                    <xdr:row>145</xdr:row>
                    <xdr:rowOff>219075</xdr:rowOff>
                  </to>
                </anchor>
              </controlPr>
            </control>
          </mc:Choice>
        </mc:AlternateContent>
        <mc:AlternateContent xmlns:mc="http://schemas.openxmlformats.org/markup-compatibility/2006">
          <mc:Choice Requires="x14">
            <control shapeId="1116" r:id="rId57" name="Check Box 92">
              <controlPr defaultSize="0" autoFill="0" autoLine="0" autoPict="0">
                <anchor moveWithCells="1">
                  <from>
                    <xdr:col>1</xdr:col>
                    <xdr:colOff>571500</xdr:colOff>
                    <xdr:row>145</xdr:row>
                    <xdr:rowOff>0</xdr:rowOff>
                  </from>
                  <to>
                    <xdr:col>2</xdr:col>
                    <xdr:colOff>38100</xdr:colOff>
                    <xdr:row>145</xdr:row>
                    <xdr:rowOff>219075</xdr:rowOff>
                  </to>
                </anchor>
              </controlPr>
            </control>
          </mc:Choice>
        </mc:AlternateContent>
        <mc:AlternateContent xmlns:mc="http://schemas.openxmlformats.org/markup-compatibility/2006">
          <mc:Choice Requires="x14">
            <control shapeId="1117" r:id="rId58" name="Check Box 93">
              <controlPr defaultSize="0" autoFill="0" autoLine="0" autoPict="0">
                <anchor moveWithCells="1">
                  <from>
                    <xdr:col>0</xdr:col>
                    <xdr:colOff>571500</xdr:colOff>
                    <xdr:row>146</xdr:row>
                    <xdr:rowOff>0</xdr:rowOff>
                  </from>
                  <to>
                    <xdr:col>1</xdr:col>
                    <xdr:colOff>38100</xdr:colOff>
                    <xdr:row>146</xdr:row>
                    <xdr:rowOff>219075</xdr:rowOff>
                  </to>
                </anchor>
              </controlPr>
            </control>
          </mc:Choice>
        </mc:AlternateContent>
        <mc:AlternateContent xmlns:mc="http://schemas.openxmlformats.org/markup-compatibility/2006">
          <mc:Choice Requires="x14">
            <control shapeId="1118" r:id="rId59" name="Check Box 94">
              <controlPr defaultSize="0" autoFill="0" autoLine="0" autoPict="0">
                <anchor moveWithCells="1">
                  <from>
                    <xdr:col>1</xdr:col>
                    <xdr:colOff>571500</xdr:colOff>
                    <xdr:row>146</xdr:row>
                    <xdr:rowOff>0</xdr:rowOff>
                  </from>
                  <to>
                    <xdr:col>2</xdr:col>
                    <xdr:colOff>38100</xdr:colOff>
                    <xdr:row>146</xdr:row>
                    <xdr:rowOff>219075</xdr:rowOff>
                  </to>
                </anchor>
              </controlPr>
            </control>
          </mc:Choice>
        </mc:AlternateContent>
        <mc:AlternateContent xmlns:mc="http://schemas.openxmlformats.org/markup-compatibility/2006">
          <mc:Choice Requires="x14">
            <control shapeId="1119" r:id="rId60" name="Check Box 95">
              <controlPr defaultSize="0" autoFill="0" autoLine="0" autoPict="0">
                <anchor moveWithCells="1">
                  <from>
                    <xdr:col>0</xdr:col>
                    <xdr:colOff>571500</xdr:colOff>
                    <xdr:row>147</xdr:row>
                    <xdr:rowOff>0</xdr:rowOff>
                  </from>
                  <to>
                    <xdr:col>1</xdr:col>
                    <xdr:colOff>38100</xdr:colOff>
                    <xdr:row>147</xdr:row>
                    <xdr:rowOff>219075</xdr:rowOff>
                  </to>
                </anchor>
              </controlPr>
            </control>
          </mc:Choice>
        </mc:AlternateContent>
        <mc:AlternateContent xmlns:mc="http://schemas.openxmlformats.org/markup-compatibility/2006">
          <mc:Choice Requires="x14">
            <control shapeId="1120" r:id="rId61" name="Check Box 96">
              <controlPr defaultSize="0" autoFill="0" autoLine="0" autoPict="0">
                <anchor moveWithCells="1">
                  <from>
                    <xdr:col>1</xdr:col>
                    <xdr:colOff>571500</xdr:colOff>
                    <xdr:row>147</xdr:row>
                    <xdr:rowOff>0</xdr:rowOff>
                  </from>
                  <to>
                    <xdr:col>2</xdr:col>
                    <xdr:colOff>38100</xdr:colOff>
                    <xdr:row>147</xdr:row>
                    <xdr:rowOff>219075</xdr:rowOff>
                  </to>
                </anchor>
              </controlPr>
            </control>
          </mc:Choice>
        </mc:AlternateContent>
        <mc:AlternateContent xmlns:mc="http://schemas.openxmlformats.org/markup-compatibility/2006">
          <mc:Choice Requires="x14">
            <control shapeId="1121" r:id="rId62" name="Check Box 97">
              <controlPr defaultSize="0" autoFill="0" autoLine="0" autoPict="0">
                <anchor moveWithCells="1">
                  <from>
                    <xdr:col>0</xdr:col>
                    <xdr:colOff>571500</xdr:colOff>
                    <xdr:row>148</xdr:row>
                    <xdr:rowOff>0</xdr:rowOff>
                  </from>
                  <to>
                    <xdr:col>1</xdr:col>
                    <xdr:colOff>38100</xdr:colOff>
                    <xdr:row>148</xdr:row>
                    <xdr:rowOff>219075</xdr:rowOff>
                  </to>
                </anchor>
              </controlPr>
            </control>
          </mc:Choice>
        </mc:AlternateContent>
        <mc:AlternateContent xmlns:mc="http://schemas.openxmlformats.org/markup-compatibility/2006">
          <mc:Choice Requires="x14">
            <control shapeId="1122" r:id="rId63" name="Check Box 98">
              <controlPr defaultSize="0" autoFill="0" autoLine="0" autoPict="0">
                <anchor moveWithCells="1">
                  <from>
                    <xdr:col>1</xdr:col>
                    <xdr:colOff>571500</xdr:colOff>
                    <xdr:row>148</xdr:row>
                    <xdr:rowOff>0</xdr:rowOff>
                  </from>
                  <to>
                    <xdr:col>2</xdr:col>
                    <xdr:colOff>38100</xdr:colOff>
                    <xdr:row>148</xdr:row>
                    <xdr:rowOff>219075</xdr:rowOff>
                  </to>
                </anchor>
              </controlPr>
            </control>
          </mc:Choice>
        </mc:AlternateContent>
        <mc:AlternateContent xmlns:mc="http://schemas.openxmlformats.org/markup-compatibility/2006">
          <mc:Choice Requires="x14">
            <control shapeId="1123" r:id="rId64" name="Check Box 99">
              <controlPr defaultSize="0" autoFill="0" autoLine="0" autoPict="0">
                <anchor moveWithCells="1">
                  <from>
                    <xdr:col>0</xdr:col>
                    <xdr:colOff>571500</xdr:colOff>
                    <xdr:row>149</xdr:row>
                    <xdr:rowOff>0</xdr:rowOff>
                  </from>
                  <to>
                    <xdr:col>1</xdr:col>
                    <xdr:colOff>38100</xdr:colOff>
                    <xdr:row>149</xdr:row>
                    <xdr:rowOff>219075</xdr:rowOff>
                  </to>
                </anchor>
              </controlPr>
            </control>
          </mc:Choice>
        </mc:AlternateContent>
        <mc:AlternateContent xmlns:mc="http://schemas.openxmlformats.org/markup-compatibility/2006">
          <mc:Choice Requires="x14">
            <control shapeId="1124" r:id="rId65" name="Check Box 100">
              <controlPr defaultSize="0" autoFill="0" autoLine="0" autoPict="0">
                <anchor moveWithCells="1">
                  <from>
                    <xdr:col>1</xdr:col>
                    <xdr:colOff>571500</xdr:colOff>
                    <xdr:row>149</xdr:row>
                    <xdr:rowOff>0</xdr:rowOff>
                  </from>
                  <to>
                    <xdr:col>2</xdr:col>
                    <xdr:colOff>38100</xdr:colOff>
                    <xdr:row>149</xdr:row>
                    <xdr:rowOff>219075</xdr:rowOff>
                  </to>
                </anchor>
              </controlPr>
            </control>
          </mc:Choice>
        </mc:AlternateContent>
        <mc:AlternateContent xmlns:mc="http://schemas.openxmlformats.org/markup-compatibility/2006">
          <mc:Choice Requires="x14">
            <control shapeId="1125" r:id="rId66" name="Check Box 101">
              <controlPr defaultSize="0" autoFill="0" autoLine="0" autoPict="0">
                <anchor moveWithCells="1">
                  <from>
                    <xdr:col>0</xdr:col>
                    <xdr:colOff>571500</xdr:colOff>
                    <xdr:row>150</xdr:row>
                    <xdr:rowOff>0</xdr:rowOff>
                  </from>
                  <to>
                    <xdr:col>1</xdr:col>
                    <xdr:colOff>38100</xdr:colOff>
                    <xdr:row>150</xdr:row>
                    <xdr:rowOff>219075</xdr:rowOff>
                  </to>
                </anchor>
              </controlPr>
            </control>
          </mc:Choice>
        </mc:AlternateContent>
        <mc:AlternateContent xmlns:mc="http://schemas.openxmlformats.org/markup-compatibility/2006">
          <mc:Choice Requires="x14">
            <control shapeId="1126" r:id="rId67" name="Check Box 102">
              <controlPr defaultSize="0" autoFill="0" autoLine="0" autoPict="0">
                <anchor moveWithCells="1">
                  <from>
                    <xdr:col>1</xdr:col>
                    <xdr:colOff>571500</xdr:colOff>
                    <xdr:row>150</xdr:row>
                    <xdr:rowOff>0</xdr:rowOff>
                  </from>
                  <to>
                    <xdr:col>2</xdr:col>
                    <xdr:colOff>38100</xdr:colOff>
                    <xdr:row>150</xdr:row>
                    <xdr:rowOff>219075</xdr:rowOff>
                  </to>
                </anchor>
              </controlPr>
            </control>
          </mc:Choice>
        </mc:AlternateContent>
        <mc:AlternateContent xmlns:mc="http://schemas.openxmlformats.org/markup-compatibility/2006">
          <mc:Choice Requires="x14">
            <control shapeId="1172" r:id="rId68" name="Option Button 148">
              <controlPr defaultSize="0" autoFill="0" autoLine="0" autoPict="0">
                <anchor moveWithCells="1">
                  <from>
                    <xdr:col>0</xdr:col>
                    <xdr:colOff>647700</xdr:colOff>
                    <xdr:row>164</xdr:row>
                    <xdr:rowOff>9525</xdr:rowOff>
                  </from>
                  <to>
                    <xdr:col>1</xdr:col>
                    <xdr:colOff>114300</xdr:colOff>
                    <xdr:row>164</xdr:row>
                    <xdr:rowOff>200025</xdr:rowOff>
                  </to>
                </anchor>
              </controlPr>
            </control>
          </mc:Choice>
        </mc:AlternateContent>
        <mc:AlternateContent xmlns:mc="http://schemas.openxmlformats.org/markup-compatibility/2006">
          <mc:Choice Requires="x14">
            <control shapeId="1173" r:id="rId69" name="Option Button 149">
              <controlPr defaultSize="0" autoFill="0" autoLine="0" autoPict="0">
                <anchor moveWithCells="1">
                  <from>
                    <xdr:col>1</xdr:col>
                    <xdr:colOff>647700</xdr:colOff>
                    <xdr:row>164</xdr:row>
                    <xdr:rowOff>9525</xdr:rowOff>
                  </from>
                  <to>
                    <xdr:col>2</xdr:col>
                    <xdr:colOff>114300</xdr:colOff>
                    <xdr:row>164</xdr:row>
                    <xdr:rowOff>200025</xdr:rowOff>
                  </to>
                </anchor>
              </controlPr>
            </control>
          </mc:Choice>
        </mc:AlternateContent>
        <mc:AlternateContent xmlns:mc="http://schemas.openxmlformats.org/markup-compatibility/2006">
          <mc:Choice Requires="x14">
            <control shapeId="1174" r:id="rId70" name="Option Button 150">
              <controlPr defaultSize="0" autoFill="0" autoLine="0" autoPict="0">
                <anchor moveWithCells="1">
                  <from>
                    <xdr:col>2</xdr:col>
                    <xdr:colOff>647700</xdr:colOff>
                    <xdr:row>164</xdr:row>
                    <xdr:rowOff>9525</xdr:rowOff>
                  </from>
                  <to>
                    <xdr:col>3</xdr:col>
                    <xdr:colOff>114300</xdr:colOff>
                    <xdr:row>164</xdr:row>
                    <xdr:rowOff>200025</xdr:rowOff>
                  </to>
                </anchor>
              </controlPr>
            </control>
          </mc:Choice>
        </mc:AlternateContent>
        <mc:AlternateContent xmlns:mc="http://schemas.openxmlformats.org/markup-compatibility/2006">
          <mc:Choice Requires="x14">
            <control shapeId="1175" r:id="rId71" name="Option Button 151">
              <controlPr defaultSize="0" autoFill="0" autoLine="0" autoPict="0">
                <anchor moveWithCells="1">
                  <from>
                    <xdr:col>3</xdr:col>
                    <xdr:colOff>647700</xdr:colOff>
                    <xdr:row>164</xdr:row>
                    <xdr:rowOff>9525</xdr:rowOff>
                  </from>
                  <to>
                    <xdr:col>4</xdr:col>
                    <xdr:colOff>114300</xdr:colOff>
                    <xdr:row>164</xdr:row>
                    <xdr:rowOff>200025</xdr:rowOff>
                  </to>
                </anchor>
              </controlPr>
            </control>
          </mc:Choice>
        </mc:AlternateContent>
        <mc:AlternateContent xmlns:mc="http://schemas.openxmlformats.org/markup-compatibility/2006">
          <mc:Choice Requires="x14">
            <control shapeId="1176" r:id="rId72" name="Option Button 152">
              <controlPr defaultSize="0" autoFill="0" autoLine="0" autoPict="0">
                <anchor moveWithCells="1">
                  <from>
                    <xdr:col>4</xdr:col>
                    <xdr:colOff>647700</xdr:colOff>
                    <xdr:row>164</xdr:row>
                    <xdr:rowOff>9525</xdr:rowOff>
                  </from>
                  <to>
                    <xdr:col>5</xdr:col>
                    <xdr:colOff>114300</xdr:colOff>
                    <xdr:row>164</xdr:row>
                    <xdr:rowOff>200025</xdr:rowOff>
                  </to>
                </anchor>
              </controlPr>
            </control>
          </mc:Choice>
        </mc:AlternateContent>
        <mc:AlternateContent xmlns:mc="http://schemas.openxmlformats.org/markup-compatibility/2006">
          <mc:Choice Requires="x14">
            <control shapeId="1177" r:id="rId73" name="Option Button 153">
              <controlPr defaultSize="0" autoFill="0" autoLine="0" autoPict="0">
                <anchor moveWithCells="1">
                  <from>
                    <xdr:col>5</xdr:col>
                    <xdr:colOff>647700</xdr:colOff>
                    <xdr:row>164</xdr:row>
                    <xdr:rowOff>9525</xdr:rowOff>
                  </from>
                  <to>
                    <xdr:col>6</xdr:col>
                    <xdr:colOff>114300</xdr:colOff>
                    <xdr:row>164</xdr:row>
                    <xdr:rowOff>200025</xdr:rowOff>
                  </to>
                </anchor>
              </controlPr>
            </control>
          </mc:Choice>
        </mc:AlternateContent>
        <mc:AlternateContent xmlns:mc="http://schemas.openxmlformats.org/markup-compatibility/2006">
          <mc:Choice Requires="x14">
            <control shapeId="1178" r:id="rId74" name="Option Button 154">
              <controlPr defaultSize="0" autoFill="0" autoLine="0" autoPict="0">
                <anchor moveWithCells="1">
                  <from>
                    <xdr:col>6</xdr:col>
                    <xdr:colOff>647700</xdr:colOff>
                    <xdr:row>164</xdr:row>
                    <xdr:rowOff>9525</xdr:rowOff>
                  </from>
                  <to>
                    <xdr:col>7</xdr:col>
                    <xdr:colOff>114300</xdr:colOff>
                    <xdr:row>164</xdr:row>
                    <xdr:rowOff>200025</xdr:rowOff>
                  </to>
                </anchor>
              </controlPr>
            </control>
          </mc:Choice>
        </mc:AlternateContent>
        <mc:AlternateContent xmlns:mc="http://schemas.openxmlformats.org/markup-compatibility/2006">
          <mc:Choice Requires="x14">
            <control shapeId="1179" r:id="rId75" name="Option Button 155">
              <controlPr defaultSize="0" autoFill="0" autoLine="0" autoPict="0">
                <anchor moveWithCells="1">
                  <from>
                    <xdr:col>7</xdr:col>
                    <xdr:colOff>647700</xdr:colOff>
                    <xdr:row>164</xdr:row>
                    <xdr:rowOff>9525</xdr:rowOff>
                  </from>
                  <to>
                    <xdr:col>8</xdr:col>
                    <xdr:colOff>114300</xdr:colOff>
                    <xdr:row>164</xdr:row>
                    <xdr:rowOff>200025</xdr:rowOff>
                  </to>
                </anchor>
              </controlPr>
            </control>
          </mc:Choice>
        </mc:AlternateContent>
        <mc:AlternateContent xmlns:mc="http://schemas.openxmlformats.org/markup-compatibility/2006">
          <mc:Choice Requires="x14">
            <control shapeId="1180" r:id="rId76" name="Option Button 156">
              <controlPr defaultSize="0" autoFill="0" autoLine="0" autoPict="0">
                <anchor moveWithCells="1">
                  <from>
                    <xdr:col>8</xdr:col>
                    <xdr:colOff>647700</xdr:colOff>
                    <xdr:row>164</xdr:row>
                    <xdr:rowOff>9525</xdr:rowOff>
                  </from>
                  <to>
                    <xdr:col>9</xdr:col>
                    <xdr:colOff>114300</xdr:colOff>
                    <xdr:row>164</xdr:row>
                    <xdr:rowOff>200025</xdr:rowOff>
                  </to>
                </anchor>
              </controlPr>
            </control>
          </mc:Choice>
        </mc:AlternateContent>
        <mc:AlternateContent xmlns:mc="http://schemas.openxmlformats.org/markup-compatibility/2006">
          <mc:Choice Requires="x14">
            <control shapeId="1181" r:id="rId77" name="Group Box 157">
              <controlPr defaultSize="0" autoFill="0" autoPict="0">
                <anchor moveWithCells="1">
                  <from>
                    <xdr:col>0</xdr:col>
                    <xdr:colOff>581025</xdr:colOff>
                    <xdr:row>163</xdr:row>
                    <xdr:rowOff>123825</xdr:rowOff>
                  </from>
                  <to>
                    <xdr:col>9</xdr:col>
                    <xdr:colOff>342900</xdr:colOff>
                    <xdr:row>165</xdr:row>
                    <xdr:rowOff>38100</xdr:rowOff>
                  </to>
                </anchor>
              </controlPr>
            </control>
          </mc:Choice>
        </mc:AlternateContent>
        <mc:AlternateContent xmlns:mc="http://schemas.openxmlformats.org/markup-compatibility/2006">
          <mc:Choice Requires="x14">
            <control shapeId="1182" r:id="rId78" name="Option Button 158">
              <controlPr defaultSize="0" autoFill="0" autoLine="0" autoPict="0">
                <anchor moveWithCells="1">
                  <from>
                    <xdr:col>0</xdr:col>
                    <xdr:colOff>638175</xdr:colOff>
                    <xdr:row>181</xdr:row>
                    <xdr:rowOff>9525</xdr:rowOff>
                  </from>
                  <to>
                    <xdr:col>1</xdr:col>
                    <xdr:colOff>104775</xdr:colOff>
                    <xdr:row>181</xdr:row>
                    <xdr:rowOff>200025</xdr:rowOff>
                  </to>
                </anchor>
              </controlPr>
            </control>
          </mc:Choice>
        </mc:AlternateContent>
        <mc:AlternateContent xmlns:mc="http://schemas.openxmlformats.org/markup-compatibility/2006">
          <mc:Choice Requires="x14">
            <control shapeId="1183" r:id="rId79" name="Option Button 159">
              <controlPr defaultSize="0" autoFill="0" autoLine="0" autoPict="0">
                <anchor moveWithCells="1">
                  <from>
                    <xdr:col>1</xdr:col>
                    <xdr:colOff>638175</xdr:colOff>
                    <xdr:row>181</xdr:row>
                    <xdr:rowOff>9525</xdr:rowOff>
                  </from>
                  <to>
                    <xdr:col>2</xdr:col>
                    <xdr:colOff>104775</xdr:colOff>
                    <xdr:row>181</xdr:row>
                    <xdr:rowOff>200025</xdr:rowOff>
                  </to>
                </anchor>
              </controlPr>
            </control>
          </mc:Choice>
        </mc:AlternateContent>
        <mc:AlternateContent xmlns:mc="http://schemas.openxmlformats.org/markup-compatibility/2006">
          <mc:Choice Requires="x14">
            <control shapeId="1184" r:id="rId80" name="Option Button 160">
              <controlPr defaultSize="0" autoFill="0" autoLine="0" autoPict="0">
                <anchor moveWithCells="1">
                  <from>
                    <xdr:col>2</xdr:col>
                    <xdr:colOff>638175</xdr:colOff>
                    <xdr:row>181</xdr:row>
                    <xdr:rowOff>9525</xdr:rowOff>
                  </from>
                  <to>
                    <xdr:col>3</xdr:col>
                    <xdr:colOff>104775</xdr:colOff>
                    <xdr:row>181</xdr:row>
                    <xdr:rowOff>200025</xdr:rowOff>
                  </to>
                </anchor>
              </controlPr>
            </control>
          </mc:Choice>
        </mc:AlternateContent>
        <mc:AlternateContent xmlns:mc="http://schemas.openxmlformats.org/markup-compatibility/2006">
          <mc:Choice Requires="x14">
            <control shapeId="1185" r:id="rId81" name="Option Button 161">
              <controlPr defaultSize="0" autoFill="0" autoLine="0" autoPict="0">
                <anchor moveWithCells="1">
                  <from>
                    <xdr:col>3</xdr:col>
                    <xdr:colOff>638175</xdr:colOff>
                    <xdr:row>181</xdr:row>
                    <xdr:rowOff>9525</xdr:rowOff>
                  </from>
                  <to>
                    <xdr:col>4</xdr:col>
                    <xdr:colOff>104775</xdr:colOff>
                    <xdr:row>181</xdr:row>
                    <xdr:rowOff>200025</xdr:rowOff>
                  </to>
                </anchor>
              </controlPr>
            </control>
          </mc:Choice>
        </mc:AlternateContent>
        <mc:AlternateContent xmlns:mc="http://schemas.openxmlformats.org/markup-compatibility/2006">
          <mc:Choice Requires="x14">
            <control shapeId="1186" r:id="rId82" name="Option Button 162">
              <controlPr defaultSize="0" autoFill="0" autoLine="0" autoPict="0">
                <anchor moveWithCells="1">
                  <from>
                    <xdr:col>4</xdr:col>
                    <xdr:colOff>638175</xdr:colOff>
                    <xdr:row>181</xdr:row>
                    <xdr:rowOff>9525</xdr:rowOff>
                  </from>
                  <to>
                    <xdr:col>5</xdr:col>
                    <xdr:colOff>104775</xdr:colOff>
                    <xdr:row>181</xdr:row>
                    <xdr:rowOff>200025</xdr:rowOff>
                  </to>
                </anchor>
              </controlPr>
            </control>
          </mc:Choice>
        </mc:AlternateContent>
        <mc:AlternateContent xmlns:mc="http://schemas.openxmlformats.org/markup-compatibility/2006">
          <mc:Choice Requires="x14">
            <control shapeId="1187" r:id="rId83" name="Option Button 163">
              <controlPr defaultSize="0" autoFill="0" autoLine="0" autoPict="0">
                <anchor moveWithCells="1">
                  <from>
                    <xdr:col>5</xdr:col>
                    <xdr:colOff>638175</xdr:colOff>
                    <xdr:row>181</xdr:row>
                    <xdr:rowOff>9525</xdr:rowOff>
                  </from>
                  <to>
                    <xdr:col>6</xdr:col>
                    <xdr:colOff>104775</xdr:colOff>
                    <xdr:row>181</xdr:row>
                    <xdr:rowOff>200025</xdr:rowOff>
                  </to>
                </anchor>
              </controlPr>
            </control>
          </mc:Choice>
        </mc:AlternateContent>
        <mc:AlternateContent xmlns:mc="http://schemas.openxmlformats.org/markup-compatibility/2006">
          <mc:Choice Requires="x14">
            <control shapeId="1188" r:id="rId84" name="Option Button 164">
              <controlPr defaultSize="0" autoFill="0" autoLine="0" autoPict="0">
                <anchor moveWithCells="1">
                  <from>
                    <xdr:col>6</xdr:col>
                    <xdr:colOff>638175</xdr:colOff>
                    <xdr:row>181</xdr:row>
                    <xdr:rowOff>9525</xdr:rowOff>
                  </from>
                  <to>
                    <xdr:col>7</xdr:col>
                    <xdr:colOff>104775</xdr:colOff>
                    <xdr:row>181</xdr:row>
                    <xdr:rowOff>200025</xdr:rowOff>
                  </to>
                </anchor>
              </controlPr>
            </control>
          </mc:Choice>
        </mc:AlternateContent>
        <mc:AlternateContent xmlns:mc="http://schemas.openxmlformats.org/markup-compatibility/2006">
          <mc:Choice Requires="x14">
            <control shapeId="1189" r:id="rId85" name="Option Button 165">
              <controlPr defaultSize="0" autoFill="0" autoLine="0" autoPict="0">
                <anchor moveWithCells="1">
                  <from>
                    <xdr:col>7</xdr:col>
                    <xdr:colOff>638175</xdr:colOff>
                    <xdr:row>181</xdr:row>
                    <xdr:rowOff>9525</xdr:rowOff>
                  </from>
                  <to>
                    <xdr:col>8</xdr:col>
                    <xdr:colOff>104775</xdr:colOff>
                    <xdr:row>181</xdr:row>
                    <xdr:rowOff>200025</xdr:rowOff>
                  </to>
                </anchor>
              </controlPr>
            </control>
          </mc:Choice>
        </mc:AlternateContent>
        <mc:AlternateContent xmlns:mc="http://schemas.openxmlformats.org/markup-compatibility/2006">
          <mc:Choice Requires="x14">
            <control shapeId="1190" r:id="rId86" name="Option Button 166">
              <controlPr defaultSize="0" autoFill="0" autoLine="0" autoPict="0">
                <anchor moveWithCells="1">
                  <from>
                    <xdr:col>8</xdr:col>
                    <xdr:colOff>638175</xdr:colOff>
                    <xdr:row>181</xdr:row>
                    <xdr:rowOff>9525</xdr:rowOff>
                  </from>
                  <to>
                    <xdr:col>9</xdr:col>
                    <xdr:colOff>104775</xdr:colOff>
                    <xdr:row>181</xdr:row>
                    <xdr:rowOff>200025</xdr:rowOff>
                  </to>
                </anchor>
              </controlPr>
            </control>
          </mc:Choice>
        </mc:AlternateContent>
        <mc:AlternateContent xmlns:mc="http://schemas.openxmlformats.org/markup-compatibility/2006">
          <mc:Choice Requires="x14">
            <control shapeId="1191" r:id="rId87" name="Group Box 167">
              <controlPr defaultSize="0" autoFill="0" autoPict="0">
                <anchor moveWithCells="1">
                  <from>
                    <xdr:col>0</xdr:col>
                    <xdr:colOff>581025</xdr:colOff>
                    <xdr:row>180</xdr:row>
                    <xdr:rowOff>123825</xdr:rowOff>
                  </from>
                  <to>
                    <xdr:col>9</xdr:col>
                    <xdr:colOff>342900</xdr:colOff>
                    <xdr:row>182</xdr:row>
                    <xdr:rowOff>38100</xdr:rowOff>
                  </to>
                </anchor>
              </controlPr>
            </control>
          </mc:Choice>
        </mc:AlternateContent>
        <mc:AlternateContent xmlns:mc="http://schemas.openxmlformats.org/markup-compatibility/2006">
          <mc:Choice Requires="x14">
            <control shapeId="1192" r:id="rId88" name="Option Button 168">
              <controlPr defaultSize="0" autoFill="0" autoLine="0" autoPict="0">
                <anchor moveWithCells="1">
                  <from>
                    <xdr:col>0</xdr:col>
                    <xdr:colOff>647700</xdr:colOff>
                    <xdr:row>198</xdr:row>
                    <xdr:rowOff>9525</xdr:rowOff>
                  </from>
                  <to>
                    <xdr:col>1</xdr:col>
                    <xdr:colOff>114300</xdr:colOff>
                    <xdr:row>198</xdr:row>
                    <xdr:rowOff>200025</xdr:rowOff>
                  </to>
                </anchor>
              </controlPr>
            </control>
          </mc:Choice>
        </mc:AlternateContent>
        <mc:AlternateContent xmlns:mc="http://schemas.openxmlformats.org/markup-compatibility/2006">
          <mc:Choice Requires="x14">
            <control shapeId="1193" r:id="rId89" name="Option Button 169">
              <controlPr defaultSize="0" autoFill="0" autoLine="0" autoPict="0">
                <anchor moveWithCells="1">
                  <from>
                    <xdr:col>1</xdr:col>
                    <xdr:colOff>647700</xdr:colOff>
                    <xdr:row>198</xdr:row>
                    <xdr:rowOff>9525</xdr:rowOff>
                  </from>
                  <to>
                    <xdr:col>2</xdr:col>
                    <xdr:colOff>114300</xdr:colOff>
                    <xdr:row>198</xdr:row>
                    <xdr:rowOff>200025</xdr:rowOff>
                  </to>
                </anchor>
              </controlPr>
            </control>
          </mc:Choice>
        </mc:AlternateContent>
        <mc:AlternateContent xmlns:mc="http://schemas.openxmlformats.org/markup-compatibility/2006">
          <mc:Choice Requires="x14">
            <control shapeId="1194" r:id="rId90" name="Option Button 170">
              <controlPr defaultSize="0" autoFill="0" autoLine="0" autoPict="0">
                <anchor moveWithCells="1">
                  <from>
                    <xdr:col>2</xdr:col>
                    <xdr:colOff>647700</xdr:colOff>
                    <xdr:row>198</xdr:row>
                    <xdr:rowOff>9525</xdr:rowOff>
                  </from>
                  <to>
                    <xdr:col>3</xdr:col>
                    <xdr:colOff>114300</xdr:colOff>
                    <xdr:row>198</xdr:row>
                    <xdr:rowOff>200025</xdr:rowOff>
                  </to>
                </anchor>
              </controlPr>
            </control>
          </mc:Choice>
        </mc:AlternateContent>
        <mc:AlternateContent xmlns:mc="http://schemas.openxmlformats.org/markup-compatibility/2006">
          <mc:Choice Requires="x14">
            <control shapeId="1195" r:id="rId91" name="Option Button 171">
              <controlPr defaultSize="0" autoFill="0" autoLine="0" autoPict="0">
                <anchor moveWithCells="1">
                  <from>
                    <xdr:col>3</xdr:col>
                    <xdr:colOff>647700</xdr:colOff>
                    <xdr:row>198</xdr:row>
                    <xdr:rowOff>9525</xdr:rowOff>
                  </from>
                  <to>
                    <xdr:col>4</xdr:col>
                    <xdr:colOff>114300</xdr:colOff>
                    <xdr:row>198</xdr:row>
                    <xdr:rowOff>200025</xdr:rowOff>
                  </to>
                </anchor>
              </controlPr>
            </control>
          </mc:Choice>
        </mc:AlternateContent>
        <mc:AlternateContent xmlns:mc="http://schemas.openxmlformats.org/markup-compatibility/2006">
          <mc:Choice Requires="x14">
            <control shapeId="1196" r:id="rId92" name="Option Button 172">
              <controlPr defaultSize="0" autoFill="0" autoLine="0" autoPict="0">
                <anchor moveWithCells="1">
                  <from>
                    <xdr:col>4</xdr:col>
                    <xdr:colOff>647700</xdr:colOff>
                    <xdr:row>198</xdr:row>
                    <xdr:rowOff>9525</xdr:rowOff>
                  </from>
                  <to>
                    <xdr:col>5</xdr:col>
                    <xdr:colOff>114300</xdr:colOff>
                    <xdr:row>198</xdr:row>
                    <xdr:rowOff>200025</xdr:rowOff>
                  </to>
                </anchor>
              </controlPr>
            </control>
          </mc:Choice>
        </mc:AlternateContent>
        <mc:AlternateContent xmlns:mc="http://schemas.openxmlformats.org/markup-compatibility/2006">
          <mc:Choice Requires="x14">
            <control shapeId="1197" r:id="rId93" name="Option Button 173">
              <controlPr defaultSize="0" autoFill="0" autoLine="0" autoPict="0">
                <anchor moveWithCells="1">
                  <from>
                    <xdr:col>5</xdr:col>
                    <xdr:colOff>647700</xdr:colOff>
                    <xdr:row>198</xdr:row>
                    <xdr:rowOff>9525</xdr:rowOff>
                  </from>
                  <to>
                    <xdr:col>6</xdr:col>
                    <xdr:colOff>114300</xdr:colOff>
                    <xdr:row>198</xdr:row>
                    <xdr:rowOff>200025</xdr:rowOff>
                  </to>
                </anchor>
              </controlPr>
            </control>
          </mc:Choice>
        </mc:AlternateContent>
        <mc:AlternateContent xmlns:mc="http://schemas.openxmlformats.org/markup-compatibility/2006">
          <mc:Choice Requires="x14">
            <control shapeId="1198" r:id="rId94" name="Option Button 174">
              <controlPr defaultSize="0" autoFill="0" autoLine="0" autoPict="0">
                <anchor moveWithCells="1">
                  <from>
                    <xdr:col>6</xdr:col>
                    <xdr:colOff>647700</xdr:colOff>
                    <xdr:row>198</xdr:row>
                    <xdr:rowOff>9525</xdr:rowOff>
                  </from>
                  <to>
                    <xdr:col>7</xdr:col>
                    <xdr:colOff>114300</xdr:colOff>
                    <xdr:row>198</xdr:row>
                    <xdr:rowOff>200025</xdr:rowOff>
                  </to>
                </anchor>
              </controlPr>
            </control>
          </mc:Choice>
        </mc:AlternateContent>
        <mc:AlternateContent xmlns:mc="http://schemas.openxmlformats.org/markup-compatibility/2006">
          <mc:Choice Requires="x14">
            <control shapeId="1199" r:id="rId95" name="Option Button 175">
              <controlPr defaultSize="0" autoFill="0" autoLine="0" autoPict="0">
                <anchor moveWithCells="1">
                  <from>
                    <xdr:col>7</xdr:col>
                    <xdr:colOff>647700</xdr:colOff>
                    <xdr:row>198</xdr:row>
                    <xdr:rowOff>9525</xdr:rowOff>
                  </from>
                  <to>
                    <xdr:col>8</xdr:col>
                    <xdr:colOff>114300</xdr:colOff>
                    <xdr:row>198</xdr:row>
                    <xdr:rowOff>200025</xdr:rowOff>
                  </to>
                </anchor>
              </controlPr>
            </control>
          </mc:Choice>
        </mc:AlternateContent>
        <mc:AlternateContent xmlns:mc="http://schemas.openxmlformats.org/markup-compatibility/2006">
          <mc:Choice Requires="x14">
            <control shapeId="1200" r:id="rId96" name="Option Button 176">
              <controlPr defaultSize="0" autoFill="0" autoLine="0" autoPict="0">
                <anchor moveWithCells="1">
                  <from>
                    <xdr:col>8</xdr:col>
                    <xdr:colOff>647700</xdr:colOff>
                    <xdr:row>198</xdr:row>
                    <xdr:rowOff>9525</xdr:rowOff>
                  </from>
                  <to>
                    <xdr:col>9</xdr:col>
                    <xdr:colOff>114300</xdr:colOff>
                    <xdr:row>198</xdr:row>
                    <xdr:rowOff>200025</xdr:rowOff>
                  </to>
                </anchor>
              </controlPr>
            </control>
          </mc:Choice>
        </mc:AlternateContent>
        <mc:AlternateContent xmlns:mc="http://schemas.openxmlformats.org/markup-compatibility/2006">
          <mc:Choice Requires="x14">
            <control shapeId="1201" r:id="rId97" name="Group Box 177">
              <controlPr defaultSize="0" autoFill="0" autoPict="0">
                <anchor moveWithCells="1">
                  <from>
                    <xdr:col>0</xdr:col>
                    <xdr:colOff>581025</xdr:colOff>
                    <xdr:row>197</xdr:row>
                    <xdr:rowOff>123825</xdr:rowOff>
                  </from>
                  <to>
                    <xdr:col>9</xdr:col>
                    <xdr:colOff>342900</xdr:colOff>
                    <xdr:row>199</xdr:row>
                    <xdr:rowOff>38100</xdr:rowOff>
                  </to>
                </anchor>
              </controlPr>
            </control>
          </mc:Choice>
        </mc:AlternateContent>
        <mc:AlternateContent xmlns:mc="http://schemas.openxmlformats.org/markup-compatibility/2006">
          <mc:Choice Requires="x14">
            <control shapeId="1202" r:id="rId98" name="Option Button 178">
              <controlPr defaultSize="0" autoFill="0" autoLine="0" autoPict="0">
                <anchor moveWithCells="1">
                  <from>
                    <xdr:col>0</xdr:col>
                    <xdr:colOff>647700</xdr:colOff>
                    <xdr:row>216</xdr:row>
                    <xdr:rowOff>9525</xdr:rowOff>
                  </from>
                  <to>
                    <xdr:col>1</xdr:col>
                    <xdr:colOff>114300</xdr:colOff>
                    <xdr:row>216</xdr:row>
                    <xdr:rowOff>200025</xdr:rowOff>
                  </to>
                </anchor>
              </controlPr>
            </control>
          </mc:Choice>
        </mc:AlternateContent>
        <mc:AlternateContent xmlns:mc="http://schemas.openxmlformats.org/markup-compatibility/2006">
          <mc:Choice Requires="x14">
            <control shapeId="1203" r:id="rId99" name="Option Button 179">
              <controlPr defaultSize="0" autoFill="0" autoLine="0" autoPict="0">
                <anchor moveWithCells="1">
                  <from>
                    <xdr:col>1</xdr:col>
                    <xdr:colOff>647700</xdr:colOff>
                    <xdr:row>216</xdr:row>
                    <xdr:rowOff>9525</xdr:rowOff>
                  </from>
                  <to>
                    <xdr:col>2</xdr:col>
                    <xdr:colOff>114300</xdr:colOff>
                    <xdr:row>216</xdr:row>
                    <xdr:rowOff>200025</xdr:rowOff>
                  </to>
                </anchor>
              </controlPr>
            </control>
          </mc:Choice>
        </mc:AlternateContent>
        <mc:AlternateContent xmlns:mc="http://schemas.openxmlformats.org/markup-compatibility/2006">
          <mc:Choice Requires="x14">
            <control shapeId="1204" r:id="rId100" name="Option Button 180">
              <controlPr defaultSize="0" autoFill="0" autoLine="0" autoPict="0">
                <anchor moveWithCells="1">
                  <from>
                    <xdr:col>2</xdr:col>
                    <xdr:colOff>647700</xdr:colOff>
                    <xdr:row>216</xdr:row>
                    <xdr:rowOff>9525</xdr:rowOff>
                  </from>
                  <to>
                    <xdr:col>3</xdr:col>
                    <xdr:colOff>114300</xdr:colOff>
                    <xdr:row>216</xdr:row>
                    <xdr:rowOff>200025</xdr:rowOff>
                  </to>
                </anchor>
              </controlPr>
            </control>
          </mc:Choice>
        </mc:AlternateContent>
        <mc:AlternateContent xmlns:mc="http://schemas.openxmlformats.org/markup-compatibility/2006">
          <mc:Choice Requires="x14">
            <control shapeId="1205" r:id="rId101" name="Option Button 181">
              <controlPr defaultSize="0" autoFill="0" autoLine="0" autoPict="0">
                <anchor moveWithCells="1">
                  <from>
                    <xdr:col>3</xdr:col>
                    <xdr:colOff>647700</xdr:colOff>
                    <xdr:row>216</xdr:row>
                    <xdr:rowOff>9525</xdr:rowOff>
                  </from>
                  <to>
                    <xdr:col>4</xdr:col>
                    <xdr:colOff>114300</xdr:colOff>
                    <xdr:row>216</xdr:row>
                    <xdr:rowOff>200025</xdr:rowOff>
                  </to>
                </anchor>
              </controlPr>
            </control>
          </mc:Choice>
        </mc:AlternateContent>
        <mc:AlternateContent xmlns:mc="http://schemas.openxmlformats.org/markup-compatibility/2006">
          <mc:Choice Requires="x14">
            <control shapeId="1206" r:id="rId102" name="Option Button 182">
              <controlPr defaultSize="0" autoFill="0" autoLine="0" autoPict="0">
                <anchor moveWithCells="1">
                  <from>
                    <xdr:col>4</xdr:col>
                    <xdr:colOff>647700</xdr:colOff>
                    <xdr:row>216</xdr:row>
                    <xdr:rowOff>9525</xdr:rowOff>
                  </from>
                  <to>
                    <xdr:col>5</xdr:col>
                    <xdr:colOff>114300</xdr:colOff>
                    <xdr:row>216</xdr:row>
                    <xdr:rowOff>200025</xdr:rowOff>
                  </to>
                </anchor>
              </controlPr>
            </control>
          </mc:Choice>
        </mc:AlternateContent>
        <mc:AlternateContent xmlns:mc="http://schemas.openxmlformats.org/markup-compatibility/2006">
          <mc:Choice Requires="x14">
            <control shapeId="1207" r:id="rId103" name="Option Button 183">
              <controlPr defaultSize="0" autoFill="0" autoLine="0" autoPict="0">
                <anchor moveWithCells="1">
                  <from>
                    <xdr:col>5</xdr:col>
                    <xdr:colOff>647700</xdr:colOff>
                    <xdr:row>216</xdr:row>
                    <xdr:rowOff>9525</xdr:rowOff>
                  </from>
                  <to>
                    <xdr:col>6</xdr:col>
                    <xdr:colOff>114300</xdr:colOff>
                    <xdr:row>216</xdr:row>
                    <xdr:rowOff>200025</xdr:rowOff>
                  </to>
                </anchor>
              </controlPr>
            </control>
          </mc:Choice>
        </mc:AlternateContent>
        <mc:AlternateContent xmlns:mc="http://schemas.openxmlformats.org/markup-compatibility/2006">
          <mc:Choice Requires="x14">
            <control shapeId="1208" r:id="rId104" name="Option Button 184">
              <controlPr defaultSize="0" autoFill="0" autoLine="0" autoPict="0">
                <anchor moveWithCells="1">
                  <from>
                    <xdr:col>6</xdr:col>
                    <xdr:colOff>647700</xdr:colOff>
                    <xdr:row>216</xdr:row>
                    <xdr:rowOff>9525</xdr:rowOff>
                  </from>
                  <to>
                    <xdr:col>7</xdr:col>
                    <xdr:colOff>114300</xdr:colOff>
                    <xdr:row>216</xdr:row>
                    <xdr:rowOff>200025</xdr:rowOff>
                  </to>
                </anchor>
              </controlPr>
            </control>
          </mc:Choice>
        </mc:AlternateContent>
        <mc:AlternateContent xmlns:mc="http://schemas.openxmlformats.org/markup-compatibility/2006">
          <mc:Choice Requires="x14">
            <control shapeId="1209" r:id="rId105" name="Option Button 185">
              <controlPr defaultSize="0" autoFill="0" autoLine="0" autoPict="0">
                <anchor moveWithCells="1">
                  <from>
                    <xdr:col>7</xdr:col>
                    <xdr:colOff>647700</xdr:colOff>
                    <xdr:row>216</xdr:row>
                    <xdr:rowOff>9525</xdr:rowOff>
                  </from>
                  <to>
                    <xdr:col>8</xdr:col>
                    <xdr:colOff>114300</xdr:colOff>
                    <xdr:row>216</xdr:row>
                    <xdr:rowOff>200025</xdr:rowOff>
                  </to>
                </anchor>
              </controlPr>
            </control>
          </mc:Choice>
        </mc:AlternateContent>
        <mc:AlternateContent xmlns:mc="http://schemas.openxmlformats.org/markup-compatibility/2006">
          <mc:Choice Requires="x14">
            <control shapeId="1210" r:id="rId106" name="Option Button 186">
              <controlPr defaultSize="0" autoFill="0" autoLine="0" autoPict="0">
                <anchor moveWithCells="1">
                  <from>
                    <xdr:col>8</xdr:col>
                    <xdr:colOff>647700</xdr:colOff>
                    <xdr:row>216</xdr:row>
                    <xdr:rowOff>9525</xdr:rowOff>
                  </from>
                  <to>
                    <xdr:col>9</xdr:col>
                    <xdr:colOff>114300</xdr:colOff>
                    <xdr:row>216</xdr:row>
                    <xdr:rowOff>200025</xdr:rowOff>
                  </to>
                </anchor>
              </controlPr>
            </control>
          </mc:Choice>
        </mc:AlternateContent>
        <mc:AlternateContent xmlns:mc="http://schemas.openxmlformats.org/markup-compatibility/2006">
          <mc:Choice Requires="x14">
            <control shapeId="1211" r:id="rId107" name="Group Box 187">
              <controlPr defaultSize="0" autoFill="0" autoPict="0">
                <anchor moveWithCells="1">
                  <from>
                    <xdr:col>0</xdr:col>
                    <xdr:colOff>581025</xdr:colOff>
                    <xdr:row>215</xdr:row>
                    <xdr:rowOff>123825</xdr:rowOff>
                  </from>
                  <to>
                    <xdr:col>9</xdr:col>
                    <xdr:colOff>342900</xdr:colOff>
                    <xdr:row>217</xdr:row>
                    <xdr:rowOff>38100</xdr:rowOff>
                  </to>
                </anchor>
              </controlPr>
            </control>
          </mc:Choice>
        </mc:AlternateContent>
        <mc:AlternateContent xmlns:mc="http://schemas.openxmlformats.org/markup-compatibility/2006">
          <mc:Choice Requires="x14">
            <control shapeId="1212" r:id="rId108" name="Option Button 188">
              <controlPr defaultSize="0" autoFill="0" autoLine="0" autoPict="0">
                <anchor moveWithCells="1">
                  <from>
                    <xdr:col>0</xdr:col>
                    <xdr:colOff>647700</xdr:colOff>
                    <xdr:row>234</xdr:row>
                    <xdr:rowOff>9525</xdr:rowOff>
                  </from>
                  <to>
                    <xdr:col>1</xdr:col>
                    <xdr:colOff>114300</xdr:colOff>
                    <xdr:row>234</xdr:row>
                    <xdr:rowOff>200025</xdr:rowOff>
                  </to>
                </anchor>
              </controlPr>
            </control>
          </mc:Choice>
        </mc:AlternateContent>
        <mc:AlternateContent xmlns:mc="http://schemas.openxmlformats.org/markup-compatibility/2006">
          <mc:Choice Requires="x14">
            <control shapeId="1213" r:id="rId109" name="Option Button 189">
              <controlPr defaultSize="0" autoFill="0" autoLine="0" autoPict="0">
                <anchor moveWithCells="1">
                  <from>
                    <xdr:col>1</xdr:col>
                    <xdr:colOff>647700</xdr:colOff>
                    <xdr:row>234</xdr:row>
                    <xdr:rowOff>9525</xdr:rowOff>
                  </from>
                  <to>
                    <xdr:col>2</xdr:col>
                    <xdr:colOff>114300</xdr:colOff>
                    <xdr:row>234</xdr:row>
                    <xdr:rowOff>200025</xdr:rowOff>
                  </to>
                </anchor>
              </controlPr>
            </control>
          </mc:Choice>
        </mc:AlternateContent>
        <mc:AlternateContent xmlns:mc="http://schemas.openxmlformats.org/markup-compatibility/2006">
          <mc:Choice Requires="x14">
            <control shapeId="1214" r:id="rId110" name="Option Button 190">
              <controlPr defaultSize="0" autoFill="0" autoLine="0" autoPict="0">
                <anchor moveWithCells="1">
                  <from>
                    <xdr:col>2</xdr:col>
                    <xdr:colOff>647700</xdr:colOff>
                    <xdr:row>234</xdr:row>
                    <xdr:rowOff>9525</xdr:rowOff>
                  </from>
                  <to>
                    <xdr:col>3</xdr:col>
                    <xdr:colOff>114300</xdr:colOff>
                    <xdr:row>234</xdr:row>
                    <xdr:rowOff>200025</xdr:rowOff>
                  </to>
                </anchor>
              </controlPr>
            </control>
          </mc:Choice>
        </mc:AlternateContent>
        <mc:AlternateContent xmlns:mc="http://schemas.openxmlformats.org/markup-compatibility/2006">
          <mc:Choice Requires="x14">
            <control shapeId="1215" r:id="rId111" name="Option Button 191">
              <controlPr defaultSize="0" autoFill="0" autoLine="0" autoPict="0">
                <anchor moveWithCells="1">
                  <from>
                    <xdr:col>3</xdr:col>
                    <xdr:colOff>647700</xdr:colOff>
                    <xdr:row>234</xdr:row>
                    <xdr:rowOff>9525</xdr:rowOff>
                  </from>
                  <to>
                    <xdr:col>4</xdr:col>
                    <xdr:colOff>114300</xdr:colOff>
                    <xdr:row>234</xdr:row>
                    <xdr:rowOff>200025</xdr:rowOff>
                  </to>
                </anchor>
              </controlPr>
            </control>
          </mc:Choice>
        </mc:AlternateContent>
        <mc:AlternateContent xmlns:mc="http://schemas.openxmlformats.org/markup-compatibility/2006">
          <mc:Choice Requires="x14">
            <control shapeId="1216" r:id="rId112" name="Option Button 192">
              <controlPr defaultSize="0" autoFill="0" autoLine="0" autoPict="0">
                <anchor moveWithCells="1">
                  <from>
                    <xdr:col>4</xdr:col>
                    <xdr:colOff>647700</xdr:colOff>
                    <xdr:row>234</xdr:row>
                    <xdr:rowOff>9525</xdr:rowOff>
                  </from>
                  <to>
                    <xdr:col>5</xdr:col>
                    <xdr:colOff>114300</xdr:colOff>
                    <xdr:row>234</xdr:row>
                    <xdr:rowOff>200025</xdr:rowOff>
                  </to>
                </anchor>
              </controlPr>
            </control>
          </mc:Choice>
        </mc:AlternateContent>
        <mc:AlternateContent xmlns:mc="http://schemas.openxmlformats.org/markup-compatibility/2006">
          <mc:Choice Requires="x14">
            <control shapeId="1217" r:id="rId113" name="Option Button 193">
              <controlPr defaultSize="0" autoFill="0" autoLine="0" autoPict="0">
                <anchor moveWithCells="1">
                  <from>
                    <xdr:col>5</xdr:col>
                    <xdr:colOff>647700</xdr:colOff>
                    <xdr:row>234</xdr:row>
                    <xdr:rowOff>9525</xdr:rowOff>
                  </from>
                  <to>
                    <xdr:col>6</xdr:col>
                    <xdr:colOff>114300</xdr:colOff>
                    <xdr:row>234</xdr:row>
                    <xdr:rowOff>200025</xdr:rowOff>
                  </to>
                </anchor>
              </controlPr>
            </control>
          </mc:Choice>
        </mc:AlternateContent>
        <mc:AlternateContent xmlns:mc="http://schemas.openxmlformats.org/markup-compatibility/2006">
          <mc:Choice Requires="x14">
            <control shapeId="1218" r:id="rId114" name="Option Button 194">
              <controlPr defaultSize="0" autoFill="0" autoLine="0" autoPict="0">
                <anchor moveWithCells="1">
                  <from>
                    <xdr:col>6</xdr:col>
                    <xdr:colOff>647700</xdr:colOff>
                    <xdr:row>234</xdr:row>
                    <xdr:rowOff>9525</xdr:rowOff>
                  </from>
                  <to>
                    <xdr:col>7</xdr:col>
                    <xdr:colOff>114300</xdr:colOff>
                    <xdr:row>234</xdr:row>
                    <xdr:rowOff>200025</xdr:rowOff>
                  </to>
                </anchor>
              </controlPr>
            </control>
          </mc:Choice>
        </mc:AlternateContent>
        <mc:AlternateContent xmlns:mc="http://schemas.openxmlformats.org/markup-compatibility/2006">
          <mc:Choice Requires="x14">
            <control shapeId="1219" r:id="rId115" name="Option Button 195">
              <controlPr defaultSize="0" autoFill="0" autoLine="0" autoPict="0">
                <anchor moveWithCells="1">
                  <from>
                    <xdr:col>7</xdr:col>
                    <xdr:colOff>647700</xdr:colOff>
                    <xdr:row>234</xdr:row>
                    <xdr:rowOff>9525</xdr:rowOff>
                  </from>
                  <to>
                    <xdr:col>8</xdr:col>
                    <xdr:colOff>114300</xdr:colOff>
                    <xdr:row>234</xdr:row>
                    <xdr:rowOff>200025</xdr:rowOff>
                  </to>
                </anchor>
              </controlPr>
            </control>
          </mc:Choice>
        </mc:AlternateContent>
        <mc:AlternateContent xmlns:mc="http://schemas.openxmlformats.org/markup-compatibility/2006">
          <mc:Choice Requires="x14">
            <control shapeId="1220" r:id="rId116" name="Option Button 196">
              <controlPr defaultSize="0" autoFill="0" autoLine="0" autoPict="0">
                <anchor moveWithCells="1">
                  <from>
                    <xdr:col>8</xdr:col>
                    <xdr:colOff>647700</xdr:colOff>
                    <xdr:row>234</xdr:row>
                    <xdr:rowOff>9525</xdr:rowOff>
                  </from>
                  <to>
                    <xdr:col>9</xdr:col>
                    <xdr:colOff>114300</xdr:colOff>
                    <xdr:row>234</xdr:row>
                    <xdr:rowOff>200025</xdr:rowOff>
                  </to>
                </anchor>
              </controlPr>
            </control>
          </mc:Choice>
        </mc:AlternateContent>
        <mc:AlternateContent xmlns:mc="http://schemas.openxmlformats.org/markup-compatibility/2006">
          <mc:Choice Requires="x14">
            <control shapeId="1221" r:id="rId117" name="Group Box 197">
              <controlPr defaultSize="0" autoFill="0" autoPict="0">
                <anchor moveWithCells="1">
                  <from>
                    <xdr:col>0</xdr:col>
                    <xdr:colOff>581025</xdr:colOff>
                    <xdr:row>233</xdr:row>
                    <xdr:rowOff>123825</xdr:rowOff>
                  </from>
                  <to>
                    <xdr:col>9</xdr:col>
                    <xdr:colOff>342900</xdr:colOff>
                    <xdr:row>235</xdr:row>
                    <xdr:rowOff>38100</xdr:rowOff>
                  </to>
                </anchor>
              </controlPr>
            </control>
          </mc:Choice>
        </mc:AlternateContent>
        <mc:AlternateContent xmlns:mc="http://schemas.openxmlformats.org/markup-compatibility/2006">
          <mc:Choice Requires="x14">
            <control shapeId="1222" r:id="rId118" name="Option Button 198">
              <controlPr defaultSize="0" autoFill="0" autoLine="0" autoPict="0">
                <anchor moveWithCells="1">
                  <from>
                    <xdr:col>2</xdr:col>
                    <xdr:colOff>390525</xdr:colOff>
                    <xdr:row>47</xdr:row>
                    <xdr:rowOff>38100</xdr:rowOff>
                  </from>
                  <to>
                    <xdr:col>2</xdr:col>
                    <xdr:colOff>657225</xdr:colOff>
                    <xdr:row>47</xdr:row>
                    <xdr:rowOff>219075</xdr:rowOff>
                  </to>
                </anchor>
              </controlPr>
            </control>
          </mc:Choice>
        </mc:AlternateContent>
        <mc:AlternateContent xmlns:mc="http://schemas.openxmlformats.org/markup-compatibility/2006">
          <mc:Choice Requires="x14">
            <control shapeId="1223" r:id="rId119" name="Option Button 199">
              <controlPr defaultSize="0" autoFill="0" autoLine="0" autoPict="0">
                <anchor moveWithCells="1">
                  <from>
                    <xdr:col>2</xdr:col>
                    <xdr:colOff>390525</xdr:colOff>
                    <xdr:row>48</xdr:row>
                    <xdr:rowOff>38100</xdr:rowOff>
                  </from>
                  <to>
                    <xdr:col>2</xdr:col>
                    <xdr:colOff>657225</xdr:colOff>
                    <xdr:row>48</xdr:row>
                    <xdr:rowOff>219075</xdr:rowOff>
                  </to>
                </anchor>
              </controlPr>
            </control>
          </mc:Choice>
        </mc:AlternateContent>
        <mc:AlternateContent xmlns:mc="http://schemas.openxmlformats.org/markup-compatibility/2006">
          <mc:Choice Requires="x14">
            <control shapeId="1224" r:id="rId120" name="Option Button 200">
              <controlPr defaultSize="0" autoFill="0" autoLine="0" autoPict="0">
                <anchor moveWithCells="1">
                  <from>
                    <xdr:col>2</xdr:col>
                    <xdr:colOff>390525</xdr:colOff>
                    <xdr:row>49</xdr:row>
                    <xdr:rowOff>38100</xdr:rowOff>
                  </from>
                  <to>
                    <xdr:col>2</xdr:col>
                    <xdr:colOff>657225</xdr:colOff>
                    <xdr:row>49</xdr:row>
                    <xdr:rowOff>219075</xdr:rowOff>
                  </to>
                </anchor>
              </controlPr>
            </control>
          </mc:Choice>
        </mc:AlternateContent>
        <mc:AlternateContent xmlns:mc="http://schemas.openxmlformats.org/markup-compatibility/2006">
          <mc:Choice Requires="x14">
            <control shapeId="1225" r:id="rId121" name="Group Box 201">
              <controlPr defaultSize="0" autoFill="0" autoPict="0">
                <anchor moveWithCells="1">
                  <from>
                    <xdr:col>2</xdr:col>
                    <xdr:colOff>304800</xdr:colOff>
                    <xdr:row>46</xdr:row>
                    <xdr:rowOff>200025</xdr:rowOff>
                  </from>
                  <to>
                    <xdr:col>2</xdr:col>
                    <xdr:colOff>752475</xdr:colOff>
                    <xdr:row>50</xdr:row>
                    <xdr:rowOff>76200</xdr:rowOff>
                  </to>
                </anchor>
              </controlPr>
            </control>
          </mc:Choice>
        </mc:AlternateContent>
        <mc:AlternateContent xmlns:mc="http://schemas.openxmlformats.org/markup-compatibility/2006">
          <mc:Choice Requires="x14">
            <control shapeId="1226" r:id="rId122" name="Option Button 202">
              <controlPr defaultSize="0" autoFill="0" autoLine="0" autoPict="0">
                <anchor moveWithCells="1">
                  <from>
                    <xdr:col>5</xdr:col>
                    <xdr:colOff>381000</xdr:colOff>
                    <xdr:row>47</xdr:row>
                    <xdr:rowOff>28575</xdr:rowOff>
                  </from>
                  <to>
                    <xdr:col>5</xdr:col>
                    <xdr:colOff>647700</xdr:colOff>
                    <xdr:row>47</xdr:row>
                    <xdr:rowOff>200025</xdr:rowOff>
                  </to>
                </anchor>
              </controlPr>
            </control>
          </mc:Choice>
        </mc:AlternateContent>
        <mc:AlternateContent xmlns:mc="http://schemas.openxmlformats.org/markup-compatibility/2006">
          <mc:Choice Requires="x14">
            <control shapeId="1227" r:id="rId123" name="Option Button 203">
              <controlPr defaultSize="0" autoFill="0" autoLine="0" autoPict="0">
                <anchor moveWithCells="1">
                  <from>
                    <xdr:col>5</xdr:col>
                    <xdr:colOff>381000</xdr:colOff>
                    <xdr:row>48</xdr:row>
                    <xdr:rowOff>9525</xdr:rowOff>
                  </from>
                  <to>
                    <xdr:col>5</xdr:col>
                    <xdr:colOff>647700</xdr:colOff>
                    <xdr:row>48</xdr:row>
                    <xdr:rowOff>190500</xdr:rowOff>
                  </to>
                </anchor>
              </controlPr>
            </control>
          </mc:Choice>
        </mc:AlternateContent>
        <mc:AlternateContent xmlns:mc="http://schemas.openxmlformats.org/markup-compatibility/2006">
          <mc:Choice Requires="x14">
            <control shapeId="1228" r:id="rId124" name="Option Button 204">
              <controlPr defaultSize="0" autoFill="0" autoLine="0" autoPict="0">
                <anchor moveWithCells="1">
                  <from>
                    <xdr:col>5</xdr:col>
                    <xdr:colOff>381000</xdr:colOff>
                    <xdr:row>49</xdr:row>
                    <xdr:rowOff>28575</xdr:rowOff>
                  </from>
                  <to>
                    <xdr:col>5</xdr:col>
                    <xdr:colOff>647700</xdr:colOff>
                    <xdr:row>49</xdr:row>
                    <xdr:rowOff>200025</xdr:rowOff>
                  </to>
                </anchor>
              </controlPr>
            </control>
          </mc:Choice>
        </mc:AlternateContent>
        <mc:AlternateContent xmlns:mc="http://schemas.openxmlformats.org/markup-compatibility/2006">
          <mc:Choice Requires="x14">
            <control shapeId="1229" r:id="rId125" name="Group Box 205">
              <controlPr defaultSize="0" autoFill="0" autoPict="0">
                <anchor moveWithCells="1">
                  <from>
                    <xdr:col>5</xdr:col>
                    <xdr:colOff>295275</xdr:colOff>
                    <xdr:row>46</xdr:row>
                    <xdr:rowOff>190500</xdr:rowOff>
                  </from>
                  <to>
                    <xdr:col>5</xdr:col>
                    <xdr:colOff>733425</xdr:colOff>
                    <xdr:row>50</xdr:row>
                    <xdr:rowOff>66675</xdr:rowOff>
                  </to>
                </anchor>
              </controlPr>
            </control>
          </mc:Choice>
        </mc:AlternateContent>
        <mc:AlternateContent xmlns:mc="http://schemas.openxmlformats.org/markup-compatibility/2006">
          <mc:Choice Requires="x14">
            <control shapeId="1230" r:id="rId126" name="Option Button 206">
              <controlPr defaultSize="0" autoFill="0" autoLine="0" autoPict="0">
                <anchor moveWithCells="1">
                  <from>
                    <xdr:col>2</xdr:col>
                    <xdr:colOff>381000</xdr:colOff>
                    <xdr:row>55</xdr:row>
                    <xdr:rowOff>28575</xdr:rowOff>
                  </from>
                  <to>
                    <xdr:col>2</xdr:col>
                    <xdr:colOff>647700</xdr:colOff>
                    <xdr:row>55</xdr:row>
                    <xdr:rowOff>200025</xdr:rowOff>
                  </to>
                </anchor>
              </controlPr>
            </control>
          </mc:Choice>
        </mc:AlternateContent>
        <mc:AlternateContent xmlns:mc="http://schemas.openxmlformats.org/markup-compatibility/2006">
          <mc:Choice Requires="x14">
            <control shapeId="1231" r:id="rId127" name="Option Button 207">
              <controlPr defaultSize="0" autoFill="0" autoLine="0" autoPict="0">
                <anchor moveWithCells="1">
                  <from>
                    <xdr:col>2</xdr:col>
                    <xdr:colOff>381000</xdr:colOff>
                    <xdr:row>56</xdr:row>
                    <xdr:rowOff>9525</xdr:rowOff>
                  </from>
                  <to>
                    <xdr:col>2</xdr:col>
                    <xdr:colOff>647700</xdr:colOff>
                    <xdr:row>56</xdr:row>
                    <xdr:rowOff>190500</xdr:rowOff>
                  </to>
                </anchor>
              </controlPr>
            </control>
          </mc:Choice>
        </mc:AlternateContent>
        <mc:AlternateContent xmlns:mc="http://schemas.openxmlformats.org/markup-compatibility/2006">
          <mc:Choice Requires="x14">
            <control shapeId="1232" r:id="rId128" name="Option Button 208">
              <controlPr defaultSize="0" autoFill="0" autoLine="0" autoPict="0">
                <anchor moveWithCells="1">
                  <from>
                    <xdr:col>2</xdr:col>
                    <xdr:colOff>381000</xdr:colOff>
                    <xdr:row>57</xdr:row>
                    <xdr:rowOff>28575</xdr:rowOff>
                  </from>
                  <to>
                    <xdr:col>2</xdr:col>
                    <xdr:colOff>647700</xdr:colOff>
                    <xdr:row>57</xdr:row>
                    <xdr:rowOff>200025</xdr:rowOff>
                  </to>
                </anchor>
              </controlPr>
            </control>
          </mc:Choice>
        </mc:AlternateContent>
        <mc:AlternateContent xmlns:mc="http://schemas.openxmlformats.org/markup-compatibility/2006">
          <mc:Choice Requires="x14">
            <control shapeId="1233" r:id="rId129" name="Group Box 209">
              <controlPr defaultSize="0" autoFill="0" autoPict="0">
                <anchor moveWithCells="1">
                  <from>
                    <xdr:col>2</xdr:col>
                    <xdr:colOff>295275</xdr:colOff>
                    <xdr:row>54</xdr:row>
                    <xdr:rowOff>190500</xdr:rowOff>
                  </from>
                  <to>
                    <xdr:col>2</xdr:col>
                    <xdr:colOff>733425</xdr:colOff>
                    <xdr:row>58</xdr:row>
                    <xdr:rowOff>66675</xdr:rowOff>
                  </to>
                </anchor>
              </controlPr>
            </control>
          </mc:Choice>
        </mc:AlternateContent>
        <mc:AlternateContent xmlns:mc="http://schemas.openxmlformats.org/markup-compatibility/2006">
          <mc:Choice Requires="x14">
            <control shapeId="1234" r:id="rId130" name="Option Button 210">
              <controlPr defaultSize="0" autoFill="0" autoLine="0" autoPict="0">
                <anchor moveWithCells="1">
                  <from>
                    <xdr:col>5</xdr:col>
                    <xdr:colOff>381000</xdr:colOff>
                    <xdr:row>55</xdr:row>
                    <xdr:rowOff>28575</xdr:rowOff>
                  </from>
                  <to>
                    <xdr:col>5</xdr:col>
                    <xdr:colOff>647700</xdr:colOff>
                    <xdr:row>55</xdr:row>
                    <xdr:rowOff>200025</xdr:rowOff>
                  </to>
                </anchor>
              </controlPr>
            </control>
          </mc:Choice>
        </mc:AlternateContent>
        <mc:AlternateContent xmlns:mc="http://schemas.openxmlformats.org/markup-compatibility/2006">
          <mc:Choice Requires="x14">
            <control shapeId="1235" r:id="rId131" name="Option Button 211">
              <controlPr defaultSize="0" autoFill="0" autoLine="0" autoPict="0">
                <anchor moveWithCells="1">
                  <from>
                    <xdr:col>5</xdr:col>
                    <xdr:colOff>381000</xdr:colOff>
                    <xdr:row>56</xdr:row>
                    <xdr:rowOff>9525</xdr:rowOff>
                  </from>
                  <to>
                    <xdr:col>5</xdr:col>
                    <xdr:colOff>647700</xdr:colOff>
                    <xdr:row>56</xdr:row>
                    <xdr:rowOff>190500</xdr:rowOff>
                  </to>
                </anchor>
              </controlPr>
            </control>
          </mc:Choice>
        </mc:AlternateContent>
        <mc:AlternateContent xmlns:mc="http://schemas.openxmlformats.org/markup-compatibility/2006">
          <mc:Choice Requires="x14">
            <control shapeId="1236" r:id="rId132" name="Option Button 212">
              <controlPr defaultSize="0" autoFill="0" autoLine="0" autoPict="0">
                <anchor moveWithCells="1">
                  <from>
                    <xdr:col>5</xdr:col>
                    <xdr:colOff>381000</xdr:colOff>
                    <xdr:row>57</xdr:row>
                    <xdr:rowOff>28575</xdr:rowOff>
                  </from>
                  <to>
                    <xdr:col>5</xdr:col>
                    <xdr:colOff>647700</xdr:colOff>
                    <xdr:row>57</xdr:row>
                    <xdr:rowOff>200025</xdr:rowOff>
                  </to>
                </anchor>
              </controlPr>
            </control>
          </mc:Choice>
        </mc:AlternateContent>
        <mc:AlternateContent xmlns:mc="http://schemas.openxmlformats.org/markup-compatibility/2006">
          <mc:Choice Requires="x14">
            <control shapeId="1237" r:id="rId133" name="Group Box 213">
              <controlPr defaultSize="0" autoFill="0" autoPict="0">
                <anchor moveWithCells="1">
                  <from>
                    <xdr:col>5</xdr:col>
                    <xdr:colOff>295275</xdr:colOff>
                    <xdr:row>54</xdr:row>
                    <xdr:rowOff>190500</xdr:rowOff>
                  </from>
                  <to>
                    <xdr:col>5</xdr:col>
                    <xdr:colOff>733425</xdr:colOff>
                    <xdr:row>58</xdr:row>
                    <xdr:rowOff>66675</xdr:rowOff>
                  </to>
                </anchor>
              </controlPr>
            </control>
          </mc:Choice>
        </mc:AlternateContent>
        <mc:AlternateContent xmlns:mc="http://schemas.openxmlformats.org/markup-compatibility/2006">
          <mc:Choice Requires="x14">
            <control shapeId="1238" r:id="rId134" name="Option Button 214">
              <controlPr defaultSize="0" autoFill="0" autoLine="0" autoPict="0">
                <anchor moveWithCells="1">
                  <from>
                    <xdr:col>2</xdr:col>
                    <xdr:colOff>381000</xdr:colOff>
                    <xdr:row>62</xdr:row>
                    <xdr:rowOff>28575</xdr:rowOff>
                  </from>
                  <to>
                    <xdr:col>2</xdr:col>
                    <xdr:colOff>647700</xdr:colOff>
                    <xdr:row>62</xdr:row>
                    <xdr:rowOff>200025</xdr:rowOff>
                  </to>
                </anchor>
              </controlPr>
            </control>
          </mc:Choice>
        </mc:AlternateContent>
        <mc:AlternateContent xmlns:mc="http://schemas.openxmlformats.org/markup-compatibility/2006">
          <mc:Choice Requires="x14">
            <control shapeId="1239" r:id="rId135" name="Option Button 215">
              <controlPr defaultSize="0" autoFill="0" autoLine="0" autoPict="0">
                <anchor moveWithCells="1">
                  <from>
                    <xdr:col>2</xdr:col>
                    <xdr:colOff>381000</xdr:colOff>
                    <xdr:row>63</xdr:row>
                    <xdr:rowOff>9525</xdr:rowOff>
                  </from>
                  <to>
                    <xdr:col>2</xdr:col>
                    <xdr:colOff>647700</xdr:colOff>
                    <xdr:row>63</xdr:row>
                    <xdr:rowOff>190500</xdr:rowOff>
                  </to>
                </anchor>
              </controlPr>
            </control>
          </mc:Choice>
        </mc:AlternateContent>
        <mc:AlternateContent xmlns:mc="http://schemas.openxmlformats.org/markup-compatibility/2006">
          <mc:Choice Requires="x14">
            <control shapeId="1240" r:id="rId136" name="Option Button 216">
              <controlPr defaultSize="0" autoFill="0" autoLine="0" autoPict="0">
                <anchor moveWithCells="1">
                  <from>
                    <xdr:col>2</xdr:col>
                    <xdr:colOff>381000</xdr:colOff>
                    <xdr:row>64</xdr:row>
                    <xdr:rowOff>28575</xdr:rowOff>
                  </from>
                  <to>
                    <xdr:col>2</xdr:col>
                    <xdr:colOff>647700</xdr:colOff>
                    <xdr:row>64</xdr:row>
                    <xdr:rowOff>200025</xdr:rowOff>
                  </to>
                </anchor>
              </controlPr>
            </control>
          </mc:Choice>
        </mc:AlternateContent>
        <mc:AlternateContent xmlns:mc="http://schemas.openxmlformats.org/markup-compatibility/2006">
          <mc:Choice Requires="x14">
            <control shapeId="1241" r:id="rId137" name="Group Box 217">
              <controlPr defaultSize="0" autoFill="0" autoPict="0">
                <anchor moveWithCells="1">
                  <from>
                    <xdr:col>2</xdr:col>
                    <xdr:colOff>295275</xdr:colOff>
                    <xdr:row>61</xdr:row>
                    <xdr:rowOff>190500</xdr:rowOff>
                  </from>
                  <to>
                    <xdr:col>2</xdr:col>
                    <xdr:colOff>733425</xdr:colOff>
                    <xdr:row>65</xdr:row>
                    <xdr:rowOff>66675</xdr:rowOff>
                  </to>
                </anchor>
              </controlPr>
            </control>
          </mc:Choice>
        </mc:AlternateContent>
        <mc:AlternateContent xmlns:mc="http://schemas.openxmlformats.org/markup-compatibility/2006">
          <mc:Choice Requires="x14">
            <control shapeId="1242" r:id="rId138" name="Option Button 218">
              <controlPr defaultSize="0" autoFill="0" autoLine="0" autoPict="0">
                <anchor moveWithCells="1">
                  <from>
                    <xdr:col>5</xdr:col>
                    <xdr:colOff>381000</xdr:colOff>
                    <xdr:row>62</xdr:row>
                    <xdr:rowOff>28575</xdr:rowOff>
                  </from>
                  <to>
                    <xdr:col>5</xdr:col>
                    <xdr:colOff>647700</xdr:colOff>
                    <xdr:row>62</xdr:row>
                    <xdr:rowOff>200025</xdr:rowOff>
                  </to>
                </anchor>
              </controlPr>
            </control>
          </mc:Choice>
        </mc:AlternateContent>
        <mc:AlternateContent xmlns:mc="http://schemas.openxmlformats.org/markup-compatibility/2006">
          <mc:Choice Requires="x14">
            <control shapeId="1243" r:id="rId139" name="Option Button 219">
              <controlPr defaultSize="0" autoFill="0" autoLine="0" autoPict="0">
                <anchor moveWithCells="1">
                  <from>
                    <xdr:col>5</xdr:col>
                    <xdr:colOff>381000</xdr:colOff>
                    <xdr:row>63</xdr:row>
                    <xdr:rowOff>9525</xdr:rowOff>
                  </from>
                  <to>
                    <xdr:col>5</xdr:col>
                    <xdr:colOff>647700</xdr:colOff>
                    <xdr:row>63</xdr:row>
                    <xdr:rowOff>190500</xdr:rowOff>
                  </to>
                </anchor>
              </controlPr>
            </control>
          </mc:Choice>
        </mc:AlternateContent>
        <mc:AlternateContent xmlns:mc="http://schemas.openxmlformats.org/markup-compatibility/2006">
          <mc:Choice Requires="x14">
            <control shapeId="1244" r:id="rId140" name="Option Button 220">
              <controlPr defaultSize="0" autoFill="0" autoLine="0" autoPict="0">
                <anchor moveWithCells="1">
                  <from>
                    <xdr:col>5</xdr:col>
                    <xdr:colOff>381000</xdr:colOff>
                    <xdr:row>64</xdr:row>
                    <xdr:rowOff>28575</xdr:rowOff>
                  </from>
                  <to>
                    <xdr:col>5</xdr:col>
                    <xdr:colOff>647700</xdr:colOff>
                    <xdr:row>64</xdr:row>
                    <xdr:rowOff>200025</xdr:rowOff>
                  </to>
                </anchor>
              </controlPr>
            </control>
          </mc:Choice>
        </mc:AlternateContent>
        <mc:AlternateContent xmlns:mc="http://schemas.openxmlformats.org/markup-compatibility/2006">
          <mc:Choice Requires="x14">
            <control shapeId="1245" r:id="rId141" name="Group Box 221">
              <controlPr defaultSize="0" autoFill="0" autoPict="0">
                <anchor moveWithCells="1">
                  <from>
                    <xdr:col>5</xdr:col>
                    <xdr:colOff>295275</xdr:colOff>
                    <xdr:row>61</xdr:row>
                    <xdr:rowOff>190500</xdr:rowOff>
                  </from>
                  <to>
                    <xdr:col>5</xdr:col>
                    <xdr:colOff>733425</xdr:colOff>
                    <xdr:row>65</xdr:row>
                    <xdr:rowOff>66675</xdr:rowOff>
                  </to>
                </anchor>
              </controlPr>
            </control>
          </mc:Choice>
        </mc:AlternateContent>
        <mc:AlternateContent xmlns:mc="http://schemas.openxmlformats.org/markup-compatibility/2006">
          <mc:Choice Requires="x14">
            <control shapeId="1246" r:id="rId142" name="Option Button 222">
              <controlPr defaultSize="0" autoFill="0" autoLine="0" autoPict="0">
                <anchor moveWithCells="1">
                  <from>
                    <xdr:col>2</xdr:col>
                    <xdr:colOff>381000</xdr:colOff>
                    <xdr:row>69</xdr:row>
                    <xdr:rowOff>28575</xdr:rowOff>
                  </from>
                  <to>
                    <xdr:col>2</xdr:col>
                    <xdr:colOff>647700</xdr:colOff>
                    <xdr:row>69</xdr:row>
                    <xdr:rowOff>200025</xdr:rowOff>
                  </to>
                </anchor>
              </controlPr>
            </control>
          </mc:Choice>
        </mc:AlternateContent>
        <mc:AlternateContent xmlns:mc="http://schemas.openxmlformats.org/markup-compatibility/2006">
          <mc:Choice Requires="x14">
            <control shapeId="1247" r:id="rId143" name="Option Button 223">
              <controlPr defaultSize="0" autoFill="0" autoLine="0" autoPict="0">
                <anchor moveWithCells="1">
                  <from>
                    <xdr:col>2</xdr:col>
                    <xdr:colOff>381000</xdr:colOff>
                    <xdr:row>70</xdr:row>
                    <xdr:rowOff>9525</xdr:rowOff>
                  </from>
                  <to>
                    <xdr:col>2</xdr:col>
                    <xdr:colOff>647700</xdr:colOff>
                    <xdr:row>70</xdr:row>
                    <xdr:rowOff>190500</xdr:rowOff>
                  </to>
                </anchor>
              </controlPr>
            </control>
          </mc:Choice>
        </mc:AlternateContent>
        <mc:AlternateContent xmlns:mc="http://schemas.openxmlformats.org/markup-compatibility/2006">
          <mc:Choice Requires="x14">
            <control shapeId="1248" r:id="rId144" name="Option Button 224">
              <controlPr defaultSize="0" autoFill="0" autoLine="0" autoPict="0">
                <anchor moveWithCells="1">
                  <from>
                    <xdr:col>2</xdr:col>
                    <xdr:colOff>381000</xdr:colOff>
                    <xdr:row>71</xdr:row>
                    <xdr:rowOff>28575</xdr:rowOff>
                  </from>
                  <to>
                    <xdr:col>2</xdr:col>
                    <xdr:colOff>647700</xdr:colOff>
                    <xdr:row>71</xdr:row>
                    <xdr:rowOff>200025</xdr:rowOff>
                  </to>
                </anchor>
              </controlPr>
            </control>
          </mc:Choice>
        </mc:AlternateContent>
        <mc:AlternateContent xmlns:mc="http://schemas.openxmlformats.org/markup-compatibility/2006">
          <mc:Choice Requires="x14">
            <control shapeId="1249" r:id="rId145" name="Group Box 225">
              <controlPr defaultSize="0" autoFill="0" autoPict="0">
                <anchor moveWithCells="1">
                  <from>
                    <xdr:col>2</xdr:col>
                    <xdr:colOff>295275</xdr:colOff>
                    <xdr:row>68</xdr:row>
                    <xdr:rowOff>190500</xdr:rowOff>
                  </from>
                  <to>
                    <xdr:col>2</xdr:col>
                    <xdr:colOff>733425</xdr:colOff>
                    <xdr:row>72</xdr:row>
                    <xdr:rowOff>66675</xdr:rowOff>
                  </to>
                </anchor>
              </controlPr>
            </control>
          </mc:Choice>
        </mc:AlternateContent>
        <mc:AlternateContent xmlns:mc="http://schemas.openxmlformats.org/markup-compatibility/2006">
          <mc:Choice Requires="x14">
            <control shapeId="1250" r:id="rId146" name="Option Button 226">
              <controlPr defaultSize="0" autoFill="0" autoLine="0" autoPict="0">
                <anchor moveWithCells="1">
                  <from>
                    <xdr:col>5</xdr:col>
                    <xdr:colOff>381000</xdr:colOff>
                    <xdr:row>69</xdr:row>
                    <xdr:rowOff>28575</xdr:rowOff>
                  </from>
                  <to>
                    <xdr:col>5</xdr:col>
                    <xdr:colOff>647700</xdr:colOff>
                    <xdr:row>69</xdr:row>
                    <xdr:rowOff>200025</xdr:rowOff>
                  </to>
                </anchor>
              </controlPr>
            </control>
          </mc:Choice>
        </mc:AlternateContent>
        <mc:AlternateContent xmlns:mc="http://schemas.openxmlformats.org/markup-compatibility/2006">
          <mc:Choice Requires="x14">
            <control shapeId="1251" r:id="rId147" name="Option Button 227">
              <controlPr defaultSize="0" autoFill="0" autoLine="0" autoPict="0">
                <anchor moveWithCells="1">
                  <from>
                    <xdr:col>5</xdr:col>
                    <xdr:colOff>381000</xdr:colOff>
                    <xdr:row>70</xdr:row>
                    <xdr:rowOff>9525</xdr:rowOff>
                  </from>
                  <to>
                    <xdr:col>5</xdr:col>
                    <xdr:colOff>647700</xdr:colOff>
                    <xdr:row>70</xdr:row>
                    <xdr:rowOff>190500</xdr:rowOff>
                  </to>
                </anchor>
              </controlPr>
            </control>
          </mc:Choice>
        </mc:AlternateContent>
        <mc:AlternateContent xmlns:mc="http://schemas.openxmlformats.org/markup-compatibility/2006">
          <mc:Choice Requires="x14">
            <control shapeId="1252" r:id="rId148" name="Option Button 228">
              <controlPr defaultSize="0" autoFill="0" autoLine="0" autoPict="0">
                <anchor moveWithCells="1">
                  <from>
                    <xdr:col>5</xdr:col>
                    <xdr:colOff>381000</xdr:colOff>
                    <xdr:row>71</xdr:row>
                    <xdr:rowOff>28575</xdr:rowOff>
                  </from>
                  <to>
                    <xdr:col>5</xdr:col>
                    <xdr:colOff>647700</xdr:colOff>
                    <xdr:row>71</xdr:row>
                    <xdr:rowOff>200025</xdr:rowOff>
                  </to>
                </anchor>
              </controlPr>
            </control>
          </mc:Choice>
        </mc:AlternateContent>
        <mc:AlternateContent xmlns:mc="http://schemas.openxmlformats.org/markup-compatibility/2006">
          <mc:Choice Requires="x14">
            <control shapeId="1253" r:id="rId149" name="Group Box 229">
              <controlPr defaultSize="0" autoFill="0" autoPict="0">
                <anchor moveWithCells="1">
                  <from>
                    <xdr:col>5</xdr:col>
                    <xdr:colOff>295275</xdr:colOff>
                    <xdr:row>68</xdr:row>
                    <xdr:rowOff>190500</xdr:rowOff>
                  </from>
                  <to>
                    <xdr:col>5</xdr:col>
                    <xdr:colOff>733425</xdr:colOff>
                    <xdr:row>72</xdr:row>
                    <xdr:rowOff>66675</xdr:rowOff>
                  </to>
                </anchor>
              </controlPr>
            </control>
          </mc:Choice>
        </mc:AlternateContent>
        <mc:AlternateContent xmlns:mc="http://schemas.openxmlformats.org/markup-compatibility/2006">
          <mc:Choice Requires="x14">
            <control shapeId="1254" r:id="rId150" name="Option Button 230">
              <controlPr defaultSize="0" autoFill="0" autoLine="0" autoPict="0">
                <anchor moveWithCells="1">
                  <from>
                    <xdr:col>2</xdr:col>
                    <xdr:colOff>381000</xdr:colOff>
                    <xdr:row>76</xdr:row>
                    <xdr:rowOff>28575</xdr:rowOff>
                  </from>
                  <to>
                    <xdr:col>2</xdr:col>
                    <xdr:colOff>647700</xdr:colOff>
                    <xdr:row>76</xdr:row>
                    <xdr:rowOff>200025</xdr:rowOff>
                  </to>
                </anchor>
              </controlPr>
            </control>
          </mc:Choice>
        </mc:AlternateContent>
        <mc:AlternateContent xmlns:mc="http://schemas.openxmlformats.org/markup-compatibility/2006">
          <mc:Choice Requires="x14">
            <control shapeId="1255" r:id="rId151" name="Option Button 231">
              <controlPr defaultSize="0" autoFill="0" autoLine="0" autoPict="0">
                <anchor moveWithCells="1">
                  <from>
                    <xdr:col>2</xdr:col>
                    <xdr:colOff>381000</xdr:colOff>
                    <xdr:row>77</xdr:row>
                    <xdr:rowOff>9525</xdr:rowOff>
                  </from>
                  <to>
                    <xdr:col>2</xdr:col>
                    <xdr:colOff>647700</xdr:colOff>
                    <xdr:row>77</xdr:row>
                    <xdr:rowOff>190500</xdr:rowOff>
                  </to>
                </anchor>
              </controlPr>
            </control>
          </mc:Choice>
        </mc:AlternateContent>
        <mc:AlternateContent xmlns:mc="http://schemas.openxmlformats.org/markup-compatibility/2006">
          <mc:Choice Requires="x14">
            <control shapeId="1256" r:id="rId152" name="Option Button 232">
              <controlPr defaultSize="0" autoFill="0" autoLine="0" autoPict="0">
                <anchor moveWithCells="1">
                  <from>
                    <xdr:col>2</xdr:col>
                    <xdr:colOff>381000</xdr:colOff>
                    <xdr:row>78</xdr:row>
                    <xdr:rowOff>28575</xdr:rowOff>
                  </from>
                  <to>
                    <xdr:col>2</xdr:col>
                    <xdr:colOff>647700</xdr:colOff>
                    <xdr:row>78</xdr:row>
                    <xdr:rowOff>200025</xdr:rowOff>
                  </to>
                </anchor>
              </controlPr>
            </control>
          </mc:Choice>
        </mc:AlternateContent>
        <mc:AlternateContent xmlns:mc="http://schemas.openxmlformats.org/markup-compatibility/2006">
          <mc:Choice Requires="x14">
            <control shapeId="1257" r:id="rId153" name="Group Box 233">
              <controlPr defaultSize="0" autoFill="0" autoPict="0">
                <anchor moveWithCells="1">
                  <from>
                    <xdr:col>2</xdr:col>
                    <xdr:colOff>295275</xdr:colOff>
                    <xdr:row>75</xdr:row>
                    <xdr:rowOff>190500</xdr:rowOff>
                  </from>
                  <to>
                    <xdr:col>2</xdr:col>
                    <xdr:colOff>733425</xdr:colOff>
                    <xdr:row>79</xdr:row>
                    <xdr:rowOff>66675</xdr:rowOff>
                  </to>
                </anchor>
              </controlPr>
            </control>
          </mc:Choice>
        </mc:AlternateContent>
        <mc:AlternateContent xmlns:mc="http://schemas.openxmlformats.org/markup-compatibility/2006">
          <mc:Choice Requires="x14">
            <control shapeId="1258" r:id="rId154" name="Option Button 234">
              <controlPr defaultSize="0" autoFill="0" autoLine="0" autoPict="0">
                <anchor moveWithCells="1">
                  <from>
                    <xdr:col>5</xdr:col>
                    <xdr:colOff>381000</xdr:colOff>
                    <xdr:row>76</xdr:row>
                    <xdr:rowOff>28575</xdr:rowOff>
                  </from>
                  <to>
                    <xdr:col>5</xdr:col>
                    <xdr:colOff>647700</xdr:colOff>
                    <xdr:row>76</xdr:row>
                    <xdr:rowOff>200025</xdr:rowOff>
                  </to>
                </anchor>
              </controlPr>
            </control>
          </mc:Choice>
        </mc:AlternateContent>
        <mc:AlternateContent xmlns:mc="http://schemas.openxmlformats.org/markup-compatibility/2006">
          <mc:Choice Requires="x14">
            <control shapeId="1259" r:id="rId155" name="Option Button 235">
              <controlPr defaultSize="0" autoFill="0" autoLine="0" autoPict="0">
                <anchor moveWithCells="1">
                  <from>
                    <xdr:col>5</xdr:col>
                    <xdr:colOff>381000</xdr:colOff>
                    <xdr:row>77</xdr:row>
                    <xdr:rowOff>9525</xdr:rowOff>
                  </from>
                  <to>
                    <xdr:col>5</xdr:col>
                    <xdr:colOff>647700</xdr:colOff>
                    <xdr:row>77</xdr:row>
                    <xdr:rowOff>190500</xdr:rowOff>
                  </to>
                </anchor>
              </controlPr>
            </control>
          </mc:Choice>
        </mc:AlternateContent>
        <mc:AlternateContent xmlns:mc="http://schemas.openxmlformats.org/markup-compatibility/2006">
          <mc:Choice Requires="x14">
            <control shapeId="1260" r:id="rId156" name="Option Button 236">
              <controlPr defaultSize="0" autoFill="0" autoLine="0" autoPict="0">
                <anchor moveWithCells="1">
                  <from>
                    <xdr:col>5</xdr:col>
                    <xdr:colOff>381000</xdr:colOff>
                    <xdr:row>78</xdr:row>
                    <xdr:rowOff>28575</xdr:rowOff>
                  </from>
                  <to>
                    <xdr:col>5</xdr:col>
                    <xdr:colOff>647700</xdr:colOff>
                    <xdr:row>78</xdr:row>
                    <xdr:rowOff>200025</xdr:rowOff>
                  </to>
                </anchor>
              </controlPr>
            </control>
          </mc:Choice>
        </mc:AlternateContent>
        <mc:AlternateContent xmlns:mc="http://schemas.openxmlformats.org/markup-compatibility/2006">
          <mc:Choice Requires="x14">
            <control shapeId="1261" r:id="rId157" name="Group Box 237">
              <controlPr defaultSize="0" autoFill="0" autoPict="0">
                <anchor moveWithCells="1">
                  <from>
                    <xdr:col>5</xdr:col>
                    <xdr:colOff>295275</xdr:colOff>
                    <xdr:row>75</xdr:row>
                    <xdr:rowOff>190500</xdr:rowOff>
                  </from>
                  <to>
                    <xdr:col>5</xdr:col>
                    <xdr:colOff>733425</xdr:colOff>
                    <xdr:row>79</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zoomScale="140" zoomScaleNormal="140" workbookViewId="0">
      <selection activeCell="M1" sqref="M1"/>
    </sheetView>
  </sheetViews>
  <sheetFormatPr defaultColWidth="12.7109375" defaultRowHeight="15.75" customHeight="1"/>
  <cols>
    <col min="1" max="26" width="9" customWidth="1"/>
  </cols>
  <sheetData>
    <row r="1" spans="1:26" ht="18">
      <c r="A1" s="470" t="s">
        <v>115</v>
      </c>
      <c r="B1" s="471"/>
      <c r="C1" s="471"/>
      <c r="D1" s="471"/>
      <c r="E1" s="471"/>
      <c r="F1" s="471"/>
      <c r="G1" s="471"/>
      <c r="H1" s="471"/>
      <c r="I1" s="471"/>
      <c r="J1" s="471"/>
      <c r="K1" s="471"/>
      <c r="L1" s="471"/>
      <c r="M1" s="1"/>
      <c r="N1" s="1"/>
      <c r="O1" s="1"/>
      <c r="P1" s="1"/>
      <c r="Q1" s="1"/>
      <c r="R1" s="1"/>
      <c r="S1" s="1"/>
      <c r="T1" s="1"/>
      <c r="U1" s="1"/>
      <c r="V1" s="1"/>
      <c r="W1" s="1"/>
      <c r="X1" s="1"/>
      <c r="Y1" s="1"/>
      <c r="Z1" s="1"/>
    </row>
    <row r="2" spans="1:26" ht="15.75" customHeight="1">
      <c r="A2" s="472" t="s">
        <v>116</v>
      </c>
      <c r="B2" s="473"/>
      <c r="C2" s="473"/>
      <c r="D2" s="473"/>
      <c r="E2" s="472" t="s">
        <v>117</v>
      </c>
      <c r="F2" s="473"/>
      <c r="G2" s="473"/>
      <c r="H2" s="473"/>
      <c r="I2" s="472" t="s">
        <v>118</v>
      </c>
      <c r="J2" s="473"/>
      <c r="K2" s="473"/>
      <c r="L2" s="473"/>
      <c r="M2" s="1"/>
      <c r="N2" s="1"/>
      <c r="O2" s="1"/>
      <c r="P2" s="1"/>
      <c r="Q2" s="1"/>
      <c r="R2" s="1"/>
      <c r="S2" s="1"/>
      <c r="T2" s="1"/>
      <c r="U2" s="1"/>
      <c r="V2" s="1"/>
      <c r="W2" s="1"/>
      <c r="X2" s="1"/>
      <c r="Y2" s="1"/>
      <c r="Z2" s="1"/>
    </row>
    <row r="3" spans="1:26" ht="15.75" customHeight="1">
      <c r="A3" s="468"/>
      <c r="B3" s="469"/>
      <c r="C3" s="469"/>
      <c r="D3" s="469"/>
      <c r="E3" s="474"/>
      <c r="F3" s="469"/>
      <c r="G3" s="469"/>
      <c r="H3" s="469"/>
      <c r="I3" s="468"/>
      <c r="J3" s="469"/>
      <c r="K3" s="469"/>
      <c r="L3" s="469"/>
      <c r="M3" s="1"/>
      <c r="N3" s="1"/>
      <c r="O3" s="1"/>
      <c r="P3" s="1"/>
      <c r="Q3" s="1"/>
      <c r="R3" s="1"/>
      <c r="S3" s="1"/>
      <c r="T3" s="1"/>
      <c r="U3" s="1"/>
      <c r="V3" s="1"/>
      <c r="W3" s="1"/>
      <c r="X3" s="1"/>
      <c r="Y3" s="1"/>
      <c r="Z3" s="1"/>
    </row>
    <row r="4" spans="1:26" ht="15.75" customHeight="1">
      <c r="A4" s="469"/>
      <c r="B4" s="469"/>
      <c r="C4" s="469"/>
      <c r="D4" s="469"/>
      <c r="E4" s="469"/>
      <c r="F4" s="469"/>
      <c r="G4" s="469"/>
      <c r="H4" s="469"/>
      <c r="I4" s="469"/>
      <c r="J4" s="469"/>
      <c r="K4" s="469"/>
      <c r="L4" s="469"/>
      <c r="M4" s="1"/>
      <c r="N4" s="1"/>
      <c r="O4" s="1"/>
      <c r="P4" s="1"/>
      <c r="Q4" s="1"/>
      <c r="R4" s="1"/>
      <c r="S4" s="1"/>
      <c r="T4" s="1"/>
      <c r="U4" s="1"/>
      <c r="V4" s="1"/>
      <c r="W4" s="1"/>
      <c r="X4" s="1"/>
      <c r="Y4" s="1"/>
      <c r="Z4" s="1"/>
    </row>
    <row r="5" spans="1:26" ht="15.75" customHeight="1">
      <c r="A5" s="469"/>
      <c r="B5" s="469"/>
      <c r="C5" s="469"/>
      <c r="D5" s="469"/>
      <c r="E5" s="469"/>
      <c r="F5" s="469"/>
      <c r="G5" s="469"/>
      <c r="H5" s="469"/>
      <c r="I5" s="469"/>
      <c r="J5" s="469"/>
      <c r="K5" s="469"/>
      <c r="L5" s="469"/>
      <c r="M5" s="1"/>
      <c r="N5" s="1"/>
      <c r="O5" s="1"/>
      <c r="P5" s="1"/>
      <c r="Q5" s="1"/>
      <c r="R5" s="1"/>
      <c r="S5" s="1"/>
      <c r="T5" s="1"/>
      <c r="U5" s="1"/>
      <c r="V5" s="1"/>
      <c r="W5" s="1"/>
      <c r="X5" s="1"/>
      <c r="Y5" s="1"/>
      <c r="Z5" s="1"/>
    </row>
    <row r="6" spans="1:26" ht="15.75" customHeight="1">
      <c r="A6" s="469"/>
      <c r="B6" s="469"/>
      <c r="C6" s="469"/>
      <c r="D6" s="469"/>
      <c r="E6" s="468"/>
      <c r="F6" s="469"/>
      <c r="G6" s="469"/>
      <c r="H6" s="469"/>
      <c r="I6" s="469"/>
      <c r="J6" s="469"/>
      <c r="K6" s="469"/>
      <c r="L6" s="469"/>
      <c r="M6" s="1"/>
      <c r="N6" s="1"/>
      <c r="O6" s="1"/>
      <c r="P6" s="1"/>
      <c r="Q6" s="1"/>
      <c r="R6" s="1"/>
      <c r="S6" s="1"/>
      <c r="T6" s="1"/>
      <c r="U6" s="1"/>
      <c r="V6" s="1"/>
      <c r="W6" s="1"/>
      <c r="X6" s="1"/>
      <c r="Y6" s="1"/>
      <c r="Z6" s="1"/>
    </row>
    <row r="7" spans="1:26" ht="15.75" customHeight="1">
      <c r="A7" s="469"/>
      <c r="B7" s="469"/>
      <c r="C7" s="469"/>
      <c r="D7" s="469"/>
      <c r="E7" s="469"/>
      <c r="F7" s="469"/>
      <c r="G7" s="469"/>
      <c r="H7" s="469"/>
      <c r="I7" s="469"/>
      <c r="J7" s="469"/>
      <c r="K7" s="469"/>
      <c r="L7" s="469"/>
      <c r="M7" s="1"/>
      <c r="N7" s="1"/>
      <c r="O7" s="1"/>
      <c r="P7" s="1"/>
      <c r="Q7" s="1"/>
      <c r="R7" s="1"/>
      <c r="S7" s="1"/>
      <c r="T7" s="1"/>
      <c r="U7" s="1"/>
      <c r="V7" s="1"/>
      <c r="W7" s="1"/>
      <c r="X7" s="1"/>
      <c r="Y7" s="1"/>
      <c r="Z7" s="1"/>
    </row>
    <row r="8" spans="1:26" ht="15.75" customHeight="1">
      <c r="A8" s="469"/>
      <c r="B8" s="469"/>
      <c r="C8" s="469"/>
      <c r="D8" s="469"/>
      <c r="E8" s="469"/>
      <c r="F8" s="469"/>
      <c r="G8" s="469"/>
      <c r="H8" s="469"/>
      <c r="I8" s="469"/>
      <c r="J8" s="469"/>
      <c r="K8" s="469"/>
      <c r="L8" s="469"/>
      <c r="M8" s="1"/>
      <c r="N8" s="1"/>
      <c r="O8" s="1"/>
      <c r="P8" s="1"/>
      <c r="Q8" s="1"/>
      <c r="R8" s="1"/>
      <c r="S8" s="1"/>
      <c r="T8" s="1"/>
      <c r="U8" s="1"/>
      <c r="V8" s="1"/>
      <c r="W8" s="1"/>
      <c r="X8" s="1"/>
      <c r="Y8" s="1"/>
      <c r="Z8" s="1"/>
    </row>
    <row r="9" spans="1:26" ht="15.75" customHeight="1">
      <c r="A9" s="469"/>
      <c r="B9" s="469"/>
      <c r="C9" s="469"/>
      <c r="D9" s="469"/>
      <c r="E9" s="469"/>
      <c r="F9" s="469"/>
      <c r="G9" s="469"/>
      <c r="H9" s="469"/>
      <c r="I9" s="469"/>
      <c r="J9" s="469"/>
      <c r="K9" s="469"/>
      <c r="L9" s="469"/>
      <c r="M9" s="1"/>
      <c r="N9" s="1"/>
      <c r="O9" s="1"/>
      <c r="P9" s="1"/>
      <c r="Q9" s="1"/>
      <c r="R9" s="1"/>
      <c r="S9" s="1"/>
      <c r="T9" s="1"/>
      <c r="U9" s="1"/>
      <c r="V9" s="1"/>
      <c r="W9" s="1"/>
      <c r="X9" s="1"/>
      <c r="Y9" s="1"/>
      <c r="Z9" s="1"/>
    </row>
    <row r="10" spans="1:26" ht="15.75" customHeight="1">
      <c r="A10" s="469"/>
      <c r="B10" s="469"/>
      <c r="C10" s="469"/>
      <c r="D10" s="469"/>
      <c r="E10" s="469"/>
      <c r="F10" s="469"/>
      <c r="G10" s="469"/>
      <c r="H10" s="469"/>
      <c r="I10" s="469"/>
      <c r="J10" s="469"/>
      <c r="K10" s="469"/>
      <c r="L10" s="469"/>
      <c r="M10" s="1"/>
      <c r="N10" s="1"/>
      <c r="O10" s="1"/>
      <c r="P10" s="1"/>
      <c r="Q10" s="1"/>
      <c r="R10" s="1"/>
      <c r="S10" s="1"/>
      <c r="T10" s="1"/>
      <c r="U10" s="1"/>
      <c r="V10" s="1"/>
      <c r="W10" s="1"/>
      <c r="X10" s="1"/>
      <c r="Y10" s="1"/>
      <c r="Z10" s="1"/>
    </row>
    <row r="11" spans="1:26" ht="15.75" customHeight="1">
      <c r="A11" s="469"/>
      <c r="B11" s="469"/>
      <c r="C11" s="469"/>
      <c r="D11" s="469"/>
      <c r="E11" s="469"/>
      <c r="F11" s="469"/>
      <c r="G11" s="469"/>
      <c r="H11" s="469"/>
      <c r="I11" s="469"/>
      <c r="J11" s="469"/>
      <c r="K11" s="469"/>
      <c r="L11" s="469"/>
      <c r="M11" s="1"/>
      <c r="N11" s="1"/>
      <c r="O11" s="1"/>
      <c r="P11" s="1"/>
      <c r="Q11" s="1"/>
      <c r="R11" s="1"/>
      <c r="S11" s="1"/>
      <c r="T11" s="1"/>
      <c r="U11" s="1"/>
      <c r="V11" s="1"/>
      <c r="W11" s="1"/>
      <c r="X11" s="1"/>
      <c r="Y11" s="1"/>
      <c r="Z11" s="1"/>
    </row>
    <row r="12" spans="1:26" ht="15.75" customHeight="1">
      <c r="A12" s="469"/>
      <c r="B12" s="469"/>
      <c r="C12" s="469"/>
      <c r="D12" s="469"/>
      <c r="E12" s="469"/>
      <c r="F12" s="469"/>
      <c r="G12" s="469"/>
      <c r="H12" s="469"/>
      <c r="I12" s="469"/>
      <c r="J12" s="469"/>
      <c r="K12" s="469"/>
      <c r="L12" s="469"/>
      <c r="M12" s="1"/>
      <c r="N12" s="1"/>
      <c r="O12" s="1"/>
      <c r="P12" s="1"/>
      <c r="Q12" s="1"/>
      <c r="R12" s="1"/>
      <c r="S12" s="1"/>
      <c r="T12" s="1"/>
      <c r="U12" s="1"/>
      <c r="V12" s="1"/>
      <c r="W12" s="1"/>
      <c r="X12" s="1"/>
      <c r="Y12" s="1"/>
      <c r="Z12" s="1"/>
    </row>
    <row r="13" spans="1:26" ht="15.75" customHeight="1">
      <c r="A13" s="469"/>
      <c r="B13" s="469"/>
      <c r="C13" s="469"/>
      <c r="D13" s="469"/>
      <c r="E13" s="469"/>
      <c r="F13" s="469"/>
      <c r="G13" s="469"/>
      <c r="H13" s="469"/>
      <c r="I13" s="469"/>
      <c r="J13" s="469"/>
      <c r="K13" s="469"/>
      <c r="L13" s="469"/>
      <c r="M13" s="1"/>
      <c r="N13" s="1"/>
      <c r="O13" s="1"/>
      <c r="P13" s="1"/>
      <c r="Q13" s="1"/>
      <c r="R13" s="1"/>
      <c r="S13" s="1"/>
      <c r="T13" s="1"/>
      <c r="U13" s="1"/>
      <c r="V13" s="1"/>
      <c r="W13" s="1"/>
      <c r="X13" s="1"/>
      <c r="Y13" s="1"/>
      <c r="Z13" s="1"/>
    </row>
    <row r="14" spans="1:26" ht="15.75" customHeight="1">
      <c r="A14" s="469"/>
      <c r="B14" s="469"/>
      <c r="C14" s="469"/>
      <c r="D14" s="469"/>
      <c r="E14" s="469"/>
      <c r="F14" s="469"/>
      <c r="G14" s="469"/>
      <c r="H14" s="469"/>
      <c r="I14" s="469"/>
      <c r="J14" s="469"/>
      <c r="K14" s="469"/>
      <c r="L14" s="469"/>
      <c r="M14" s="1"/>
      <c r="N14" s="1"/>
      <c r="O14" s="1"/>
      <c r="P14" s="1"/>
      <c r="Q14" s="1"/>
      <c r="R14" s="1"/>
      <c r="S14" s="1"/>
      <c r="T14" s="1"/>
      <c r="U14" s="1"/>
      <c r="V14" s="1"/>
      <c r="W14" s="1"/>
      <c r="X14" s="1"/>
      <c r="Y14" s="1"/>
      <c r="Z14" s="1"/>
    </row>
    <row r="15" spans="1:26" ht="15.75" customHeight="1">
      <c r="A15" s="469"/>
      <c r="B15" s="469"/>
      <c r="C15" s="469"/>
      <c r="D15" s="469"/>
      <c r="E15" s="469"/>
      <c r="F15" s="469"/>
      <c r="G15" s="469"/>
      <c r="H15" s="469"/>
      <c r="I15" s="469"/>
      <c r="J15" s="469"/>
      <c r="K15" s="469"/>
      <c r="L15" s="469"/>
      <c r="M15" s="1"/>
      <c r="N15" s="1"/>
      <c r="O15" s="1"/>
      <c r="P15" s="1"/>
      <c r="Q15" s="1"/>
      <c r="R15" s="1"/>
      <c r="S15" s="1"/>
      <c r="T15" s="1"/>
      <c r="U15" s="1"/>
      <c r="V15" s="1"/>
      <c r="W15" s="1"/>
      <c r="X15" s="1"/>
      <c r="Y15" s="1"/>
      <c r="Z15" s="1"/>
    </row>
    <row r="16" spans="1:26" ht="15.75" customHeight="1">
      <c r="A16" s="469"/>
      <c r="B16" s="469"/>
      <c r="C16" s="469"/>
      <c r="D16" s="469"/>
      <c r="E16" s="469"/>
      <c r="F16" s="469"/>
      <c r="G16" s="469"/>
      <c r="H16" s="469"/>
      <c r="I16" s="469"/>
      <c r="J16" s="469"/>
      <c r="K16" s="469"/>
      <c r="L16" s="469"/>
      <c r="M16" s="1"/>
      <c r="N16" s="1"/>
      <c r="O16" s="1"/>
      <c r="P16" s="1"/>
      <c r="Q16" s="1"/>
      <c r="R16" s="1"/>
      <c r="S16" s="1"/>
      <c r="T16" s="1"/>
      <c r="U16" s="1"/>
      <c r="V16" s="1"/>
      <c r="W16" s="1"/>
      <c r="X16" s="1"/>
      <c r="Y16" s="1"/>
      <c r="Z16" s="1"/>
    </row>
    <row r="17" spans="1:26" ht="15.75" customHeight="1">
      <c r="A17" s="469"/>
      <c r="B17" s="469"/>
      <c r="C17" s="469"/>
      <c r="D17" s="469"/>
      <c r="E17" s="469"/>
      <c r="F17" s="469"/>
      <c r="G17" s="469"/>
      <c r="H17" s="469"/>
      <c r="I17" s="469"/>
      <c r="J17" s="469"/>
      <c r="K17" s="469"/>
      <c r="L17" s="469"/>
      <c r="M17" s="1"/>
      <c r="N17" s="1"/>
      <c r="O17" s="1"/>
      <c r="P17" s="1"/>
      <c r="Q17" s="1"/>
      <c r="R17" s="1"/>
      <c r="S17" s="1"/>
      <c r="T17" s="1"/>
      <c r="U17" s="1"/>
      <c r="V17" s="1"/>
      <c r="W17" s="1"/>
      <c r="X17" s="1"/>
      <c r="Y17" s="1"/>
      <c r="Z17" s="1"/>
    </row>
    <row r="18" spans="1:26" ht="15.75" customHeight="1">
      <c r="A18" s="469"/>
      <c r="B18" s="469"/>
      <c r="C18" s="469"/>
      <c r="D18" s="469"/>
      <c r="E18" s="469"/>
      <c r="F18" s="469"/>
      <c r="G18" s="469"/>
      <c r="H18" s="469"/>
      <c r="I18" s="469"/>
      <c r="J18" s="469"/>
      <c r="K18" s="469"/>
      <c r="L18" s="469"/>
      <c r="M18" s="1"/>
      <c r="N18" s="1"/>
      <c r="O18" s="1"/>
      <c r="P18" s="1"/>
      <c r="Q18" s="1"/>
      <c r="R18" s="1"/>
      <c r="S18" s="1"/>
      <c r="T18" s="1"/>
      <c r="U18" s="1"/>
      <c r="V18" s="1"/>
      <c r="W18" s="1"/>
      <c r="X18" s="1"/>
      <c r="Y18" s="1"/>
      <c r="Z18" s="1"/>
    </row>
    <row r="19" spans="1:26" ht="15.75" customHeight="1">
      <c r="A19" s="469"/>
      <c r="B19" s="469"/>
      <c r="C19" s="469"/>
      <c r="D19" s="469"/>
      <c r="E19" s="469"/>
      <c r="F19" s="469"/>
      <c r="G19" s="469"/>
      <c r="H19" s="469"/>
      <c r="I19" s="469"/>
      <c r="J19" s="469"/>
      <c r="K19" s="469"/>
      <c r="L19" s="469"/>
      <c r="M19" s="1"/>
      <c r="N19" s="1"/>
      <c r="O19" s="1"/>
      <c r="P19" s="1"/>
      <c r="Q19" s="1"/>
      <c r="R19" s="1"/>
      <c r="S19" s="1"/>
      <c r="T19" s="1"/>
      <c r="U19" s="1"/>
      <c r="V19" s="1"/>
      <c r="W19" s="1"/>
      <c r="X19" s="1"/>
      <c r="Y19" s="1"/>
      <c r="Z19" s="1"/>
    </row>
    <row r="20" spans="1:26" ht="15.75" customHeight="1">
      <c r="A20" s="469"/>
      <c r="B20" s="469"/>
      <c r="C20" s="469"/>
      <c r="D20" s="469"/>
      <c r="E20" s="469"/>
      <c r="F20" s="469"/>
      <c r="G20" s="469"/>
      <c r="H20" s="469"/>
      <c r="I20" s="469"/>
      <c r="J20" s="469"/>
      <c r="K20" s="469"/>
      <c r="L20" s="469"/>
      <c r="M20" s="1"/>
      <c r="N20" s="1"/>
      <c r="O20" s="1"/>
      <c r="P20" s="1"/>
      <c r="Q20" s="1"/>
      <c r="R20" s="1"/>
      <c r="S20" s="1"/>
      <c r="T20" s="1"/>
      <c r="U20" s="1"/>
      <c r="V20" s="1"/>
      <c r="W20" s="1"/>
      <c r="X20" s="1"/>
      <c r="Y20" s="1"/>
      <c r="Z20" s="1"/>
    </row>
    <row r="21" spans="1:26" ht="15.75" customHeight="1">
      <c r="A21" s="469"/>
      <c r="B21" s="469"/>
      <c r="C21" s="469"/>
      <c r="D21" s="469"/>
      <c r="E21" s="469"/>
      <c r="F21" s="469"/>
      <c r="G21" s="469"/>
      <c r="H21" s="469"/>
      <c r="I21" s="469"/>
      <c r="J21" s="469"/>
      <c r="K21" s="469"/>
      <c r="L21" s="469"/>
      <c r="M21" s="1"/>
      <c r="N21" s="1"/>
      <c r="O21" s="1"/>
      <c r="P21" s="1"/>
      <c r="Q21" s="1"/>
      <c r="R21" s="1"/>
      <c r="S21" s="1"/>
      <c r="T21" s="1"/>
      <c r="U21" s="1"/>
      <c r="V21" s="1"/>
      <c r="W21" s="1"/>
      <c r="X21" s="1"/>
      <c r="Y21" s="1"/>
      <c r="Z21" s="1"/>
    </row>
    <row r="22" spans="1:26" ht="15.75" customHeight="1">
      <c r="A22" s="469"/>
      <c r="B22" s="469"/>
      <c r="C22" s="469"/>
      <c r="D22" s="469"/>
      <c r="E22" s="469"/>
      <c r="F22" s="469"/>
      <c r="G22" s="469"/>
      <c r="H22" s="469"/>
      <c r="I22" s="469"/>
      <c r="J22" s="469"/>
      <c r="K22" s="469"/>
      <c r="L22" s="469"/>
      <c r="M22" s="1"/>
      <c r="N22" s="1"/>
      <c r="O22" s="1"/>
      <c r="P22" s="1"/>
      <c r="Q22" s="1"/>
      <c r="R22" s="1"/>
      <c r="S22" s="1"/>
      <c r="T22" s="1"/>
      <c r="U22" s="1"/>
      <c r="V22" s="1"/>
      <c r="W22" s="1"/>
      <c r="X22" s="1"/>
      <c r="Y22" s="1"/>
      <c r="Z22" s="1"/>
    </row>
    <row r="23" spans="1:26" ht="15.75" customHeight="1">
      <c r="A23" s="469"/>
      <c r="B23" s="469"/>
      <c r="C23" s="469"/>
      <c r="D23" s="469"/>
      <c r="E23" s="469"/>
      <c r="F23" s="469"/>
      <c r="G23" s="469"/>
      <c r="H23" s="469"/>
      <c r="I23" s="469"/>
      <c r="J23" s="469"/>
      <c r="K23" s="469"/>
      <c r="L23" s="469"/>
      <c r="M23" s="1"/>
      <c r="N23" s="1"/>
      <c r="O23" s="1"/>
      <c r="P23" s="1"/>
      <c r="Q23" s="1"/>
      <c r="R23" s="1"/>
      <c r="S23" s="1"/>
      <c r="T23" s="1"/>
      <c r="U23" s="1"/>
      <c r="V23" s="1"/>
      <c r="W23" s="1"/>
      <c r="X23" s="1"/>
      <c r="Y23" s="1"/>
      <c r="Z23" s="1"/>
    </row>
    <row r="24" spans="1:26" ht="15.75" customHeight="1">
      <c r="A24" s="472" t="s">
        <v>119</v>
      </c>
      <c r="B24" s="473"/>
      <c r="C24" s="473"/>
      <c r="D24" s="473"/>
      <c r="E24" s="473"/>
      <c r="F24" s="473"/>
      <c r="G24" s="472" t="s">
        <v>120</v>
      </c>
      <c r="H24" s="473"/>
      <c r="I24" s="473"/>
      <c r="J24" s="473"/>
      <c r="K24" s="473"/>
      <c r="L24" s="473"/>
      <c r="M24" s="1"/>
      <c r="N24" s="1"/>
      <c r="O24" s="1"/>
      <c r="P24" s="1"/>
      <c r="Q24" s="1"/>
      <c r="R24" s="1"/>
      <c r="S24" s="1"/>
      <c r="T24" s="1"/>
      <c r="U24" s="1"/>
      <c r="V24" s="1"/>
      <c r="W24" s="1"/>
      <c r="X24" s="1"/>
      <c r="Y24" s="1"/>
      <c r="Z24" s="1"/>
    </row>
    <row r="25" spans="1:26" ht="15.75" customHeight="1">
      <c r="A25" s="468"/>
      <c r="B25" s="469"/>
      <c r="C25" s="469"/>
      <c r="D25" s="469"/>
      <c r="E25" s="469"/>
      <c r="F25" s="469"/>
      <c r="G25" s="474"/>
      <c r="H25" s="469"/>
      <c r="I25" s="469"/>
      <c r="J25" s="469"/>
      <c r="K25" s="469"/>
      <c r="L25" s="469"/>
      <c r="M25" s="1"/>
      <c r="N25" s="1"/>
      <c r="O25" s="1"/>
      <c r="P25" s="1"/>
      <c r="Q25" s="1"/>
      <c r="R25" s="1"/>
      <c r="S25" s="1"/>
      <c r="T25" s="1"/>
      <c r="U25" s="1"/>
      <c r="V25" s="1"/>
      <c r="W25" s="1"/>
      <c r="X25" s="1"/>
      <c r="Y25" s="1"/>
      <c r="Z25" s="1"/>
    </row>
    <row r="26" spans="1:26" ht="15.75" customHeight="1">
      <c r="A26" s="469"/>
      <c r="B26" s="469"/>
      <c r="C26" s="469"/>
      <c r="D26" s="469"/>
      <c r="E26" s="469"/>
      <c r="F26" s="469"/>
      <c r="G26" s="469"/>
      <c r="H26" s="469"/>
      <c r="I26" s="469"/>
      <c r="J26" s="469"/>
      <c r="K26" s="469"/>
      <c r="L26" s="469"/>
      <c r="M26" s="1"/>
      <c r="N26" s="1"/>
      <c r="O26" s="1"/>
      <c r="P26" s="1"/>
      <c r="Q26" s="1"/>
      <c r="R26" s="1"/>
      <c r="S26" s="1"/>
      <c r="T26" s="1"/>
      <c r="U26" s="1"/>
      <c r="V26" s="1"/>
      <c r="W26" s="1"/>
      <c r="X26" s="1"/>
      <c r="Y26" s="1"/>
      <c r="Z26" s="1"/>
    </row>
    <row r="27" spans="1:26" ht="15.75" customHeight="1">
      <c r="A27" s="468"/>
      <c r="B27" s="469"/>
      <c r="C27" s="469"/>
      <c r="D27" s="469"/>
      <c r="E27" s="469"/>
      <c r="F27" s="469"/>
      <c r="G27" s="468"/>
      <c r="H27" s="469"/>
      <c r="I27" s="469"/>
      <c r="J27" s="469"/>
      <c r="K27" s="469"/>
      <c r="L27" s="469"/>
      <c r="M27" s="1"/>
      <c r="N27" s="1"/>
      <c r="O27" s="1"/>
      <c r="P27" s="1"/>
      <c r="Q27" s="1"/>
      <c r="R27" s="1"/>
      <c r="S27" s="1"/>
      <c r="T27" s="1"/>
      <c r="U27" s="1"/>
      <c r="V27" s="1"/>
      <c r="W27" s="1"/>
      <c r="X27" s="1"/>
      <c r="Y27" s="1"/>
      <c r="Z27" s="1"/>
    </row>
    <row r="28" spans="1:26" ht="15.75" customHeight="1">
      <c r="A28" s="469"/>
      <c r="B28" s="469"/>
      <c r="C28" s="469"/>
      <c r="D28" s="469"/>
      <c r="E28" s="469"/>
      <c r="F28" s="469"/>
      <c r="G28" s="469"/>
      <c r="H28" s="469"/>
      <c r="I28" s="469"/>
      <c r="J28" s="469"/>
      <c r="K28" s="469"/>
      <c r="L28" s="469"/>
      <c r="M28" s="1"/>
      <c r="N28" s="1"/>
      <c r="O28" s="1"/>
      <c r="P28" s="1"/>
      <c r="Q28" s="1"/>
      <c r="R28" s="1"/>
      <c r="S28" s="1"/>
      <c r="T28" s="1"/>
      <c r="U28" s="1"/>
      <c r="V28" s="1"/>
      <c r="W28" s="1"/>
      <c r="X28" s="1"/>
      <c r="Y28" s="1"/>
      <c r="Z28" s="1"/>
    </row>
    <row r="29" spans="1:26" ht="15.75" customHeight="1">
      <c r="A29" s="468"/>
      <c r="B29" s="469"/>
      <c r="C29" s="469"/>
      <c r="D29" s="469"/>
      <c r="E29" s="469"/>
      <c r="F29" s="469"/>
      <c r="G29" s="468"/>
      <c r="H29" s="469"/>
      <c r="I29" s="469"/>
      <c r="J29" s="469"/>
      <c r="K29" s="469"/>
      <c r="L29" s="469"/>
      <c r="M29" s="1"/>
      <c r="N29" s="1"/>
      <c r="O29" s="1"/>
      <c r="P29" s="1"/>
      <c r="Q29" s="1"/>
      <c r="R29" s="1"/>
      <c r="S29" s="1"/>
      <c r="T29" s="1"/>
      <c r="U29" s="1"/>
      <c r="V29" s="1"/>
      <c r="W29" s="1"/>
      <c r="X29" s="1"/>
      <c r="Y29" s="1"/>
      <c r="Z29" s="1"/>
    </row>
    <row r="30" spans="1:26" ht="15.75" customHeight="1">
      <c r="A30" s="469"/>
      <c r="B30" s="469"/>
      <c r="C30" s="469"/>
      <c r="D30" s="469"/>
      <c r="E30" s="469"/>
      <c r="F30" s="469"/>
      <c r="G30" s="469"/>
      <c r="H30" s="469"/>
      <c r="I30" s="469"/>
      <c r="J30" s="469"/>
      <c r="K30" s="469"/>
      <c r="L30" s="469"/>
      <c r="M30" s="1"/>
      <c r="N30" s="1"/>
      <c r="O30" s="1"/>
      <c r="P30" s="1"/>
      <c r="Q30" s="1"/>
      <c r="R30" s="1"/>
      <c r="S30" s="1"/>
      <c r="T30" s="1"/>
      <c r="U30" s="1"/>
      <c r="V30" s="1"/>
      <c r="W30" s="1"/>
      <c r="X30" s="1"/>
      <c r="Y30" s="1"/>
      <c r="Z30" s="1"/>
    </row>
    <row r="31" spans="1:26" ht="15.75" customHeight="1">
      <c r="A31" s="468"/>
      <c r="B31" s="469"/>
      <c r="C31" s="469"/>
      <c r="D31" s="469"/>
      <c r="E31" s="469"/>
      <c r="F31" s="469"/>
      <c r="G31" s="468"/>
      <c r="H31" s="469"/>
      <c r="I31" s="469"/>
      <c r="J31" s="469"/>
      <c r="K31" s="469"/>
      <c r="L31" s="469"/>
      <c r="M31" s="1"/>
      <c r="N31" s="1"/>
      <c r="O31" s="1"/>
      <c r="P31" s="1"/>
      <c r="Q31" s="1"/>
      <c r="R31" s="1"/>
      <c r="S31" s="1"/>
      <c r="T31" s="1"/>
      <c r="U31" s="1"/>
      <c r="V31" s="1"/>
      <c r="W31" s="1"/>
      <c r="X31" s="1"/>
      <c r="Y31" s="1"/>
      <c r="Z31" s="1"/>
    </row>
    <row r="32" spans="1:26" ht="15.75" customHeight="1">
      <c r="A32" s="469"/>
      <c r="B32" s="469"/>
      <c r="C32" s="469"/>
      <c r="D32" s="469"/>
      <c r="E32" s="469"/>
      <c r="F32" s="469"/>
      <c r="G32" s="469"/>
      <c r="H32" s="469"/>
      <c r="I32" s="469"/>
      <c r="J32" s="469"/>
      <c r="K32" s="469"/>
      <c r="L32" s="469"/>
      <c r="M32" s="1"/>
      <c r="N32" s="1"/>
      <c r="O32" s="1"/>
      <c r="P32" s="1"/>
      <c r="Q32" s="1"/>
      <c r="R32" s="1"/>
      <c r="S32" s="1"/>
      <c r="T32" s="1"/>
      <c r="U32" s="1"/>
      <c r="V32" s="1"/>
      <c r="W32" s="1"/>
      <c r="X32" s="1"/>
      <c r="Y32" s="1"/>
      <c r="Z32" s="1"/>
    </row>
    <row r="33" spans="1:26" ht="15.75" customHeight="1">
      <c r="A33" s="469"/>
      <c r="B33" s="469"/>
      <c r="C33" s="469"/>
      <c r="D33" s="469"/>
      <c r="E33" s="469"/>
      <c r="F33" s="469"/>
      <c r="G33" s="468"/>
      <c r="H33" s="469"/>
      <c r="I33" s="469"/>
      <c r="J33" s="469"/>
      <c r="K33" s="469"/>
      <c r="L33" s="469"/>
      <c r="M33" s="1"/>
      <c r="N33" s="1"/>
      <c r="O33" s="1"/>
      <c r="P33" s="1"/>
      <c r="Q33" s="1"/>
      <c r="R33" s="1"/>
      <c r="S33" s="1"/>
      <c r="T33" s="1"/>
      <c r="U33" s="1"/>
      <c r="V33" s="1"/>
      <c r="W33" s="1"/>
      <c r="X33" s="1"/>
      <c r="Y33" s="1"/>
      <c r="Z33" s="1"/>
    </row>
    <row r="34" spans="1:26" ht="15.75" customHeight="1">
      <c r="A34" s="469"/>
      <c r="B34" s="469"/>
      <c r="C34" s="469"/>
      <c r="D34" s="469"/>
      <c r="E34" s="469"/>
      <c r="F34" s="469"/>
      <c r="G34" s="469"/>
      <c r="H34" s="469"/>
      <c r="I34" s="469"/>
      <c r="J34" s="469"/>
      <c r="K34" s="469"/>
      <c r="L34" s="469"/>
      <c r="M34" s="1"/>
      <c r="N34" s="1"/>
      <c r="O34" s="1"/>
      <c r="P34" s="1"/>
      <c r="Q34" s="1"/>
      <c r="R34" s="1"/>
      <c r="S34" s="1"/>
      <c r="T34" s="1"/>
      <c r="U34" s="1"/>
      <c r="V34" s="1"/>
      <c r="W34" s="1"/>
      <c r="X34" s="1"/>
      <c r="Y34" s="1"/>
      <c r="Z34" s="1"/>
    </row>
    <row r="35" spans="1:26" ht="15.75" customHeight="1">
      <c r="A35" s="476" t="s">
        <v>121</v>
      </c>
      <c r="B35" s="473"/>
      <c r="C35" s="473"/>
      <c r="D35" s="473"/>
      <c r="E35" s="473"/>
      <c r="F35" s="473"/>
      <c r="G35" s="473"/>
      <c r="H35" s="473"/>
      <c r="I35" s="473"/>
      <c r="J35" s="473"/>
      <c r="K35" s="473"/>
      <c r="L35" s="473"/>
      <c r="M35" s="1"/>
      <c r="N35" s="1"/>
      <c r="O35" s="1"/>
      <c r="P35" s="1"/>
      <c r="Q35" s="1"/>
      <c r="R35" s="1"/>
      <c r="S35" s="1"/>
      <c r="T35" s="1"/>
      <c r="U35" s="1"/>
      <c r="V35" s="1"/>
      <c r="W35" s="1"/>
      <c r="X35" s="1"/>
      <c r="Y35" s="1"/>
      <c r="Z35" s="1"/>
    </row>
    <row r="36" spans="1:26" ht="15.75" customHeight="1">
      <c r="A36" s="477"/>
      <c r="B36" s="475"/>
      <c r="C36" s="475"/>
      <c r="D36" s="475"/>
      <c r="E36" s="475"/>
      <c r="F36" s="475"/>
      <c r="G36" s="475"/>
      <c r="H36" s="475"/>
      <c r="I36" s="475"/>
      <c r="J36" s="475"/>
      <c r="K36" s="475"/>
      <c r="L36" s="475"/>
      <c r="M36" s="1"/>
      <c r="N36" s="1"/>
      <c r="O36" s="1"/>
      <c r="P36" s="1"/>
      <c r="Q36" s="1"/>
      <c r="R36" s="1"/>
      <c r="S36" s="1"/>
      <c r="T36" s="1"/>
      <c r="U36" s="1"/>
      <c r="V36" s="1"/>
      <c r="W36" s="1"/>
      <c r="X36" s="1"/>
      <c r="Y36" s="1"/>
      <c r="Z36" s="1"/>
    </row>
    <row r="37" spans="1:26" ht="15.75" customHeight="1">
      <c r="A37" s="475"/>
      <c r="B37" s="475"/>
      <c r="C37" s="475"/>
      <c r="D37" s="475"/>
      <c r="E37" s="475"/>
      <c r="F37" s="475"/>
      <c r="G37" s="475"/>
      <c r="H37" s="475"/>
      <c r="I37" s="475"/>
      <c r="J37" s="475"/>
      <c r="K37" s="475"/>
      <c r="L37" s="475"/>
      <c r="M37" s="1"/>
      <c r="N37" s="1"/>
      <c r="O37" s="1"/>
      <c r="P37" s="1"/>
      <c r="Q37" s="1"/>
      <c r="R37" s="1"/>
      <c r="S37" s="1"/>
      <c r="T37" s="1"/>
      <c r="U37" s="1"/>
      <c r="V37" s="1"/>
      <c r="W37" s="1"/>
      <c r="X37" s="1"/>
      <c r="Y37" s="1"/>
      <c r="Z37" s="1"/>
    </row>
    <row r="38" spans="1:26" ht="15.75" customHeight="1">
      <c r="A38" s="477"/>
      <c r="B38" s="475"/>
      <c r="C38" s="475"/>
      <c r="D38" s="475"/>
      <c r="E38" s="475"/>
      <c r="F38" s="475"/>
      <c r="G38" s="475"/>
      <c r="H38" s="475"/>
      <c r="I38" s="475"/>
      <c r="J38" s="475"/>
      <c r="K38" s="475"/>
      <c r="L38" s="475"/>
      <c r="M38" s="1"/>
      <c r="N38" s="1"/>
      <c r="O38" s="1"/>
      <c r="P38" s="1"/>
      <c r="Q38" s="1"/>
      <c r="R38" s="1"/>
      <c r="S38" s="1"/>
      <c r="T38" s="1"/>
      <c r="U38" s="1"/>
      <c r="V38" s="1"/>
      <c r="W38" s="1"/>
      <c r="X38" s="1"/>
      <c r="Y38" s="1"/>
      <c r="Z38" s="1"/>
    </row>
    <row r="39" spans="1:26" ht="15.75" customHeight="1">
      <c r="A39" s="475"/>
      <c r="B39" s="475"/>
      <c r="C39" s="475"/>
      <c r="D39" s="475"/>
      <c r="E39" s="475"/>
      <c r="F39" s="475"/>
      <c r="G39" s="475"/>
      <c r="H39" s="475"/>
      <c r="I39" s="475"/>
      <c r="J39" s="475"/>
      <c r="K39" s="475"/>
      <c r="L39" s="475"/>
      <c r="M39" s="1"/>
      <c r="N39" s="1"/>
      <c r="O39" s="1"/>
      <c r="P39" s="1"/>
      <c r="Q39" s="1"/>
      <c r="R39" s="1"/>
      <c r="S39" s="1"/>
      <c r="T39" s="1"/>
      <c r="U39" s="1"/>
      <c r="V39" s="1"/>
      <c r="W39" s="1"/>
      <c r="X39" s="1"/>
      <c r="Y39" s="1"/>
      <c r="Z39" s="1"/>
    </row>
    <row r="40" spans="1:26" ht="15.75" customHeight="1">
      <c r="A40" s="477"/>
      <c r="B40" s="475"/>
      <c r="C40" s="475"/>
      <c r="D40" s="475"/>
      <c r="E40" s="475"/>
      <c r="F40" s="475"/>
      <c r="G40" s="475"/>
      <c r="H40" s="475"/>
      <c r="I40" s="475"/>
      <c r="J40" s="475"/>
      <c r="K40" s="475"/>
      <c r="L40" s="475"/>
      <c r="M40" s="1"/>
      <c r="N40" s="1"/>
      <c r="O40" s="1"/>
      <c r="P40" s="1"/>
      <c r="Q40" s="1"/>
      <c r="R40" s="1"/>
      <c r="S40" s="1"/>
      <c r="T40" s="1"/>
      <c r="U40" s="1"/>
      <c r="V40" s="1"/>
      <c r="W40" s="1"/>
      <c r="X40" s="1"/>
      <c r="Y40" s="1"/>
      <c r="Z40" s="1"/>
    </row>
    <row r="41" spans="1:26" ht="15.75" customHeight="1">
      <c r="A41" s="475"/>
      <c r="B41" s="475"/>
      <c r="C41" s="475"/>
      <c r="D41" s="475"/>
      <c r="E41" s="475"/>
      <c r="F41" s="475"/>
      <c r="G41" s="475"/>
      <c r="H41" s="475"/>
      <c r="I41" s="475"/>
      <c r="J41" s="475"/>
      <c r="K41" s="475"/>
      <c r="L41" s="475"/>
      <c r="M41" s="1"/>
      <c r="N41" s="1"/>
      <c r="O41" s="1"/>
      <c r="P41" s="1"/>
      <c r="Q41" s="1"/>
      <c r="R41" s="1"/>
      <c r="S41" s="1"/>
      <c r="T41" s="1"/>
      <c r="U41" s="1"/>
      <c r="V41" s="1"/>
      <c r="W41" s="1"/>
      <c r="X41" s="1"/>
      <c r="Y41" s="1"/>
      <c r="Z41" s="1"/>
    </row>
    <row r="42" spans="1:26" ht="15.75" customHeight="1">
      <c r="A42" s="478"/>
      <c r="B42" s="475"/>
      <c r="C42" s="475"/>
      <c r="D42" s="475"/>
      <c r="E42" s="475"/>
      <c r="F42" s="475"/>
      <c r="G42" s="475"/>
      <c r="H42" s="475"/>
      <c r="I42" s="475"/>
      <c r="J42" s="475"/>
      <c r="K42" s="475"/>
      <c r="L42" s="475"/>
      <c r="M42" s="1"/>
      <c r="N42" s="1"/>
      <c r="O42" s="1"/>
      <c r="P42" s="1"/>
      <c r="Q42" s="1"/>
      <c r="R42" s="1"/>
      <c r="S42" s="1"/>
      <c r="T42" s="1"/>
      <c r="U42" s="1"/>
      <c r="V42" s="1"/>
      <c r="W42" s="1"/>
      <c r="X42" s="1"/>
      <c r="Y42" s="1"/>
      <c r="Z42" s="1"/>
    </row>
    <row r="43" spans="1:26" ht="15.75" customHeight="1">
      <c r="A43" s="475"/>
      <c r="B43" s="475"/>
      <c r="C43" s="475"/>
      <c r="D43" s="475"/>
      <c r="E43" s="475"/>
      <c r="F43" s="475"/>
      <c r="G43" s="475"/>
      <c r="H43" s="475"/>
      <c r="I43" s="475"/>
      <c r="J43" s="475"/>
      <c r="K43" s="475"/>
      <c r="L43" s="475"/>
      <c r="M43" s="1"/>
      <c r="N43" s="1"/>
      <c r="O43" s="1"/>
      <c r="P43" s="1"/>
      <c r="Q43" s="1"/>
      <c r="R43" s="1"/>
      <c r="S43" s="1"/>
      <c r="T43" s="1"/>
      <c r="U43" s="1"/>
      <c r="V43" s="1"/>
      <c r="W43" s="1"/>
      <c r="X43" s="1"/>
      <c r="Y43" s="1"/>
      <c r="Z43" s="1"/>
    </row>
    <row r="44" spans="1:26" ht="15.75" customHeight="1">
      <c r="A44" s="475"/>
      <c r="B44" s="475"/>
      <c r="C44" s="475"/>
      <c r="D44" s="475"/>
      <c r="E44" s="475"/>
      <c r="F44" s="475"/>
      <c r="G44" s="475"/>
      <c r="H44" s="475"/>
      <c r="I44" s="475"/>
      <c r="J44" s="475"/>
      <c r="K44" s="475"/>
      <c r="L44" s="475"/>
      <c r="M44" s="1"/>
      <c r="N44" s="1"/>
      <c r="O44" s="1"/>
      <c r="P44" s="1"/>
      <c r="Q44" s="1"/>
      <c r="R44" s="1"/>
      <c r="S44" s="1"/>
      <c r="T44" s="1"/>
      <c r="U44" s="1"/>
      <c r="V44" s="1"/>
      <c r="W44" s="1"/>
      <c r="X44" s="1"/>
      <c r="Y44" s="1"/>
      <c r="Z44" s="1"/>
    </row>
    <row r="45" spans="1:26" ht="15.75" customHeight="1">
      <c r="A45" s="475"/>
      <c r="B45" s="475"/>
      <c r="C45" s="475"/>
      <c r="D45" s="475"/>
      <c r="E45" s="475"/>
      <c r="F45" s="475"/>
      <c r="G45" s="475"/>
      <c r="H45" s="475"/>
      <c r="I45" s="475"/>
      <c r="J45" s="475"/>
      <c r="K45" s="475"/>
      <c r="L45" s="475"/>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452" t="s">
        <v>114</v>
      </c>
      <c r="K48" s="453"/>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453"/>
      <c r="K49" s="453"/>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adRWENkRlEVWw6QYHdQTZE2HPGAfTEvwdDH59grGQI8fqImvv/kFOxoC7Dni3A7C1e0b1iX1hM/OfMmlqDwhmA==" saltValue="8to8cccLuz4rLsjewaauJA==" spinCount="100000" sheet="1"/>
  <mergeCells count="44">
    <mergeCell ref="A44:L45"/>
    <mergeCell ref="J48:K49"/>
    <mergeCell ref="A24:F24"/>
    <mergeCell ref="G24:L24"/>
    <mergeCell ref="A25:F26"/>
    <mergeCell ref="G25:L26"/>
    <mergeCell ref="A27:F28"/>
    <mergeCell ref="G27:L28"/>
    <mergeCell ref="A35:L35"/>
    <mergeCell ref="A36:L37"/>
    <mergeCell ref="A38:L39"/>
    <mergeCell ref="A40:L41"/>
    <mergeCell ref="A42:L43"/>
    <mergeCell ref="A29:F30"/>
    <mergeCell ref="A31:F32"/>
    <mergeCell ref="A33:F34"/>
    <mergeCell ref="E9:H11"/>
    <mergeCell ref="I9:L11"/>
    <mergeCell ref="A12:D14"/>
    <mergeCell ref="E21:H23"/>
    <mergeCell ref="I21:L23"/>
    <mergeCell ref="A15:D17"/>
    <mergeCell ref="E15:H17"/>
    <mergeCell ref="I15:L17"/>
    <mergeCell ref="A18:D20"/>
    <mergeCell ref="E18:H20"/>
    <mergeCell ref="I18:L20"/>
    <mergeCell ref="A21:D23"/>
    <mergeCell ref="G31:L32"/>
    <mergeCell ref="G33:L34"/>
    <mergeCell ref="G29:L30"/>
    <mergeCell ref="A1:L1"/>
    <mergeCell ref="A2:D2"/>
    <mergeCell ref="E2:H2"/>
    <mergeCell ref="I2:L2"/>
    <mergeCell ref="A3:D5"/>
    <mergeCell ref="E3:H5"/>
    <mergeCell ref="I3:L5"/>
    <mergeCell ref="E12:H14"/>
    <mergeCell ref="I12:L14"/>
    <mergeCell ref="A6:D8"/>
    <mergeCell ref="E6:H8"/>
    <mergeCell ref="I6:L8"/>
    <mergeCell ref="A9:D11"/>
  </mergeCells>
  <phoneticPr fontId="93"/>
  <hyperlinks>
    <hyperlink ref="J48" location="２．目標候補選択!A1" display="保存して次へ　＞" xr:uid="{00000000-0004-0000-0100-000000000000}"/>
    <hyperlink ref="J48:K49" location="'２．目標候補選択'!A1" display="保存して次へ　＞" xr:uid="{193F9193-6842-7348-8BD0-87D2DE4D1A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440"/>
  <sheetViews>
    <sheetView zoomScale="120" zoomScaleNormal="120" workbookViewId="0">
      <selection activeCell="V4" sqref="V4"/>
    </sheetView>
  </sheetViews>
  <sheetFormatPr defaultColWidth="12.7109375" defaultRowHeight="15.75" customHeight="1"/>
  <cols>
    <col min="1" max="26" width="5" customWidth="1"/>
    <col min="28" max="28" width="2.85546875" customWidth="1"/>
  </cols>
  <sheetData>
    <row r="1" spans="1:30" ht="15">
      <c r="A1" s="541" t="s">
        <v>1905</v>
      </c>
      <c r="B1" s="542"/>
      <c r="C1" s="542"/>
      <c r="D1" s="542"/>
      <c r="E1" s="542"/>
      <c r="F1" s="542"/>
      <c r="G1" s="542"/>
      <c r="H1" s="542"/>
      <c r="I1" s="542"/>
      <c r="J1" s="542"/>
      <c r="K1" s="542"/>
      <c r="L1" s="542"/>
      <c r="M1" s="542"/>
      <c r="N1" s="542"/>
      <c r="O1" s="542"/>
      <c r="P1" s="542"/>
      <c r="Q1" s="542"/>
      <c r="R1" s="542"/>
      <c r="S1" s="542"/>
      <c r="T1" s="542"/>
      <c r="U1" s="542"/>
      <c r="V1" s="542"/>
      <c r="W1" s="542"/>
      <c r="X1" s="244"/>
      <c r="Y1" s="244"/>
      <c r="Z1" s="245"/>
    </row>
    <row r="2" spans="1:30" ht="12.75">
      <c r="A2" s="26"/>
      <c r="B2" s="26"/>
      <c r="C2" s="26"/>
      <c r="D2" s="26"/>
      <c r="E2" s="26"/>
      <c r="F2" s="26"/>
      <c r="G2" s="26"/>
      <c r="H2" s="26"/>
      <c r="I2" s="26"/>
      <c r="J2" s="26"/>
      <c r="K2" s="26"/>
      <c r="L2" s="26"/>
      <c r="M2" s="26"/>
      <c r="N2" s="26"/>
      <c r="O2" s="26"/>
      <c r="P2" s="26"/>
      <c r="Q2" s="26"/>
      <c r="R2" s="26"/>
      <c r="S2" s="26"/>
      <c r="T2" s="26"/>
      <c r="U2" s="26"/>
      <c r="V2" s="26"/>
      <c r="W2" s="26"/>
      <c r="X2" s="26"/>
      <c r="Y2" s="26"/>
      <c r="Z2" s="26"/>
    </row>
    <row r="3" spans="1:30" ht="18" customHeight="1">
      <c r="A3" s="26"/>
      <c r="B3" s="26"/>
      <c r="C3" s="26"/>
      <c r="D3" s="26"/>
      <c r="E3" s="26"/>
      <c r="F3" s="26"/>
      <c r="G3" s="26"/>
      <c r="H3" s="26"/>
      <c r="I3" s="26"/>
      <c r="J3" s="26"/>
      <c r="K3" s="26"/>
      <c r="L3" s="26"/>
      <c r="M3" s="26"/>
      <c r="N3" s="26"/>
      <c r="O3" s="26"/>
      <c r="P3" s="26"/>
      <c r="Q3" s="26"/>
      <c r="R3" s="26"/>
      <c r="S3" s="26"/>
      <c r="T3" s="26"/>
      <c r="U3" s="26"/>
      <c r="V3" s="26"/>
      <c r="W3" s="26"/>
      <c r="X3" s="26"/>
      <c r="Y3" s="26"/>
      <c r="Z3" s="26"/>
    </row>
    <row r="4" spans="1:30" ht="18"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30" s="251" customFormat="1" ht="21.95" customHeight="1">
      <c r="A5" s="261"/>
      <c r="B5" s="532" t="s">
        <v>1995</v>
      </c>
      <c r="C5" s="533"/>
      <c r="D5" s="533"/>
      <c r="E5" s="533"/>
      <c r="F5" s="533"/>
      <c r="G5" s="533"/>
      <c r="H5" s="533"/>
      <c r="I5" s="533"/>
      <c r="J5" s="533"/>
      <c r="K5" s="533"/>
      <c r="L5" s="533"/>
      <c r="M5" s="533"/>
      <c r="N5" s="533"/>
      <c r="O5" s="533"/>
      <c r="P5" s="533"/>
      <c r="Q5" s="533"/>
      <c r="R5" s="533"/>
      <c r="S5" s="533"/>
      <c r="T5" s="533"/>
      <c r="U5" s="533"/>
      <c r="V5" s="533"/>
      <c r="W5" s="533"/>
      <c r="X5" s="533"/>
      <c r="Y5" s="534"/>
      <c r="Z5" s="261"/>
    </row>
    <row r="6" spans="1:30" ht="23.1" customHeight="1">
      <c r="A6" s="27"/>
      <c r="B6" s="28"/>
      <c r="C6" s="28"/>
      <c r="D6" s="28"/>
      <c r="E6" s="28"/>
      <c r="F6" s="29"/>
      <c r="G6" s="535" t="s">
        <v>1927</v>
      </c>
      <c r="H6" s="536"/>
      <c r="I6" s="536"/>
      <c r="J6" s="536"/>
      <c r="K6" s="536"/>
      <c r="L6" s="536"/>
      <c r="M6" s="536"/>
      <c r="N6" s="536"/>
      <c r="O6" s="536"/>
      <c r="P6" s="536"/>
      <c r="Q6" s="536"/>
      <c r="R6" s="536"/>
      <c r="S6" s="536"/>
      <c r="T6" s="536"/>
      <c r="U6" s="536"/>
      <c r="V6" s="536"/>
      <c r="W6" s="536"/>
      <c r="X6" s="537"/>
      <c r="Y6" s="28"/>
      <c r="Z6" s="28"/>
    </row>
    <row r="7" spans="1:30" ht="15" customHeight="1">
      <c r="A7" s="30"/>
      <c r="B7" s="31"/>
      <c r="C7" s="31"/>
      <c r="D7" s="31"/>
      <c r="E7" s="538"/>
      <c r="F7" s="539"/>
      <c r="G7" s="539"/>
      <c r="H7" s="539"/>
      <c r="I7" s="539"/>
      <c r="J7" s="539"/>
      <c r="K7" s="539"/>
      <c r="L7" s="539"/>
      <c r="M7" s="539"/>
      <c r="N7" s="539"/>
      <c r="O7" s="539"/>
      <c r="P7" s="539"/>
      <c r="Q7" s="539"/>
      <c r="R7" s="539"/>
      <c r="S7" s="539"/>
      <c r="T7" s="539"/>
      <c r="U7" s="539"/>
      <c r="V7" s="539"/>
      <c r="W7" s="539"/>
      <c r="X7" s="539"/>
      <c r="Y7" s="540"/>
      <c r="Z7" s="31"/>
    </row>
    <row r="8" spans="1:30" ht="12.75">
      <c r="A8" s="26"/>
      <c r="B8" s="32"/>
      <c r="C8" s="32"/>
      <c r="D8" s="32"/>
      <c r="E8" s="32"/>
      <c r="F8" s="32"/>
      <c r="G8" s="32"/>
      <c r="H8" s="32"/>
      <c r="I8" s="32"/>
      <c r="J8" s="32"/>
      <c r="K8" s="32"/>
      <c r="L8" s="32"/>
      <c r="M8" s="32"/>
      <c r="N8" s="32"/>
      <c r="O8" s="32"/>
      <c r="P8" s="32"/>
      <c r="Q8" s="32"/>
      <c r="R8" s="32"/>
      <c r="S8" s="32"/>
      <c r="T8" s="32"/>
      <c r="U8" s="32"/>
      <c r="V8" s="32"/>
      <c r="W8" s="32"/>
      <c r="X8" s="32"/>
      <c r="Y8" s="32"/>
      <c r="Z8" s="26"/>
    </row>
    <row r="9" spans="1:30" ht="12.75">
      <c r="A9" s="33"/>
      <c r="B9" s="514" t="s">
        <v>122</v>
      </c>
      <c r="C9" s="480"/>
      <c r="D9" s="481"/>
      <c r="E9" s="264"/>
      <c r="F9" s="265"/>
      <c r="G9" s="265"/>
      <c r="H9" s="265"/>
      <c r="I9" s="265"/>
      <c r="J9" s="265"/>
      <c r="K9" s="265"/>
      <c r="L9" s="265"/>
      <c r="M9" s="265"/>
      <c r="N9" s="265"/>
      <c r="O9" s="265"/>
      <c r="P9" s="265"/>
      <c r="Q9" s="265"/>
      <c r="R9" s="265"/>
      <c r="S9" s="265"/>
      <c r="T9" s="265"/>
      <c r="U9" s="265"/>
      <c r="V9" s="265"/>
      <c r="W9" s="265"/>
      <c r="X9" s="266" t="s">
        <v>123</v>
      </c>
      <c r="Y9" s="267"/>
      <c r="Z9" s="34"/>
    </row>
    <row r="10" spans="1:30" ht="12.75">
      <c r="A10" s="33"/>
      <c r="B10" s="515"/>
      <c r="C10" s="501"/>
      <c r="D10" s="516"/>
      <c r="E10" s="268"/>
      <c r="F10" s="269"/>
      <c r="G10" s="269"/>
      <c r="H10" s="269"/>
      <c r="I10" s="269"/>
      <c r="J10" s="269"/>
      <c r="K10" s="269"/>
      <c r="L10" s="269"/>
      <c r="M10" s="269"/>
      <c r="N10" s="269"/>
      <c r="O10" s="269"/>
      <c r="P10" s="269"/>
      <c r="Q10" s="269"/>
      <c r="R10" s="269"/>
      <c r="S10" s="269"/>
      <c r="T10" s="269"/>
      <c r="U10" s="269"/>
      <c r="V10" s="269"/>
      <c r="W10" s="269"/>
      <c r="X10" s="270" t="s">
        <v>73</v>
      </c>
      <c r="Y10" s="271"/>
      <c r="Z10" s="34"/>
    </row>
    <row r="11" spans="1:30" ht="21" customHeight="1">
      <c r="A11" s="33"/>
      <c r="B11" s="515"/>
      <c r="C11" s="501"/>
      <c r="D11" s="516"/>
      <c r="E11" s="272"/>
      <c r="F11" s="491" t="s">
        <v>124</v>
      </c>
      <c r="G11" s="492"/>
      <c r="H11" s="492"/>
      <c r="I11" s="492"/>
      <c r="J11" s="492"/>
      <c r="K11" s="492"/>
      <c r="L11" s="492"/>
      <c r="M11" s="492"/>
      <c r="N11" s="492"/>
      <c r="O11" s="492"/>
      <c r="P11" s="492"/>
      <c r="Q11" s="492"/>
      <c r="R11" s="492"/>
      <c r="S11" s="492"/>
      <c r="T11" s="492"/>
      <c r="U11" s="492"/>
      <c r="V11" s="492"/>
      <c r="W11" s="273"/>
      <c r="X11" s="274" t="str">
        <f>IF('1．SIOSシート'!B301 = FALSE,"×","○" )</f>
        <v>×</v>
      </c>
      <c r="Y11" s="271"/>
      <c r="Z11" s="262" t="b">
        <v>0</v>
      </c>
      <c r="AB11" t="str">
        <f>IF($X$10="現在",{"","a"},"")</f>
        <v/>
      </c>
      <c r="AD11" s="226" t="b">
        <f>'1．SIOSシート'!B301</f>
        <v>0</v>
      </c>
    </row>
    <row r="12" spans="1:30" ht="21" customHeight="1">
      <c r="A12" s="33"/>
      <c r="B12" s="515"/>
      <c r="C12" s="501"/>
      <c r="D12" s="516"/>
      <c r="E12" s="272"/>
      <c r="F12" s="491" t="s">
        <v>125</v>
      </c>
      <c r="G12" s="492"/>
      <c r="H12" s="492"/>
      <c r="I12" s="492"/>
      <c r="J12" s="492"/>
      <c r="K12" s="492"/>
      <c r="L12" s="492"/>
      <c r="M12" s="492"/>
      <c r="N12" s="492"/>
      <c r="O12" s="492"/>
      <c r="P12" s="492"/>
      <c r="Q12" s="492"/>
      <c r="R12" s="492"/>
      <c r="S12" s="492"/>
      <c r="T12" s="492"/>
      <c r="U12" s="492"/>
      <c r="V12" s="492"/>
      <c r="W12" s="273"/>
      <c r="X12" s="274" t="str">
        <f>IF('1．SIOSシート'!B302 = FALSE,"×","○" )</f>
        <v>×</v>
      </c>
      <c r="Y12" s="271"/>
      <c r="Z12" s="262" t="b">
        <v>0</v>
      </c>
    </row>
    <row r="13" spans="1:30" ht="21" customHeight="1">
      <c r="A13" s="33"/>
      <c r="B13" s="515"/>
      <c r="C13" s="501"/>
      <c r="D13" s="516"/>
      <c r="E13" s="272"/>
      <c r="F13" s="491" t="s">
        <v>126</v>
      </c>
      <c r="G13" s="492"/>
      <c r="H13" s="492"/>
      <c r="I13" s="492"/>
      <c r="J13" s="492"/>
      <c r="K13" s="492"/>
      <c r="L13" s="492"/>
      <c r="M13" s="492"/>
      <c r="N13" s="492"/>
      <c r="O13" s="492"/>
      <c r="P13" s="492"/>
      <c r="Q13" s="492"/>
      <c r="R13" s="492"/>
      <c r="S13" s="492"/>
      <c r="T13" s="492"/>
      <c r="U13" s="492"/>
      <c r="V13" s="492"/>
      <c r="W13" s="273"/>
      <c r="X13" s="274" t="str">
        <f>IF('1．SIOSシート'!B303 = FALSE,"×","○" )</f>
        <v>×</v>
      </c>
      <c r="Y13" s="271"/>
      <c r="Z13" s="262" t="b">
        <v>0</v>
      </c>
    </row>
    <row r="14" spans="1:30" ht="21" customHeight="1">
      <c r="A14" s="33"/>
      <c r="B14" s="515"/>
      <c r="C14" s="501"/>
      <c r="D14" s="516"/>
      <c r="E14" s="272"/>
      <c r="F14" s="491" t="s">
        <v>127</v>
      </c>
      <c r="G14" s="492"/>
      <c r="H14" s="492"/>
      <c r="I14" s="492"/>
      <c r="J14" s="492"/>
      <c r="K14" s="492"/>
      <c r="L14" s="492"/>
      <c r="M14" s="492"/>
      <c r="N14" s="492"/>
      <c r="O14" s="492"/>
      <c r="P14" s="492"/>
      <c r="Q14" s="492"/>
      <c r="R14" s="492"/>
      <c r="S14" s="492"/>
      <c r="T14" s="492"/>
      <c r="U14" s="492"/>
      <c r="V14" s="492"/>
      <c r="W14" s="273"/>
      <c r="X14" s="274" t="str">
        <f>IF('1．SIOSシート'!B304 = FALSE,"×","○" )</f>
        <v>×</v>
      </c>
      <c r="Y14" s="271"/>
      <c r="Z14" s="262" t="b">
        <v>0</v>
      </c>
    </row>
    <row r="15" spans="1:30" ht="21" customHeight="1">
      <c r="A15" s="33"/>
      <c r="B15" s="515"/>
      <c r="C15" s="501"/>
      <c r="D15" s="516"/>
      <c r="E15" s="272"/>
      <c r="F15" s="491" t="s">
        <v>128</v>
      </c>
      <c r="G15" s="492"/>
      <c r="H15" s="492"/>
      <c r="I15" s="492"/>
      <c r="J15" s="492"/>
      <c r="K15" s="492"/>
      <c r="L15" s="492"/>
      <c r="M15" s="492"/>
      <c r="N15" s="492"/>
      <c r="O15" s="492"/>
      <c r="P15" s="492"/>
      <c r="Q15" s="492"/>
      <c r="R15" s="492"/>
      <c r="S15" s="492"/>
      <c r="T15" s="492"/>
      <c r="U15" s="492"/>
      <c r="V15" s="492"/>
      <c r="W15" s="273"/>
      <c r="X15" s="274" t="str">
        <f>IF('1．SIOSシート'!B305 = FALSE,"×","○" )</f>
        <v>×</v>
      </c>
      <c r="Y15" s="271"/>
      <c r="Z15" s="262" t="b">
        <v>0</v>
      </c>
    </row>
    <row r="16" spans="1:30" ht="12.75">
      <c r="A16" s="33"/>
      <c r="B16" s="515"/>
      <c r="C16" s="501"/>
      <c r="D16" s="516"/>
      <c r="E16" s="268"/>
      <c r="F16" s="275"/>
      <c r="G16" s="275"/>
      <c r="H16" s="275"/>
      <c r="I16" s="275"/>
      <c r="J16" s="275"/>
      <c r="K16" s="275"/>
      <c r="L16" s="275"/>
      <c r="M16" s="275"/>
      <c r="N16" s="275"/>
      <c r="O16" s="275"/>
      <c r="P16" s="275"/>
      <c r="Q16" s="275"/>
      <c r="R16" s="275"/>
      <c r="S16" s="275"/>
      <c r="T16" s="275"/>
      <c r="U16" s="275"/>
      <c r="V16" s="275"/>
      <c r="W16" s="261"/>
      <c r="X16" s="261"/>
      <c r="Y16" s="271"/>
      <c r="Z16" s="227"/>
    </row>
    <row r="17" spans="1:26" ht="12.75">
      <c r="A17" s="33"/>
      <c r="B17" s="515"/>
      <c r="C17" s="501"/>
      <c r="D17" s="516"/>
      <c r="E17" s="268"/>
      <c r="F17" s="488" t="s">
        <v>129</v>
      </c>
      <c r="G17" s="489"/>
      <c r="H17" s="489"/>
      <c r="I17" s="489"/>
      <c r="J17" s="489"/>
      <c r="K17" s="489"/>
      <c r="L17" s="489"/>
      <c r="M17" s="489"/>
      <c r="N17" s="489"/>
      <c r="O17" s="490"/>
      <c r="P17" s="269"/>
      <c r="Q17" s="269"/>
      <c r="R17" s="269"/>
      <c r="S17" s="269"/>
      <c r="T17" s="269"/>
      <c r="U17" s="269"/>
      <c r="V17" s="269"/>
      <c r="W17" s="269"/>
      <c r="X17" s="261"/>
      <c r="Y17" s="271"/>
      <c r="Z17" s="227"/>
    </row>
    <row r="18" spans="1:26" ht="32.25" customHeight="1">
      <c r="A18" s="33"/>
      <c r="B18" s="515"/>
      <c r="C18" s="501"/>
      <c r="D18" s="516"/>
      <c r="E18" s="272"/>
      <c r="F18" s="479" t="str">
        <f>IF('1．SIOSシート'!B17="","",'1．SIOSシート'!B17)</f>
        <v/>
      </c>
      <c r="G18" s="480"/>
      <c r="H18" s="480"/>
      <c r="I18" s="480"/>
      <c r="J18" s="480"/>
      <c r="K18" s="480"/>
      <c r="L18" s="480"/>
      <c r="M18" s="480"/>
      <c r="N18" s="480"/>
      <c r="O18" s="480"/>
      <c r="P18" s="480"/>
      <c r="Q18" s="480"/>
      <c r="R18" s="480"/>
      <c r="S18" s="480"/>
      <c r="T18" s="480"/>
      <c r="U18" s="480"/>
      <c r="V18" s="480"/>
      <c r="W18" s="481"/>
      <c r="X18" s="268"/>
      <c r="Y18" s="271"/>
      <c r="Z18" s="227"/>
    </row>
    <row r="19" spans="1:26" ht="32.25" customHeight="1">
      <c r="A19" s="33"/>
      <c r="B19" s="515"/>
      <c r="C19" s="501"/>
      <c r="D19" s="516"/>
      <c r="E19" s="272"/>
      <c r="F19" s="482"/>
      <c r="G19" s="483"/>
      <c r="H19" s="483"/>
      <c r="I19" s="483"/>
      <c r="J19" s="483"/>
      <c r="K19" s="483"/>
      <c r="L19" s="483"/>
      <c r="M19" s="483"/>
      <c r="N19" s="483"/>
      <c r="O19" s="483"/>
      <c r="P19" s="483"/>
      <c r="Q19" s="483"/>
      <c r="R19" s="483"/>
      <c r="S19" s="483"/>
      <c r="T19" s="483"/>
      <c r="U19" s="483"/>
      <c r="V19" s="483"/>
      <c r="W19" s="484"/>
      <c r="X19" s="268"/>
      <c r="Y19" s="271"/>
      <c r="Z19" s="227"/>
    </row>
    <row r="20" spans="1:26" ht="12.75">
      <c r="A20" s="33"/>
      <c r="B20" s="482"/>
      <c r="C20" s="483"/>
      <c r="D20" s="484"/>
      <c r="E20" s="276"/>
      <c r="F20" s="277"/>
      <c r="G20" s="277"/>
      <c r="H20" s="277"/>
      <c r="I20" s="277"/>
      <c r="J20" s="277"/>
      <c r="K20" s="277"/>
      <c r="L20" s="277"/>
      <c r="M20" s="277"/>
      <c r="N20" s="277"/>
      <c r="O20" s="277"/>
      <c r="P20" s="277"/>
      <c r="Q20" s="277"/>
      <c r="R20" s="277"/>
      <c r="S20" s="277"/>
      <c r="T20" s="277"/>
      <c r="U20" s="277"/>
      <c r="V20" s="277"/>
      <c r="W20" s="277"/>
      <c r="X20" s="278"/>
      <c r="Y20" s="279"/>
      <c r="Z20" s="227"/>
    </row>
    <row r="21" spans="1:26" ht="12.75">
      <c r="A21" s="33"/>
      <c r="B21" s="523" t="s">
        <v>1928</v>
      </c>
      <c r="C21" s="524"/>
      <c r="D21" s="525"/>
      <c r="E21" s="264"/>
      <c r="F21" s="265"/>
      <c r="G21" s="265"/>
      <c r="H21" s="265"/>
      <c r="I21" s="265"/>
      <c r="J21" s="265"/>
      <c r="K21" s="265"/>
      <c r="L21" s="265"/>
      <c r="M21" s="265"/>
      <c r="N21" s="265"/>
      <c r="O21" s="265"/>
      <c r="P21" s="265"/>
      <c r="Q21" s="265"/>
      <c r="R21" s="265"/>
      <c r="S21" s="265"/>
      <c r="T21" s="265"/>
      <c r="U21" s="265"/>
      <c r="V21" s="265"/>
      <c r="W21" s="265"/>
      <c r="X21" s="265"/>
      <c r="Y21" s="267"/>
      <c r="Z21" s="227"/>
    </row>
    <row r="22" spans="1:26" ht="22.5" customHeight="1">
      <c r="A22" s="33"/>
      <c r="B22" s="526"/>
      <c r="C22" s="527"/>
      <c r="D22" s="528"/>
      <c r="E22" s="268"/>
      <c r="F22" s="511" t="s">
        <v>130</v>
      </c>
      <c r="G22" s="492"/>
      <c r="H22" s="492"/>
      <c r="I22" s="492"/>
      <c r="J22" s="492"/>
      <c r="K22" s="492"/>
      <c r="L22" s="492"/>
      <c r="M22" s="492"/>
      <c r="N22" s="492"/>
      <c r="O22" s="492"/>
      <c r="P22" s="492"/>
      <c r="Q22" s="492"/>
      <c r="R22" s="492"/>
      <c r="S22" s="492"/>
      <c r="T22" s="492"/>
      <c r="U22" s="492"/>
      <c r="V22" s="492"/>
      <c r="W22" s="280"/>
      <c r="X22" s="268"/>
      <c r="Y22" s="271"/>
      <c r="Z22" s="262" t="b">
        <v>0</v>
      </c>
    </row>
    <row r="23" spans="1:26" ht="22.5" customHeight="1">
      <c r="A23" s="33"/>
      <c r="B23" s="526"/>
      <c r="C23" s="527"/>
      <c r="D23" s="528"/>
      <c r="E23" s="268"/>
      <c r="F23" s="511" t="s">
        <v>131</v>
      </c>
      <c r="G23" s="492"/>
      <c r="H23" s="492"/>
      <c r="I23" s="492"/>
      <c r="J23" s="492"/>
      <c r="K23" s="492"/>
      <c r="L23" s="492"/>
      <c r="M23" s="492"/>
      <c r="N23" s="492"/>
      <c r="O23" s="492"/>
      <c r="P23" s="492"/>
      <c r="Q23" s="492"/>
      <c r="R23" s="492"/>
      <c r="S23" s="492"/>
      <c r="T23" s="492"/>
      <c r="U23" s="492"/>
      <c r="V23" s="492"/>
      <c r="W23" s="280"/>
      <c r="X23" s="261"/>
      <c r="Y23" s="271"/>
      <c r="Z23" s="262" t="b">
        <v>0</v>
      </c>
    </row>
    <row r="24" spans="1:26" ht="22.5" customHeight="1">
      <c r="A24" s="33"/>
      <c r="B24" s="526"/>
      <c r="C24" s="527"/>
      <c r="D24" s="528"/>
      <c r="E24" s="268"/>
      <c r="F24" s="511" t="s">
        <v>132</v>
      </c>
      <c r="G24" s="492"/>
      <c r="H24" s="492"/>
      <c r="I24" s="492"/>
      <c r="J24" s="492"/>
      <c r="K24" s="492"/>
      <c r="L24" s="492"/>
      <c r="M24" s="492"/>
      <c r="N24" s="492"/>
      <c r="O24" s="492"/>
      <c r="P24" s="492"/>
      <c r="Q24" s="492"/>
      <c r="R24" s="492"/>
      <c r="S24" s="492"/>
      <c r="T24" s="492"/>
      <c r="U24" s="492"/>
      <c r="V24" s="492"/>
      <c r="W24" s="280"/>
      <c r="X24" s="261"/>
      <c r="Y24" s="271"/>
      <c r="Z24" s="262" t="b">
        <v>0</v>
      </c>
    </row>
    <row r="25" spans="1:26" ht="22.5" customHeight="1">
      <c r="A25" s="33"/>
      <c r="B25" s="526"/>
      <c r="C25" s="527"/>
      <c r="D25" s="528"/>
      <c r="E25" s="268"/>
      <c r="F25" s="511" t="s">
        <v>133</v>
      </c>
      <c r="G25" s="492"/>
      <c r="H25" s="492"/>
      <c r="I25" s="492"/>
      <c r="J25" s="492"/>
      <c r="K25" s="492"/>
      <c r="L25" s="492"/>
      <c r="M25" s="492"/>
      <c r="N25" s="492"/>
      <c r="O25" s="492"/>
      <c r="P25" s="492"/>
      <c r="Q25" s="492"/>
      <c r="R25" s="492"/>
      <c r="S25" s="492"/>
      <c r="T25" s="492"/>
      <c r="U25" s="492"/>
      <c r="V25" s="492"/>
      <c r="W25" s="280"/>
      <c r="X25" s="261"/>
      <c r="Y25" s="271"/>
      <c r="Z25" s="262" t="b">
        <v>0</v>
      </c>
    </row>
    <row r="26" spans="1:26" ht="22.5" customHeight="1">
      <c r="A26" s="33"/>
      <c r="B26" s="526"/>
      <c r="C26" s="527"/>
      <c r="D26" s="528"/>
      <c r="E26" s="268"/>
      <c r="F26" s="511" t="s">
        <v>134</v>
      </c>
      <c r="G26" s="492"/>
      <c r="H26" s="492"/>
      <c r="I26" s="492"/>
      <c r="J26" s="492"/>
      <c r="K26" s="492"/>
      <c r="L26" s="492"/>
      <c r="M26" s="492"/>
      <c r="N26" s="492"/>
      <c r="O26" s="492"/>
      <c r="P26" s="492"/>
      <c r="Q26" s="492"/>
      <c r="R26" s="492"/>
      <c r="S26" s="492"/>
      <c r="T26" s="492"/>
      <c r="U26" s="492"/>
      <c r="V26" s="492"/>
      <c r="W26" s="280"/>
      <c r="X26" s="261"/>
      <c r="Y26" s="271"/>
      <c r="Z26" s="262" t="b">
        <v>0</v>
      </c>
    </row>
    <row r="27" spans="1:26" ht="12.75">
      <c r="A27" s="33"/>
      <c r="B27" s="526"/>
      <c r="C27" s="527"/>
      <c r="D27" s="528"/>
      <c r="E27" s="268"/>
      <c r="F27" s="261"/>
      <c r="G27" s="261"/>
      <c r="H27" s="261"/>
      <c r="I27" s="261"/>
      <c r="J27" s="261"/>
      <c r="K27" s="261"/>
      <c r="L27" s="261"/>
      <c r="M27" s="261"/>
      <c r="N27" s="261"/>
      <c r="O27" s="261"/>
      <c r="P27" s="261"/>
      <c r="Q27" s="261"/>
      <c r="R27" s="261"/>
      <c r="S27" s="261"/>
      <c r="T27" s="261"/>
      <c r="U27" s="261"/>
      <c r="V27" s="261"/>
      <c r="W27" s="261"/>
      <c r="X27" s="261"/>
      <c r="Y27" s="271"/>
      <c r="Z27" s="227"/>
    </row>
    <row r="28" spans="1:26" ht="12.75">
      <c r="A28" s="33"/>
      <c r="B28" s="526"/>
      <c r="C28" s="527"/>
      <c r="D28" s="528"/>
      <c r="E28" s="268"/>
      <c r="F28" s="488" t="s">
        <v>135</v>
      </c>
      <c r="G28" s="489"/>
      <c r="H28" s="489"/>
      <c r="I28" s="489"/>
      <c r="J28" s="489"/>
      <c r="K28" s="489"/>
      <c r="L28" s="489"/>
      <c r="M28" s="489"/>
      <c r="N28" s="489"/>
      <c r="O28" s="490"/>
      <c r="P28" s="269"/>
      <c r="Q28" s="269"/>
      <c r="R28" s="269"/>
      <c r="S28" s="269"/>
      <c r="T28" s="269"/>
      <c r="U28" s="269"/>
      <c r="V28" s="269"/>
      <c r="W28" s="269"/>
      <c r="X28" s="261"/>
      <c r="Y28" s="271"/>
      <c r="Z28" s="227"/>
    </row>
    <row r="29" spans="1:26" ht="30.75" customHeight="1">
      <c r="A29" s="33"/>
      <c r="B29" s="526"/>
      <c r="C29" s="527"/>
      <c r="D29" s="528"/>
      <c r="E29" s="268"/>
      <c r="F29" s="479"/>
      <c r="G29" s="480"/>
      <c r="H29" s="480"/>
      <c r="I29" s="480"/>
      <c r="J29" s="480"/>
      <c r="K29" s="480"/>
      <c r="L29" s="480"/>
      <c r="M29" s="480"/>
      <c r="N29" s="480"/>
      <c r="O29" s="480"/>
      <c r="P29" s="480"/>
      <c r="Q29" s="480"/>
      <c r="R29" s="480"/>
      <c r="S29" s="480"/>
      <c r="T29" s="480"/>
      <c r="U29" s="480"/>
      <c r="V29" s="480"/>
      <c r="W29" s="481"/>
      <c r="X29" s="261"/>
      <c r="Y29" s="271"/>
      <c r="Z29" s="227"/>
    </row>
    <row r="30" spans="1:26" ht="30.75" customHeight="1">
      <c r="A30" s="33"/>
      <c r="B30" s="526"/>
      <c r="C30" s="527"/>
      <c r="D30" s="528"/>
      <c r="E30" s="268"/>
      <c r="F30" s="482"/>
      <c r="G30" s="483"/>
      <c r="H30" s="483"/>
      <c r="I30" s="483"/>
      <c r="J30" s="483"/>
      <c r="K30" s="483"/>
      <c r="L30" s="483"/>
      <c r="M30" s="483"/>
      <c r="N30" s="483"/>
      <c r="O30" s="483"/>
      <c r="P30" s="483"/>
      <c r="Q30" s="483"/>
      <c r="R30" s="483"/>
      <c r="S30" s="483"/>
      <c r="T30" s="483"/>
      <c r="U30" s="483"/>
      <c r="V30" s="483"/>
      <c r="W30" s="484"/>
      <c r="X30" s="261"/>
      <c r="Y30" s="271"/>
      <c r="Z30" s="227"/>
    </row>
    <row r="31" spans="1:26" ht="12.75">
      <c r="A31" s="33"/>
      <c r="B31" s="529"/>
      <c r="C31" s="530"/>
      <c r="D31" s="531"/>
      <c r="E31" s="276"/>
      <c r="F31" s="278"/>
      <c r="G31" s="278"/>
      <c r="H31" s="278"/>
      <c r="I31" s="278"/>
      <c r="J31" s="278"/>
      <c r="K31" s="278"/>
      <c r="L31" s="278"/>
      <c r="M31" s="278"/>
      <c r="N31" s="278"/>
      <c r="O31" s="278"/>
      <c r="P31" s="278"/>
      <c r="Q31" s="278"/>
      <c r="R31" s="278"/>
      <c r="S31" s="278"/>
      <c r="T31" s="278"/>
      <c r="U31" s="278"/>
      <c r="V31" s="278"/>
      <c r="W31" s="278"/>
      <c r="X31" s="278"/>
      <c r="Y31" s="279"/>
      <c r="Z31" s="227"/>
    </row>
    <row r="32" spans="1:26" ht="12.75">
      <c r="A32" s="33"/>
      <c r="B32" s="514" t="s">
        <v>136</v>
      </c>
      <c r="C32" s="480"/>
      <c r="D32" s="481"/>
      <c r="E32" s="264"/>
      <c r="F32" s="265"/>
      <c r="G32" s="265"/>
      <c r="H32" s="265"/>
      <c r="I32" s="265"/>
      <c r="J32" s="265"/>
      <c r="K32" s="265"/>
      <c r="L32" s="265"/>
      <c r="M32" s="265"/>
      <c r="N32" s="265"/>
      <c r="O32" s="265"/>
      <c r="P32" s="265"/>
      <c r="Q32" s="265"/>
      <c r="R32" s="265"/>
      <c r="S32" s="265"/>
      <c r="T32" s="265"/>
      <c r="U32" s="265"/>
      <c r="V32" s="265"/>
      <c r="W32" s="265"/>
      <c r="X32" s="266" t="s">
        <v>123</v>
      </c>
      <c r="Y32" s="267"/>
      <c r="Z32" s="227"/>
    </row>
    <row r="33" spans="1:26" ht="12.75">
      <c r="A33" s="33"/>
      <c r="B33" s="515"/>
      <c r="C33" s="501"/>
      <c r="D33" s="516"/>
      <c r="E33" s="268"/>
      <c r="F33" s="269"/>
      <c r="G33" s="269"/>
      <c r="H33" s="269"/>
      <c r="I33" s="269"/>
      <c r="J33" s="269"/>
      <c r="K33" s="269"/>
      <c r="L33" s="269"/>
      <c r="M33" s="269"/>
      <c r="N33" s="269"/>
      <c r="O33" s="269"/>
      <c r="P33" s="269"/>
      <c r="Q33" s="269"/>
      <c r="R33" s="269"/>
      <c r="S33" s="269"/>
      <c r="T33" s="269"/>
      <c r="U33" s="269"/>
      <c r="V33" s="269"/>
      <c r="W33" s="269"/>
      <c r="X33" s="270" t="s">
        <v>73</v>
      </c>
      <c r="Y33" s="271"/>
      <c r="Z33" s="227"/>
    </row>
    <row r="34" spans="1:26" ht="21" customHeight="1">
      <c r="A34" s="33"/>
      <c r="B34" s="515"/>
      <c r="C34" s="501"/>
      <c r="D34" s="516"/>
      <c r="E34" s="272"/>
      <c r="F34" s="491" t="s">
        <v>137</v>
      </c>
      <c r="G34" s="492"/>
      <c r="H34" s="492"/>
      <c r="I34" s="492"/>
      <c r="J34" s="492"/>
      <c r="K34" s="492"/>
      <c r="L34" s="492"/>
      <c r="M34" s="492"/>
      <c r="N34" s="492"/>
      <c r="O34" s="492"/>
      <c r="P34" s="492"/>
      <c r="Q34" s="492"/>
      <c r="R34" s="492"/>
      <c r="S34" s="492"/>
      <c r="T34" s="492"/>
      <c r="U34" s="492"/>
      <c r="V34" s="492"/>
      <c r="W34" s="273"/>
      <c r="X34" s="274" t="str">
        <f>IF('1．SIOSシート'!B311 = FALSE, "×","○" )</f>
        <v>×</v>
      </c>
      <c r="Y34" s="271"/>
      <c r="Z34" s="262" t="b">
        <v>0</v>
      </c>
    </row>
    <row r="35" spans="1:26" ht="21" customHeight="1">
      <c r="A35" s="33"/>
      <c r="B35" s="515"/>
      <c r="C35" s="501"/>
      <c r="D35" s="516"/>
      <c r="E35" s="272"/>
      <c r="F35" s="491" t="s">
        <v>138</v>
      </c>
      <c r="G35" s="492"/>
      <c r="H35" s="492"/>
      <c r="I35" s="492"/>
      <c r="J35" s="492"/>
      <c r="K35" s="492"/>
      <c r="L35" s="492"/>
      <c r="M35" s="492"/>
      <c r="N35" s="492"/>
      <c r="O35" s="492"/>
      <c r="P35" s="492"/>
      <c r="Q35" s="492"/>
      <c r="R35" s="492"/>
      <c r="S35" s="492"/>
      <c r="T35" s="492"/>
      <c r="U35" s="492"/>
      <c r="V35" s="492"/>
      <c r="W35" s="273"/>
      <c r="X35" s="274" t="str">
        <f>IF('1．SIOSシート'!B312 = FALSE, "×","○" )</f>
        <v>×</v>
      </c>
      <c r="Y35" s="271"/>
      <c r="Z35" s="262" t="b">
        <v>0</v>
      </c>
    </row>
    <row r="36" spans="1:26" ht="21" customHeight="1">
      <c r="A36" s="33"/>
      <c r="B36" s="515"/>
      <c r="C36" s="501"/>
      <c r="D36" s="516"/>
      <c r="E36" s="272"/>
      <c r="F36" s="491" t="s">
        <v>139</v>
      </c>
      <c r="G36" s="492"/>
      <c r="H36" s="492"/>
      <c r="I36" s="492"/>
      <c r="J36" s="492"/>
      <c r="K36" s="492"/>
      <c r="L36" s="492"/>
      <c r="M36" s="492"/>
      <c r="N36" s="492"/>
      <c r="O36" s="492"/>
      <c r="P36" s="492"/>
      <c r="Q36" s="492"/>
      <c r="R36" s="492"/>
      <c r="S36" s="492"/>
      <c r="T36" s="492"/>
      <c r="U36" s="492"/>
      <c r="V36" s="492"/>
      <c r="W36" s="273"/>
      <c r="X36" s="274" t="str">
        <f>IF('1．SIOSシート'!B313 = FALSE, "×","○" )</f>
        <v>×</v>
      </c>
      <c r="Y36" s="271"/>
      <c r="Z36" s="262" t="b">
        <v>0</v>
      </c>
    </row>
    <row r="37" spans="1:26" ht="21" customHeight="1">
      <c r="A37" s="33"/>
      <c r="B37" s="515"/>
      <c r="C37" s="501"/>
      <c r="D37" s="516"/>
      <c r="E37" s="272"/>
      <c r="F37" s="491" t="s">
        <v>140</v>
      </c>
      <c r="G37" s="492"/>
      <c r="H37" s="492"/>
      <c r="I37" s="492"/>
      <c r="J37" s="492"/>
      <c r="K37" s="492"/>
      <c r="L37" s="492"/>
      <c r="M37" s="492"/>
      <c r="N37" s="492"/>
      <c r="O37" s="492"/>
      <c r="P37" s="492"/>
      <c r="Q37" s="492"/>
      <c r="R37" s="492"/>
      <c r="S37" s="492"/>
      <c r="T37" s="492"/>
      <c r="U37" s="492"/>
      <c r="V37" s="492"/>
      <c r="W37" s="273"/>
      <c r="X37" s="274" t="str">
        <f>IF('1．SIOSシート'!B314 = FALSE, "×","○" )</f>
        <v>×</v>
      </c>
      <c r="Y37" s="271"/>
      <c r="Z37" s="262" t="b">
        <v>0</v>
      </c>
    </row>
    <row r="38" spans="1:26" ht="21" customHeight="1">
      <c r="A38" s="33"/>
      <c r="B38" s="515"/>
      <c r="C38" s="501"/>
      <c r="D38" s="516"/>
      <c r="E38" s="272"/>
      <c r="F38" s="491" t="s">
        <v>141</v>
      </c>
      <c r="G38" s="492"/>
      <c r="H38" s="492"/>
      <c r="I38" s="492"/>
      <c r="J38" s="492"/>
      <c r="K38" s="492"/>
      <c r="L38" s="492"/>
      <c r="M38" s="492"/>
      <c r="N38" s="492"/>
      <c r="O38" s="492"/>
      <c r="P38" s="492"/>
      <c r="Q38" s="492"/>
      <c r="R38" s="492"/>
      <c r="S38" s="492"/>
      <c r="T38" s="492"/>
      <c r="U38" s="492"/>
      <c r="V38" s="492"/>
      <c r="W38" s="273"/>
      <c r="X38" s="274" t="str">
        <f>IF('1．SIOSシート'!B315 = FALSE, "×","○" )</f>
        <v>×</v>
      </c>
      <c r="Y38" s="271"/>
      <c r="Z38" s="262" t="b">
        <v>0</v>
      </c>
    </row>
    <row r="39" spans="1:26" ht="21" customHeight="1">
      <c r="A39" s="33"/>
      <c r="B39" s="515"/>
      <c r="C39" s="501"/>
      <c r="D39" s="516"/>
      <c r="E39" s="272"/>
      <c r="F39" s="491" t="s">
        <v>142</v>
      </c>
      <c r="G39" s="492"/>
      <c r="H39" s="492"/>
      <c r="I39" s="492"/>
      <c r="J39" s="492"/>
      <c r="K39" s="492"/>
      <c r="L39" s="492"/>
      <c r="M39" s="492"/>
      <c r="N39" s="492"/>
      <c r="O39" s="492"/>
      <c r="P39" s="492"/>
      <c r="Q39" s="492"/>
      <c r="R39" s="492"/>
      <c r="S39" s="492"/>
      <c r="T39" s="492"/>
      <c r="U39" s="492"/>
      <c r="V39" s="492"/>
      <c r="W39" s="273"/>
      <c r="X39" s="274" t="str">
        <f>IF('1．SIOSシート'!B316 = FALSE, "×","○" )</f>
        <v>×</v>
      </c>
      <c r="Y39" s="271"/>
      <c r="Z39" s="262" t="b">
        <v>0</v>
      </c>
    </row>
    <row r="40" spans="1:26" ht="12.75">
      <c r="A40" s="33"/>
      <c r="B40" s="515"/>
      <c r="C40" s="501"/>
      <c r="D40" s="516"/>
      <c r="E40" s="268"/>
      <c r="F40" s="275"/>
      <c r="G40" s="275"/>
      <c r="H40" s="275"/>
      <c r="I40" s="275"/>
      <c r="J40" s="275"/>
      <c r="K40" s="275"/>
      <c r="L40" s="275"/>
      <c r="M40" s="275"/>
      <c r="N40" s="275"/>
      <c r="O40" s="275"/>
      <c r="P40" s="275"/>
      <c r="Q40" s="275"/>
      <c r="R40" s="275"/>
      <c r="S40" s="275"/>
      <c r="T40" s="275"/>
      <c r="U40" s="275"/>
      <c r="V40" s="275"/>
      <c r="W40" s="261"/>
      <c r="X40" s="261"/>
      <c r="Y40" s="271"/>
      <c r="Z40" s="227"/>
    </row>
    <row r="41" spans="1:26" ht="12.75">
      <c r="A41" s="33"/>
      <c r="B41" s="515"/>
      <c r="C41" s="501"/>
      <c r="D41" s="516"/>
      <c r="E41" s="268"/>
      <c r="F41" s="488" t="s">
        <v>129</v>
      </c>
      <c r="G41" s="489"/>
      <c r="H41" s="489"/>
      <c r="I41" s="489"/>
      <c r="J41" s="489"/>
      <c r="K41" s="489"/>
      <c r="L41" s="489"/>
      <c r="M41" s="489"/>
      <c r="N41" s="489"/>
      <c r="O41" s="490"/>
      <c r="P41" s="269"/>
      <c r="Q41" s="269"/>
      <c r="R41" s="269"/>
      <c r="S41" s="269"/>
      <c r="T41" s="269"/>
      <c r="U41" s="269"/>
      <c r="V41" s="269"/>
      <c r="W41" s="269"/>
      <c r="X41" s="261"/>
      <c r="Y41" s="271"/>
      <c r="Z41" s="227"/>
    </row>
    <row r="42" spans="1:26" ht="32.25" customHeight="1">
      <c r="A42" s="33"/>
      <c r="B42" s="515"/>
      <c r="C42" s="501"/>
      <c r="D42" s="516"/>
      <c r="E42" s="272"/>
      <c r="F42" s="543" t="str">
        <f>IF('1．SIOSシート'!B34="","",'1．SIOSシート'!B34)</f>
        <v/>
      </c>
      <c r="G42" s="480"/>
      <c r="H42" s="480"/>
      <c r="I42" s="480"/>
      <c r="J42" s="480"/>
      <c r="K42" s="480"/>
      <c r="L42" s="480"/>
      <c r="M42" s="480"/>
      <c r="N42" s="480"/>
      <c r="O42" s="480"/>
      <c r="P42" s="480"/>
      <c r="Q42" s="480"/>
      <c r="R42" s="480"/>
      <c r="S42" s="480"/>
      <c r="T42" s="480"/>
      <c r="U42" s="480"/>
      <c r="V42" s="480"/>
      <c r="W42" s="481"/>
      <c r="X42" s="268"/>
      <c r="Y42" s="271"/>
      <c r="Z42" s="227"/>
    </row>
    <row r="43" spans="1:26" ht="32.25" customHeight="1">
      <c r="A43" s="33"/>
      <c r="B43" s="515"/>
      <c r="C43" s="501"/>
      <c r="D43" s="516"/>
      <c r="E43" s="272"/>
      <c r="F43" s="482"/>
      <c r="G43" s="483"/>
      <c r="H43" s="483"/>
      <c r="I43" s="483"/>
      <c r="J43" s="483"/>
      <c r="K43" s="483"/>
      <c r="L43" s="483"/>
      <c r="M43" s="483"/>
      <c r="N43" s="483"/>
      <c r="O43" s="483"/>
      <c r="P43" s="483"/>
      <c r="Q43" s="483"/>
      <c r="R43" s="483"/>
      <c r="S43" s="483"/>
      <c r="T43" s="483"/>
      <c r="U43" s="483"/>
      <c r="V43" s="483"/>
      <c r="W43" s="484"/>
      <c r="X43" s="268"/>
      <c r="Y43" s="271"/>
      <c r="Z43" s="227"/>
    </row>
    <row r="44" spans="1:26" ht="12.75">
      <c r="A44" s="33"/>
      <c r="B44" s="482"/>
      <c r="C44" s="483"/>
      <c r="D44" s="484"/>
      <c r="E44" s="276"/>
      <c r="F44" s="277"/>
      <c r="G44" s="277"/>
      <c r="H44" s="277"/>
      <c r="I44" s="277"/>
      <c r="J44" s="277"/>
      <c r="K44" s="277"/>
      <c r="L44" s="277"/>
      <c r="M44" s="277"/>
      <c r="N44" s="277"/>
      <c r="O44" s="277"/>
      <c r="P44" s="277"/>
      <c r="Q44" s="277"/>
      <c r="R44" s="277"/>
      <c r="S44" s="277"/>
      <c r="T44" s="277"/>
      <c r="U44" s="277"/>
      <c r="V44" s="277"/>
      <c r="W44" s="277"/>
      <c r="X44" s="278"/>
      <c r="Y44" s="279"/>
      <c r="Z44" s="227"/>
    </row>
    <row r="45" spans="1:26" ht="12.75">
      <c r="A45" s="26"/>
      <c r="B45" s="514" t="s">
        <v>143</v>
      </c>
      <c r="C45" s="480"/>
      <c r="D45" s="481"/>
      <c r="E45" s="261"/>
      <c r="F45" s="261"/>
      <c r="G45" s="261"/>
      <c r="H45" s="261"/>
      <c r="I45" s="261"/>
      <c r="J45" s="261"/>
      <c r="K45" s="261"/>
      <c r="L45" s="261"/>
      <c r="M45" s="261"/>
      <c r="N45" s="261"/>
      <c r="O45" s="261"/>
      <c r="P45" s="261"/>
      <c r="Q45" s="261"/>
      <c r="R45" s="261"/>
      <c r="S45" s="261"/>
      <c r="T45" s="261"/>
      <c r="U45" s="261"/>
      <c r="V45" s="485" t="s">
        <v>123</v>
      </c>
      <c r="W45" s="486"/>
      <c r="X45" s="487"/>
      <c r="Y45" s="271"/>
      <c r="Z45" s="227"/>
    </row>
    <row r="46" spans="1:26" ht="12.75">
      <c r="A46" s="26"/>
      <c r="B46" s="515"/>
      <c r="C46" s="501"/>
      <c r="D46" s="516"/>
      <c r="E46" s="261"/>
      <c r="F46" s="269"/>
      <c r="G46" s="269"/>
      <c r="H46" s="269"/>
      <c r="I46" s="269"/>
      <c r="J46" s="269"/>
      <c r="K46" s="269"/>
      <c r="L46" s="269"/>
      <c r="M46" s="269"/>
      <c r="N46" s="269"/>
      <c r="O46" s="269"/>
      <c r="P46" s="269"/>
      <c r="Q46" s="269"/>
      <c r="R46" s="269"/>
      <c r="S46" s="269"/>
      <c r="T46" s="269"/>
      <c r="U46" s="269"/>
      <c r="V46" s="281" t="s">
        <v>144</v>
      </c>
      <c r="W46" s="282" t="s">
        <v>145</v>
      </c>
      <c r="X46" s="281" t="s">
        <v>73</v>
      </c>
      <c r="Y46" s="271"/>
      <c r="Z46" s="227"/>
    </row>
    <row r="47" spans="1:26" ht="20.25" customHeight="1">
      <c r="A47" s="26"/>
      <c r="B47" s="515"/>
      <c r="C47" s="501"/>
      <c r="D47" s="516"/>
      <c r="E47" s="283"/>
      <c r="F47" s="491" t="s">
        <v>146</v>
      </c>
      <c r="G47" s="492"/>
      <c r="H47" s="492"/>
      <c r="I47" s="492"/>
      <c r="J47" s="492"/>
      <c r="K47" s="492"/>
      <c r="L47" s="492"/>
      <c r="M47" s="492"/>
      <c r="N47" s="492"/>
      <c r="O47" s="492"/>
      <c r="P47" s="492"/>
      <c r="Q47" s="492"/>
      <c r="R47" s="492"/>
      <c r="S47" s="492"/>
      <c r="T47" s="493"/>
      <c r="U47" s="273"/>
      <c r="V47" s="284" t="str">
        <f>IF('1．SIOSシート'!B321= 1, "いつも", IF('1．SIOSシート'!B321 = 2, "たまに", IF('1．SIOSシート'!B321 = 3,"しない","")))</f>
        <v/>
      </c>
      <c r="W47" s="285" t="str">
        <f>IF(Z149=0,"→",IF(Z149&gt;0,"↘","↗"))</f>
        <v>→</v>
      </c>
      <c r="X47" s="286" t="str">
        <f>IF('1．SIOSシート'!C321 = 1, "いつも", IF('1．SIOSシート'!C321 = 2, "たまに", IF('1．SIOSシート'!C321= 3,"しない","")))</f>
        <v/>
      </c>
      <c r="Y47" s="271"/>
      <c r="Z47" s="262" t="b">
        <v>0</v>
      </c>
    </row>
    <row r="48" spans="1:26" ht="20.25" customHeight="1">
      <c r="A48" s="26"/>
      <c r="B48" s="515"/>
      <c r="C48" s="501"/>
      <c r="D48" s="516"/>
      <c r="E48" s="261"/>
      <c r="F48" s="491" t="s">
        <v>147</v>
      </c>
      <c r="G48" s="492"/>
      <c r="H48" s="492"/>
      <c r="I48" s="492"/>
      <c r="J48" s="492"/>
      <c r="K48" s="492"/>
      <c r="L48" s="492"/>
      <c r="M48" s="492"/>
      <c r="N48" s="492"/>
      <c r="O48" s="492"/>
      <c r="P48" s="492"/>
      <c r="Q48" s="492"/>
      <c r="R48" s="492"/>
      <c r="S48" s="492"/>
      <c r="T48" s="493"/>
      <c r="U48" s="273"/>
      <c r="V48" s="284" t="str">
        <f>IF('1．SIOSシート'!B322= 1, "いつも", IF('1．SIOSシート'!B322 = 2, "たまに", IF('1．SIOSシート'!B322 = 3,"しない","")))</f>
        <v/>
      </c>
      <c r="W48" s="285" t="str">
        <f>IF(Z150=0,"→",IF(Z150&gt;0,"↘","↗"))</f>
        <v>→</v>
      </c>
      <c r="X48" s="286" t="str">
        <f>IF('1．SIOSシート'!C322 = 1, "いつも", IF('1．SIOSシート'!C322 = 2, "たまに", IF('1．SIOSシート'!C322= 3,"しない","")))</f>
        <v/>
      </c>
      <c r="Y48" s="271"/>
      <c r="Z48" s="262" t="b">
        <v>0</v>
      </c>
    </row>
    <row r="49" spans="1:26" ht="20.25" customHeight="1">
      <c r="A49" s="26"/>
      <c r="B49" s="515"/>
      <c r="C49" s="501"/>
      <c r="D49" s="516"/>
      <c r="E49" s="261"/>
      <c r="F49" s="491" t="s">
        <v>148</v>
      </c>
      <c r="G49" s="492"/>
      <c r="H49" s="492"/>
      <c r="I49" s="492"/>
      <c r="J49" s="492"/>
      <c r="K49" s="492"/>
      <c r="L49" s="492"/>
      <c r="M49" s="492"/>
      <c r="N49" s="492"/>
      <c r="O49" s="492"/>
      <c r="P49" s="492"/>
      <c r="Q49" s="492"/>
      <c r="R49" s="492"/>
      <c r="S49" s="492"/>
      <c r="T49" s="493"/>
      <c r="U49" s="273"/>
      <c r="V49" s="284" t="str">
        <f>IF('1．SIOSシート'!B323= 1, "いつも", IF('1．SIOSシート'!B323 = 2, "たまに", IF('1．SIOSシート'!B323 = 3,"しない","")))</f>
        <v/>
      </c>
      <c r="W49" s="285" t="str">
        <f>IF(Z151=0,"→",IF(Z151&gt;0,"↘","↗"))</f>
        <v>→</v>
      </c>
      <c r="X49" s="286" t="str">
        <f>IF('1．SIOSシート'!C323 = 1, "いつも", IF('1．SIOSシート'!C323 = 2, "たまに", IF('1．SIOSシート'!C323= 3,"しない","")))</f>
        <v/>
      </c>
      <c r="Y49" s="271"/>
      <c r="Z49" s="262" t="b">
        <v>0</v>
      </c>
    </row>
    <row r="50" spans="1:26" ht="20.25" customHeight="1">
      <c r="A50" s="26"/>
      <c r="B50" s="515"/>
      <c r="C50" s="501"/>
      <c r="D50" s="516"/>
      <c r="E50" s="261"/>
      <c r="F50" s="491" t="s">
        <v>149</v>
      </c>
      <c r="G50" s="492"/>
      <c r="H50" s="492"/>
      <c r="I50" s="492"/>
      <c r="J50" s="492"/>
      <c r="K50" s="492"/>
      <c r="L50" s="492"/>
      <c r="M50" s="492"/>
      <c r="N50" s="492"/>
      <c r="O50" s="492"/>
      <c r="P50" s="492"/>
      <c r="Q50" s="492"/>
      <c r="R50" s="492"/>
      <c r="S50" s="492"/>
      <c r="T50" s="493"/>
      <c r="U50" s="273"/>
      <c r="V50" s="284" t="str">
        <f>IF('1．SIOSシート'!B324= 1, "いつも", IF('1．SIOSシート'!B324 = 2, "たまに", IF('1．SIOSシート'!B324 = 3,"しない","")))</f>
        <v/>
      </c>
      <c r="W50" s="285" t="str">
        <f>IF(Z152=0,"→",IF(Z152&gt;0,"↘","↗"))</f>
        <v>→</v>
      </c>
      <c r="X50" s="286" t="str">
        <f>IF('1．SIOSシート'!C324 = 1, "いつも", IF('1．SIOSシート'!C324 = 2, "たまに", IF('1．SIOSシート'!C324= 3,"しない","")))</f>
        <v/>
      </c>
      <c r="Y50" s="271"/>
      <c r="Z50" s="262" t="b">
        <v>0</v>
      </c>
    </row>
    <row r="51" spans="1:26" ht="20.25" customHeight="1">
      <c r="A51" s="26"/>
      <c r="B51" s="515"/>
      <c r="C51" s="501"/>
      <c r="D51" s="516"/>
      <c r="E51" s="261"/>
      <c r="F51" s="491" t="s">
        <v>150</v>
      </c>
      <c r="G51" s="492"/>
      <c r="H51" s="492"/>
      <c r="I51" s="492"/>
      <c r="J51" s="492"/>
      <c r="K51" s="492"/>
      <c r="L51" s="492"/>
      <c r="M51" s="492"/>
      <c r="N51" s="492"/>
      <c r="O51" s="492"/>
      <c r="P51" s="492"/>
      <c r="Q51" s="492"/>
      <c r="R51" s="492"/>
      <c r="S51" s="492"/>
      <c r="T51" s="493"/>
      <c r="U51" s="273"/>
      <c r="V51" s="284" t="str">
        <f>IF('1．SIOSシート'!B325= 1, "いつも", IF('1．SIOSシート'!B325 = 2, "たまに", IF('1．SIOSシート'!B325 = 3,"しない","")))</f>
        <v/>
      </c>
      <c r="W51" s="285" t="str">
        <f>IF(Z153=0,"→",IF(Z153&gt;0,"↘","↗"))</f>
        <v>→</v>
      </c>
      <c r="X51" s="286" t="str">
        <f>IF('1．SIOSシート'!C325 = 1, "いつも", IF('1．SIOSシート'!C325 = 2, "たまに", IF('1．SIOSシート'!C325= 3,"しない","")))</f>
        <v/>
      </c>
      <c r="Y51" s="271"/>
      <c r="Z51" s="262" t="b">
        <v>0</v>
      </c>
    </row>
    <row r="52" spans="1:26" ht="12.75">
      <c r="A52" s="26"/>
      <c r="B52" s="515"/>
      <c r="C52" s="501"/>
      <c r="D52" s="516"/>
      <c r="E52" s="261"/>
      <c r="F52" s="261"/>
      <c r="G52" s="261"/>
      <c r="H52" s="261"/>
      <c r="I52" s="261"/>
      <c r="J52" s="261"/>
      <c r="K52" s="261"/>
      <c r="L52" s="261"/>
      <c r="M52" s="261"/>
      <c r="N52" s="261"/>
      <c r="O52" s="261"/>
      <c r="P52" s="261"/>
      <c r="Q52" s="261"/>
      <c r="R52" s="261"/>
      <c r="S52" s="261"/>
      <c r="T52" s="261"/>
      <c r="U52" s="261"/>
      <c r="V52" s="261"/>
      <c r="W52" s="261"/>
      <c r="X52" s="261"/>
      <c r="Y52" s="271"/>
      <c r="Z52" s="227"/>
    </row>
    <row r="53" spans="1:26" ht="12.75">
      <c r="A53" s="26"/>
      <c r="B53" s="515"/>
      <c r="C53" s="501"/>
      <c r="D53" s="516"/>
      <c r="E53" s="261"/>
      <c r="F53" s="488" t="s">
        <v>129</v>
      </c>
      <c r="G53" s="489"/>
      <c r="H53" s="489"/>
      <c r="I53" s="489"/>
      <c r="J53" s="489"/>
      <c r="K53" s="489"/>
      <c r="L53" s="489"/>
      <c r="M53" s="489"/>
      <c r="N53" s="489"/>
      <c r="O53" s="490"/>
      <c r="P53" s="269"/>
      <c r="Q53" s="269"/>
      <c r="R53" s="269"/>
      <c r="S53" s="269"/>
      <c r="T53" s="269"/>
      <c r="U53" s="269"/>
      <c r="V53" s="269"/>
      <c r="W53" s="269"/>
      <c r="X53" s="261"/>
      <c r="Y53" s="271"/>
      <c r="Z53" s="227"/>
    </row>
    <row r="54" spans="1:26" ht="33" customHeight="1">
      <c r="A54" s="36"/>
      <c r="B54" s="515"/>
      <c r="C54" s="501"/>
      <c r="D54" s="516"/>
      <c r="E54" s="287"/>
      <c r="F54" s="479" t="str">
        <f>IF('1．SIOSシート'!B82="","",'1．SIOSシート'!B82)</f>
        <v/>
      </c>
      <c r="G54" s="480"/>
      <c r="H54" s="480"/>
      <c r="I54" s="480"/>
      <c r="J54" s="480"/>
      <c r="K54" s="480"/>
      <c r="L54" s="480"/>
      <c r="M54" s="480"/>
      <c r="N54" s="480"/>
      <c r="O54" s="480"/>
      <c r="P54" s="480"/>
      <c r="Q54" s="480"/>
      <c r="R54" s="480"/>
      <c r="S54" s="480"/>
      <c r="T54" s="480"/>
      <c r="U54" s="480"/>
      <c r="V54" s="480"/>
      <c r="W54" s="481"/>
      <c r="X54" s="288"/>
      <c r="Y54" s="289"/>
      <c r="Z54" s="228"/>
    </row>
    <row r="55" spans="1:26" ht="33" customHeight="1">
      <c r="A55" s="36"/>
      <c r="B55" s="515"/>
      <c r="C55" s="501"/>
      <c r="D55" s="516"/>
      <c r="E55" s="287"/>
      <c r="F55" s="482"/>
      <c r="G55" s="483"/>
      <c r="H55" s="483"/>
      <c r="I55" s="483"/>
      <c r="J55" s="483"/>
      <c r="K55" s="483"/>
      <c r="L55" s="483"/>
      <c r="M55" s="483"/>
      <c r="N55" s="483"/>
      <c r="O55" s="483"/>
      <c r="P55" s="483"/>
      <c r="Q55" s="483"/>
      <c r="R55" s="483"/>
      <c r="S55" s="483"/>
      <c r="T55" s="483"/>
      <c r="U55" s="483"/>
      <c r="V55" s="483"/>
      <c r="W55" s="484"/>
      <c r="X55" s="288"/>
      <c r="Y55" s="289"/>
      <c r="Z55" s="228"/>
    </row>
    <row r="56" spans="1:26" ht="12.75">
      <c r="A56" s="26"/>
      <c r="B56" s="482"/>
      <c r="C56" s="483"/>
      <c r="D56" s="484"/>
      <c r="E56" s="269"/>
      <c r="F56" s="269"/>
      <c r="G56" s="269"/>
      <c r="H56" s="269"/>
      <c r="I56" s="269"/>
      <c r="J56" s="269"/>
      <c r="K56" s="269"/>
      <c r="L56" s="269"/>
      <c r="M56" s="269"/>
      <c r="N56" s="269"/>
      <c r="O56" s="269"/>
      <c r="P56" s="269"/>
      <c r="Q56" s="269"/>
      <c r="R56" s="269"/>
      <c r="S56" s="269"/>
      <c r="T56" s="269"/>
      <c r="U56" s="269"/>
      <c r="V56" s="269"/>
      <c r="W56" s="269"/>
      <c r="X56" s="269"/>
      <c r="Y56" s="290"/>
      <c r="Z56" s="227"/>
    </row>
    <row r="57" spans="1:26" ht="12.75">
      <c r="A57" s="26"/>
      <c r="B57" s="514" t="s">
        <v>151</v>
      </c>
      <c r="C57" s="480"/>
      <c r="D57" s="481"/>
      <c r="E57" s="265"/>
      <c r="F57" s="265"/>
      <c r="G57" s="265"/>
      <c r="H57" s="265"/>
      <c r="I57" s="265"/>
      <c r="J57" s="265"/>
      <c r="K57" s="265"/>
      <c r="L57" s="265"/>
      <c r="M57" s="265"/>
      <c r="N57" s="265"/>
      <c r="O57" s="265"/>
      <c r="P57" s="265"/>
      <c r="Q57" s="265"/>
      <c r="R57" s="265"/>
      <c r="S57" s="265"/>
      <c r="T57" s="265"/>
      <c r="U57" s="265"/>
      <c r="V57" s="265"/>
      <c r="W57" s="265"/>
      <c r="X57" s="266" t="s">
        <v>123</v>
      </c>
      <c r="Y57" s="267"/>
      <c r="Z57" s="227"/>
    </row>
    <row r="58" spans="1:26" ht="12.75">
      <c r="A58" s="26"/>
      <c r="B58" s="515"/>
      <c r="C58" s="501"/>
      <c r="D58" s="516"/>
      <c r="E58" s="261"/>
      <c r="F58" s="269"/>
      <c r="G58" s="269"/>
      <c r="H58" s="269"/>
      <c r="I58" s="269"/>
      <c r="J58" s="269"/>
      <c r="K58" s="269"/>
      <c r="L58" s="269"/>
      <c r="M58" s="269"/>
      <c r="N58" s="269"/>
      <c r="O58" s="269"/>
      <c r="P58" s="269"/>
      <c r="Q58" s="269"/>
      <c r="R58" s="269"/>
      <c r="S58" s="269"/>
      <c r="T58" s="269"/>
      <c r="U58" s="269"/>
      <c r="V58" s="269"/>
      <c r="W58" s="269"/>
      <c r="X58" s="270" t="s">
        <v>73</v>
      </c>
      <c r="Y58" s="271"/>
      <c r="Z58" s="227"/>
    </row>
    <row r="59" spans="1:26" ht="21.75" customHeight="1">
      <c r="A59" s="26"/>
      <c r="B59" s="515"/>
      <c r="C59" s="501"/>
      <c r="D59" s="516"/>
      <c r="E59" s="283"/>
      <c r="F59" s="491" t="s">
        <v>152</v>
      </c>
      <c r="G59" s="492"/>
      <c r="H59" s="492"/>
      <c r="I59" s="492"/>
      <c r="J59" s="492"/>
      <c r="K59" s="492"/>
      <c r="L59" s="492"/>
      <c r="M59" s="492"/>
      <c r="N59" s="492"/>
      <c r="O59" s="492"/>
      <c r="P59" s="492"/>
      <c r="Q59" s="492"/>
      <c r="R59" s="492"/>
      <c r="S59" s="492"/>
      <c r="T59" s="492"/>
      <c r="U59" s="492"/>
      <c r="V59" s="493"/>
      <c r="W59" s="273"/>
      <c r="X59" s="274" t="str">
        <f>IF('1．SIOSシート'!B341 = FALSE, "×","○" )</f>
        <v>×</v>
      </c>
      <c r="Y59" s="271"/>
      <c r="Z59" s="262" t="b">
        <v>0</v>
      </c>
    </row>
    <row r="60" spans="1:26" ht="21.75" customHeight="1">
      <c r="A60" s="26"/>
      <c r="B60" s="515"/>
      <c r="C60" s="501"/>
      <c r="D60" s="516"/>
      <c r="E60" s="283"/>
      <c r="F60" s="491" t="s">
        <v>153</v>
      </c>
      <c r="G60" s="492"/>
      <c r="H60" s="492"/>
      <c r="I60" s="492"/>
      <c r="J60" s="492"/>
      <c r="K60" s="492"/>
      <c r="L60" s="492"/>
      <c r="M60" s="492"/>
      <c r="N60" s="492"/>
      <c r="O60" s="492"/>
      <c r="P60" s="492"/>
      <c r="Q60" s="492"/>
      <c r="R60" s="492"/>
      <c r="S60" s="492"/>
      <c r="T60" s="492"/>
      <c r="U60" s="492"/>
      <c r="V60" s="493"/>
      <c r="W60" s="273"/>
      <c r="X60" s="274" t="str">
        <f>IF('1．SIOSシート'!B342 = FALSE, "×","○" )</f>
        <v>×</v>
      </c>
      <c r="Y60" s="271"/>
      <c r="Z60" s="262" t="b">
        <v>0</v>
      </c>
    </row>
    <row r="61" spans="1:26" ht="21.75" customHeight="1">
      <c r="A61" s="26"/>
      <c r="B61" s="515"/>
      <c r="C61" s="501"/>
      <c r="D61" s="516"/>
      <c r="E61" s="283"/>
      <c r="F61" s="491" t="s">
        <v>154</v>
      </c>
      <c r="G61" s="492"/>
      <c r="H61" s="492"/>
      <c r="I61" s="492"/>
      <c r="J61" s="492"/>
      <c r="K61" s="492"/>
      <c r="L61" s="492"/>
      <c r="M61" s="492"/>
      <c r="N61" s="492"/>
      <c r="O61" s="492"/>
      <c r="P61" s="492"/>
      <c r="Q61" s="492"/>
      <c r="R61" s="492"/>
      <c r="S61" s="492"/>
      <c r="T61" s="492"/>
      <c r="U61" s="492"/>
      <c r="V61" s="493"/>
      <c r="W61" s="273"/>
      <c r="X61" s="274" t="str">
        <f>IF('1．SIOSシート'!B343 = FALSE, "×","○" )</f>
        <v>×</v>
      </c>
      <c r="Y61" s="271"/>
      <c r="Z61" s="262" t="b">
        <v>0</v>
      </c>
    </row>
    <row r="62" spans="1:26" ht="21.75" customHeight="1">
      <c r="A62" s="26"/>
      <c r="B62" s="515"/>
      <c r="C62" s="501"/>
      <c r="D62" s="516"/>
      <c r="E62" s="283"/>
      <c r="F62" s="491" t="s">
        <v>155</v>
      </c>
      <c r="G62" s="492"/>
      <c r="H62" s="492"/>
      <c r="I62" s="492"/>
      <c r="J62" s="492"/>
      <c r="K62" s="492"/>
      <c r="L62" s="492"/>
      <c r="M62" s="492"/>
      <c r="N62" s="492"/>
      <c r="O62" s="492"/>
      <c r="P62" s="492"/>
      <c r="Q62" s="492"/>
      <c r="R62" s="492"/>
      <c r="S62" s="492"/>
      <c r="T62" s="492"/>
      <c r="U62" s="492"/>
      <c r="V62" s="493"/>
      <c r="W62" s="273"/>
      <c r="X62" s="274" t="str">
        <f>IF('1．SIOSシート'!B344 = FALSE, "×","○" )</f>
        <v>×</v>
      </c>
      <c r="Y62" s="271"/>
      <c r="Z62" s="262" t="b">
        <v>0</v>
      </c>
    </row>
    <row r="63" spans="1:26" ht="12.75">
      <c r="A63" s="26"/>
      <c r="B63" s="515"/>
      <c r="C63" s="501"/>
      <c r="D63" s="516"/>
      <c r="E63" s="261"/>
      <c r="F63" s="275"/>
      <c r="G63" s="275"/>
      <c r="H63" s="275"/>
      <c r="I63" s="275"/>
      <c r="J63" s="275"/>
      <c r="K63" s="275"/>
      <c r="L63" s="275"/>
      <c r="M63" s="275"/>
      <c r="N63" s="275"/>
      <c r="O63" s="275"/>
      <c r="P63" s="275"/>
      <c r="Q63" s="275"/>
      <c r="R63" s="275"/>
      <c r="S63" s="275"/>
      <c r="T63" s="275"/>
      <c r="U63" s="275"/>
      <c r="V63" s="275"/>
      <c r="W63" s="275"/>
      <c r="X63" s="261"/>
      <c r="Y63" s="271"/>
      <c r="Z63" s="227"/>
    </row>
    <row r="64" spans="1:26" ht="12.75">
      <c r="A64" s="26"/>
      <c r="B64" s="515"/>
      <c r="C64" s="501"/>
      <c r="D64" s="516"/>
      <c r="E64" s="261"/>
      <c r="F64" s="488" t="s">
        <v>129</v>
      </c>
      <c r="G64" s="489"/>
      <c r="H64" s="489"/>
      <c r="I64" s="489"/>
      <c r="J64" s="489"/>
      <c r="K64" s="489"/>
      <c r="L64" s="489"/>
      <c r="M64" s="489"/>
      <c r="N64" s="489"/>
      <c r="O64" s="490"/>
      <c r="P64" s="269"/>
      <c r="Q64" s="269"/>
      <c r="R64" s="269"/>
      <c r="S64" s="269"/>
      <c r="T64" s="269"/>
      <c r="U64" s="269"/>
      <c r="V64" s="269"/>
      <c r="W64" s="269"/>
      <c r="X64" s="261"/>
      <c r="Y64" s="271"/>
      <c r="Z64" s="227"/>
    </row>
    <row r="65" spans="1:26" ht="34.5" customHeight="1">
      <c r="A65" s="26"/>
      <c r="B65" s="515"/>
      <c r="C65" s="501"/>
      <c r="D65" s="516"/>
      <c r="E65" s="261"/>
      <c r="F65" s="479" t="str">
        <f>IF('1．SIOSシート'!B97="","",'1．SIOSシート'!B97)</f>
        <v xml:space="preserve"> </v>
      </c>
      <c r="G65" s="480"/>
      <c r="H65" s="480"/>
      <c r="I65" s="480"/>
      <c r="J65" s="480"/>
      <c r="K65" s="480"/>
      <c r="L65" s="480"/>
      <c r="M65" s="480"/>
      <c r="N65" s="480"/>
      <c r="O65" s="480"/>
      <c r="P65" s="480"/>
      <c r="Q65" s="480"/>
      <c r="R65" s="480"/>
      <c r="S65" s="480"/>
      <c r="T65" s="480"/>
      <c r="U65" s="480"/>
      <c r="V65" s="480"/>
      <c r="W65" s="481"/>
      <c r="X65" s="261"/>
      <c r="Y65" s="271"/>
      <c r="Z65" s="227"/>
    </row>
    <row r="66" spans="1:26" ht="34.5" customHeight="1">
      <c r="A66" s="26"/>
      <c r="B66" s="515"/>
      <c r="C66" s="501"/>
      <c r="D66" s="516"/>
      <c r="E66" s="261"/>
      <c r="F66" s="482"/>
      <c r="G66" s="483"/>
      <c r="H66" s="483"/>
      <c r="I66" s="483"/>
      <c r="J66" s="483"/>
      <c r="K66" s="483"/>
      <c r="L66" s="483"/>
      <c r="M66" s="483"/>
      <c r="N66" s="483"/>
      <c r="O66" s="483"/>
      <c r="P66" s="483"/>
      <c r="Q66" s="483"/>
      <c r="R66" s="483"/>
      <c r="S66" s="483"/>
      <c r="T66" s="483"/>
      <c r="U66" s="483"/>
      <c r="V66" s="483"/>
      <c r="W66" s="484"/>
      <c r="X66" s="261"/>
      <c r="Y66" s="271"/>
      <c r="Z66" s="227"/>
    </row>
    <row r="67" spans="1:26" ht="12.75">
      <c r="A67" s="26"/>
      <c r="B67" s="482"/>
      <c r="C67" s="483"/>
      <c r="D67" s="484"/>
      <c r="E67" s="278"/>
      <c r="F67" s="278"/>
      <c r="G67" s="278"/>
      <c r="H67" s="278"/>
      <c r="I67" s="278"/>
      <c r="J67" s="278"/>
      <c r="K67" s="278"/>
      <c r="L67" s="278"/>
      <c r="M67" s="278"/>
      <c r="N67" s="278"/>
      <c r="O67" s="278"/>
      <c r="P67" s="278"/>
      <c r="Q67" s="278"/>
      <c r="R67" s="278"/>
      <c r="S67" s="278"/>
      <c r="T67" s="278"/>
      <c r="U67" s="278"/>
      <c r="V67" s="278"/>
      <c r="W67" s="278"/>
      <c r="X67" s="278"/>
      <c r="Y67" s="279"/>
      <c r="Z67" s="227"/>
    </row>
    <row r="68" spans="1:26" ht="12.75">
      <c r="A68" s="33"/>
      <c r="B68" s="514" t="s">
        <v>156</v>
      </c>
      <c r="C68" s="480"/>
      <c r="D68" s="481"/>
      <c r="E68" s="264"/>
      <c r="F68" s="265"/>
      <c r="G68" s="265"/>
      <c r="H68" s="265"/>
      <c r="I68" s="265"/>
      <c r="J68" s="265"/>
      <c r="K68" s="265"/>
      <c r="L68" s="265"/>
      <c r="M68" s="265"/>
      <c r="N68" s="265"/>
      <c r="O68" s="265"/>
      <c r="P68" s="265"/>
      <c r="Q68" s="265"/>
      <c r="R68" s="265"/>
      <c r="S68" s="265"/>
      <c r="T68" s="265"/>
      <c r="U68" s="265"/>
      <c r="V68" s="485" t="s">
        <v>123</v>
      </c>
      <c r="W68" s="486"/>
      <c r="X68" s="487"/>
      <c r="Y68" s="267"/>
      <c r="Z68" s="227"/>
    </row>
    <row r="69" spans="1:26" ht="12.75">
      <c r="A69" s="33"/>
      <c r="B69" s="515"/>
      <c r="C69" s="501"/>
      <c r="D69" s="516"/>
      <c r="E69" s="268"/>
      <c r="F69" s="269"/>
      <c r="G69" s="269"/>
      <c r="H69" s="269"/>
      <c r="I69" s="269"/>
      <c r="J69" s="269"/>
      <c r="K69" s="269"/>
      <c r="L69" s="269"/>
      <c r="M69" s="269"/>
      <c r="N69" s="269"/>
      <c r="O69" s="269"/>
      <c r="P69" s="269"/>
      <c r="Q69" s="269"/>
      <c r="R69" s="269"/>
      <c r="S69" s="269"/>
      <c r="T69" s="269"/>
      <c r="U69" s="269"/>
      <c r="V69" s="270" t="s">
        <v>144</v>
      </c>
      <c r="W69" s="282" t="s">
        <v>145</v>
      </c>
      <c r="X69" s="270" t="s">
        <v>73</v>
      </c>
      <c r="Y69" s="271"/>
      <c r="Z69" s="227"/>
    </row>
    <row r="70" spans="1:26" ht="12.75">
      <c r="A70" s="33"/>
      <c r="B70" s="515"/>
      <c r="C70" s="501"/>
      <c r="D70" s="516"/>
      <c r="E70" s="272"/>
      <c r="F70" s="500" t="s">
        <v>157</v>
      </c>
      <c r="G70" s="501"/>
      <c r="H70" s="501"/>
      <c r="I70" s="501"/>
      <c r="J70" s="501"/>
      <c r="K70" s="501"/>
      <c r="L70" s="501"/>
      <c r="M70" s="501"/>
      <c r="N70" s="501"/>
      <c r="O70" s="501"/>
      <c r="P70" s="501"/>
      <c r="Q70" s="501"/>
      <c r="R70" s="501"/>
      <c r="S70" s="501"/>
      <c r="T70" s="502"/>
      <c r="U70" s="494"/>
      <c r="V70" s="495" t="str">
        <f>IF('1．SIOSシート'!B351 = FALSE, "×","○" )</f>
        <v>×</v>
      </c>
      <c r="W70" s="497" t="str">
        <f>IF(V70="○",IF(X70="○","→","↘"),IF(X70="○","↗","→"))</f>
        <v>→</v>
      </c>
      <c r="X70" s="499" t="str">
        <f>IF('1．SIOSシート'!C351 = FALSE, "×","○" )</f>
        <v>×</v>
      </c>
      <c r="Y70" s="271"/>
      <c r="Z70" s="262" t="b">
        <v>0</v>
      </c>
    </row>
    <row r="71" spans="1:26" s="305" customFormat="1" ht="12" customHeight="1">
      <c r="A71" s="301"/>
      <c r="B71" s="515"/>
      <c r="C71" s="501"/>
      <c r="D71" s="516"/>
      <c r="E71" s="302"/>
      <c r="F71" s="503" t="s">
        <v>1974</v>
      </c>
      <c r="G71" s="504"/>
      <c r="H71" s="504"/>
      <c r="I71" s="504"/>
      <c r="J71" s="504"/>
      <c r="K71" s="504"/>
      <c r="L71" s="504"/>
      <c r="M71" s="504"/>
      <c r="N71" s="504"/>
      <c r="O71" s="504"/>
      <c r="P71" s="504"/>
      <c r="Q71" s="504"/>
      <c r="R71" s="504"/>
      <c r="S71" s="504"/>
      <c r="T71" s="505"/>
      <c r="U71" s="484"/>
      <c r="V71" s="496"/>
      <c r="W71" s="498"/>
      <c r="X71" s="498"/>
      <c r="Y71" s="303"/>
      <c r="Z71" s="304"/>
    </row>
    <row r="72" spans="1:26" ht="12.75">
      <c r="A72" s="33"/>
      <c r="B72" s="515"/>
      <c r="C72" s="501"/>
      <c r="D72" s="516"/>
      <c r="E72" s="272"/>
      <c r="F72" s="506" t="s">
        <v>158</v>
      </c>
      <c r="G72" s="480"/>
      <c r="H72" s="480"/>
      <c r="I72" s="480"/>
      <c r="J72" s="480"/>
      <c r="K72" s="480"/>
      <c r="L72" s="480"/>
      <c r="M72" s="480"/>
      <c r="N72" s="480"/>
      <c r="O72" s="480"/>
      <c r="P72" s="480"/>
      <c r="Q72" s="480"/>
      <c r="R72" s="480"/>
      <c r="S72" s="480"/>
      <c r="T72" s="507"/>
      <c r="U72" s="494"/>
      <c r="V72" s="495" t="str">
        <f>IF('1．SIOSシート'!B352 = FALSE, "×","○" )</f>
        <v>×</v>
      </c>
      <c r="W72" s="497" t="str">
        <f>IF(V72="○",IF(X72="○","→","↘"),IF(X72="○","↗","→"))</f>
        <v>→</v>
      </c>
      <c r="X72" s="499" t="str">
        <f>IF('1．SIOSシート'!C352 = FALSE, "×","○" )</f>
        <v>×</v>
      </c>
      <c r="Y72" s="271"/>
      <c r="Z72" s="262" t="b">
        <v>0</v>
      </c>
    </row>
    <row r="73" spans="1:26" ht="11.25" customHeight="1">
      <c r="A73" s="33"/>
      <c r="B73" s="515"/>
      <c r="C73" s="501"/>
      <c r="D73" s="516"/>
      <c r="E73" s="268"/>
      <c r="F73" s="508" t="s">
        <v>1975</v>
      </c>
      <c r="G73" s="509"/>
      <c r="H73" s="509"/>
      <c r="I73" s="509"/>
      <c r="J73" s="509"/>
      <c r="K73" s="509"/>
      <c r="L73" s="509"/>
      <c r="M73" s="509"/>
      <c r="N73" s="509"/>
      <c r="O73" s="509"/>
      <c r="P73" s="509"/>
      <c r="Q73" s="509"/>
      <c r="R73" s="509"/>
      <c r="S73" s="509"/>
      <c r="T73" s="510"/>
      <c r="U73" s="484"/>
      <c r="V73" s="496"/>
      <c r="W73" s="498"/>
      <c r="X73" s="498"/>
      <c r="Y73" s="271"/>
      <c r="Z73" s="262"/>
    </row>
    <row r="74" spans="1:26" ht="22.5" customHeight="1">
      <c r="A74" s="37"/>
      <c r="B74" s="515"/>
      <c r="C74" s="501"/>
      <c r="D74" s="516"/>
      <c r="E74" s="291"/>
      <c r="F74" s="511" t="s">
        <v>1976</v>
      </c>
      <c r="G74" s="492"/>
      <c r="H74" s="492"/>
      <c r="I74" s="492"/>
      <c r="J74" s="492"/>
      <c r="K74" s="492"/>
      <c r="L74" s="492"/>
      <c r="M74" s="492"/>
      <c r="N74" s="492"/>
      <c r="O74" s="492"/>
      <c r="P74" s="492"/>
      <c r="Q74" s="492"/>
      <c r="R74" s="492"/>
      <c r="S74" s="492"/>
      <c r="T74" s="493"/>
      <c r="U74" s="292"/>
      <c r="V74" s="293" t="str">
        <f>IF('1．SIOSシート'!B353 = FALSE, "×","○" )</f>
        <v>×</v>
      </c>
      <c r="W74" s="294" t="str">
        <f t="shared" ref="W74:W83" si="0">IF(V74="○",IF(X74="○","→","↘"),IF(X74="○","↗","→"))</f>
        <v>→</v>
      </c>
      <c r="X74" s="295" t="str">
        <f>IF('1．SIOSシート'!C353 = FALSE, "×","○" )</f>
        <v>×</v>
      </c>
      <c r="Y74" s="296"/>
      <c r="Z74" s="263" t="b">
        <v>0</v>
      </c>
    </row>
    <row r="75" spans="1:26" ht="22.5" customHeight="1">
      <c r="A75" s="37"/>
      <c r="B75" s="515"/>
      <c r="C75" s="501"/>
      <c r="D75" s="516"/>
      <c r="E75" s="297"/>
      <c r="F75" s="511" t="s">
        <v>1937</v>
      </c>
      <c r="G75" s="492"/>
      <c r="H75" s="492"/>
      <c r="I75" s="492"/>
      <c r="J75" s="492"/>
      <c r="K75" s="492"/>
      <c r="L75" s="492"/>
      <c r="M75" s="492"/>
      <c r="N75" s="492"/>
      <c r="O75" s="492"/>
      <c r="P75" s="492"/>
      <c r="Q75" s="492"/>
      <c r="R75" s="492"/>
      <c r="S75" s="492"/>
      <c r="T75" s="493"/>
      <c r="U75" s="292"/>
      <c r="V75" s="293" t="str">
        <f>IF('1．SIOSシート'!B354 = FALSE, "×","○" )</f>
        <v>×</v>
      </c>
      <c r="W75" s="294" t="str">
        <f t="shared" si="0"/>
        <v>→</v>
      </c>
      <c r="X75" s="295" t="str">
        <f>IF('1．SIOSシート'!C354 = FALSE, "×","○" )</f>
        <v>×</v>
      </c>
      <c r="Y75" s="296"/>
      <c r="Z75" s="263" t="b">
        <v>0</v>
      </c>
    </row>
    <row r="76" spans="1:26" ht="22.5" customHeight="1">
      <c r="A76" s="37"/>
      <c r="B76" s="515"/>
      <c r="C76" s="501"/>
      <c r="D76" s="516"/>
      <c r="E76" s="297"/>
      <c r="F76" s="511" t="s">
        <v>1938</v>
      </c>
      <c r="G76" s="492"/>
      <c r="H76" s="492"/>
      <c r="I76" s="492"/>
      <c r="J76" s="492"/>
      <c r="K76" s="492"/>
      <c r="L76" s="492"/>
      <c r="M76" s="492"/>
      <c r="N76" s="492"/>
      <c r="O76" s="492"/>
      <c r="P76" s="492"/>
      <c r="Q76" s="492"/>
      <c r="R76" s="492"/>
      <c r="S76" s="492"/>
      <c r="T76" s="493"/>
      <c r="U76" s="292"/>
      <c r="V76" s="293" t="str">
        <f>IF('1．SIOSシート'!B355 = FALSE, "×","○" )</f>
        <v>×</v>
      </c>
      <c r="W76" s="294" t="str">
        <f t="shared" si="0"/>
        <v>→</v>
      </c>
      <c r="X76" s="295" t="str">
        <f>IF('1．SIOSシート'!C355 = FALSE, "×","○" )</f>
        <v>×</v>
      </c>
      <c r="Y76" s="296"/>
      <c r="Z76" s="263" t="b">
        <v>0</v>
      </c>
    </row>
    <row r="77" spans="1:26" ht="22.5" customHeight="1">
      <c r="A77" s="37"/>
      <c r="B77" s="515"/>
      <c r="C77" s="501"/>
      <c r="D77" s="516"/>
      <c r="E77" s="297"/>
      <c r="F77" s="511" t="s">
        <v>1939</v>
      </c>
      <c r="G77" s="492"/>
      <c r="H77" s="492"/>
      <c r="I77" s="492"/>
      <c r="J77" s="492"/>
      <c r="K77" s="492"/>
      <c r="L77" s="492"/>
      <c r="M77" s="492"/>
      <c r="N77" s="492"/>
      <c r="O77" s="492"/>
      <c r="P77" s="492"/>
      <c r="Q77" s="492"/>
      <c r="R77" s="492"/>
      <c r="S77" s="492"/>
      <c r="T77" s="493"/>
      <c r="U77" s="292"/>
      <c r="V77" s="293" t="str">
        <f>IF('1．SIOSシート'!B356 = FALSE, "×","○" )</f>
        <v>×</v>
      </c>
      <c r="W77" s="294" t="str">
        <f t="shared" si="0"/>
        <v>→</v>
      </c>
      <c r="X77" s="295" t="str">
        <f>IF('1．SIOSシート'!C356 = FALSE, "×","○" )</f>
        <v>×</v>
      </c>
      <c r="Y77" s="296"/>
      <c r="Z77" s="263" t="b">
        <v>0</v>
      </c>
    </row>
    <row r="78" spans="1:26" ht="22.5" customHeight="1">
      <c r="A78" s="37"/>
      <c r="B78" s="515"/>
      <c r="C78" s="501"/>
      <c r="D78" s="516"/>
      <c r="E78" s="297"/>
      <c r="F78" s="511" t="s">
        <v>1940</v>
      </c>
      <c r="G78" s="492"/>
      <c r="H78" s="492"/>
      <c r="I78" s="492"/>
      <c r="J78" s="492"/>
      <c r="K78" s="492"/>
      <c r="L78" s="492"/>
      <c r="M78" s="492"/>
      <c r="N78" s="492"/>
      <c r="O78" s="492"/>
      <c r="P78" s="492"/>
      <c r="Q78" s="492"/>
      <c r="R78" s="492"/>
      <c r="S78" s="492"/>
      <c r="T78" s="493"/>
      <c r="U78" s="292"/>
      <c r="V78" s="293" t="str">
        <f>IF('1．SIOSシート'!B357 = FALSE, "×","○" )</f>
        <v>×</v>
      </c>
      <c r="W78" s="294" t="str">
        <f t="shared" si="0"/>
        <v>→</v>
      </c>
      <c r="X78" s="295" t="str">
        <f>IF('1．SIOSシート'!C357 = FALSE, "×","○" )</f>
        <v>×</v>
      </c>
      <c r="Y78" s="296"/>
      <c r="Z78" s="263" t="b">
        <v>0</v>
      </c>
    </row>
    <row r="79" spans="1:26" ht="22.5" customHeight="1">
      <c r="A79" s="37"/>
      <c r="B79" s="515"/>
      <c r="C79" s="501"/>
      <c r="D79" s="516"/>
      <c r="E79" s="297"/>
      <c r="F79" s="511" t="s">
        <v>159</v>
      </c>
      <c r="G79" s="492"/>
      <c r="H79" s="492"/>
      <c r="I79" s="492"/>
      <c r="J79" s="492"/>
      <c r="K79" s="492"/>
      <c r="L79" s="492"/>
      <c r="M79" s="492"/>
      <c r="N79" s="492"/>
      <c r="O79" s="492"/>
      <c r="P79" s="492"/>
      <c r="Q79" s="492"/>
      <c r="R79" s="492"/>
      <c r="S79" s="492"/>
      <c r="T79" s="493"/>
      <c r="U79" s="292"/>
      <c r="V79" s="293" t="str">
        <f>IF('1．SIOSシート'!B358 = FALSE, "×","○" )</f>
        <v>×</v>
      </c>
      <c r="W79" s="294" t="str">
        <f t="shared" si="0"/>
        <v>→</v>
      </c>
      <c r="X79" s="295" t="str">
        <f>IF('1．SIOSシート'!C358 = FALSE, "×","○" )</f>
        <v>×</v>
      </c>
      <c r="Y79" s="296"/>
      <c r="Z79" s="263" t="b">
        <v>0</v>
      </c>
    </row>
    <row r="80" spans="1:26" ht="22.5" customHeight="1">
      <c r="A80" s="37"/>
      <c r="B80" s="515"/>
      <c r="C80" s="501"/>
      <c r="D80" s="516"/>
      <c r="E80" s="297"/>
      <c r="F80" s="511" t="s">
        <v>160</v>
      </c>
      <c r="G80" s="492"/>
      <c r="H80" s="492"/>
      <c r="I80" s="492"/>
      <c r="J80" s="492"/>
      <c r="K80" s="492"/>
      <c r="L80" s="492"/>
      <c r="M80" s="492"/>
      <c r="N80" s="492"/>
      <c r="O80" s="492"/>
      <c r="P80" s="492"/>
      <c r="Q80" s="492"/>
      <c r="R80" s="492"/>
      <c r="S80" s="492"/>
      <c r="T80" s="493"/>
      <c r="U80" s="292"/>
      <c r="V80" s="293" t="str">
        <f>IF('1．SIOSシート'!B359 = FALSE, "×","○" )</f>
        <v>×</v>
      </c>
      <c r="W80" s="294" t="str">
        <f t="shared" si="0"/>
        <v>→</v>
      </c>
      <c r="X80" s="295" t="str">
        <f>IF('1．SIOSシート'!C359 = FALSE, "×","○" )</f>
        <v>×</v>
      </c>
      <c r="Y80" s="296"/>
      <c r="Z80" s="263" t="b">
        <v>0</v>
      </c>
    </row>
    <row r="81" spans="1:26" ht="22.5" customHeight="1">
      <c r="A81" s="37"/>
      <c r="B81" s="515"/>
      <c r="C81" s="501"/>
      <c r="D81" s="516"/>
      <c r="E81" s="297"/>
      <c r="F81" s="511" t="s">
        <v>161</v>
      </c>
      <c r="G81" s="492"/>
      <c r="H81" s="492"/>
      <c r="I81" s="492"/>
      <c r="J81" s="492"/>
      <c r="K81" s="492"/>
      <c r="L81" s="492"/>
      <c r="M81" s="492"/>
      <c r="N81" s="492"/>
      <c r="O81" s="492"/>
      <c r="P81" s="492"/>
      <c r="Q81" s="492"/>
      <c r="R81" s="492"/>
      <c r="S81" s="492"/>
      <c r="T81" s="493"/>
      <c r="U81" s="292"/>
      <c r="V81" s="293" t="str">
        <f>IF('1．SIOSシート'!B360 = FALSE, "×","○" )</f>
        <v>×</v>
      </c>
      <c r="W81" s="294" t="str">
        <f t="shared" si="0"/>
        <v>→</v>
      </c>
      <c r="X81" s="295" t="str">
        <f>IF('1．SIOSシート'!C360 = FALSE, "×","○" )</f>
        <v>×</v>
      </c>
      <c r="Y81" s="296"/>
      <c r="Z81" s="263" t="b">
        <v>0</v>
      </c>
    </row>
    <row r="82" spans="1:26" ht="22.5" customHeight="1">
      <c r="A82" s="37"/>
      <c r="B82" s="515"/>
      <c r="C82" s="501"/>
      <c r="D82" s="516"/>
      <c r="E82" s="297"/>
      <c r="F82" s="511" t="s">
        <v>162</v>
      </c>
      <c r="G82" s="492"/>
      <c r="H82" s="492"/>
      <c r="I82" s="492"/>
      <c r="J82" s="492"/>
      <c r="K82" s="492"/>
      <c r="L82" s="492"/>
      <c r="M82" s="492"/>
      <c r="N82" s="492"/>
      <c r="O82" s="492"/>
      <c r="P82" s="492"/>
      <c r="Q82" s="492"/>
      <c r="R82" s="492"/>
      <c r="S82" s="492"/>
      <c r="T82" s="493"/>
      <c r="U82" s="292"/>
      <c r="V82" s="293" t="str">
        <f>IF('1．SIOSシート'!B361 = FALSE, "×","○" )</f>
        <v>×</v>
      </c>
      <c r="W82" s="294" t="str">
        <f t="shared" si="0"/>
        <v>→</v>
      </c>
      <c r="X82" s="295" t="str">
        <f>IF('1．SIOSシート'!C361 = FALSE, "×","○" )</f>
        <v>×</v>
      </c>
      <c r="Y82" s="296"/>
      <c r="Z82" s="263" t="b">
        <v>0</v>
      </c>
    </row>
    <row r="83" spans="1:26" ht="22.5" customHeight="1">
      <c r="A83" s="37"/>
      <c r="B83" s="515"/>
      <c r="C83" s="501"/>
      <c r="D83" s="516"/>
      <c r="E83" s="297"/>
      <c r="F83" s="511" t="s">
        <v>1941</v>
      </c>
      <c r="G83" s="492"/>
      <c r="H83" s="492"/>
      <c r="I83" s="492"/>
      <c r="J83" s="492"/>
      <c r="K83" s="492"/>
      <c r="L83" s="492"/>
      <c r="M83" s="492"/>
      <c r="N83" s="492"/>
      <c r="O83" s="492"/>
      <c r="P83" s="492"/>
      <c r="Q83" s="492"/>
      <c r="R83" s="492"/>
      <c r="S83" s="492"/>
      <c r="T83" s="493"/>
      <c r="U83" s="292"/>
      <c r="V83" s="293" t="str">
        <f>IF('1．SIOSシート'!B362 = FALSE, "×","○" )</f>
        <v>×</v>
      </c>
      <c r="W83" s="294" t="str">
        <f t="shared" si="0"/>
        <v>→</v>
      </c>
      <c r="X83" s="295" t="str">
        <f>IF('1．SIOSシート'!C362 = FALSE, "×","○" )</f>
        <v>×</v>
      </c>
      <c r="Y83" s="296"/>
      <c r="Z83" s="263" t="b">
        <v>0</v>
      </c>
    </row>
    <row r="84" spans="1:26" ht="12.75">
      <c r="A84" s="33"/>
      <c r="B84" s="515"/>
      <c r="C84" s="501"/>
      <c r="D84" s="516"/>
      <c r="E84" s="268"/>
      <c r="F84" s="261"/>
      <c r="G84" s="261"/>
      <c r="H84" s="261"/>
      <c r="I84" s="261"/>
      <c r="J84" s="261"/>
      <c r="K84" s="261"/>
      <c r="L84" s="261"/>
      <c r="M84" s="261"/>
      <c r="N84" s="261"/>
      <c r="O84" s="261"/>
      <c r="P84" s="261"/>
      <c r="Q84" s="261"/>
      <c r="R84" s="261"/>
      <c r="S84" s="261"/>
      <c r="T84" s="261"/>
      <c r="U84" s="261"/>
      <c r="V84" s="261"/>
      <c r="W84" s="261"/>
      <c r="X84" s="261"/>
      <c r="Y84" s="271"/>
      <c r="Z84" s="227"/>
    </row>
    <row r="85" spans="1:26" ht="12.75">
      <c r="A85" s="33"/>
      <c r="B85" s="515"/>
      <c r="C85" s="501"/>
      <c r="D85" s="516"/>
      <c r="E85" s="268"/>
      <c r="F85" s="488" t="s">
        <v>129</v>
      </c>
      <c r="G85" s="489"/>
      <c r="H85" s="489"/>
      <c r="I85" s="489"/>
      <c r="J85" s="489"/>
      <c r="K85" s="489"/>
      <c r="L85" s="489"/>
      <c r="M85" s="489"/>
      <c r="N85" s="489"/>
      <c r="O85" s="490"/>
      <c r="P85" s="269"/>
      <c r="Q85" s="269"/>
      <c r="R85" s="269"/>
      <c r="S85" s="269"/>
      <c r="T85" s="269"/>
      <c r="U85" s="269"/>
      <c r="V85" s="269"/>
      <c r="W85" s="269"/>
      <c r="X85" s="261"/>
      <c r="Y85" s="271"/>
      <c r="Z85" s="227"/>
    </row>
    <row r="86" spans="1:26" ht="32.25" customHeight="1">
      <c r="A86" s="33"/>
      <c r="B86" s="515"/>
      <c r="C86" s="501"/>
      <c r="D86" s="516"/>
      <c r="E86" s="268"/>
      <c r="F86" s="479" t="str">
        <f>IF('1．SIOSシート'!B126="","",'1．SIOSシート'!B126)</f>
        <v xml:space="preserve"> </v>
      </c>
      <c r="G86" s="480"/>
      <c r="H86" s="480"/>
      <c r="I86" s="480"/>
      <c r="J86" s="480"/>
      <c r="K86" s="480"/>
      <c r="L86" s="480"/>
      <c r="M86" s="480"/>
      <c r="N86" s="480"/>
      <c r="O86" s="480"/>
      <c r="P86" s="480"/>
      <c r="Q86" s="480"/>
      <c r="R86" s="480"/>
      <c r="S86" s="480"/>
      <c r="T86" s="480"/>
      <c r="U86" s="480"/>
      <c r="V86" s="480"/>
      <c r="W86" s="481"/>
      <c r="X86" s="261"/>
      <c r="Y86" s="271"/>
      <c r="Z86" s="227"/>
    </row>
    <row r="87" spans="1:26" ht="32.25" customHeight="1">
      <c r="A87" s="33"/>
      <c r="B87" s="515"/>
      <c r="C87" s="501"/>
      <c r="D87" s="516"/>
      <c r="E87" s="268"/>
      <c r="F87" s="482"/>
      <c r="G87" s="483"/>
      <c r="H87" s="483"/>
      <c r="I87" s="483"/>
      <c r="J87" s="483"/>
      <c r="K87" s="483"/>
      <c r="L87" s="483"/>
      <c r="M87" s="483"/>
      <c r="N87" s="483"/>
      <c r="O87" s="483"/>
      <c r="P87" s="483"/>
      <c r="Q87" s="483"/>
      <c r="R87" s="483"/>
      <c r="S87" s="483"/>
      <c r="T87" s="483"/>
      <c r="U87" s="483"/>
      <c r="V87" s="483"/>
      <c r="W87" s="484"/>
      <c r="X87" s="261"/>
      <c r="Y87" s="271"/>
      <c r="Z87" s="227"/>
    </row>
    <row r="88" spans="1:26" ht="12.75">
      <c r="A88" s="33"/>
      <c r="B88" s="482"/>
      <c r="C88" s="483"/>
      <c r="D88" s="484"/>
      <c r="E88" s="276"/>
      <c r="F88" s="278"/>
      <c r="G88" s="278"/>
      <c r="H88" s="278"/>
      <c r="I88" s="278"/>
      <c r="J88" s="278"/>
      <c r="K88" s="278"/>
      <c r="L88" s="278"/>
      <c r="M88" s="278"/>
      <c r="N88" s="278"/>
      <c r="O88" s="278"/>
      <c r="P88" s="278"/>
      <c r="Q88" s="278"/>
      <c r="R88" s="278"/>
      <c r="S88" s="278"/>
      <c r="T88" s="278"/>
      <c r="U88" s="278"/>
      <c r="V88" s="278"/>
      <c r="W88" s="278"/>
      <c r="X88" s="278"/>
      <c r="Y88" s="279"/>
      <c r="Z88" s="227"/>
    </row>
    <row r="89" spans="1:26" ht="12.75">
      <c r="A89" s="33"/>
      <c r="B89" s="514" t="s">
        <v>163</v>
      </c>
      <c r="C89" s="480"/>
      <c r="D89" s="481"/>
      <c r="E89" s="264"/>
      <c r="F89" s="265"/>
      <c r="G89" s="265"/>
      <c r="H89" s="265"/>
      <c r="I89" s="265"/>
      <c r="J89" s="265"/>
      <c r="K89" s="265"/>
      <c r="L89" s="265"/>
      <c r="M89" s="265"/>
      <c r="N89" s="265"/>
      <c r="O89" s="265"/>
      <c r="P89" s="265"/>
      <c r="Q89" s="265"/>
      <c r="R89" s="265"/>
      <c r="S89" s="265"/>
      <c r="T89" s="265"/>
      <c r="U89" s="265"/>
      <c r="V89" s="485" t="s">
        <v>123</v>
      </c>
      <c r="W89" s="486"/>
      <c r="X89" s="487"/>
      <c r="Y89" s="267"/>
      <c r="Z89" s="227"/>
    </row>
    <row r="90" spans="1:26" ht="12.75">
      <c r="A90" s="33"/>
      <c r="B90" s="515"/>
      <c r="C90" s="501"/>
      <c r="D90" s="516"/>
      <c r="E90" s="268"/>
      <c r="F90" s="269"/>
      <c r="G90" s="269"/>
      <c r="H90" s="269"/>
      <c r="I90" s="269"/>
      <c r="J90" s="269"/>
      <c r="K90" s="269"/>
      <c r="L90" s="269"/>
      <c r="M90" s="269"/>
      <c r="N90" s="269"/>
      <c r="O90" s="269"/>
      <c r="P90" s="269"/>
      <c r="Q90" s="269"/>
      <c r="R90" s="269"/>
      <c r="S90" s="269"/>
      <c r="T90" s="269"/>
      <c r="U90" s="269"/>
      <c r="V90" s="270" t="s">
        <v>144</v>
      </c>
      <c r="W90" s="282" t="s">
        <v>145</v>
      </c>
      <c r="X90" s="270" t="s">
        <v>73</v>
      </c>
      <c r="Y90" s="271"/>
      <c r="Z90" s="227"/>
    </row>
    <row r="91" spans="1:26" ht="21.75" customHeight="1">
      <c r="A91" s="33"/>
      <c r="B91" s="515"/>
      <c r="C91" s="501"/>
      <c r="D91" s="516"/>
      <c r="E91" s="272"/>
      <c r="F91" s="511" t="s">
        <v>1929</v>
      </c>
      <c r="G91" s="492"/>
      <c r="H91" s="492"/>
      <c r="I91" s="492"/>
      <c r="J91" s="492"/>
      <c r="K91" s="492"/>
      <c r="L91" s="492"/>
      <c r="M91" s="492"/>
      <c r="N91" s="492"/>
      <c r="O91" s="492"/>
      <c r="P91" s="492"/>
      <c r="Q91" s="492"/>
      <c r="R91" s="492"/>
      <c r="S91" s="492"/>
      <c r="T91" s="493"/>
      <c r="U91" s="298"/>
      <c r="V91" s="274" t="str">
        <f>IF('1．SIOSシート'!B371 = FALSE, "×","○" )</f>
        <v>×</v>
      </c>
      <c r="W91" s="299" t="str">
        <f t="shared" ref="W91:W103" si="1">IF(V91="○",IF(X91="○","→","↘"),IF(X91="○","↗","→"))</f>
        <v>→</v>
      </c>
      <c r="X91" s="300" t="str">
        <f>IF('1．SIOSシート'!C371 = FALSE, "×","○" )</f>
        <v>×</v>
      </c>
      <c r="Y91" s="271"/>
      <c r="Z91" s="262" t="b">
        <v>0</v>
      </c>
    </row>
    <row r="92" spans="1:26" ht="21.75" customHeight="1">
      <c r="A92" s="33"/>
      <c r="B92" s="515"/>
      <c r="C92" s="501"/>
      <c r="D92" s="516"/>
      <c r="E92" s="272"/>
      <c r="F92" s="512" t="s">
        <v>1977</v>
      </c>
      <c r="G92" s="492"/>
      <c r="H92" s="492"/>
      <c r="I92" s="492"/>
      <c r="J92" s="492"/>
      <c r="K92" s="492"/>
      <c r="L92" s="492"/>
      <c r="M92" s="492"/>
      <c r="N92" s="492"/>
      <c r="O92" s="492"/>
      <c r="P92" s="492"/>
      <c r="Q92" s="492"/>
      <c r="R92" s="492"/>
      <c r="S92" s="492"/>
      <c r="T92" s="493"/>
      <c r="U92" s="298"/>
      <c r="V92" s="274" t="str">
        <f>IF('1．SIOSシート'!B372 = FALSE, "×","○" )</f>
        <v>×</v>
      </c>
      <c r="W92" s="299" t="str">
        <f t="shared" si="1"/>
        <v>→</v>
      </c>
      <c r="X92" s="300" t="str">
        <f>IF('1．SIOSシート'!C372 = FALSE, "×","○" )</f>
        <v>×</v>
      </c>
      <c r="Y92" s="271"/>
      <c r="Z92" s="262" t="b">
        <v>0</v>
      </c>
    </row>
    <row r="93" spans="1:26" ht="21.75" customHeight="1">
      <c r="A93" s="33"/>
      <c r="B93" s="515"/>
      <c r="C93" s="501"/>
      <c r="D93" s="516"/>
      <c r="E93" s="272"/>
      <c r="F93" s="511" t="s">
        <v>1930</v>
      </c>
      <c r="G93" s="492"/>
      <c r="H93" s="492"/>
      <c r="I93" s="492"/>
      <c r="J93" s="492"/>
      <c r="K93" s="492"/>
      <c r="L93" s="492"/>
      <c r="M93" s="492"/>
      <c r="N93" s="492"/>
      <c r="O93" s="492"/>
      <c r="P93" s="492"/>
      <c r="Q93" s="492"/>
      <c r="R93" s="492"/>
      <c r="S93" s="492"/>
      <c r="T93" s="493"/>
      <c r="U93" s="298"/>
      <c r="V93" s="274" t="str">
        <f>IF('1．SIOSシート'!B373 = FALSE, "×","○" )</f>
        <v>×</v>
      </c>
      <c r="W93" s="299" t="str">
        <f t="shared" si="1"/>
        <v>→</v>
      </c>
      <c r="X93" s="300" t="str">
        <f>IF('1．SIOSシート'!C373 = FALSE, "×","○" )</f>
        <v>×</v>
      </c>
      <c r="Y93" s="271"/>
      <c r="Z93" s="262" t="b">
        <v>0</v>
      </c>
    </row>
    <row r="94" spans="1:26" ht="21.75" customHeight="1">
      <c r="A94" s="33"/>
      <c r="B94" s="515"/>
      <c r="C94" s="501"/>
      <c r="D94" s="516"/>
      <c r="E94" s="251"/>
      <c r="F94" s="511" t="s">
        <v>164</v>
      </c>
      <c r="G94" s="492"/>
      <c r="H94" s="492"/>
      <c r="I94" s="492"/>
      <c r="J94" s="492"/>
      <c r="K94" s="492"/>
      <c r="L94" s="492"/>
      <c r="M94" s="492"/>
      <c r="N94" s="492"/>
      <c r="O94" s="492"/>
      <c r="P94" s="492"/>
      <c r="Q94" s="492"/>
      <c r="R94" s="492"/>
      <c r="S94" s="492"/>
      <c r="T94" s="493"/>
      <c r="U94" s="298"/>
      <c r="V94" s="274" t="str">
        <f>IF('1．SIOSシート'!B374 = FALSE, "×","○" )</f>
        <v>×</v>
      </c>
      <c r="W94" s="299" t="str">
        <f t="shared" si="1"/>
        <v>→</v>
      </c>
      <c r="X94" s="300" t="str">
        <f>IF('1．SIOSシート'!C374 = FALSE, "×","○" )</f>
        <v>×</v>
      </c>
      <c r="Y94" s="271"/>
      <c r="Z94" s="262" t="b">
        <v>0</v>
      </c>
    </row>
    <row r="95" spans="1:26" ht="21.75" customHeight="1">
      <c r="A95" s="33"/>
      <c r="B95" s="515"/>
      <c r="C95" s="501"/>
      <c r="D95" s="516"/>
      <c r="E95" s="272"/>
      <c r="F95" s="511" t="s">
        <v>1931</v>
      </c>
      <c r="G95" s="492"/>
      <c r="H95" s="492"/>
      <c r="I95" s="492"/>
      <c r="J95" s="492"/>
      <c r="K95" s="492"/>
      <c r="L95" s="492"/>
      <c r="M95" s="492"/>
      <c r="N95" s="492"/>
      <c r="O95" s="492"/>
      <c r="P95" s="492"/>
      <c r="Q95" s="492"/>
      <c r="R95" s="492"/>
      <c r="S95" s="492"/>
      <c r="T95" s="493"/>
      <c r="U95" s="298"/>
      <c r="V95" s="274" t="str">
        <f>IF('1．SIOSシート'!B375 = FALSE, "×","○" )</f>
        <v>×</v>
      </c>
      <c r="W95" s="299" t="str">
        <f t="shared" si="1"/>
        <v>→</v>
      </c>
      <c r="X95" s="300" t="str">
        <f>IF('1．SIOSシート'!C375 = FALSE, "×","○" )</f>
        <v>×</v>
      </c>
      <c r="Y95" s="271"/>
      <c r="Z95" s="262" t="b">
        <v>0</v>
      </c>
    </row>
    <row r="96" spans="1:26" ht="21.75" customHeight="1">
      <c r="A96" s="33"/>
      <c r="B96" s="515"/>
      <c r="C96" s="501"/>
      <c r="D96" s="516"/>
      <c r="E96" s="272"/>
      <c r="F96" s="511" t="s">
        <v>165</v>
      </c>
      <c r="G96" s="492"/>
      <c r="H96" s="492"/>
      <c r="I96" s="492"/>
      <c r="J96" s="492"/>
      <c r="K96" s="492"/>
      <c r="L96" s="492"/>
      <c r="M96" s="492"/>
      <c r="N96" s="492"/>
      <c r="O96" s="492"/>
      <c r="P96" s="492"/>
      <c r="Q96" s="492"/>
      <c r="R96" s="492"/>
      <c r="S96" s="492"/>
      <c r="T96" s="493"/>
      <c r="U96" s="298"/>
      <c r="V96" s="274" t="str">
        <f>IF('1．SIOSシート'!B376 = FALSE, "×","○" )</f>
        <v>×</v>
      </c>
      <c r="W96" s="299" t="str">
        <f t="shared" si="1"/>
        <v>→</v>
      </c>
      <c r="X96" s="300" t="str">
        <f>IF('1．SIOSシート'!C376 = FALSE, "×","○" )</f>
        <v>×</v>
      </c>
      <c r="Y96" s="271"/>
      <c r="Z96" s="262" t="b">
        <v>0</v>
      </c>
    </row>
    <row r="97" spans="1:26" ht="21.75" customHeight="1">
      <c r="A97" s="33"/>
      <c r="B97" s="515"/>
      <c r="C97" s="501"/>
      <c r="D97" s="516"/>
      <c r="E97" s="272"/>
      <c r="F97" s="511" t="s">
        <v>166</v>
      </c>
      <c r="G97" s="492"/>
      <c r="H97" s="492"/>
      <c r="I97" s="492"/>
      <c r="J97" s="492"/>
      <c r="K97" s="492"/>
      <c r="L97" s="492"/>
      <c r="M97" s="492"/>
      <c r="N97" s="492"/>
      <c r="O97" s="492"/>
      <c r="P97" s="492"/>
      <c r="Q97" s="492"/>
      <c r="R97" s="492"/>
      <c r="S97" s="492"/>
      <c r="T97" s="493"/>
      <c r="U97" s="298"/>
      <c r="V97" s="274" t="str">
        <f>IF('1．SIOSシート'!B377 = FALSE, "×","○" )</f>
        <v>×</v>
      </c>
      <c r="W97" s="299" t="str">
        <f t="shared" si="1"/>
        <v>→</v>
      </c>
      <c r="X97" s="300" t="str">
        <f>IF('1．SIOSシート'!C377 = FALSE, "×","○" )</f>
        <v>×</v>
      </c>
      <c r="Y97" s="271"/>
      <c r="Z97" s="262" t="b">
        <v>0</v>
      </c>
    </row>
    <row r="98" spans="1:26" ht="21.75" customHeight="1">
      <c r="A98" s="33"/>
      <c r="B98" s="515"/>
      <c r="C98" s="501"/>
      <c r="D98" s="516"/>
      <c r="E98" s="272"/>
      <c r="F98" s="511" t="s">
        <v>167</v>
      </c>
      <c r="G98" s="492"/>
      <c r="H98" s="492"/>
      <c r="I98" s="492"/>
      <c r="J98" s="492"/>
      <c r="K98" s="492"/>
      <c r="L98" s="492"/>
      <c r="M98" s="492"/>
      <c r="N98" s="492"/>
      <c r="O98" s="492"/>
      <c r="P98" s="492"/>
      <c r="Q98" s="492"/>
      <c r="R98" s="492"/>
      <c r="S98" s="492"/>
      <c r="T98" s="493"/>
      <c r="U98" s="298"/>
      <c r="V98" s="274" t="str">
        <f>IF('1．SIOSシート'!B378 = FALSE, "×","○" )</f>
        <v>×</v>
      </c>
      <c r="W98" s="299" t="str">
        <f t="shared" si="1"/>
        <v>→</v>
      </c>
      <c r="X98" s="300" t="str">
        <f>IF('1．SIOSシート'!C378 = FALSE, "×","○" )</f>
        <v>×</v>
      </c>
      <c r="Y98" s="271"/>
      <c r="Z98" s="262" t="b">
        <v>0</v>
      </c>
    </row>
    <row r="99" spans="1:26" ht="21.75" customHeight="1">
      <c r="A99" s="33"/>
      <c r="B99" s="515"/>
      <c r="C99" s="501"/>
      <c r="D99" s="516"/>
      <c r="E99" s="272"/>
      <c r="F99" s="511" t="s">
        <v>1932</v>
      </c>
      <c r="G99" s="492"/>
      <c r="H99" s="492"/>
      <c r="I99" s="492"/>
      <c r="J99" s="492"/>
      <c r="K99" s="492"/>
      <c r="L99" s="492"/>
      <c r="M99" s="492"/>
      <c r="N99" s="492"/>
      <c r="O99" s="492"/>
      <c r="P99" s="492"/>
      <c r="Q99" s="492"/>
      <c r="R99" s="492"/>
      <c r="S99" s="492"/>
      <c r="T99" s="493"/>
      <c r="U99" s="298"/>
      <c r="V99" s="274" t="str">
        <f>IF('1．SIOSシート'!B379 = FALSE, "×","○" )</f>
        <v>×</v>
      </c>
      <c r="W99" s="299" t="str">
        <f t="shared" si="1"/>
        <v>→</v>
      </c>
      <c r="X99" s="300" t="str">
        <f>IF('1．SIOSシート'!C379 = FALSE, "×","○" )</f>
        <v>×</v>
      </c>
      <c r="Y99" s="271"/>
      <c r="Z99" s="262" t="b">
        <v>0</v>
      </c>
    </row>
    <row r="100" spans="1:26" ht="21.75" customHeight="1">
      <c r="A100" s="33"/>
      <c r="B100" s="515"/>
      <c r="C100" s="501"/>
      <c r="D100" s="516"/>
      <c r="E100" s="272"/>
      <c r="F100" s="511" t="s">
        <v>1933</v>
      </c>
      <c r="G100" s="492"/>
      <c r="H100" s="492"/>
      <c r="I100" s="492"/>
      <c r="J100" s="492"/>
      <c r="K100" s="492"/>
      <c r="L100" s="492"/>
      <c r="M100" s="492"/>
      <c r="N100" s="492"/>
      <c r="O100" s="492"/>
      <c r="P100" s="492"/>
      <c r="Q100" s="492"/>
      <c r="R100" s="492"/>
      <c r="S100" s="492"/>
      <c r="T100" s="493"/>
      <c r="U100" s="298"/>
      <c r="V100" s="274" t="str">
        <f>IF('1．SIOSシート'!B380 = FALSE, "×","○" )</f>
        <v>×</v>
      </c>
      <c r="W100" s="299" t="str">
        <f t="shared" si="1"/>
        <v>→</v>
      </c>
      <c r="X100" s="300" t="str">
        <f>IF('1．SIOSシート'!C380 = FALSE, "×","○" )</f>
        <v>×</v>
      </c>
      <c r="Y100" s="271"/>
      <c r="Z100" s="262" t="b">
        <v>0</v>
      </c>
    </row>
    <row r="101" spans="1:26" ht="21.75" customHeight="1">
      <c r="A101" s="33"/>
      <c r="B101" s="515"/>
      <c r="C101" s="501"/>
      <c r="D101" s="516"/>
      <c r="E101" s="272"/>
      <c r="F101" s="511" t="s">
        <v>1934</v>
      </c>
      <c r="G101" s="492"/>
      <c r="H101" s="492"/>
      <c r="I101" s="492"/>
      <c r="J101" s="492"/>
      <c r="K101" s="492"/>
      <c r="L101" s="492"/>
      <c r="M101" s="492"/>
      <c r="N101" s="492"/>
      <c r="O101" s="492"/>
      <c r="P101" s="492"/>
      <c r="Q101" s="492"/>
      <c r="R101" s="492"/>
      <c r="S101" s="492"/>
      <c r="T101" s="493"/>
      <c r="U101" s="298"/>
      <c r="V101" s="274" t="str">
        <f>IF('1．SIOSシート'!B381 = FALSE, "×","○" )</f>
        <v>×</v>
      </c>
      <c r="W101" s="299" t="str">
        <f t="shared" si="1"/>
        <v>→</v>
      </c>
      <c r="X101" s="300" t="str">
        <f>IF('1．SIOSシート'!C381 = FALSE, "×","○" )</f>
        <v>×</v>
      </c>
      <c r="Y101" s="271"/>
      <c r="Z101" s="262" t="b">
        <v>0</v>
      </c>
    </row>
    <row r="102" spans="1:26" ht="21.75" customHeight="1">
      <c r="A102" s="33"/>
      <c r="B102" s="515"/>
      <c r="C102" s="501"/>
      <c r="D102" s="516"/>
      <c r="E102" s="272"/>
      <c r="F102" s="511" t="s">
        <v>1935</v>
      </c>
      <c r="G102" s="492"/>
      <c r="H102" s="492"/>
      <c r="I102" s="492"/>
      <c r="J102" s="492"/>
      <c r="K102" s="492"/>
      <c r="L102" s="492"/>
      <c r="M102" s="492"/>
      <c r="N102" s="492"/>
      <c r="O102" s="492"/>
      <c r="P102" s="492"/>
      <c r="Q102" s="492"/>
      <c r="R102" s="492"/>
      <c r="S102" s="492"/>
      <c r="T102" s="493"/>
      <c r="U102" s="298"/>
      <c r="V102" s="274" t="str">
        <f>IF('1．SIOSシート'!B382 = FALSE, "×","○" )</f>
        <v>×</v>
      </c>
      <c r="W102" s="299" t="str">
        <f t="shared" si="1"/>
        <v>→</v>
      </c>
      <c r="X102" s="300" t="str">
        <f>IF('1．SIOSシート'!C382 = FALSE, "×","○" )</f>
        <v>×</v>
      </c>
      <c r="Y102" s="271"/>
      <c r="Z102" s="262" t="b">
        <v>0</v>
      </c>
    </row>
    <row r="103" spans="1:26" ht="21.75" customHeight="1">
      <c r="A103" s="33"/>
      <c r="B103" s="515"/>
      <c r="C103" s="501"/>
      <c r="D103" s="516"/>
      <c r="E103" s="272"/>
      <c r="F103" s="511" t="s">
        <v>1936</v>
      </c>
      <c r="G103" s="492"/>
      <c r="H103" s="492"/>
      <c r="I103" s="492"/>
      <c r="J103" s="492"/>
      <c r="K103" s="492"/>
      <c r="L103" s="492"/>
      <c r="M103" s="492"/>
      <c r="N103" s="492"/>
      <c r="O103" s="492"/>
      <c r="P103" s="492"/>
      <c r="Q103" s="492"/>
      <c r="R103" s="492"/>
      <c r="S103" s="492"/>
      <c r="T103" s="493"/>
      <c r="U103" s="298"/>
      <c r="V103" s="274" t="str">
        <f>IF('1．SIOSシート'!B383 = FALSE, "×","○" )</f>
        <v>×</v>
      </c>
      <c r="W103" s="299" t="str">
        <f t="shared" si="1"/>
        <v>→</v>
      </c>
      <c r="X103" s="300" t="str">
        <f>IF('1．SIOSシート'!C373 = FALSE, "×","○" )</f>
        <v>×</v>
      </c>
      <c r="Y103" s="271"/>
      <c r="Z103" s="262" t="b">
        <v>0</v>
      </c>
    </row>
    <row r="104" spans="1:26" ht="12.75">
      <c r="A104" s="33"/>
      <c r="B104" s="515"/>
      <c r="C104" s="501"/>
      <c r="D104" s="516"/>
      <c r="E104" s="268"/>
      <c r="F104" s="544"/>
      <c r="G104" s="545"/>
      <c r="H104" s="545"/>
      <c r="I104" s="545"/>
      <c r="J104" s="545"/>
      <c r="K104" s="545"/>
      <c r="L104" s="545"/>
      <c r="M104" s="545"/>
      <c r="N104" s="545"/>
      <c r="O104" s="545"/>
      <c r="P104" s="545"/>
      <c r="Q104" s="545"/>
      <c r="R104" s="545"/>
      <c r="S104" s="545"/>
      <c r="T104" s="545"/>
      <c r="U104" s="496"/>
      <c r="V104" s="261"/>
      <c r="W104" s="261"/>
      <c r="X104" s="261"/>
      <c r="Y104" s="271"/>
      <c r="Z104" s="34"/>
    </row>
    <row r="105" spans="1:26" ht="12.75">
      <c r="A105" s="33"/>
      <c r="B105" s="515"/>
      <c r="C105" s="501"/>
      <c r="D105" s="516"/>
      <c r="E105" s="268"/>
      <c r="F105" s="488" t="s">
        <v>129</v>
      </c>
      <c r="G105" s="489"/>
      <c r="H105" s="489"/>
      <c r="I105" s="489"/>
      <c r="J105" s="489"/>
      <c r="K105" s="489"/>
      <c r="L105" s="489"/>
      <c r="M105" s="489"/>
      <c r="N105" s="489"/>
      <c r="O105" s="490"/>
      <c r="P105" s="269"/>
      <c r="Q105" s="269"/>
      <c r="R105" s="269"/>
      <c r="S105" s="269"/>
      <c r="T105" s="269"/>
      <c r="U105" s="269"/>
      <c r="V105" s="269"/>
      <c r="W105" s="269"/>
      <c r="X105" s="261"/>
      <c r="Y105" s="271"/>
      <c r="Z105" s="34"/>
    </row>
    <row r="106" spans="1:26" ht="33" customHeight="1">
      <c r="A106" s="33"/>
      <c r="B106" s="515"/>
      <c r="C106" s="501"/>
      <c r="D106" s="516"/>
      <c r="E106" s="268"/>
      <c r="F106" s="479" t="str">
        <f>IF('1．SIOSシート'!B154="","",'1．SIOSシート'!B154)</f>
        <v xml:space="preserve"> </v>
      </c>
      <c r="G106" s="480"/>
      <c r="H106" s="480"/>
      <c r="I106" s="480"/>
      <c r="J106" s="480"/>
      <c r="K106" s="480"/>
      <c r="L106" s="480"/>
      <c r="M106" s="480"/>
      <c r="N106" s="480"/>
      <c r="O106" s="480"/>
      <c r="P106" s="480"/>
      <c r="Q106" s="480"/>
      <c r="R106" s="480"/>
      <c r="S106" s="480"/>
      <c r="T106" s="480"/>
      <c r="U106" s="480"/>
      <c r="V106" s="480"/>
      <c r="W106" s="481"/>
      <c r="X106" s="261"/>
      <c r="Y106" s="271"/>
      <c r="Z106" s="34"/>
    </row>
    <row r="107" spans="1:26" ht="33" customHeight="1">
      <c r="A107" s="33"/>
      <c r="B107" s="515"/>
      <c r="C107" s="501"/>
      <c r="D107" s="516"/>
      <c r="E107" s="268"/>
      <c r="F107" s="482"/>
      <c r="G107" s="483"/>
      <c r="H107" s="483"/>
      <c r="I107" s="483"/>
      <c r="J107" s="483"/>
      <c r="K107" s="483"/>
      <c r="L107" s="483"/>
      <c r="M107" s="483"/>
      <c r="N107" s="483"/>
      <c r="O107" s="483"/>
      <c r="P107" s="483"/>
      <c r="Q107" s="483"/>
      <c r="R107" s="483"/>
      <c r="S107" s="483"/>
      <c r="T107" s="483"/>
      <c r="U107" s="483"/>
      <c r="V107" s="483"/>
      <c r="W107" s="484"/>
      <c r="X107" s="261"/>
      <c r="Y107" s="271"/>
      <c r="Z107" s="34"/>
    </row>
    <row r="108" spans="1:26" ht="12.75">
      <c r="A108" s="33"/>
      <c r="B108" s="482"/>
      <c r="C108" s="483"/>
      <c r="D108" s="484"/>
      <c r="E108" s="276"/>
      <c r="F108" s="278"/>
      <c r="G108" s="278"/>
      <c r="H108" s="278"/>
      <c r="I108" s="278"/>
      <c r="J108" s="278"/>
      <c r="K108" s="278"/>
      <c r="L108" s="278"/>
      <c r="M108" s="278"/>
      <c r="N108" s="278"/>
      <c r="O108" s="278"/>
      <c r="P108" s="278"/>
      <c r="Q108" s="278"/>
      <c r="R108" s="278"/>
      <c r="S108" s="278"/>
      <c r="T108" s="278"/>
      <c r="U108" s="278"/>
      <c r="V108" s="278"/>
      <c r="W108" s="278"/>
      <c r="X108" s="278"/>
      <c r="Y108" s="279"/>
      <c r="Z108" s="34"/>
    </row>
    <row r="109" spans="1:26" ht="12.75">
      <c r="A109" s="26"/>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26"/>
    </row>
    <row r="110" spans="1:26" ht="12.7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2.75">
      <c r="A111" s="26"/>
      <c r="B111" s="26"/>
      <c r="C111" s="26"/>
      <c r="D111" s="26"/>
      <c r="E111" s="26"/>
      <c r="F111" s="26"/>
      <c r="G111" s="26"/>
      <c r="H111" s="26"/>
      <c r="I111" s="26"/>
      <c r="J111" s="26"/>
      <c r="K111" s="26"/>
      <c r="L111" s="26"/>
      <c r="M111" s="26"/>
      <c r="N111" s="26"/>
      <c r="O111" s="26"/>
      <c r="P111" s="26"/>
      <c r="Q111" s="26"/>
      <c r="R111" s="26"/>
      <c r="S111" s="26"/>
      <c r="T111" s="26"/>
      <c r="U111" s="26"/>
      <c r="V111" s="517" t="s">
        <v>114</v>
      </c>
      <c r="W111" s="518"/>
      <c r="X111" s="518"/>
      <c r="Y111" s="519"/>
      <c r="Z111" s="26"/>
    </row>
    <row r="112" spans="1:26" ht="12.75">
      <c r="A112" s="26"/>
      <c r="B112" s="26"/>
      <c r="C112" s="26"/>
      <c r="D112" s="26"/>
      <c r="E112" s="26"/>
      <c r="F112" s="26"/>
      <c r="G112" s="26"/>
      <c r="H112" s="26"/>
      <c r="I112" s="26"/>
      <c r="J112" s="26"/>
      <c r="K112" s="26"/>
      <c r="L112" s="26"/>
      <c r="M112" s="26"/>
      <c r="N112" s="26"/>
      <c r="O112" s="26"/>
      <c r="P112" s="26"/>
      <c r="Q112" s="26"/>
      <c r="R112" s="26"/>
      <c r="S112" s="26"/>
      <c r="T112" s="26"/>
      <c r="U112" s="26"/>
      <c r="V112" s="520"/>
      <c r="W112" s="521"/>
      <c r="X112" s="521"/>
      <c r="Y112" s="522"/>
      <c r="Z112" s="26"/>
    </row>
    <row r="113" spans="1:26" ht="12.7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2.7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2.7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9.9499999999999993"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2.75" hidden="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2.75" hidden="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2.75" hidden="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2.7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2.7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2.7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2.7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2.7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2.7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2.95" hidden="1"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2.95" hidden="1"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2.95" hidden="1"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2.95" hidden="1"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2.95" hidden="1"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2.95" hidden="1"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2.95" hidden="1"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2.95" hidden="1"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2.95" hidden="1"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2.95" hidden="1"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2.95" hidden="1"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2.95" hidden="1"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2.95" hidden="1"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2.95" hidden="1"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2.95" hidden="1"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2.95" hidden="1"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2.95" hidden="1"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2.95" hidden="1"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2.95" hidden="1"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2.95" hidden="1"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2.95" hidden="1"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2.95" hidden="1" customHeight="1"/>
    <row r="148" spans="1:26" ht="12.95" hidden="1" customHeight="1"/>
    <row r="149" spans="1:26" ht="12.95" hidden="1" customHeight="1">
      <c r="X149" s="38">
        <f>'1．SIOSシート'!B321</f>
        <v>0</v>
      </c>
      <c r="Y149">
        <f>'1．SIOSシート'!C321</f>
        <v>0</v>
      </c>
      <c r="Z149" s="38">
        <f>Y149-X149</f>
        <v>0</v>
      </c>
    </row>
    <row r="150" spans="1:26" ht="12.95" hidden="1" customHeight="1">
      <c r="X150" s="38">
        <f>'1．SIOSシート'!B322</f>
        <v>0</v>
      </c>
      <c r="Y150">
        <f>'1．SIOSシート'!C322</f>
        <v>0</v>
      </c>
      <c r="Z150" s="38">
        <f>Y150-X150</f>
        <v>0</v>
      </c>
    </row>
    <row r="151" spans="1:26" ht="12.95" hidden="1" customHeight="1">
      <c r="X151" s="38">
        <f>'1．SIOSシート'!B323</f>
        <v>0</v>
      </c>
      <c r="Y151">
        <f>'1．SIOSシート'!C323</f>
        <v>0</v>
      </c>
      <c r="Z151" s="38">
        <f>Y151-X151</f>
        <v>0</v>
      </c>
    </row>
    <row r="152" spans="1:26" ht="12.95" hidden="1" customHeight="1">
      <c r="X152" s="38">
        <f>'1．SIOSシート'!B324</f>
        <v>0</v>
      </c>
      <c r="Y152">
        <f>'1．SIOSシート'!C324</f>
        <v>0</v>
      </c>
      <c r="Z152" s="38">
        <f>Y152-X152</f>
        <v>0</v>
      </c>
    </row>
    <row r="153" spans="1:26" ht="12.95" hidden="1" customHeight="1">
      <c r="X153" s="38">
        <f>'1．SIOSシート'!B325</f>
        <v>0</v>
      </c>
      <c r="Y153">
        <f>'1．SIOSシート'!C325</f>
        <v>0</v>
      </c>
      <c r="Z153" s="38">
        <f>Y153-X153</f>
        <v>0</v>
      </c>
    </row>
    <row r="154" spans="1:26" ht="12.95" hidden="1" customHeight="1"/>
    <row r="155" spans="1:26" ht="12.95" hidden="1" customHeight="1">
      <c r="B155" s="39" t="s">
        <v>168</v>
      </c>
      <c r="C155" s="40" t="s">
        <v>169</v>
      </c>
      <c r="D155" s="40" t="s">
        <v>170</v>
      </c>
      <c r="E155" s="41" t="s">
        <v>171</v>
      </c>
      <c r="F155" s="41"/>
      <c r="G155" s="42" t="s">
        <v>172</v>
      </c>
      <c r="H155" s="43" t="s">
        <v>173</v>
      </c>
    </row>
    <row r="156" spans="1:26" ht="12.95" hidden="1" customHeight="1">
      <c r="B156" s="44"/>
      <c r="C156" s="44"/>
      <c r="D156" s="44"/>
      <c r="E156" s="44"/>
      <c r="F156" s="44"/>
      <c r="G156" s="44"/>
    </row>
    <row r="157" spans="1:26" ht="12.95" hidden="1" customHeight="1">
      <c r="B157" s="44" t="s">
        <v>174</v>
      </c>
      <c r="C157" s="44" t="s">
        <v>175</v>
      </c>
      <c r="D157" s="45" t="s">
        <v>176</v>
      </c>
      <c r="E157" s="44" t="s">
        <v>177</v>
      </c>
      <c r="F157" s="44" t="s">
        <v>178</v>
      </c>
      <c r="G157" s="45" t="s">
        <v>179</v>
      </c>
      <c r="H157" s="46" t="s">
        <v>180</v>
      </c>
      <c r="I157" s="46" t="s">
        <v>181</v>
      </c>
      <c r="J157" s="46" t="s">
        <v>182</v>
      </c>
      <c r="N157" s="38" t="s">
        <v>183</v>
      </c>
      <c r="O157" s="38" t="str">
        <f>IF($Z11=TRUE,D157&amp;CHAR(10),IF($X11="×",D157&amp;CHAR(10),""))</f>
        <v xml:space="preserve">一番近い店まで買い物に行く【移動範囲】
</v>
      </c>
      <c r="P157" s="38" t="str">
        <f t="shared" ref="P157:Y157" si="2">IF($Z11=TRUE,E157&amp;CHAR(10),IF($X11="×",E157&amp;CHAR(10),""))</f>
        <v xml:space="preserve">○○まで買い物に行ける
</v>
      </c>
      <c r="Q157" s="38" t="str">
        <f t="shared" si="2"/>
        <v xml:space="preserve">記入例：近所のコンビニまで買い物に行ける
</v>
      </c>
      <c r="R157" s="38" t="str">
        <f t="shared" si="2"/>
        <v xml:space="preserve">d620 物品とサービスの入手
</v>
      </c>
      <c r="S157" s="47" t="str">
        <f t="shared" si="2"/>
        <v xml:space="preserve">自宅近くのコンビニまで歩いて行く
</v>
      </c>
      <c r="T157" s="47" t="str">
        <f t="shared" si="2"/>
        <v xml:space="preserve">最寄りの店まで電動カートで往復する
</v>
      </c>
      <c r="U157" s="47" t="str">
        <f t="shared" si="2"/>
        <v xml:space="preserve">歩行器を使って最寄りの店に行く
</v>
      </c>
      <c r="V157" s="47" t="str">
        <f t="shared" si="2"/>
        <v xml:space="preserve">
</v>
      </c>
      <c r="W157" s="47" t="str">
        <f t="shared" si="2"/>
        <v xml:space="preserve">
</v>
      </c>
      <c r="X157" s="47" t="str">
        <f t="shared" si="2"/>
        <v xml:space="preserve">
</v>
      </c>
      <c r="Y157" s="47" t="str">
        <f t="shared" si="2"/>
        <v xml:space="preserve">a1
</v>
      </c>
    </row>
    <row r="158" spans="1:26" ht="12.95" hidden="1" customHeight="1">
      <c r="B158" s="44" t="s">
        <v>174</v>
      </c>
      <c r="C158" s="44" t="s">
        <v>184</v>
      </c>
      <c r="D158" s="48" t="s">
        <v>185</v>
      </c>
      <c r="E158" s="44" t="s">
        <v>186</v>
      </c>
      <c r="F158" s="44" t="s">
        <v>187</v>
      </c>
      <c r="G158" s="49" t="s">
        <v>188</v>
      </c>
      <c r="H158" s="46" t="s">
        <v>189</v>
      </c>
      <c r="I158" s="46" t="s">
        <v>190</v>
      </c>
      <c r="J158" s="46" t="s">
        <v>191</v>
      </c>
      <c r="N158" s="38" t="s">
        <v>192</v>
      </c>
      <c r="O158" s="38" t="str">
        <f>IF($Z12=TRUE,D158&amp;CHAR(10),IF($X12="×",D158&amp;CHAR(10),""))</f>
        <v xml:space="preserve">タクシーや自家用車で市町村外に出掛けられる【移動範囲】
</v>
      </c>
      <c r="P158" s="38" t="str">
        <f t="shared" ref="P158:Y161" si="3">IF($Z12=TRUE,E158&amp;CHAR(10),IF($X12="×",E158&amp;CHAR(10),""))</f>
        <v xml:space="preserve">○○までタクシーで外出できる
</v>
      </c>
      <c r="Q158" s="38" t="str">
        <f t="shared" si="3"/>
        <v xml:space="preserve">記入例：タクシーを使って市外の病院に行ける
</v>
      </c>
      <c r="R158" s="38" t="str">
        <f t="shared" si="3"/>
        <v xml:space="preserve">d470 交通機関や手段の利用
</v>
      </c>
      <c r="S158" s="47" t="str">
        <f t="shared" si="3"/>
        <v xml:space="preserve">タクシーで1人で通院する
</v>
      </c>
      <c r="T158" s="47" t="str">
        <f t="shared" si="3"/>
        <v xml:space="preserve">家族の車に同乗してスーパーに行く
</v>
      </c>
      <c r="U158" s="47" t="str">
        <f t="shared" si="3"/>
        <v xml:space="preserve">タクシーで娘夫婦の家に出掛ける
</v>
      </c>
      <c r="V158" s="47" t="str">
        <f t="shared" si="3"/>
        <v xml:space="preserve">
</v>
      </c>
      <c r="W158" s="47" t="str">
        <f t="shared" si="3"/>
        <v xml:space="preserve">
</v>
      </c>
      <c r="X158" s="47" t="str">
        <f t="shared" si="3"/>
        <v xml:space="preserve">
</v>
      </c>
      <c r="Y158" s="47" t="str">
        <f t="shared" si="3"/>
        <v xml:space="preserve">a2
</v>
      </c>
    </row>
    <row r="159" spans="1:26" ht="12.95" hidden="1" customHeight="1">
      <c r="B159" s="44" t="s">
        <v>174</v>
      </c>
      <c r="C159" s="44" t="s">
        <v>175</v>
      </c>
      <c r="D159" s="45" t="s">
        <v>193</v>
      </c>
      <c r="E159" s="44" t="s">
        <v>194</v>
      </c>
      <c r="F159" s="44" t="s">
        <v>195</v>
      </c>
      <c r="G159" s="45" t="s">
        <v>188</v>
      </c>
      <c r="H159" s="46" t="s">
        <v>196</v>
      </c>
      <c r="I159" s="46" t="s">
        <v>197</v>
      </c>
      <c r="J159" s="46" t="s">
        <v>198</v>
      </c>
      <c r="N159" s="38" t="s">
        <v>199</v>
      </c>
      <c r="O159" s="38" t="str">
        <f>IF($Z13=TRUE,D159&amp;CHAR(10),IF($X13="×",D159&amp;CHAR(10),""))</f>
        <v xml:space="preserve">バス･電車で10分以上の所に出掛ける【移動範囲】
</v>
      </c>
      <c r="P159" s="38" t="str">
        <f t="shared" si="3"/>
        <v xml:space="preserve">○○まで電車（バス）で外出できる
</v>
      </c>
      <c r="Q159" s="38" t="str">
        <f t="shared" si="3"/>
        <v xml:space="preserve">記入例：病院までバスで外出できる
</v>
      </c>
      <c r="R159" s="38" t="str">
        <f t="shared" si="3"/>
        <v xml:space="preserve">d470 交通機関や手段の利用
</v>
      </c>
      <c r="S159" s="47" t="str">
        <f t="shared" si="3"/>
        <v xml:space="preserve">1人でバスに乗車して通院する
</v>
      </c>
      <c r="T159" s="47" t="str">
        <f t="shared" si="3"/>
        <v xml:space="preserve">電車に乗って買い物に行く
</v>
      </c>
      <c r="U159" s="47" t="str">
        <f t="shared" si="3"/>
        <v xml:space="preserve">ヘルパー同伴で電車を利用する
</v>
      </c>
      <c r="V159" s="47" t="str">
        <f t="shared" si="3"/>
        <v xml:space="preserve">
</v>
      </c>
      <c r="W159" s="47" t="str">
        <f t="shared" si="3"/>
        <v xml:space="preserve">
</v>
      </c>
      <c r="X159" s="47" t="str">
        <f t="shared" si="3"/>
        <v xml:space="preserve">
</v>
      </c>
      <c r="Y159" s="47" t="str">
        <f t="shared" si="3"/>
        <v xml:space="preserve">a3
</v>
      </c>
    </row>
    <row r="160" spans="1:26" ht="12.95" hidden="1" customHeight="1">
      <c r="B160" s="44" t="s">
        <v>174</v>
      </c>
      <c r="C160" s="44" t="s">
        <v>175</v>
      </c>
      <c r="D160" s="45" t="s">
        <v>200</v>
      </c>
      <c r="E160" s="44" t="s">
        <v>201</v>
      </c>
      <c r="F160" s="44" t="s">
        <v>202</v>
      </c>
      <c r="G160" s="45" t="s">
        <v>188</v>
      </c>
      <c r="H160" s="46" t="s">
        <v>203</v>
      </c>
      <c r="I160" s="46" t="s">
        <v>204</v>
      </c>
      <c r="J160" s="46" t="s">
        <v>205</v>
      </c>
      <c r="N160" s="38" t="s">
        <v>206</v>
      </c>
      <c r="O160" s="38" t="str">
        <f>IF($Z14=TRUE,D160&amp;CHAR(10),IF($X14="×",D160&amp;CHAR(10),""))</f>
        <v xml:space="preserve">鉄道や飛行機で遠方まで出掛ける【移動範囲】
</v>
      </c>
      <c r="P160" s="38" t="str">
        <f t="shared" si="3"/>
        <v xml:space="preserve">（遠方の）○○まで外出できる
</v>
      </c>
      <c r="Q160" s="38" t="str">
        <f t="shared" si="3"/>
        <v xml:space="preserve">記入例：○○県のお墓まで電車で出掛けられる
</v>
      </c>
      <c r="R160" s="38" t="str">
        <f t="shared" si="3"/>
        <v xml:space="preserve">d470 交通機関や手段の利用
</v>
      </c>
      <c r="S160" s="47" t="str">
        <f t="shared" si="3"/>
        <v xml:space="preserve">新幹線で遠方に出掛ける
</v>
      </c>
      <c r="T160" s="47" t="str">
        <f t="shared" si="3"/>
        <v xml:space="preserve">飛行機に乗って遠方に出向く
</v>
      </c>
      <c r="U160" s="47" t="str">
        <f t="shared" si="3"/>
        <v xml:space="preserve">電車で遠方の実家に出向く
</v>
      </c>
      <c r="V160" s="47" t="str">
        <f t="shared" si="3"/>
        <v xml:space="preserve">
</v>
      </c>
      <c r="W160" s="47" t="str">
        <f t="shared" si="3"/>
        <v xml:space="preserve">
</v>
      </c>
      <c r="X160" s="47" t="str">
        <f t="shared" si="3"/>
        <v xml:space="preserve">
</v>
      </c>
      <c r="Y160" s="47" t="str">
        <f t="shared" si="3"/>
        <v xml:space="preserve">a4
</v>
      </c>
    </row>
    <row r="161" spans="2:25" ht="12.95" hidden="1" customHeight="1">
      <c r="B161" s="44" t="s">
        <v>174</v>
      </c>
      <c r="C161" s="44" t="s">
        <v>175</v>
      </c>
      <c r="D161" s="45" t="s">
        <v>207</v>
      </c>
      <c r="E161" s="44" t="s">
        <v>208</v>
      </c>
      <c r="F161" s="44" t="s">
        <v>209</v>
      </c>
      <c r="G161" s="45" t="s">
        <v>210</v>
      </c>
      <c r="H161" s="46" t="s">
        <v>211</v>
      </c>
      <c r="I161" s="46" t="s">
        <v>212</v>
      </c>
      <c r="J161" s="46" t="s">
        <v>213</v>
      </c>
      <c r="N161" s="38" t="s">
        <v>214</v>
      </c>
      <c r="O161" s="38" t="str">
        <f>IF($Z15=TRUE,D161&amp;CHAR(10),IF($X15="×",D161&amp;CHAR(10),""))</f>
        <v xml:space="preserve">自転車や自動車を運転して移動する【移動範囲】
</v>
      </c>
      <c r="P161" s="38" t="str">
        <f t="shared" si="3"/>
        <v xml:space="preserve">自転車（自動車運転）で外出ができる
</v>
      </c>
      <c r="Q161" s="38" t="str">
        <f t="shared" si="3"/>
        <v xml:space="preserve">記入例：自転車で買い物に行ける
</v>
      </c>
      <c r="R161" s="38" t="str">
        <f t="shared" si="3"/>
        <v xml:space="preserve">d475 運転や操作
</v>
      </c>
      <c r="S161" s="47" t="str">
        <f t="shared" si="3"/>
        <v xml:space="preserve">自転車に乗って近隣に出掛ける
</v>
      </c>
      <c r="T161" s="47" t="str">
        <f t="shared" si="3"/>
        <v xml:space="preserve">スクーターに乗って出掛ける
</v>
      </c>
      <c r="U161" s="47" t="str">
        <f t="shared" si="3"/>
        <v xml:space="preserve">自家用車を運転して出掛ける
</v>
      </c>
      <c r="V161" s="47" t="str">
        <f t="shared" si="3"/>
        <v xml:space="preserve">
</v>
      </c>
      <c r="W161" s="47" t="str">
        <f t="shared" si="3"/>
        <v xml:space="preserve">
</v>
      </c>
      <c r="X161" s="47" t="str">
        <f t="shared" si="3"/>
        <v xml:space="preserve">
</v>
      </c>
      <c r="Y161" s="47" t="str">
        <f t="shared" si="3"/>
        <v xml:space="preserve">a5
</v>
      </c>
    </row>
    <row r="162" spans="2:25" ht="12.95" hidden="1" customHeight="1">
      <c r="B162" s="50"/>
      <c r="C162" s="50"/>
      <c r="D162" s="50"/>
      <c r="E162" s="50"/>
      <c r="F162" s="50"/>
      <c r="G162" s="50"/>
      <c r="Y162" s="47"/>
    </row>
    <row r="163" spans="2:25" ht="12.95" hidden="1" customHeight="1">
      <c r="B163" s="50"/>
      <c r="C163" s="50"/>
      <c r="D163" s="50" t="s">
        <v>215</v>
      </c>
      <c r="E163" s="50" t="s">
        <v>216</v>
      </c>
      <c r="F163" s="50" t="s">
        <v>217</v>
      </c>
      <c r="G163" s="50" t="s">
        <v>218</v>
      </c>
      <c r="H163" s="46" t="s">
        <v>219</v>
      </c>
      <c r="I163" s="46" t="s">
        <v>220</v>
      </c>
      <c r="J163" s="46" t="s">
        <v>221</v>
      </c>
      <c r="N163" s="38" t="s">
        <v>222</v>
      </c>
      <c r="O163" s="51" t="str">
        <f>IF($Z22=TRUE,D163&amp;CHAR(10),IF($X22="×",D163&amp;CHAR(10),""))</f>
        <v/>
      </c>
      <c r="P163" s="51" t="str">
        <f t="shared" ref="P163:Y163" si="4">IF($Z22=TRUE,E163&amp;CHAR(10),IF($X22="×",E163&amp;CHAR(10),""))</f>
        <v/>
      </c>
      <c r="Q163" s="51" t="str">
        <f t="shared" si="4"/>
        <v/>
      </c>
      <c r="R163" s="51" t="str">
        <f t="shared" si="4"/>
        <v/>
      </c>
      <c r="S163" s="52" t="str">
        <f t="shared" si="4"/>
        <v/>
      </c>
      <c r="T163" s="52" t="str">
        <f t="shared" si="4"/>
        <v/>
      </c>
      <c r="U163" s="52" t="str">
        <f t="shared" si="4"/>
        <v/>
      </c>
      <c r="V163" s="52" t="str">
        <f t="shared" si="4"/>
        <v/>
      </c>
      <c r="W163" s="52" t="str">
        <f t="shared" si="4"/>
        <v/>
      </c>
      <c r="X163" s="52" t="str">
        <f t="shared" si="4"/>
        <v/>
      </c>
      <c r="Y163" s="52" t="str">
        <f t="shared" si="4"/>
        <v/>
      </c>
    </row>
    <row r="164" spans="2:25" ht="12.95" hidden="1" customHeight="1">
      <c r="B164" s="50"/>
      <c r="C164" s="50"/>
      <c r="D164" s="50" t="s">
        <v>223</v>
      </c>
      <c r="E164" s="50" t="s">
        <v>224</v>
      </c>
      <c r="F164" s="50" t="s">
        <v>225</v>
      </c>
      <c r="G164" s="50" t="s">
        <v>226</v>
      </c>
      <c r="H164" s="46" t="s">
        <v>227</v>
      </c>
      <c r="I164" s="46" t="s">
        <v>228</v>
      </c>
      <c r="J164" s="46" t="s">
        <v>229</v>
      </c>
      <c r="N164" s="38" t="s">
        <v>230</v>
      </c>
      <c r="O164" s="51" t="str">
        <f>IF($Z23=TRUE,D164&amp;CHAR(10),IF($X23="×",D164&amp;CHAR(10),""))</f>
        <v/>
      </c>
      <c r="P164" s="51" t="str">
        <f t="shared" ref="P164:Y167" si="5">IF($Z23=TRUE,E164&amp;CHAR(10),IF($X23="×",E164&amp;CHAR(10),""))</f>
        <v/>
      </c>
      <c r="Q164" s="51" t="str">
        <f t="shared" si="5"/>
        <v/>
      </c>
      <c r="R164" s="51" t="str">
        <f t="shared" si="5"/>
        <v/>
      </c>
      <c r="S164" s="52" t="str">
        <f t="shared" si="5"/>
        <v/>
      </c>
      <c r="T164" s="52" t="str">
        <f t="shared" si="5"/>
        <v/>
      </c>
      <c r="U164" s="52" t="str">
        <f t="shared" si="5"/>
        <v/>
      </c>
      <c r="V164" s="52" t="str">
        <f t="shared" si="5"/>
        <v/>
      </c>
      <c r="W164" s="52" t="str">
        <f t="shared" si="5"/>
        <v/>
      </c>
      <c r="X164" s="52" t="str">
        <f t="shared" si="5"/>
        <v/>
      </c>
      <c r="Y164" s="52" t="str">
        <f t="shared" si="5"/>
        <v/>
      </c>
    </row>
    <row r="165" spans="2:25" ht="12.95" hidden="1" customHeight="1">
      <c r="B165" s="50"/>
      <c r="C165" s="50"/>
      <c r="D165" s="50" t="s">
        <v>231</v>
      </c>
      <c r="E165" s="50" t="s">
        <v>232</v>
      </c>
      <c r="F165" s="50" t="s">
        <v>233</v>
      </c>
      <c r="G165" s="50" t="s">
        <v>234</v>
      </c>
      <c r="H165" s="46" t="s">
        <v>235</v>
      </c>
      <c r="I165" s="46" t="s">
        <v>236</v>
      </c>
      <c r="J165" s="46" t="s">
        <v>237</v>
      </c>
      <c r="N165" s="38" t="s">
        <v>238</v>
      </c>
      <c r="O165" s="51" t="str">
        <f>IF($Z24=TRUE,D165&amp;CHAR(10),IF($X24="×",D165&amp;CHAR(10),""))</f>
        <v/>
      </c>
      <c r="P165" s="51" t="str">
        <f t="shared" si="5"/>
        <v/>
      </c>
      <c r="Q165" s="51" t="str">
        <f t="shared" si="5"/>
        <v/>
      </c>
      <c r="R165" s="51" t="str">
        <f t="shared" si="5"/>
        <v/>
      </c>
      <c r="S165" s="52" t="str">
        <f t="shared" si="5"/>
        <v/>
      </c>
      <c r="T165" s="52" t="str">
        <f t="shared" si="5"/>
        <v/>
      </c>
      <c r="U165" s="52" t="str">
        <f t="shared" si="5"/>
        <v/>
      </c>
      <c r="V165" s="52" t="str">
        <f t="shared" si="5"/>
        <v/>
      </c>
      <c r="W165" s="52" t="str">
        <f t="shared" si="5"/>
        <v/>
      </c>
      <c r="X165" s="52" t="str">
        <f t="shared" si="5"/>
        <v/>
      </c>
      <c r="Y165" s="52" t="str">
        <f t="shared" si="5"/>
        <v/>
      </c>
    </row>
    <row r="166" spans="2:25" ht="2.1" hidden="1" customHeight="1">
      <c r="B166" s="50"/>
      <c r="C166" s="50"/>
      <c r="D166" s="50" t="s">
        <v>239</v>
      </c>
      <c r="E166" s="50" t="s">
        <v>240</v>
      </c>
      <c r="F166" s="50" t="s">
        <v>241</v>
      </c>
      <c r="G166" s="50" t="s">
        <v>242</v>
      </c>
      <c r="H166" s="46" t="s">
        <v>243</v>
      </c>
      <c r="I166" s="46" t="s">
        <v>244</v>
      </c>
      <c r="J166" s="46" t="s">
        <v>245</v>
      </c>
      <c r="N166" s="38" t="s">
        <v>246</v>
      </c>
      <c r="O166" s="51" t="str">
        <f>IF($Z25=TRUE,D166&amp;CHAR(10),IF($X25="×",D166&amp;CHAR(10),""))</f>
        <v/>
      </c>
      <c r="P166" s="51" t="str">
        <f t="shared" si="5"/>
        <v/>
      </c>
      <c r="Q166" s="51" t="str">
        <f t="shared" si="5"/>
        <v/>
      </c>
      <c r="R166" s="51" t="str">
        <f t="shared" si="5"/>
        <v/>
      </c>
      <c r="S166" s="52" t="str">
        <f t="shared" si="5"/>
        <v/>
      </c>
      <c r="T166" s="52" t="str">
        <f t="shared" si="5"/>
        <v/>
      </c>
      <c r="U166" s="52" t="str">
        <f t="shared" si="5"/>
        <v/>
      </c>
      <c r="V166" s="52" t="str">
        <f t="shared" si="5"/>
        <v/>
      </c>
      <c r="W166" s="52" t="str">
        <f t="shared" si="5"/>
        <v/>
      </c>
      <c r="X166" s="52" t="str">
        <f t="shared" si="5"/>
        <v/>
      </c>
      <c r="Y166" s="52" t="str">
        <f t="shared" si="5"/>
        <v/>
      </c>
    </row>
    <row r="167" spans="2:25" ht="0.95" hidden="1" customHeight="1">
      <c r="B167" s="50"/>
      <c r="C167" s="50"/>
      <c r="D167" s="48" t="s">
        <v>247</v>
      </c>
      <c r="E167" s="50" t="s">
        <v>248</v>
      </c>
      <c r="F167" s="50" t="s">
        <v>249</v>
      </c>
      <c r="G167" s="50" t="s">
        <v>250</v>
      </c>
      <c r="H167" s="46" t="s">
        <v>251</v>
      </c>
      <c r="I167" s="46" t="s">
        <v>252</v>
      </c>
      <c r="J167" s="46" t="s">
        <v>253</v>
      </c>
      <c r="N167" s="38" t="s">
        <v>254</v>
      </c>
      <c r="O167" s="51" t="str">
        <f>IF($Z26=TRUE,D167&amp;CHAR(10),IF($X26="×",D167&amp;CHAR(10),""))</f>
        <v/>
      </c>
      <c r="P167" s="51" t="str">
        <f t="shared" si="5"/>
        <v/>
      </c>
      <c r="Q167" s="51" t="str">
        <f t="shared" si="5"/>
        <v/>
      </c>
      <c r="R167" s="51" t="str">
        <f t="shared" si="5"/>
        <v/>
      </c>
      <c r="S167" s="52" t="str">
        <f t="shared" si="5"/>
        <v/>
      </c>
      <c r="T167" s="52" t="str">
        <f t="shared" si="5"/>
        <v/>
      </c>
      <c r="U167" s="52" t="str">
        <f t="shared" si="5"/>
        <v/>
      </c>
      <c r="V167" s="52" t="str">
        <f t="shared" si="5"/>
        <v/>
      </c>
      <c r="W167" s="52" t="str">
        <f t="shared" si="5"/>
        <v/>
      </c>
      <c r="X167" s="52" t="str">
        <f t="shared" si="5"/>
        <v/>
      </c>
      <c r="Y167" s="52" t="str">
        <f t="shared" si="5"/>
        <v/>
      </c>
    </row>
    <row r="168" spans="2:25" ht="0.95" hidden="1" customHeight="1">
      <c r="B168" s="50"/>
      <c r="C168" s="50"/>
      <c r="D168" s="50"/>
      <c r="E168" s="50"/>
      <c r="F168" s="50"/>
      <c r="G168" s="50"/>
    </row>
    <row r="169" spans="2:25" ht="0.95" hidden="1" customHeight="1">
      <c r="B169" s="44" t="s">
        <v>174</v>
      </c>
      <c r="C169" s="44" t="s">
        <v>175</v>
      </c>
      <c r="D169" s="45" t="s">
        <v>255</v>
      </c>
      <c r="E169" s="44" t="s">
        <v>256</v>
      </c>
      <c r="F169" s="44" t="s">
        <v>257</v>
      </c>
      <c r="G169" s="45" t="s">
        <v>258</v>
      </c>
      <c r="H169" s="47" t="s">
        <v>259</v>
      </c>
      <c r="I169" s="47" t="s">
        <v>260</v>
      </c>
      <c r="J169" s="47" t="s">
        <v>261</v>
      </c>
      <c r="N169" s="38" t="s">
        <v>262</v>
      </c>
      <c r="O169" s="38" t="str">
        <f t="shared" ref="O169:O174" si="6">IF($Z34=TRUE,D169&amp;CHAR(10),IF($X34="×",D169&amp;CHAR(10),""))</f>
        <v xml:space="preserve">ひとりで入浴する【セルフケア】
</v>
      </c>
      <c r="P169" s="38" t="str">
        <f t="shared" ref="P169:Y169" si="7">IF($Z34=TRUE,E169&amp;CHAR(10),IF($X34="×",E169&amp;CHAR(10),""))</f>
        <v xml:space="preserve">ひとりで入浴できる
</v>
      </c>
      <c r="Q169" s="38" t="str">
        <f t="shared" si="7"/>
        <v xml:space="preserve">記入例：娘さんの見守りがあれば入浴できる
</v>
      </c>
      <c r="R169" s="38" t="str">
        <f t="shared" si="7"/>
        <v xml:space="preserve">d510 自分の身体を洗うこと
</v>
      </c>
      <c r="S169" s="47" t="str">
        <f t="shared" si="7"/>
        <v xml:space="preserve">自宅浴室で1人で入浴する
</v>
      </c>
      <c r="T169" s="47" t="str">
        <f t="shared" si="7"/>
        <v xml:space="preserve">1人で洗身･洗髪をする
</v>
      </c>
      <c r="U169" s="47" t="str">
        <f t="shared" si="7"/>
        <v xml:space="preserve">浴槽出入りを1人で行う
</v>
      </c>
      <c r="V169" s="47" t="str">
        <f t="shared" si="7"/>
        <v xml:space="preserve">
</v>
      </c>
      <c r="W169" s="47" t="str">
        <f t="shared" si="7"/>
        <v xml:space="preserve">
</v>
      </c>
      <c r="X169" s="47" t="str">
        <f t="shared" si="7"/>
        <v xml:space="preserve">
</v>
      </c>
      <c r="Y169" s="47" t="str">
        <f t="shared" si="7"/>
        <v xml:space="preserve">a11
</v>
      </c>
    </row>
    <row r="170" spans="2:25" ht="0.95" hidden="1" customHeight="1">
      <c r="B170" s="44" t="s">
        <v>174</v>
      </c>
      <c r="C170" s="44" t="s">
        <v>175</v>
      </c>
      <c r="D170" s="45" t="s">
        <v>263</v>
      </c>
      <c r="E170" s="44" t="s">
        <v>264</v>
      </c>
      <c r="F170" s="44" t="s">
        <v>265</v>
      </c>
      <c r="G170" s="45" t="s">
        <v>266</v>
      </c>
      <c r="H170" s="47" t="s">
        <v>267</v>
      </c>
      <c r="I170" s="47" t="s">
        <v>268</v>
      </c>
      <c r="J170" s="47" t="s">
        <v>269</v>
      </c>
      <c r="N170" s="38" t="s">
        <v>270</v>
      </c>
      <c r="O170" s="38" t="str">
        <f t="shared" si="6"/>
        <v xml:space="preserve">整容動作をする【セルフケア】
</v>
      </c>
      <c r="P170" s="38" t="str">
        <f t="shared" ref="P170:Y174" si="8">IF($Z35=TRUE,E170&amp;CHAR(10),IF($X35="×",E170&amp;CHAR(10),""))</f>
        <v xml:space="preserve">ひとりではみがき(爪切り)ができる
</v>
      </c>
      <c r="Q170" s="38" t="str">
        <f t="shared" si="8"/>
        <v xml:space="preserve">記入例：自助具を使って爪切りができる
</v>
      </c>
      <c r="R170" s="38" t="str">
        <f t="shared" si="8"/>
        <v xml:space="preserve">d520 身体各部の手入れ
</v>
      </c>
      <c r="S170" s="47" t="str">
        <f t="shared" si="8"/>
        <v xml:space="preserve">洗面台で洗顔する
</v>
      </c>
      <c r="T170" s="47" t="str">
        <f t="shared" si="8"/>
        <v xml:space="preserve">1人で爪が切れる
</v>
      </c>
      <c r="U170" s="47" t="str">
        <f t="shared" si="8"/>
        <v xml:space="preserve">1人で歯磨きをする
</v>
      </c>
      <c r="V170" s="47" t="str">
        <f t="shared" si="8"/>
        <v xml:space="preserve">
</v>
      </c>
      <c r="W170" s="47" t="str">
        <f t="shared" si="8"/>
        <v xml:space="preserve">
</v>
      </c>
      <c r="X170" s="47" t="str">
        <f t="shared" si="8"/>
        <v xml:space="preserve">
</v>
      </c>
      <c r="Y170" s="47" t="str">
        <f t="shared" si="8"/>
        <v xml:space="preserve">a12
</v>
      </c>
    </row>
    <row r="171" spans="2:25" ht="6" hidden="1" customHeight="1">
      <c r="B171" s="44" t="s">
        <v>174</v>
      </c>
      <c r="C171" s="44" t="s">
        <v>175</v>
      </c>
      <c r="D171" s="45" t="s">
        <v>271</v>
      </c>
      <c r="E171" s="44" t="s">
        <v>272</v>
      </c>
      <c r="F171" s="44" t="s">
        <v>273</v>
      </c>
      <c r="G171" s="45" t="s">
        <v>274</v>
      </c>
      <c r="H171" s="47" t="s">
        <v>275</v>
      </c>
      <c r="I171" s="47" t="s">
        <v>276</v>
      </c>
      <c r="J171" s="47" t="s">
        <v>277</v>
      </c>
      <c r="N171" s="38" t="s">
        <v>278</v>
      </c>
      <c r="O171" s="38" t="str">
        <f t="shared" si="6"/>
        <v xml:space="preserve">トイレ動作をする【セルフケア】
</v>
      </c>
      <c r="P171" s="38" t="str">
        <f t="shared" si="8"/>
        <v xml:space="preserve">ひとりでトイレ動作ができる
</v>
      </c>
      <c r="Q171" s="38" t="str">
        <f t="shared" si="8"/>
        <v xml:space="preserve">記入例：見守りなしでトイレに行ける
</v>
      </c>
      <c r="R171" s="38" t="str">
        <f t="shared" si="8"/>
        <v xml:space="preserve">d530 排泄
</v>
      </c>
      <c r="S171" s="47" t="str">
        <f t="shared" si="8"/>
        <v xml:space="preserve">定時に1人で排尿する
</v>
      </c>
      <c r="T171" s="47" t="str">
        <f t="shared" si="8"/>
        <v xml:space="preserve">1人で排便する
</v>
      </c>
      <c r="U171" s="47" t="str">
        <f t="shared" si="8"/>
        <v xml:space="preserve">ポータブルトイレで排泄する
</v>
      </c>
      <c r="V171" s="47" t="str">
        <f t="shared" si="8"/>
        <v xml:space="preserve">
</v>
      </c>
      <c r="W171" s="47" t="str">
        <f t="shared" si="8"/>
        <v xml:space="preserve">
</v>
      </c>
      <c r="X171" s="47" t="str">
        <f t="shared" si="8"/>
        <v xml:space="preserve">
</v>
      </c>
      <c r="Y171" s="47" t="str">
        <f t="shared" si="8"/>
        <v xml:space="preserve">a13
</v>
      </c>
    </row>
    <row r="172" spans="2:25" ht="0.95" hidden="1" customHeight="1">
      <c r="B172" s="44" t="s">
        <v>174</v>
      </c>
      <c r="C172" s="44" t="s">
        <v>175</v>
      </c>
      <c r="D172" s="45" t="s">
        <v>279</v>
      </c>
      <c r="E172" s="44" t="s">
        <v>280</v>
      </c>
      <c r="F172" s="44" t="s">
        <v>281</v>
      </c>
      <c r="G172" s="45" t="s">
        <v>282</v>
      </c>
      <c r="H172" s="47" t="s">
        <v>283</v>
      </c>
      <c r="I172" s="47" t="s">
        <v>284</v>
      </c>
      <c r="J172" s="47" t="s">
        <v>285</v>
      </c>
      <c r="N172" s="38" t="s">
        <v>286</v>
      </c>
      <c r="O172" s="38" t="str">
        <f t="shared" si="6"/>
        <v xml:space="preserve">更衣動作をする【セルフケア】
</v>
      </c>
      <c r="P172" s="38" t="str">
        <f t="shared" si="8"/>
        <v xml:space="preserve">ひとりで着替えができる
</v>
      </c>
      <c r="Q172" s="38" t="str">
        <f t="shared" si="8"/>
        <v xml:space="preserve">記入例：ひとりで靴下がはける
</v>
      </c>
      <c r="R172" s="38" t="str">
        <f t="shared" si="8"/>
        <v xml:space="preserve">d540 更衣
</v>
      </c>
      <c r="S172" s="47" t="str">
        <f t="shared" si="8"/>
        <v xml:space="preserve">1人で着替えをする
</v>
      </c>
      <c r="T172" s="47" t="str">
        <f t="shared" si="8"/>
        <v xml:space="preserve">自力でボタンを掛け外す
</v>
      </c>
      <c r="U172" s="47" t="str">
        <f t="shared" si="8"/>
        <v xml:space="preserve">1人で靴を着脱する
</v>
      </c>
      <c r="V172" s="47" t="str">
        <f t="shared" si="8"/>
        <v xml:space="preserve">
</v>
      </c>
      <c r="W172" s="47" t="str">
        <f t="shared" si="8"/>
        <v xml:space="preserve">
</v>
      </c>
      <c r="X172" s="47" t="str">
        <f t="shared" si="8"/>
        <v xml:space="preserve">
</v>
      </c>
      <c r="Y172" s="47" t="str">
        <f t="shared" si="8"/>
        <v xml:space="preserve">a14
</v>
      </c>
    </row>
    <row r="173" spans="2:25" ht="9.9499999999999993" hidden="1" customHeight="1">
      <c r="B173" s="44" t="s">
        <v>174</v>
      </c>
      <c r="C173" s="44" t="s">
        <v>175</v>
      </c>
      <c r="D173" s="45" t="s">
        <v>287</v>
      </c>
      <c r="E173" s="44" t="s">
        <v>288</v>
      </c>
      <c r="F173" s="44" t="s">
        <v>289</v>
      </c>
      <c r="G173" s="45" t="s">
        <v>290</v>
      </c>
      <c r="H173" s="47" t="s">
        <v>291</v>
      </c>
      <c r="I173" s="47" t="s">
        <v>292</v>
      </c>
      <c r="J173" s="47" t="s">
        <v>293</v>
      </c>
      <c r="N173" s="38" t="s">
        <v>294</v>
      </c>
      <c r="O173" s="38" t="str">
        <f t="shared" si="6"/>
        <v xml:space="preserve">食事動作をする【セルフケア】
</v>
      </c>
      <c r="P173" s="38" t="str">
        <f t="shared" si="8"/>
        <v xml:space="preserve">ひとりで食事が食べられる（水分摂取できる）
</v>
      </c>
      <c r="Q173" s="38" t="str">
        <f t="shared" si="8"/>
        <v xml:space="preserve">記入例：箸を使って食事ができる
</v>
      </c>
      <c r="R173" s="38" t="str">
        <f t="shared" si="8"/>
        <v xml:space="preserve">d550 食べること
</v>
      </c>
      <c r="S173" s="47" t="str">
        <f t="shared" si="8"/>
        <v xml:space="preserve">スプーンで食事をする
</v>
      </c>
      <c r="T173" s="47" t="str">
        <f t="shared" si="8"/>
        <v xml:space="preserve">よく噛んで食べる
</v>
      </c>
      <c r="U173" s="47" t="str">
        <f t="shared" si="8"/>
        <v xml:space="preserve">むせずに食事する
</v>
      </c>
      <c r="V173" s="47" t="str">
        <f t="shared" si="8"/>
        <v xml:space="preserve">
</v>
      </c>
      <c r="W173" s="47" t="str">
        <f t="shared" si="8"/>
        <v xml:space="preserve">
</v>
      </c>
      <c r="X173" s="47" t="str">
        <f t="shared" si="8"/>
        <v xml:space="preserve">
</v>
      </c>
      <c r="Y173" s="47" t="str">
        <f t="shared" si="8"/>
        <v xml:space="preserve">a15
</v>
      </c>
    </row>
    <row r="174" spans="2:25" ht="0.95" hidden="1" customHeight="1">
      <c r="B174" s="44" t="s">
        <v>174</v>
      </c>
      <c r="C174" s="44" t="s">
        <v>175</v>
      </c>
      <c r="D174" s="45" t="s">
        <v>295</v>
      </c>
      <c r="E174" s="44" t="s">
        <v>296</v>
      </c>
      <c r="F174" s="44" t="s">
        <v>297</v>
      </c>
      <c r="G174" s="45" t="s">
        <v>298</v>
      </c>
      <c r="H174" s="47" t="s">
        <v>299</v>
      </c>
      <c r="I174" s="47" t="s">
        <v>300</v>
      </c>
      <c r="J174" s="47" t="s">
        <v>301</v>
      </c>
      <c r="N174" s="38" t="s">
        <v>302</v>
      </c>
      <c r="O174" s="38" t="str">
        <f t="shared" si="6"/>
        <v xml:space="preserve">1人で病院に受診する【セルフケア】
</v>
      </c>
      <c r="P174" s="38" t="str">
        <f t="shared" si="8"/>
        <v xml:space="preserve">ひとりで病院に通える
</v>
      </c>
      <c r="Q174" s="38" t="str">
        <f t="shared" si="8"/>
        <v xml:space="preserve">記入例：ひとりで定期受診ができる
</v>
      </c>
      <c r="R174" s="38" t="str">
        <f t="shared" si="8"/>
        <v xml:space="preserve">d570 健康に注意すること
</v>
      </c>
      <c r="S174" s="47" t="str">
        <f t="shared" si="8"/>
        <v xml:space="preserve">定期健康診断を受ける
</v>
      </c>
      <c r="T174" s="47" t="str">
        <f t="shared" si="8"/>
        <v xml:space="preserve">1人でワクチン接種に出向く
</v>
      </c>
      <c r="U174" s="47" t="str">
        <f t="shared" si="8"/>
        <v xml:space="preserve">1人で処方薬を入手する
</v>
      </c>
      <c r="V174" s="47" t="str">
        <f t="shared" si="8"/>
        <v xml:space="preserve">
</v>
      </c>
      <c r="W174" s="47" t="str">
        <f t="shared" si="8"/>
        <v xml:space="preserve">
</v>
      </c>
      <c r="X174" s="47" t="str">
        <f t="shared" si="8"/>
        <v xml:space="preserve">
</v>
      </c>
      <c r="Y174" s="47" t="str">
        <f t="shared" si="8"/>
        <v xml:space="preserve">a16
</v>
      </c>
    </row>
    <row r="175" spans="2:25" ht="0.95" hidden="1" customHeight="1">
      <c r="B175" s="50"/>
      <c r="C175" s="50"/>
      <c r="D175" s="50"/>
      <c r="E175" s="50"/>
      <c r="F175" s="50"/>
      <c r="G175" s="50"/>
      <c r="Y175" s="47"/>
    </row>
    <row r="176" spans="2:25" ht="0.95" hidden="1" customHeight="1">
      <c r="B176" s="53" t="s">
        <v>303</v>
      </c>
      <c r="C176" s="45" t="s">
        <v>175</v>
      </c>
      <c r="D176" s="45" t="s">
        <v>304</v>
      </c>
      <c r="E176" s="45" t="s">
        <v>305</v>
      </c>
      <c r="F176" s="45" t="s">
        <v>306</v>
      </c>
      <c r="G176" s="45" t="s">
        <v>307</v>
      </c>
      <c r="H176" s="46" t="s">
        <v>308</v>
      </c>
      <c r="I176" s="46" t="s">
        <v>309</v>
      </c>
      <c r="J176" s="46" t="s">
        <v>310</v>
      </c>
      <c r="N176" s="38" t="s">
        <v>311</v>
      </c>
      <c r="O176" s="38" t="str">
        <f>IF($W47="↘",D176&amp;CHAR(10),IF($Z47=TRUE,D176&amp;CHAR(10),""))</f>
        <v/>
      </c>
      <c r="P176" s="38" t="str">
        <f t="shared" ref="P176:Y176" si="9">IF($W47="↘",E176&amp;CHAR(10),IF($Z47=TRUE,E176&amp;CHAR(10),""))</f>
        <v/>
      </c>
      <c r="Q176" s="38" t="str">
        <f t="shared" si="9"/>
        <v/>
      </c>
      <c r="R176" s="38" t="str">
        <f t="shared" si="9"/>
        <v/>
      </c>
      <c r="S176" s="47" t="str">
        <f t="shared" si="9"/>
        <v/>
      </c>
      <c r="T176" s="47" t="str">
        <f t="shared" si="9"/>
        <v/>
      </c>
      <c r="U176" s="47" t="str">
        <f t="shared" si="9"/>
        <v/>
      </c>
      <c r="V176" s="47" t="str">
        <f t="shared" si="9"/>
        <v/>
      </c>
      <c r="W176" s="47" t="str">
        <f t="shared" si="9"/>
        <v/>
      </c>
      <c r="X176" s="47" t="str">
        <f t="shared" si="9"/>
        <v/>
      </c>
      <c r="Y176" s="47" t="str">
        <f t="shared" si="9"/>
        <v/>
      </c>
    </row>
    <row r="177" spans="2:25" ht="0.95" hidden="1" customHeight="1">
      <c r="B177" s="53" t="s">
        <v>303</v>
      </c>
      <c r="C177" s="45" t="s">
        <v>175</v>
      </c>
      <c r="D177" s="45" t="s">
        <v>312</v>
      </c>
      <c r="E177" s="45" t="s">
        <v>313</v>
      </c>
      <c r="F177" s="45" t="s">
        <v>314</v>
      </c>
      <c r="G177" s="45" t="s">
        <v>179</v>
      </c>
      <c r="H177" s="46" t="s">
        <v>315</v>
      </c>
      <c r="I177" s="46" t="s">
        <v>316</v>
      </c>
      <c r="J177" s="46" t="s">
        <v>317</v>
      </c>
      <c r="N177" s="38" t="s">
        <v>318</v>
      </c>
      <c r="O177" s="38" t="str">
        <f>IF($W48="↘",D177&amp;CHAR(10),IF($Z48=TRUE,D177&amp;CHAR(10),""))</f>
        <v/>
      </c>
      <c r="P177" s="38" t="str">
        <f t="shared" ref="P177:Y180" si="10">IF($W48="↘",E177&amp;CHAR(10),IF($Z48=TRUE,E177&amp;CHAR(10),""))</f>
        <v/>
      </c>
      <c r="Q177" s="38" t="str">
        <f t="shared" si="10"/>
        <v/>
      </c>
      <c r="R177" s="38" t="str">
        <f t="shared" si="10"/>
        <v/>
      </c>
      <c r="S177" s="47" t="str">
        <f t="shared" si="10"/>
        <v/>
      </c>
      <c r="T177" s="47" t="str">
        <f t="shared" si="10"/>
        <v/>
      </c>
      <c r="U177" s="47" t="str">
        <f t="shared" si="10"/>
        <v/>
      </c>
      <c r="V177" s="47" t="str">
        <f t="shared" si="10"/>
        <v/>
      </c>
      <c r="W177" s="47" t="str">
        <f t="shared" si="10"/>
        <v/>
      </c>
      <c r="X177" s="47" t="str">
        <f t="shared" si="10"/>
        <v/>
      </c>
      <c r="Y177" s="47" t="str">
        <f t="shared" si="10"/>
        <v/>
      </c>
    </row>
    <row r="178" spans="2:25" ht="0.95" hidden="1" customHeight="1">
      <c r="B178" s="53" t="s">
        <v>303</v>
      </c>
      <c r="C178" s="45" t="s">
        <v>175</v>
      </c>
      <c r="D178" s="45" t="s">
        <v>319</v>
      </c>
      <c r="E178" s="45" t="s">
        <v>320</v>
      </c>
      <c r="F178" s="45" t="s">
        <v>321</v>
      </c>
      <c r="G178" s="45" t="s">
        <v>322</v>
      </c>
      <c r="H178" s="46" t="s">
        <v>323</v>
      </c>
      <c r="I178" s="46" t="s">
        <v>324</v>
      </c>
      <c r="J178" s="46" t="s">
        <v>325</v>
      </c>
      <c r="N178" s="38" t="s">
        <v>326</v>
      </c>
      <c r="O178" s="38" t="str">
        <f>IF($W49="↘",D178&amp;CHAR(10),IF($Z49=TRUE,D178&amp;CHAR(10),""))</f>
        <v/>
      </c>
      <c r="P178" s="38" t="str">
        <f t="shared" si="10"/>
        <v/>
      </c>
      <c r="Q178" s="38" t="str">
        <f t="shared" si="10"/>
        <v/>
      </c>
      <c r="R178" s="38" t="str">
        <f t="shared" si="10"/>
        <v/>
      </c>
      <c r="S178" s="47" t="str">
        <f t="shared" si="10"/>
        <v/>
      </c>
      <c r="T178" s="47" t="str">
        <f t="shared" si="10"/>
        <v/>
      </c>
      <c r="U178" s="47" t="str">
        <f t="shared" si="10"/>
        <v/>
      </c>
      <c r="V178" s="47" t="str">
        <f t="shared" si="10"/>
        <v/>
      </c>
      <c r="W178" s="47" t="str">
        <f t="shared" si="10"/>
        <v/>
      </c>
      <c r="X178" s="47" t="str">
        <f t="shared" si="10"/>
        <v/>
      </c>
      <c r="Y178" s="47" t="str">
        <f t="shared" si="10"/>
        <v/>
      </c>
    </row>
    <row r="179" spans="2:25" ht="0.95" hidden="1" customHeight="1">
      <c r="B179" s="53" t="s">
        <v>303</v>
      </c>
      <c r="C179" s="45" t="s">
        <v>175</v>
      </c>
      <c r="D179" s="45" t="s">
        <v>327</v>
      </c>
      <c r="E179" s="45" t="s">
        <v>328</v>
      </c>
      <c r="F179" s="45" t="s">
        <v>329</v>
      </c>
      <c r="G179" s="45" t="s">
        <v>322</v>
      </c>
      <c r="H179" s="46" t="s">
        <v>330</v>
      </c>
      <c r="I179" s="46" t="s">
        <v>331</v>
      </c>
      <c r="J179" s="46" t="s">
        <v>332</v>
      </c>
      <c r="N179" s="38" t="s">
        <v>333</v>
      </c>
      <c r="O179" s="38" t="str">
        <f>IF($W50="↘",D179&amp;CHAR(10),IF($Z50=TRUE,D179&amp;CHAR(10),""))</f>
        <v/>
      </c>
      <c r="P179" s="38" t="str">
        <f t="shared" si="10"/>
        <v/>
      </c>
      <c r="Q179" s="38" t="str">
        <f t="shared" si="10"/>
        <v/>
      </c>
      <c r="R179" s="38" t="str">
        <f t="shared" si="10"/>
        <v/>
      </c>
      <c r="S179" s="47" t="str">
        <f t="shared" si="10"/>
        <v/>
      </c>
      <c r="T179" s="47" t="str">
        <f t="shared" si="10"/>
        <v/>
      </c>
      <c r="U179" s="47" t="str">
        <f t="shared" si="10"/>
        <v/>
      </c>
      <c r="V179" s="47" t="str">
        <f t="shared" si="10"/>
        <v/>
      </c>
      <c r="W179" s="47" t="str">
        <f t="shared" si="10"/>
        <v/>
      </c>
      <c r="X179" s="47" t="str">
        <f t="shared" si="10"/>
        <v/>
      </c>
      <c r="Y179" s="47" t="str">
        <f t="shared" si="10"/>
        <v/>
      </c>
    </row>
    <row r="180" spans="2:25" ht="0.95" hidden="1" customHeight="1">
      <c r="B180" s="53" t="s">
        <v>303</v>
      </c>
      <c r="C180" s="45" t="s">
        <v>175</v>
      </c>
      <c r="D180" s="45" t="s">
        <v>334</v>
      </c>
      <c r="E180" s="45" t="s">
        <v>335</v>
      </c>
      <c r="F180" s="45" t="s">
        <v>336</v>
      </c>
      <c r="G180" s="45" t="s">
        <v>322</v>
      </c>
      <c r="H180" s="46" t="s">
        <v>337</v>
      </c>
      <c r="I180" s="46" t="s">
        <v>338</v>
      </c>
      <c r="J180" s="46" t="s">
        <v>339</v>
      </c>
      <c r="N180" s="38" t="s">
        <v>340</v>
      </c>
      <c r="O180" s="38" t="str">
        <f>IF($W51="↘",D180&amp;CHAR(10),IF($Z51=TRUE,D180&amp;CHAR(10),""))</f>
        <v/>
      </c>
      <c r="P180" s="38" t="str">
        <f t="shared" si="10"/>
        <v/>
      </c>
      <c r="Q180" s="38" t="str">
        <f t="shared" si="10"/>
        <v/>
      </c>
      <c r="R180" s="38" t="str">
        <f t="shared" si="10"/>
        <v/>
      </c>
      <c r="S180" s="47" t="str">
        <f t="shared" si="10"/>
        <v/>
      </c>
      <c r="T180" s="47" t="str">
        <f t="shared" si="10"/>
        <v/>
      </c>
      <c r="U180" s="47" t="str">
        <f t="shared" si="10"/>
        <v/>
      </c>
      <c r="V180" s="47" t="str">
        <f t="shared" si="10"/>
        <v/>
      </c>
      <c r="W180" s="47" t="str">
        <f t="shared" si="10"/>
        <v/>
      </c>
      <c r="X180" s="47" t="str">
        <f t="shared" si="10"/>
        <v/>
      </c>
      <c r="Y180" s="47" t="str">
        <f t="shared" si="10"/>
        <v/>
      </c>
    </row>
    <row r="181" spans="2:25" ht="0.95" hidden="1" customHeight="1">
      <c r="B181" s="50"/>
      <c r="C181" s="50"/>
      <c r="D181" s="50"/>
      <c r="E181" s="50"/>
      <c r="F181" s="50"/>
      <c r="G181" s="50"/>
      <c r="Y181" s="47"/>
    </row>
    <row r="182" spans="2:25" ht="0.95" hidden="1" customHeight="1">
      <c r="B182" s="44" t="s">
        <v>174</v>
      </c>
      <c r="C182" s="45" t="s">
        <v>175</v>
      </c>
      <c r="D182" s="45" t="s">
        <v>341</v>
      </c>
      <c r="E182" s="45" t="s">
        <v>342</v>
      </c>
      <c r="F182" s="45" t="s">
        <v>343</v>
      </c>
      <c r="G182" s="45" t="s">
        <v>344</v>
      </c>
      <c r="H182" s="46" t="s">
        <v>345</v>
      </c>
      <c r="I182" s="46" t="s">
        <v>346</v>
      </c>
      <c r="J182" s="46" t="s">
        <v>347</v>
      </c>
      <c r="N182" s="38" t="s">
        <v>348</v>
      </c>
      <c r="O182" s="38" t="str">
        <f>IF($Z59=TRUE,D182&amp;CHAR(10),IF($X59="×",D182&amp;CHAR(10),""))</f>
        <v xml:space="preserve">健康のためにウオーキングをする【運動習慣】
</v>
      </c>
      <c r="P182" s="38" t="str">
        <f t="shared" ref="P182:Y182" si="11">IF($Z59=TRUE,E182&amp;CHAR(10),IF($X59="×",E182&amp;CHAR(10),""))</f>
        <v xml:space="preserve">歩行運動ができる
</v>
      </c>
      <c r="Q182" s="38" t="str">
        <f t="shared" si="11"/>
        <v xml:space="preserve">記入例：健康のためにウオーキングができる
</v>
      </c>
      <c r="R182" s="38" t="str">
        <f t="shared" si="11"/>
        <v xml:space="preserve">d450 歩行
</v>
      </c>
      <c r="S182" s="47" t="str">
        <f t="shared" si="11"/>
        <v xml:space="preserve">自宅周囲を散歩する
</v>
      </c>
      <c r="T182" s="47" t="str">
        <f t="shared" si="11"/>
        <v xml:space="preserve">早歩きでウオーキングする
</v>
      </c>
      <c r="U182" s="47" t="str">
        <f t="shared" si="11"/>
        <v xml:space="preserve">犬と散歩する
</v>
      </c>
      <c r="V182" s="47" t="str">
        <f t="shared" si="11"/>
        <v xml:space="preserve">
</v>
      </c>
      <c r="W182" s="47" t="str">
        <f t="shared" si="11"/>
        <v xml:space="preserve">
</v>
      </c>
      <c r="X182" s="47" t="str">
        <f t="shared" si="11"/>
        <v xml:space="preserve">
</v>
      </c>
      <c r="Y182" s="47" t="str">
        <f t="shared" si="11"/>
        <v xml:space="preserve">a22
</v>
      </c>
    </row>
    <row r="183" spans="2:25" ht="0.95" hidden="1" customHeight="1">
      <c r="B183" s="44" t="s">
        <v>174</v>
      </c>
      <c r="C183" s="45" t="s">
        <v>175</v>
      </c>
      <c r="D183" s="45" t="s">
        <v>349</v>
      </c>
      <c r="E183" s="45" t="s">
        <v>350</v>
      </c>
      <c r="F183" s="45" t="s">
        <v>351</v>
      </c>
      <c r="G183" s="45" t="s">
        <v>298</v>
      </c>
      <c r="H183" s="46" t="s">
        <v>352</v>
      </c>
      <c r="I183" s="46" t="s">
        <v>353</v>
      </c>
      <c r="J183" s="46" t="s">
        <v>354</v>
      </c>
      <c r="N183" s="38" t="s">
        <v>355</v>
      </c>
      <c r="O183" s="38" t="str">
        <f>IF($Z60=TRUE,D183&amp;CHAR(10),IF($X60="×",D183&amp;CHAR(10),""))</f>
        <v xml:space="preserve">健康のために歩く以外の運動をする【運動習慣】
</v>
      </c>
      <c r="P183" s="38" t="str">
        <f t="shared" ref="P183:Y185" si="12">IF($Z60=TRUE,E183&amp;CHAR(10),IF($X60="×",E183&amp;CHAR(10),""))</f>
        <v xml:space="preserve">歩く以外の運動ができる
</v>
      </c>
      <c r="Q183" s="38" t="str">
        <f t="shared" si="12"/>
        <v xml:space="preserve">記入例：健康のために歩く以外の運動を行う
</v>
      </c>
      <c r="R183" s="38" t="str">
        <f t="shared" si="12"/>
        <v xml:space="preserve">d570 健康に注意すること
</v>
      </c>
      <c r="S183" s="47" t="str">
        <f t="shared" si="12"/>
        <v xml:space="preserve">テレビ体操をする
</v>
      </c>
      <c r="T183" s="47" t="str">
        <f t="shared" si="12"/>
        <v xml:space="preserve">ヨガ/柔軟体操をする
</v>
      </c>
      <c r="U183" s="47" t="str">
        <f t="shared" si="12"/>
        <v xml:space="preserve">太極拳をする
</v>
      </c>
      <c r="V183" s="47" t="str">
        <f t="shared" si="12"/>
        <v xml:space="preserve">
</v>
      </c>
      <c r="W183" s="47" t="str">
        <f t="shared" si="12"/>
        <v xml:space="preserve">
</v>
      </c>
      <c r="X183" s="47" t="str">
        <f t="shared" si="12"/>
        <v xml:space="preserve">
</v>
      </c>
      <c r="Y183" s="47" t="str">
        <f t="shared" si="12"/>
        <v xml:space="preserve">a23
</v>
      </c>
    </row>
    <row r="184" spans="2:25" ht="0.95" hidden="1" customHeight="1">
      <c r="B184" s="44" t="s">
        <v>356</v>
      </c>
      <c r="C184" s="45" t="s">
        <v>175</v>
      </c>
      <c r="D184" s="45" t="s">
        <v>357</v>
      </c>
      <c r="E184" s="45" t="s">
        <v>358</v>
      </c>
      <c r="F184" s="45" t="s">
        <v>359</v>
      </c>
      <c r="G184" s="45" t="s">
        <v>298</v>
      </c>
      <c r="H184" s="46" t="s">
        <v>360</v>
      </c>
      <c r="I184" s="46" t="s">
        <v>361</v>
      </c>
      <c r="J184" s="46" t="s">
        <v>362</v>
      </c>
      <c r="N184" s="38" t="s">
        <v>363</v>
      </c>
      <c r="O184" s="38" t="str">
        <f>IF($Z61=TRUE,D184&amp;CHAR(10),IF($X61="×",D184&amp;CHAR(10),""))</f>
        <v xml:space="preserve">自主的運動を週2回以上する【運動習慣】
</v>
      </c>
      <c r="P184" s="38" t="str">
        <f t="shared" si="12"/>
        <v xml:space="preserve">自主的運動を週2回以上できる
</v>
      </c>
      <c r="Q184" s="38" t="str">
        <f t="shared" si="12"/>
        <v xml:space="preserve">記入例：健康のための自主的運動を週2回以上行う
</v>
      </c>
      <c r="R184" s="38" t="str">
        <f t="shared" si="12"/>
        <v xml:space="preserve">d570 健康に注意すること
</v>
      </c>
      <c r="S184" s="47" t="str">
        <f t="shared" si="12"/>
        <v xml:space="preserve">散歩を日課とする
</v>
      </c>
      <c r="T184" s="47" t="str">
        <f t="shared" si="12"/>
        <v xml:space="preserve">体操を日課とする
</v>
      </c>
      <c r="U184" s="47" t="str">
        <f t="shared" si="12"/>
        <v xml:space="preserve">ダンベル運動を日課とする
</v>
      </c>
      <c r="V184" s="47" t="str">
        <f t="shared" si="12"/>
        <v xml:space="preserve">
</v>
      </c>
      <c r="W184" s="47" t="str">
        <f t="shared" si="12"/>
        <v xml:space="preserve">
</v>
      </c>
      <c r="X184" s="47" t="str">
        <f t="shared" si="12"/>
        <v xml:space="preserve">
</v>
      </c>
      <c r="Y184" s="47" t="str">
        <f t="shared" si="12"/>
        <v xml:space="preserve">a24
</v>
      </c>
    </row>
    <row r="185" spans="2:25" ht="12.95" hidden="1" customHeight="1">
      <c r="B185" s="44" t="s">
        <v>356</v>
      </c>
      <c r="C185" s="45" t="s">
        <v>175</v>
      </c>
      <c r="D185" s="45" t="s">
        <v>364</v>
      </c>
      <c r="E185" s="45" t="s">
        <v>365</v>
      </c>
      <c r="F185" s="45" t="s">
        <v>366</v>
      </c>
      <c r="G185" s="45" t="s">
        <v>298</v>
      </c>
      <c r="H185" s="46" t="s">
        <v>367</v>
      </c>
      <c r="I185" s="46" t="s">
        <v>368</v>
      </c>
      <c r="J185" s="46" t="s">
        <v>369</v>
      </c>
      <c r="N185" s="38" t="s">
        <v>370</v>
      </c>
      <c r="O185" s="38" t="str">
        <f>IF($Z62=TRUE,D185&amp;CHAR(10),IF($X62="×",D185&amp;CHAR(10),""))</f>
        <v xml:space="preserve">自主的な運動を長期に渡って続ける【運動習慣】
</v>
      </c>
      <c r="P185" s="38" t="str">
        <f t="shared" si="12"/>
        <v xml:space="preserve">自主的運動を習慣化できる
</v>
      </c>
      <c r="Q185" s="38" t="str">
        <f t="shared" si="12"/>
        <v xml:space="preserve">記入例：健康のための自主的運動を習慣化する
</v>
      </c>
      <c r="R185" s="38" t="str">
        <f t="shared" si="12"/>
        <v xml:space="preserve">d570 健康に注意すること
</v>
      </c>
      <c r="S185" s="47" t="str">
        <f t="shared" si="12"/>
        <v xml:space="preserve">散歩を長期間継続する
</v>
      </c>
      <c r="T185" s="47" t="str">
        <f t="shared" si="12"/>
        <v xml:space="preserve">体操を長期に渡って続ける
</v>
      </c>
      <c r="U185" s="47" t="str">
        <f t="shared" si="12"/>
        <v xml:space="preserve">ラジオ体操に年間を通して参加する
</v>
      </c>
      <c r="V185" s="47" t="str">
        <f t="shared" si="12"/>
        <v xml:space="preserve">
</v>
      </c>
      <c r="W185" s="47" t="str">
        <f t="shared" si="12"/>
        <v xml:space="preserve">
</v>
      </c>
      <c r="X185" s="47" t="str">
        <f t="shared" si="12"/>
        <v xml:space="preserve">
</v>
      </c>
      <c r="Y185" s="47" t="str">
        <f t="shared" si="12"/>
        <v xml:space="preserve">a25
</v>
      </c>
    </row>
    <row r="186" spans="2:25" ht="0.95" hidden="1" customHeight="1">
      <c r="B186" s="50"/>
      <c r="C186" s="50"/>
      <c r="D186" s="50"/>
      <c r="E186" s="50"/>
      <c r="F186" s="50"/>
      <c r="G186" s="50"/>
    </row>
    <row r="187" spans="2:25" ht="0.95" hidden="1" customHeight="1">
      <c r="B187" s="50"/>
      <c r="C187" s="50"/>
      <c r="D187" s="50"/>
      <c r="E187" s="50"/>
      <c r="F187" s="50"/>
      <c r="G187" s="50"/>
      <c r="O187" s="38" t="str">
        <f t="shared" ref="O187:U187" si="13">O157&amp;O158&amp;O159&amp;O160&amp;O161&amp;O163&amp;O164&amp;O165&amp;O166&amp;O167&amp;O169&amp;O170&amp;O171&amp;O172&amp;O173&amp;O174&amp;O176&amp;O177&amp;O178&amp;O179&amp;O180&amp;O182&amp;O183&amp;O184&amp;O185</f>
        <v xml:space="preserve">一番近い店まで買い物に行く【移動範囲】
タクシーや自家用車で市町村外に出掛けられる【移動範囲】
バス･電車で10分以上の所に出掛ける【移動範囲】
鉄道や飛行機で遠方まで出掛ける【移動範囲】
自転車や自動車を運転して移動する【移動範囲】
ひとりで入浴する【セルフケア】
整容動作をする【セルフケア】
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87" s="38" t="str">
        <f t="shared" si="13"/>
        <v xml:space="preserve">○○まで買い物に行ける
○○までタクシーで外出できる
○○まで電車（バス）で外出できる
（遠方の）○○まで外出できる
自転車（自動車運転）で外出ができる
ひとりで入浴できる
ひとりではみがき(爪切り)ができる
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87" s="38" t="str">
        <f t="shared" si="13"/>
        <v xml:space="preserve">記入例：近所のコンビニまで買い物に行ける
記入例：タクシーを使って市外の病院に行ける
記入例：病院までバスで外出できる
記入例：○○県のお墓まで電車で出掛けられる
記入例：自転車で買い物に行ける
記入例：娘さんの見守りがあれば入浴できる
記入例：自助具を使って爪切りができる
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87" s="38" t="str">
        <f t="shared" si="13"/>
        <v xml:space="preserve">d620 物品とサービスの入手
d470 交通機関や手段の利用
d470 交通機関や手段の利用
d470 交通機関や手段の利用
d475 運転や操作
d510 自分の身体を洗うこと
d520 身体各部の手入れ
d530 排泄
d540 更衣
d550 食べること
d570 健康に注意すること
d450 歩行
d570 健康に注意すること
d570 健康に注意すること
d570 健康に注意すること
</v>
      </c>
      <c r="S187" s="47" t="str">
        <f t="shared" si="13"/>
        <v xml:space="preserve">自宅近くのコンビニまで歩いて行く
タクシーで1人で通院する
1人でバスに乗車して通院する
新幹線で遠方に出掛ける
自転車に乗って近隣に出掛ける
自宅浴室で1人で入浴する
洗面台で洗顔する
定時に1人で排尿する
1人で着替えをする
スプーンで食事をする
定期健康診断を受ける
自宅周囲を散歩する
テレビ体操をする
散歩を日課とする
散歩を長期間継続する
</v>
      </c>
      <c r="T187" s="47" t="str">
        <f t="shared" si="13"/>
        <v xml:space="preserve">最寄りの店まで電動カートで往復する
家族の車に同乗してスーパーに行く
電車に乗って買い物に行く
飛行機に乗って遠方に出向く
スクーターに乗って出掛ける
1人で洗身･洗髪をする
1人で爪が切れる
1人で排便する
自力でボタンを掛け外す
よく噛んで食べる
1人でワクチン接種に出向く
早歩きでウオーキングする
ヨガ/柔軟体操をする
体操を日課とする
体操を長期に渡って続ける
</v>
      </c>
      <c r="U187" s="47" t="str">
        <f t="shared" si="13"/>
        <v xml:space="preserve">歩行器を使って最寄りの店に行く
タクシーで娘夫婦の家に出掛ける
ヘルパー同伴で電車を利用する
電車で遠方の実家に出向く
自家用車を運転して出掛ける
浴槽出入りを1人で行う
1人で歯磨きをする
ポータブルトイレで排泄する
1人で靴を着脱する
むせずに食事する
1人で処方薬を入手する
犬と散歩する
太極拳をする
ダンベル運動を日課とする
ラジオ体操に年間を通して参加する
</v>
      </c>
      <c r="Y187" s="47" t="str">
        <f>Y157&amp;Y158&amp;Y159&amp;Y160&amp;Y161&amp;Y163&amp;Y164&amp;Y165&amp;Y166&amp;Y167&amp;Y169&amp;Y170&amp;Y171&amp;Y172&amp;Y173&amp;Y174&amp;Y176&amp;Y177&amp;Y178&amp;Y179&amp;Y180&amp;Y182&amp;Y183&amp;Y184&amp;Y185</f>
        <v xml:space="preserve">a1
a2
a3
a4
a5
a11
a12
a13
a14
a15
a16
a22
a23
a24
a25
</v>
      </c>
    </row>
    <row r="188" spans="2:25" ht="0.95" hidden="1" customHeight="1">
      <c r="B188" s="50"/>
      <c r="C188" s="50"/>
      <c r="D188" s="50"/>
      <c r="E188" s="50"/>
      <c r="F188" s="50"/>
      <c r="G188" s="50"/>
      <c r="O188" s="38" t="str">
        <f t="shared" ref="O188:U188" si="14">IF(O187="","",MID(O187, FIND(CHAR(10), O187) + 1, LEN(O187)))</f>
        <v xml:space="preserve">タクシーや自家用車で市町村外に出掛けられる【移動範囲】
バス･電車で10分以上の所に出掛ける【移動範囲】
鉄道や飛行機で遠方まで出掛ける【移動範囲】
自転車や自動車を運転して移動する【移動範囲】
ひとりで入浴する【セルフケア】
整容動作をする【セルフケア】
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88" s="38" t="str">
        <f t="shared" si="14"/>
        <v xml:space="preserve">○○までタクシーで外出できる
○○まで電車（バス）で外出できる
（遠方の）○○まで外出できる
自転車（自動車運転）で外出ができる
ひとりで入浴できる
ひとりではみがき(爪切り)ができる
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88" s="38" t="str">
        <f t="shared" si="14"/>
        <v xml:space="preserve">記入例：タクシーを使って市外の病院に行ける
記入例：病院までバスで外出できる
記入例：○○県のお墓まで電車で出掛けられる
記入例：自転車で買い物に行ける
記入例：娘さんの見守りがあれば入浴できる
記入例：自助具を使って爪切りができる
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88" s="38" t="str">
        <f t="shared" si="14"/>
        <v xml:space="preserve">d470 交通機関や手段の利用
d470 交通機関や手段の利用
d470 交通機関や手段の利用
d475 運転や操作
d510 自分の身体を洗うこと
d520 身体各部の手入れ
d530 排泄
d540 更衣
d550 食べること
d570 健康に注意すること
d450 歩行
d570 健康に注意すること
d570 健康に注意すること
d570 健康に注意すること
</v>
      </c>
      <c r="S188" s="47" t="str">
        <f t="shared" si="14"/>
        <v xml:space="preserve">タクシーで1人で通院する
1人でバスに乗車して通院する
新幹線で遠方に出掛ける
自転車に乗って近隣に出掛ける
自宅浴室で1人で入浴する
洗面台で洗顔する
定時に1人で排尿する
1人で着替えをする
スプーンで食事をする
定期健康診断を受ける
自宅周囲を散歩する
テレビ体操をする
散歩を日課とする
散歩を長期間継続する
</v>
      </c>
      <c r="T188" s="47" t="str">
        <f t="shared" si="14"/>
        <v xml:space="preserve">家族の車に同乗してスーパーに行く
電車に乗って買い物に行く
飛行機に乗って遠方に出向く
スクーターに乗って出掛ける
1人で洗身･洗髪をする
1人で爪が切れる
1人で排便する
自力でボタンを掛け外す
よく噛んで食べる
1人でワクチン接種に出向く
早歩きでウオーキングする
ヨガ/柔軟体操をする
体操を日課とする
体操を長期に渡って続ける
</v>
      </c>
      <c r="U188" s="47" t="str">
        <f t="shared" si="14"/>
        <v xml:space="preserve">タクシーで娘夫婦の家に出掛ける
ヘルパー同伴で電車を利用する
電車で遠方の実家に出向く
自家用車を運転して出掛ける
浴槽出入りを1人で行う
1人で歯磨きをする
ポータブルトイレで排泄する
1人で靴を着脱する
むせずに食事する
1人で処方薬を入手する
犬と散歩する
太極拳をする
ダンベル運動を日課とする
ラジオ体操に年間を通して参加する
</v>
      </c>
      <c r="Y188" s="47" t="str">
        <f t="shared" ref="Y188:Y211" si="15">IF(Y187="","",MID(Y187, FIND(CHAR(10), Y187) + 1, LEN(Y187)))</f>
        <v xml:space="preserve">a2
a3
a4
a5
a11
a12
a13
a14
a15
a16
a22
a23
a24
a25
</v>
      </c>
    </row>
    <row r="189" spans="2:25" ht="0.95" hidden="1" customHeight="1">
      <c r="B189" s="45"/>
      <c r="C189" s="44"/>
      <c r="D189" s="45"/>
      <c r="E189" s="45"/>
      <c r="F189" s="45"/>
      <c r="G189" s="45"/>
      <c r="O189" s="38" t="str">
        <f t="shared" ref="O189:U189" si="16">IF(O188="","",MID(O188, FIND(CHAR(10), O188) + 1, LEN(O188)))</f>
        <v xml:space="preserve">バス･電車で10分以上の所に出掛ける【移動範囲】
鉄道や飛行機で遠方まで出掛ける【移動範囲】
自転車や自動車を運転して移動する【移動範囲】
ひとりで入浴する【セルフケア】
整容動作をする【セルフケア】
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89" s="38" t="str">
        <f t="shared" si="16"/>
        <v xml:space="preserve">○○まで電車（バス）で外出できる
（遠方の）○○まで外出できる
自転車（自動車運転）で外出ができる
ひとりで入浴できる
ひとりではみがき(爪切り)ができる
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89" s="38" t="str">
        <f t="shared" si="16"/>
        <v xml:space="preserve">記入例：病院までバスで外出できる
記入例：○○県のお墓まで電車で出掛けられる
記入例：自転車で買い物に行ける
記入例：娘さんの見守りがあれば入浴できる
記入例：自助具を使って爪切りができる
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89" s="38" t="str">
        <f t="shared" si="16"/>
        <v xml:space="preserve">d470 交通機関や手段の利用
d470 交通機関や手段の利用
d475 運転や操作
d510 自分の身体を洗うこと
d520 身体各部の手入れ
d530 排泄
d540 更衣
d550 食べること
d570 健康に注意すること
d450 歩行
d570 健康に注意すること
d570 健康に注意すること
d570 健康に注意すること
</v>
      </c>
      <c r="S189" s="47" t="str">
        <f t="shared" si="16"/>
        <v xml:space="preserve">1人でバスに乗車して通院する
新幹線で遠方に出掛ける
自転車に乗って近隣に出掛ける
自宅浴室で1人で入浴する
洗面台で洗顔する
定時に1人で排尿する
1人で着替えをする
スプーンで食事をする
定期健康診断を受ける
自宅周囲を散歩する
テレビ体操をする
散歩を日課とする
散歩を長期間継続する
</v>
      </c>
      <c r="T189" s="47" t="str">
        <f t="shared" si="16"/>
        <v xml:space="preserve">電車に乗って買い物に行く
飛行機に乗って遠方に出向く
スクーターに乗って出掛ける
1人で洗身･洗髪をする
1人で爪が切れる
1人で排便する
自力でボタンを掛け外す
よく噛んで食べる
1人でワクチン接種に出向く
早歩きでウオーキングする
ヨガ/柔軟体操をする
体操を日課とする
体操を長期に渡って続ける
</v>
      </c>
      <c r="U189" s="47" t="str">
        <f t="shared" si="16"/>
        <v xml:space="preserve">ヘルパー同伴で電車を利用する
電車で遠方の実家に出向く
自家用車を運転して出掛ける
浴槽出入りを1人で行う
1人で歯磨きをする
ポータブルトイレで排泄する
1人で靴を着脱する
むせずに食事する
1人で処方薬を入手する
犬と散歩する
太極拳をする
ダンベル運動を日課とする
ラジオ体操に年間を通して参加する
</v>
      </c>
      <c r="Y189" s="47" t="str">
        <f t="shared" si="15"/>
        <v xml:space="preserve">a3
a4
a5
a11
a12
a13
a14
a15
a16
a22
a23
a24
a25
</v>
      </c>
    </row>
    <row r="190" spans="2:25" ht="0.95" hidden="1" customHeight="1">
      <c r="B190" s="45"/>
      <c r="C190" s="44"/>
      <c r="D190" s="45"/>
      <c r="E190" s="45"/>
      <c r="F190" s="45"/>
      <c r="G190" s="45"/>
      <c r="O190" s="38" t="str">
        <f t="shared" ref="O190:U190" si="17">IF(O189="","",MID(O189, FIND(CHAR(10), O189) + 1, LEN(O189)))</f>
        <v xml:space="preserve">鉄道や飛行機で遠方まで出掛ける【移動範囲】
自転車や自動車を運転して移動する【移動範囲】
ひとりで入浴する【セルフケア】
整容動作をする【セルフケア】
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0" s="38" t="str">
        <f t="shared" si="17"/>
        <v xml:space="preserve">（遠方の）○○まで外出できる
自転車（自動車運転）で外出ができる
ひとりで入浴できる
ひとりではみがき(爪切り)ができる
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90" s="38" t="str">
        <f t="shared" si="17"/>
        <v xml:space="preserve">記入例：○○県のお墓まで電車で出掛けられる
記入例：自転車で買い物に行ける
記入例：娘さんの見守りがあれば入浴できる
記入例：自助具を使って爪切りができる
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0" s="38" t="str">
        <f t="shared" si="17"/>
        <v xml:space="preserve">d470 交通機関や手段の利用
d475 運転や操作
d510 自分の身体を洗うこと
d520 身体各部の手入れ
d530 排泄
d540 更衣
d550 食べること
d570 健康に注意すること
d450 歩行
d570 健康に注意すること
d570 健康に注意すること
d570 健康に注意すること
</v>
      </c>
      <c r="S190" s="47" t="str">
        <f t="shared" si="17"/>
        <v xml:space="preserve">新幹線で遠方に出掛ける
自転車に乗って近隣に出掛ける
自宅浴室で1人で入浴する
洗面台で洗顔する
定時に1人で排尿する
1人で着替えをする
スプーンで食事をする
定期健康診断を受ける
自宅周囲を散歩する
テレビ体操をする
散歩を日課とする
散歩を長期間継続する
</v>
      </c>
      <c r="T190" s="47" t="str">
        <f t="shared" si="17"/>
        <v xml:space="preserve">飛行機に乗って遠方に出向く
スクーターに乗って出掛ける
1人で洗身･洗髪をする
1人で爪が切れる
1人で排便する
自力でボタンを掛け外す
よく噛んで食べる
1人でワクチン接種に出向く
早歩きでウオーキングする
ヨガ/柔軟体操をする
体操を日課とする
体操を長期に渡って続ける
</v>
      </c>
      <c r="U190" s="47" t="str">
        <f t="shared" si="17"/>
        <v xml:space="preserve">電車で遠方の実家に出向く
自家用車を運転して出掛ける
浴槽出入りを1人で行う
1人で歯磨きをする
ポータブルトイレで排泄する
1人で靴を着脱する
むせずに食事する
1人で処方薬を入手する
犬と散歩する
太極拳をする
ダンベル運動を日課とする
ラジオ体操に年間を通して参加する
</v>
      </c>
      <c r="Y190" s="47" t="str">
        <f t="shared" si="15"/>
        <v xml:space="preserve">a4
a5
a11
a12
a13
a14
a15
a16
a22
a23
a24
a25
</v>
      </c>
    </row>
    <row r="191" spans="2:25" ht="0.95" hidden="1" customHeight="1">
      <c r="B191" s="45"/>
      <c r="C191" s="44"/>
      <c r="D191" s="45"/>
      <c r="E191" s="45"/>
      <c r="F191" s="45"/>
      <c r="G191" s="45"/>
      <c r="O191" s="38" t="str">
        <f t="shared" ref="O191:U191" si="18">IF(O190="","",MID(O190, FIND(CHAR(10), O190) + 1, LEN(O190)))</f>
        <v xml:space="preserve">自転車や自動車を運転して移動する【移動範囲】
ひとりで入浴する【セルフケア】
整容動作をする【セルフケア】
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1" s="38" t="str">
        <f t="shared" si="18"/>
        <v xml:space="preserve">自転車（自動車運転）で外出ができる
ひとりで入浴できる
ひとりではみがき(爪切り)ができる
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91" s="38" t="str">
        <f t="shared" si="18"/>
        <v xml:space="preserve">記入例：自転車で買い物に行ける
記入例：娘さんの見守りがあれば入浴できる
記入例：自助具を使って爪切りができる
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1" s="38" t="str">
        <f t="shared" si="18"/>
        <v xml:space="preserve">d475 運転や操作
d510 自分の身体を洗うこと
d520 身体各部の手入れ
d530 排泄
d540 更衣
d550 食べること
d570 健康に注意すること
d450 歩行
d570 健康に注意すること
d570 健康に注意すること
d570 健康に注意すること
</v>
      </c>
      <c r="S191" s="47" t="str">
        <f t="shared" si="18"/>
        <v xml:space="preserve">自転車に乗って近隣に出掛ける
自宅浴室で1人で入浴する
洗面台で洗顔する
定時に1人で排尿する
1人で着替えをする
スプーンで食事をする
定期健康診断を受ける
自宅周囲を散歩する
テレビ体操をする
散歩を日課とする
散歩を長期間継続する
</v>
      </c>
      <c r="T191" s="47" t="str">
        <f t="shared" si="18"/>
        <v xml:space="preserve">スクーターに乗って出掛ける
1人で洗身･洗髪をする
1人で爪が切れる
1人で排便する
自力でボタンを掛け外す
よく噛んで食べる
1人でワクチン接種に出向く
早歩きでウオーキングする
ヨガ/柔軟体操をする
体操を日課とする
体操を長期に渡って続ける
</v>
      </c>
      <c r="U191" s="47" t="str">
        <f t="shared" si="18"/>
        <v xml:space="preserve">自家用車を運転して出掛ける
浴槽出入りを1人で行う
1人で歯磨きをする
ポータブルトイレで排泄する
1人で靴を着脱する
むせずに食事する
1人で処方薬を入手する
犬と散歩する
太極拳をする
ダンベル運動を日課とする
ラジオ体操に年間を通して参加する
</v>
      </c>
      <c r="Y191" s="47" t="str">
        <f t="shared" si="15"/>
        <v xml:space="preserve">a5
a11
a12
a13
a14
a15
a16
a22
a23
a24
a25
</v>
      </c>
    </row>
    <row r="192" spans="2:25" ht="2.1" hidden="1" customHeight="1">
      <c r="B192" s="45"/>
      <c r="C192" s="44"/>
      <c r="D192" s="45"/>
      <c r="E192" s="45"/>
      <c r="F192" s="45"/>
      <c r="G192" s="45"/>
      <c r="O192" s="38" t="str">
        <f t="shared" ref="O192:U192" si="19">IF(O191="","",MID(O191, FIND(CHAR(10), O191) + 1, LEN(O191)))</f>
        <v xml:space="preserve">ひとりで入浴する【セルフケア】
整容動作をする【セルフケア】
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2" s="38" t="str">
        <f t="shared" si="19"/>
        <v xml:space="preserve">ひとりで入浴できる
ひとりではみがき(爪切り)ができる
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92" s="38" t="str">
        <f t="shared" si="19"/>
        <v xml:space="preserve">記入例：娘さんの見守りがあれば入浴できる
記入例：自助具を使って爪切りができる
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2" s="38" t="str">
        <f t="shared" si="19"/>
        <v xml:space="preserve">d510 自分の身体を洗うこと
d520 身体各部の手入れ
d530 排泄
d540 更衣
d550 食べること
d570 健康に注意すること
d450 歩行
d570 健康に注意すること
d570 健康に注意すること
d570 健康に注意すること
</v>
      </c>
      <c r="S192" s="47" t="str">
        <f t="shared" si="19"/>
        <v xml:space="preserve">自宅浴室で1人で入浴する
洗面台で洗顔する
定時に1人で排尿する
1人で着替えをする
スプーンで食事をする
定期健康診断を受ける
自宅周囲を散歩する
テレビ体操をする
散歩を日課とする
散歩を長期間継続する
</v>
      </c>
      <c r="T192" s="47" t="str">
        <f t="shared" si="19"/>
        <v xml:space="preserve">1人で洗身･洗髪をする
1人で爪が切れる
1人で排便する
自力でボタンを掛け外す
よく噛んで食べる
1人でワクチン接種に出向く
早歩きでウオーキングする
ヨガ/柔軟体操をする
体操を日課とする
体操を長期に渡って続ける
</v>
      </c>
      <c r="U192" s="47" t="str">
        <f t="shared" si="19"/>
        <v xml:space="preserve">浴槽出入りを1人で行う
1人で歯磨きをする
ポータブルトイレで排泄する
1人で靴を着脱する
むせずに食事する
1人で処方薬を入手する
犬と散歩する
太極拳をする
ダンベル運動を日課とする
ラジオ体操に年間を通して参加する
</v>
      </c>
      <c r="Y192" s="47" t="str">
        <f t="shared" si="15"/>
        <v xml:space="preserve">a11
a12
a13
a14
a15
a16
a22
a23
a24
a25
</v>
      </c>
    </row>
    <row r="193" spans="2:25" ht="0.95" hidden="1" customHeight="1">
      <c r="B193" s="45"/>
      <c r="C193" s="44"/>
      <c r="D193" s="45"/>
      <c r="E193" s="45"/>
      <c r="F193" s="45"/>
      <c r="G193" s="45"/>
      <c r="O193" s="38" t="str">
        <f t="shared" ref="O193:U193" si="20">IF(O192="","",MID(O192, FIND(CHAR(10), O192) + 1, LEN(O192)))</f>
        <v xml:space="preserve">整容動作をする【セルフケア】
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3" s="38" t="str">
        <f t="shared" si="20"/>
        <v xml:space="preserve">ひとりではみがき(爪切り)ができる
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93" s="38" t="str">
        <f t="shared" si="20"/>
        <v xml:space="preserve">記入例：自助具を使って爪切りができる
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3" s="38" t="str">
        <f t="shared" si="20"/>
        <v xml:space="preserve">d520 身体各部の手入れ
d530 排泄
d540 更衣
d550 食べること
d570 健康に注意すること
d450 歩行
d570 健康に注意すること
d570 健康に注意すること
d570 健康に注意すること
</v>
      </c>
      <c r="S193" s="47" t="str">
        <f t="shared" si="20"/>
        <v xml:space="preserve">洗面台で洗顔する
定時に1人で排尿する
1人で着替えをする
スプーンで食事をする
定期健康診断を受ける
自宅周囲を散歩する
テレビ体操をする
散歩を日課とする
散歩を長期間継続する
</v>
      </c>
      <c r="T193" s="47" t="str">
        <f t="shared" si="20"/>
        <v xml:space="preserve">1人で爪が切れる
1人で排便する
自力でボタンを掛け外す
よく噛んで食べる
1人でワクチン接種に出向く
早歩きでウオーキングする
ヨガ/柔軟体操をする
体操を日課とする
体操を長期に渡って続ける
</v>
      </c>
      <c r="U193" s="47" t="str">
        <f t="shared" si="20"/>
        <v xml:space="preserve">1人で歯磨きをする
ポータブルトイレで排泄する
1人で靴を着脱する
むせずに食事する
1人で処方薬を入手する
犬と散歩する
太極拳をする
ダンベル運動を日課とする
ラジオ体操に年間を通して参加する
</v>
      </c>
      <c r="Y193" s="47" t="str">
        <f t="shared" si="15"/>
        <v xml:space="preserve">a12
a13
a14
a15
a16
a22
a23
a24
a25
</v>
      </c>
    </row>
    <row r="194" spans="2:25" ht="0.95" hidden="1" customHeight="1">
      <c r="B194" s="45"/>
      <c r="C194" s="44"/>
      <c r="D194" s="45"/>
      <c r="E194" s="45"/>
      <c r="F194" s="45"/>
      <c r="G194" s="45"/>
      <c r="O194" s="38" t="str">
        <f t="shared" ref="O194:U194" si="21">IF(O193="","",MID(O193, FIND(CHAR(10), O193) + 1, LEN(O193)))</f>
        <v xml:space="preserve">トイレ動作をする【セルフケア】
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4" s="38" t="str">
        <f t="shared" si="21"/>
        <v xml:space="preserve">ひとりでトイレ動作ができる
ひとりで着替えができる
ひとりで食事が食べられる（水分摂取できる）
ひとりで病院に通える
歩行運動ができる
歩く以外の運動ができる
自主的運動を週2回以上できる
自主的運動を習慣化できる
</v>
      </c>
      <c r="Q194" s="38" t="str">
        <f t="shared" si="21"/>
        <v xml:space="preserve">記入例：見守りなしでトイレに行ける
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4" s="38" t="str">
        <f t="shared" si="21"/>
        <v xml:space="preserve">d530 排泄
d540 更衣
d550 食べること
d570 健康に注意すること
d450 歩行
d570 健康に注意すること
d570 健康に注意すること
d570 健康に注意すること
</v>
      </c>
      <c r="S194" s="47" t="str">
        <f t="shared" si="21"/>
        <v xml:space="preserve">定時に1人で排尿する
1人で着替えをする
スプーンで食事をする
定期健康診断を受ける
自宅周囲を散歩する
テレビ体操をする
散歩を日課とする
散歩を長期間継続する
</v>
      </c>
      <c r="T194" s="47" t="str">
        <f t="shared" si="21"/>
        <v xml:space="preserve">1人で排便する
自力でボタンを掛け外す
よく噛んで食べる
1人でワクチン接種に出向く
早歩きでウオーキングする
ヨガ/柔軟体操をする
体操を日課とする
体操を長期に渡って続ける
</v>
      </c>
      <c r="U194" s="47" t="str">
        <f t="shared" si="21"/>
        <v xml:space="preserve">ポータブルトイレで排泄する
1人で靴を着脱する
むせずに食事する
1人で処方薬を入手する
犬と散歩する
太極拳をする
ダンベル運動を日課とする
ラジオ体操に年間を通して参加する
</v>
      </c>
      <c r="Y194" s="47" t="str">
        <f t="shared" si="15"/>
        <v xml:space="preserve">a13
a14
a15
a16
a22
a23
a24
a25
</v>
      </c>
    </row>
    <row r="195" spans="2:25" ht="0.95" hidden="1" customHeight="1">
      <c r="B195" s="45"/>
      <c r="C195" s="44"/>
      <c r="D195" s="45"/>
      <c r="E195" s="45"/>
      <c r="F195" s="45"/>
      <c r="G195" s="45"/>
      <c r="O195" s="38" t="str">
        <f t="shared" ref="O195:U195" si="22">IF(O194="","",MID(O194, FIND(CHAR(10), O194) + 1, LEN(O194)))</f>
        <v xml:space="preserve">更衣動作をする【セルフケア】
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5" s="38" t="str">
        <f t="shared" si="22"/>
        <v xml:space="preserve">ひとりで着替えができる
ひとりで食事が食べられる（水分摂取できる）
ひとりで病院に通える
歩行運動ができる
歩く以外の運動ができる
自主的運動を週2回以上できる
自主的運動を習慣化できる
</v>
      </c>
      <c r="Q195" s="38" t="str">
        <f t="shared" si="22"/>
        <v xml:space="preserve">記入例：ひとりで靴下がはける
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5" s="38" t="str">
        <f t="shared" si="22"/>
        <v xml:space="preserve">d540 更衣
d550 食べること
d570 健康に注意すること
d450 歩行
d570 健康に注意すること
d570 健康に注意すること
d570 健康に注意すること
</v>
      </c>
      <c r="S195" s="47" t="str">
        <f t="shared" si="22"/>
        <v xml:space="preserve">1人で着替えをする
スプーンで食事をする
定期健康診断を受ける
自宅周囲を散歩する
テレビ体操をする
散歩を日課とする
散歩を長期間継続する
</v>
      </c>
      <c r="T195" s="47" t="str">
        <f t="shared" si="22"/>
        <v xml:space="preserve">自力でボタンを掛け外す
よく噛んで食べる
1人でワクチン接種に出向く
早歩きでウオーキングする
ヨガ/柔軟体操をする
体操を日課とする
体操を長期に渡って続ける
</v>
      </c>
      <c r="U195" s="47" t="str">
        <f t="shared" si="22"/>
        <v xml:space="preserve">1人で靴を着脱する
むせずに食事する
1人で処方薬を入手する
犬と散歩する
太極拳をする
ダンベル運動を日課とする
ラジオ体操に年間を通して参加する
</v>
      </c>
      <c r="Y195" s="47" t="str">
        <f t="shared" si="15"/>
        <v xml:space="preserve">a14
a15
a16
a22
a23
a24
a25
</v>
      </c>
    </row>
    <row r="196" spans="2:25" ht="0.95" hidden="1" customHeight="1">
      <c r="B196" s="45"/>
      <c r="C196" s="44"/>
      <c r="D196" s="45"/>
      <c r="E196" s="45"/>
      <c r="F196" s="45"/>
      <c r="G196" s="45"/>
      <c r="O196" s="38" t="str">
        <f t="shared" ref="O196:U196" si="23">IF(O195="","",MID(O195, FIND(CHAR(10), O195) + 1, LEN(O195)))</f>
        <v xml:space="preserve">食事動作をする【セルフケア】
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6" s="38" t="str">
        <f t="shared" si="23"/>
        <v xml:space="preserve">ひとりで食事が食べられる（水分摂取できる）
ひとりで病院に通える
歩行運動ができる
歩く以外の運動ができる
自主的運動を週2回以上できる
自主的運動を習慣化できる
</v>
      </c>
      <c r="Q196" s="38" t="str">
        <f t="shared" si="23"/>
        <v xml:space="preserve">記入例：箸を使って食事ができる
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6" s="38" t="str">
        <f t="shared" si="23"/>
        <v xml:space="preserve">d550 食べること
d570 健康に注意すること
d450 歩行
d570 健康に注意すること
d570 健康に注意すること
d570 健康に注意すること
</v>
      </c>
      <c r="S196" s="47" t="str">
        <f t="shared" si="23"/>
        <v xml:space="preserve">スプーンで食事をする
定期健康診断を受ける
自宅周囲を散歩する
テレビ体操をする
散歩を日課とする
散歩を長期間継続する
</v>
      </c>
      <c r="T196" s="47" t="str">
        <f t="shared" si="23"/>
        <v xml:space="preserve">よく噛んで食べる
1人でワクチン接種に出向く
早歩きでウオーキングする
ヨガ/柔軟体操をする
体操を日課とする
体操を長期に渡って続ける
</v>
      </c>
      <c r="U196" s="47" t="str">
        <f t="shared" si="23"/>
        <v xml:space="preserve">むせずに食事する
1人で処方薬を入手する
犬と散歩する
太極拳をする
ダンベル運動を日課とする
ラジオ体操に年間を通して参加する
</v>
      </c>
      <c r="Y196" s="47" t="str">
        <f t="shared" si="15"/>
        <v xml:space="preserve">a15
a16
a22
a23
a24
a25
</v>
      </c>
    </row>
    <row r="197" spans="2:25" ht="6.95" hidden="1" customHeight="1">
      <c r="B197" s="45"/>
      <c r="C197" s="44"/>
      <c r="D197" s="45"/>
      <c r="E197" s="45"/>
      <c r="F197" s="45"/>
      <c r="G197" s="45"/>
      <c r="O197" s="38" t="str">
        <f t="shared" ref="O197:U197" si="24">IF(O196="","",MID(O196, FIND(CHAR(10), O196) + 1, LEN(O196)))</f>
        <v xml:space="preserve">1人で病院に受診する【セルフケア】
健康のためにウオーキングをする【運動習慣】
健康のために歩く以外の運動をする【運動習慣】
自主的運動を週2回以上する【運動習慣】
自主的な運動を長期に渡って続ける【運動習慣】
</v>
      </c>
      <c r="P197" s="38" t="str">
        <f t="shared" si="24"/>
        <v xml:space="preserve">ひとりで病院に通える
歩行運動ができる
歩く以外の運動ができる
自主的運動を週2回以上できる
自主的運動を習慣化できる
</v>
      </c>
      <c r="Q197" s="38" t="str">
        <f t="shared" si="24"/>
        <v xml:space="preserve">記入例：ひとりで定期受診ができる
記入例：健康のためにウオーキングができる
記入例：健康のために歩く以外の運動を行う
記入例：健康のための自主的運動を週2回以上行う
記入例：健康のための自主的運動を習慣化する
</v>
      </c>
      <c r="R197" s="38" t="str">
        <f t="shared" si="24"/>
        <v xml:space="preserve">d570 健康に注意すること
d450 歩行
d570 健康に注意すること
d570 健康に注意すること
d570 健康に注意すること
</v>
      </c>
      <c r="S197" s="47" t="str">
        <f t="shared" si="24"/>
        <v xml:space="preserve">定期健康診断を受ける
自宅周囲を散歩する
テレビ体操をする
散歩を日課とする
散歩を長期間継続する
</v>
      </c>
      <c r="T197" s="47" t="str">
        <f t="shared" si="24"/>
        <v xml:space="preserve">1人でワクチン接種に出向く
早歩きでウオーキングする
ヨガ/柔軟体操をする
体操を日課とする
体操を長期に渡って続ける
</v>
      </c>
      <c r="U197" s="47" t="str">
        <f t="shared" si="24"/>
        <v xml:space="preserve">1人で処方薬を入手する
犬と散歩する
太極拳をする
ダンベル運動を日課とする
ラジオ体操に年間を通して参加する
</v>
      </c>
      <c r="Y197" s="47" t="str">
        <f t="shared" si="15"/>
        <v xml:space="preserve">a16
a22
a23
a24
a25
</v>
      </c>
    </row>
    <row r="198" spans="2:25" ht="0.95" hidden="1" customHeight="1">
      <c r="B198" s="45"/>
      <c r="C198" s="44"/>
      <c r="D198" s="45"/>
      <c r="E198" s="45"/>
      <c r="F198" s="45"/>
      <c r="G198" s="45"/>
      <c r="O198" s="38" t="str">
        <f t="shared" ref="O198:U198" si="25">IF(O197="","",MID(O197, FIND(CHAR(10), O197) + 1, LEN(O197)))</f>
        <v xml:space="preserve">健康のためにウオーキングをする【運動習慣】
健康のために歩く以外の運動をする【運動習慣】
自主的運動を週2回以上する【運動習慣】
自主的な運動を長期に渡って続ける【運動習慣】
</v>
      </c>
      <c r="P198" s="38" t="str">
        <f t="shared" si="25"/>
        <v xml:space="preserve">歩行運動ができる
歩く以外の運動ができる
自主的運動を週2回以上できる
自主的運動を習慣化できる
</v>
      </c>
      <c r="Q198" s="38" t="str">
        <f t="shared" si="25"/>
        <v xml:space="preserve">記入例：健康のためにウオーキングができる
記入例：健康のために歩く以外の運動を行う
記入例：健康のための自主的運動を週2回以上行う
記入例：健康のための自主的運動を習慣化する
</v>
      </c>
      <c r="R198" s="38" t="str">
        <f t="shared" si="25"/>
        <v xml:space="preserve">d450 歩行
d570 健康に注意すること
d570 健康に注意すること
d570 健康に注意すること
</v>
      </c>
      <c r="S198" s="47" t="str">
        <f t="shared" si="25"/>
        <v xml:space="preserve">自宅周囲を散歩する
テレビ体操をする
散歩を日課とする
散歩を長期間継続する
</v>
      </c>
      <c r="T198" s="47" t="str">
        <f t="shared" si="25"/>
        <v xml:space="preserve">早歩きでウオーキングする
ヨガ/柔軟体操をする
体操を日課とする
体操を長期に渡って続ける
</v>
      </c>
      <c r="U198" s="47" t="str">
        <f t="shared" si="25"/>
        <v xml:space="preserve">犬と散歩する
太極拳をする
ダンベル運動を日課とする
ラジオ体操に年間を通して参加する
</v>
      </c>
      <c r="Y198" s="47" t="str">
        <f t="shared" si="15"/>
        <v xml:space="preserve">a22
a23
a24
a25
</v>
      </c>
    </row>
    <row r="199" spans="2:25" ht="3" hidden="1" customHeight="1">
      <c r="B199" s="45"/>
      <c r="C199" s="44"/>
      <c r="D199" s="45"/>
      <c r="E199" s="45"/>
      <c r="F199" s="45"/>
      <c r="G199" s="45"/>
      <c r="O199" s="38" t="str">
        <f t="shared" ref="O199:U199" si="26">IF(O198="","",MID(O198, FIND(CHAR(10), O198) + 1, LEN(O198)))</f>
        <v xml:space="preserve">健康のために歩く以外の運動をする【運動習慣】
自主的運動を週2回以上する【運動習慣】
自主的な運動を長期に渡って続ける【運動習慣】
</v>
      </c>
      <c r="P199" s="38" t="str">
        <f t="shared" si="26"/>
        <v xml:space="preserve">歩く以外の運動ができる
自主的運動を週2回以上できる
自主的運動を習慣化できる
</v>
      </c>
      <c r="Q199" s="38" t="str">
        <f t="shared" si="26"/>
        <v xml:space="preserve">記入例：健康のために歩く以外の運動を行う
記入例：健康のための自主的運動を週2回以上行う
記入例：健康のための自主的運動を習慣化する
</v>
      </c>
      <c r="R199" s="38" t="str">
        <f t="shared" si="26"/>
        <v xml:space="preserve">d570 健康に注意すること
d570 健康に注意すること
d570 健康に注意すること
</v>
      </c>
      <c r="S199" s="47" t="str">
        <f t="shared" si="26"/>
        <v xml:space="preserve">テレビ体操をする
散歩を日課とする
散歩を長期間継続する
</v>
      </c>
      <c r="T199" s="47" t="str">
        <f t="shared" si="26"/>
        <v xml:space="preserve">ヨガ/柔軟体操をする
体操を日課とする
体操を長期に渡って続ける
</v>
      </c>
      <c r="U199" s="47" t="str">
        <f t="shared" si="26"/>
        <v xml:space="preserve">太極拳をする
ダンベル運動を日課とする
ラジオ体操に年間を通して参加する
</v>
      </c>
      <c r="Y199" s="47" t="str">
        <f t="shared" si="15"/>
        <v xml:space="preserve">a23
a24
a25
</v>
      </c>
    </row>
    <row r="200" spans="2:25" ht="0.95" hidden="1" customHeight="1">
      <c r="B200" s="45"/>
      <c r="C200" s="44"/>
      <c r="D200" s="45"/>
      <c r="E200" s="45"/>
      <c r="F200" s="45"/>
      <c r="G200" s="45"/>
      <c r="O200" s="38" t="str">
        <f t="shared" ref="O200:U200" si="27">IF(O199="","",MID(O199, FIND(CHAR(10), O199) + 1, LEN(O199)))</f>
        <v xml:space="preserve">自主的運動を週2回以上する【運動習慣】
自主的な運動を長期に渡って続ける【運動習慣】
</v>
      </c>
      <c r="P200" s="38" t="str">
        <f t="shared" si="27"/>
        <v xml:space="preserve">自主的運動を週2回以上できる
自主的運動を習慣化できる
</v>
      </c>
      <c r="Q200" s="38" t="str">
        <f t="shared" si="27"/>
        <v xml:space="preserve">記入例：健康のための自主的運動を週2回以上行う
記入例：健康のための自主的運動を習慣化する
</v>
      </c>
      <c r="R200" s="38" t="str">
        <f t="shared" si="27"/>
        <v xml:space="preserve">d570 健康に注意すること
d570 健康に注意すること
</v>
      </c>
      <c r="S200" s="47" t="str">
        <f t="shared" si="27"/>
        <v xml:space="preserve">散歩を日課とする
散歩を長期間継続する
</v>
      </c>
      <c r="T200" s="47" t="str">
        <f t="shared" si="27"/>
        <v xml:space="preserve">体操を日課とする
体操を長期に渡って続ける
</v>
      </c>
      <c r="U200" s="47" t="str">
        <f t="shared" si="27"/>
        <v xml:space="preserve">ダンベル運動を日課とする
ラジオ体操に年間を通して参加する
</v>
      </c>
      <c r="Y200" s="47" t="str">
        <f t="shared" si="15"/>
        <v xml:space="preserve">a24
a25
</v>
      </c>
    </row>
    <row r="201" spans="2:25" ht="0.95" hidden="1" customHeight="1">
      <c r="B201" s="45"/>
      <c r="C201" s="44"/>
      <c r="D201" s="45"/>
      <c r="E201" s="45"/>
      <c r="F201" s="45"/>
      <c r="G201" s="45"/>
      <c r="O201" s="38" t="str">
        <f t="shared" ref="O201:U201" si="28">IF(O200="","",MID(O200, FIND(CHAR(10), O200) + 1, LEN(O200)))</f>
        <v xml:space="preserve">自主的な運動を長期に渡って続ける【運動習慣】
</v>
      </c>
      <c r="P201" s="38" t="str">
        <f t="shared" si="28"/>
        <v xml:space="preserve">自主的運動を習慣化できる
</v>
      </c>
      <c r="Q201" s="38" t="str">
        <f t="shared" si="28"/>
        <v xml:space="preserve">記入例：健康のための自主的運動を習慣化する
</v>
      </c>
      <c r="R201" s="38" t="str">
        <f t="shared" si="28"/>
        <v xml:space="preserve">d570 健康に注意すること
</v>
      </c>
      <c r="S201" s="47" t="str">
        <f t="shared" si="28"/>
        <v xml:space="preserve">散歩を長期間継続する
</v>
      </c>
      <c r="T201" s="47" t="str">
        <f t="shared" si="28"/>
        <v xml:space="preserve">体操を長期に渡って続ける
</v>
      </c>
      <c r="U201" s="47" t="str">
        <f t="shared" si="28"/>
        <v xml:space="preserve">ラジオ体操に年間を通して参加する
</v>
      </c>
      <c r="Y201" s="47" t="str">
        <f t="shared" si="15"/>
        <v xml:space="preserve">a25
</v>
      </c>
    </row>
    <row r="202" spans="2:25" ht="0.95" hidden="1" customHeight="1">
      <c r="B202" s="45"/>
      <c r="C202" s="44"/>
      <c r="D202" s="45"/>
      <c r="E202" s="45"/>
      <c r="F202" s="45"/>
      <c r="O202" s="38" t="str">
        <f t="shared" ref="O202:U202" si="29">IF(O201="","",MID(O201, FIND(CHAR(10), O201) + 1, LEN(O201)))</f>
        <v/>
      </c>
      <c r="P202" s="38" t="str">
        <f t="shared" si="29"/>
        <v/>
      </c>
      <c r="Q202" s="38" t="str">
        <f t="shared" si="29"/>
        <v/>
      </c>
      <c r="R202" s="38" t="str">
        <f t="shared" si="29"/>
        <v/>
      </c>
      <c r="S202" s="47" t="str">
        <f t="shared" si="29"/>
        <v/>
      </c>
      <c r="T202" s="47" t="str">
        <f t="shared" si="29"/>
        <v/>
      </c>
      <c r="U202" s="47" t="str">
        <f t="shared" si="29"/>
        <v/>
      </c>
      <c r="Y202" s="47" t="str">
        <f t="shared" si="15"/>
        <v/>
      </c>
    </row>
    <row r="203" spans="2:25" ht="0.95" hidden="1" customHeight="1">
      <c r="B203" s="45"/>
      <c r="C203" s="44"/>
      <c r="D203" s="45"/>
      <c r="E203" s="45"/>
      <c r="F203" s="45"/>
      <c r="O203" s="38" t="str">
        <f t="shared" ref="O203:U203" si="30">IF(O202="","",MID(O202, FIND(CHAR(10), O202) + 1, LEN(O202)))</f>
        <v/>
      </c>
      <c r="P203" s="38" t="str">
        <f t="shared" si="30"/>
        <v/>
      </c>
      <c r="Q203" s="38" t="str">
        <f t="shared" si="30"/>
        <v/>
      </c>
      <c r="R203" s="38" t="str">
        <f t="shared" si="30"/>
        <v/>
      </c>
      <c r="S203" s="47" t="str">
        <f t="shared" si="30"/>
        <v/>
      </c>
      <c r="T203" s="47" t="str">
        <f t="shared" si="30"/>
        <v/>
      </c>
      <c r="U203" s="47" t="str">
        <f t="shared" si="30"/>
        <v/>
      </c>
      <c r="Y203" s="47" t="str">
        <f t="shared" si="15"/>
        <v/>
      </c>
    </row>
    <row r="204" spans="2:25" ht="0.95" hidden="1" customHeight="1">
      <c r="B204" s="45"/>
      <c r="C204" s="44"/>
      <c r="D204" s="45"/>
      <c r="E204" s="45"/>
      <c r="F204" s="45"/>
      <c r="O204" s="38" t="str">
        <f t="shared" ref="O204:U204" si="31">IF(O203="","",MID(O203, FIND(CHAR(10), O203) + 1, LEN(O203)))</f>
        <v/>
      </c>
      <c r="P204" s="38" t="str">
        <f t="shared" si="31"/>
        <v/>
      </c>
      <c r="Q204" s="38" t="str">
        <f t="shared" si="31"/>
        <v/>
      </c>
      <c r="R204" s="38" t="str">
        <f t="shared" si="31"/>
        <v/>
      </c>
      <c r="S204" s="47" t="str">
        <f t="shared" si="31"/>
        <v/>
      </c>
      <c r="T204" s="47" t="str">
        <f t="shared" si="31"/>
        <v/>
      </c>
      <c r="U204" s="47" t="str">
        <f t="shared" si="31"/>
        <v/>
      </c>
      <c r="Y204" s="47" t="str">
        <f t="shared" si="15"/>
        <v/>
      </c>
    </row>
    <row r="205" spans="2:25" ht="0.95" hidden="1" customHeight="1">
      <c r="B205" s="45"/>
      <c r="C205" s="44"/>
      <c r="D205" s="45"/>
      <c r="E205" s="45"/>
      <c r="O205" s="38" t="str">
        <f t="shared" ref="O205:U205" si="32">IF(O204="","",MID(O204, FIND(CHAR(10), O204) + 1, LEN(O204)))</f>
        <v/>
      </c>
      <c r="P205" s="38" t="str">
        <f t="shared" si="32"/>
        <v/>
      </c>
      <c r="Q205" s="38" t="str">
        <f t="shared" si="32"/>
        <v/>
      </c>
      <c r="R205" s="38" t="str">
        <f t="shared" si="32"/>
        <v/>
      </c>
      <c r="S205" s="47" t="str">
        <f t="shared" si="32"/>
        <v/>
      </c>
      <c r="T205" s="47" t="str">
        <f t="shared" si="32"/>
        <v/>
      </c>
      <c r="U205" s="47" t="str">
        <f t="shared" si="32"/>
        <v/>
      </c>
      <c r="Y205" s="47" t="str">
        <f t="shared" si="15"/>
        <v/>
      </c>
    </row>
    <row r="206" spans="2:25" ht="0.95" hidden="1" customHeight="1">
      <c r="B206" s="45"/>
      <c r="C206" s="44"/>
      <c r="D206" s="45"/>
      <c r="E206" s="45"/>
      <c r="O206" s="38" t="str">
        <f t="shared" ref="O206:U206" si="33">IF(O205="","",MID(O205, FIND(CHAR(10), O205) + 1, LEN(O205)))</f>
        <v/>
      </c>
      <c r="P206" s="38" t="str">
        <f t="shared" si="33"/>
        <v/>
      </c>
      <c r="Q206" s="38" t="str">
        <f t="shared" si="33"/>
        <v/>
      </c>
      <c r="R206" s="38" t="str">
        <f t="shared" si="33"/>
        <v/>
      </c>
      <c r="S206" s="47" t="str">
        <f t="shared" si="33"/>
        <v/>
      </c>
      <c r="T206" s="47" t="str">
        <f t="shared" si="33"/>
        <v/>
      </c>
      <c r="U206" s="47" t="str">
        <f t="shared" si="33"/>
        <v/>
      </c>
      <c r="Y206" s="47" t="str">
        <f t="shared" si="15"/>
        <v/>
      </c>
    </row>
    <row r="207" spans="2:25" ht="0.95" hidden="1" customHeight="1">
      <c r="B207" s="45"/>
      <c r="C207" s="44"/>
      <c r="D207" s="45"/>
      <c r="E207" s="45"/>
      <c r="O207" s="38" t="str">
        <f t="shared" ref="O207:U207" si="34">IF(O206="","",MID(O206, FIND(CHAR(10), O206) + 1, LEN(O206)))</f>
        <v/>
      </c>
      <c r="P207" s="38" t="str">
        <f t="shared" si="34"/>
        <v/>
      </c>
      <c r="Q207" s="38" t="str">
        <f t="shared" si="34"/>
        <v/>
      </c>
      <c r="R207" s="38" t="str">
        <f t="shared" si="34"/>
        <v/>
      </c>
      <c r="S207" s="47" t="str">
        <f t="shared" si="34"/>
        <v/>
      </c>
      <c r="T207" s="47" t="str">
        <f t="shared" si="34"/>
        <v/>
      </c>
      <c r="U207" s="47" t="str">
        <f t="shared" si="34"/>
        <v/>
      </c>
      <c r="Y207" s="47" t="str">
        <f t="shared" si="15"/>
        <v/>
      </c>
    </row>
    <row r="208" spans="2:25" ht="0.95" hidden="1" customHeight="1">
      <c r="B208" s="45"/>
      <c r="C208" s="44"/>
      <c r="D208" s="45"/>
      <c r="E208" s="45"/>
      <c r="O208" s="38" t="str">
        <f t="shared" ref="O208:U208" si="35">IF(O207="","",MID(O207, FIND(CHAR(10), O207) + 1, LEN(O207)))</f>
        <v/>
      </c>
      <c r="P208" s="38" t="str">
        <f t="shared" si="35"/>
        <v/>
      </c>
      <c r="Q208" s="38" t="str">
        <f t="shared" si="35"/>
        <v/>
      </c>
      <c r="R208" s="38" t="str">
        <f t="shared" si="35"/>
        <v/>
      </c>
      <c r="S208" s="47" t="str">
        <f t="shared" si="35"/>
        <v/>
      </c>
      <c r="T208" s="47" t="str">
        <f t="shared" si="35"/>
        <v/>
      </c>
      <c r="U208" s="47" t="str">
        <f t="shared" si="35"/>
        <v/>
      </c>
      <c r="Y208" s="47" t="str">
        <f t="shared" si="15"/>
        <v/>
      </c>
    </row>
    <row r="209" spans="2:25" ht="0.95" hidden="1" customHeight="1">
      <c r="B209" s="45"/>
      <c r="C209" s="44"/>
      <c r="D209" s="45"/>
      <c r="E209" s="45"/>
      <c r="O209" s="38" t="str">
        <f t="shared" ref="O209:U209" si="36">IF(O208="","",MID(O208, FIND(CHAR(10), O208) + 1, LEN(O208)))</f>
        <v/>
      </c>
      <c r="P209" s="38" t="str">
        <f t="shared" si="36"/>
        <v/>
      </c>
      <c r="Q209" s="38" t="str">
        <f t="shared" si="36"/>
        <v/>
      </c>
      <c r="R209" s="38" t="str">
        <f t="shared" si="36"/>
        <v/>
      </c>
      <c r="S209" s="47" t="str">
        <f t="shared" si="36"/>
        <v/>
      </c>
      <c r="T209" s="47" t="str">
        <f t="shared" si="36"/>
        <v/>
      </c>
      <c r="U209" s="47" t="str">
        <f t="shared" si="36"/>
        <v/>
      </c>
      <c r="Y209" s="47" t="str">
        <f t="shared" si="15"/>
        <v/>
      </c>
    </row>
    <row r="210" spans="2:25" ht="0.95" hidden="1" customHeight="1">
      <c r="B210" s="45"/>
      <c r="C210" s="44"/>
      <c r="D210" s="45"/>
      <c r="E210" s="45"/>
      <c r="O210" s="38" t="str">
        <f t="shared" ref="O210:U210" si="37">IF(O209="","",MID(O209, FIND(CHAR(10), O209) + 1, LEN(O209)))</f>
        <v/>
      </c>
      <c r="P210" s="38" t="str">
        <f t="shared" si="37"/>
        <v/>
      </c>
      <c r="Q210" s="38" t="str">
        <f t="shared" si="37"/>
        <v/>
      </c>
      <c r="R210" s="38" t="str">
        <f t="shared" si="37"/>
        <v/>
      </c>
      <c r="S210" s="47" t="str">
        <f t="shared" si="37"/>
        <v/>
      </c>
      <c r="T210" s="47" t="str">
        <f t="shared" si="37"/>
        <v/>
      </c>
      <c r="U210" s="47" t="str">
        <f t="shared" si="37"/>
        <v/>
      </c>
      <c r="Y210" s="47" t="str">
        <f t="shared" si="15"/>
        <v/>
      </c>
    </row>
    <row r="211" spans="2:25" ht="0.95" hidden="1" customHeight="1">
      <c r="B211" s="45"/>
      <c r="C211" s="44"/>
      <c r="D211" s="45"/>
      <c r="E211" s="45"/>
      <c r="F211" s="45"/>
      <c r="G211" s="45"/>
      <c r="O211" s="38" t="str">
        <f t="shared" ref="O211:U211" si="38">IF(O210="","",MID(O210, FIND(CHAR(10), O210) + 1, LEN(O210)))</f>
        <v/>
      </c>
      <c r="P211" s="38" t="str">
        <f t="shared" si="38"/>
        <v/>
      </c>
      <c r="Q211" s="38" t="str">
        <f t="shared" si="38"/>
        <v/>
      </c>
      <c r="R211" s="38" t="str">
        <f t="shared" si="38"/>
        <v/>
      </c>
      <c r="S211" s="47" t="str">
        <f t="shared" si="38"/>
        <v/>
      </c>
      <c r="T211" s="47" t="str">
        <f t="shared" si="38"/>
        <v/>
      </c>
      <c r="U211" s="47" t="str">
        <f t="shared" si="38"/>
        <v/>
      </c>
      <c r="Y211" s="47" t="str">
        <f t="shared" si="15"/>
        <v/>
      </c>
    </row>
    <row r="212" spans="2:25" ht="0.95" hidden="1" customHeight="1">
      <c r="B212" s="45"/>
      <c r="C212" s="44"/>
      <c r="D212" s="45"/>
      <c r="E212" s="45"/>
      <c r="F212" s="45"/>
      <c r="G212" s="45"/>
      <c r="H212" s="38" t="s">
        <v>371</v>
      </c>
      <c r="O212" s="38"/>
      <c r="P212" s="38"/>
      <c r="Q212" s="38"/>
      <c r="R212" s="38"/>
      <c r="S212" s="38" t="s">
        <v>371</v>
      </c>
    </row>
    <row r="213" spans="2:25" ht="3.95" hidden="1" customHeight="1">
      <c r="B213" s="45" t="s">
        <v>372</v>
      </c>
      <c r="C213" s="44" t="s">
        <v>373</v>
      </c>
      <c r="D213" s="45" t="s">
        <v>374</v>
      </c>
      <c r="E213" s="45" t="s">
        <v>375</v>
      </c>
      <c r="F213" s="45" t="s">
        <v>376</v>
      </c>
      <c r="G213" s="45" t="s">
        <v>377</v>
      </c>
      <c r="H213" s="54" t="s">
        <v>378</v>
      </c>
      <c r="I213" s="55" t="s">
        <v>379</v>
      </c>
      <c r="J213" s="55" t="s">
        <v>380</v>
      </c>
      <c r="K213" s="55" t="s">
        <v>381</v>
      </c>
      <c r="L213" s="55" t="s">
        <v>382</v>
      </c>
      <c r="M213" s="55" t="s">
        <v>383</v>
      </c>
      <c r="N213" s="38" t="s">
        <v>384</v>
      </c>
      <c r="O213" s="38" t="str">
        <f>IF($W70="↘",D213&amp;CHAR(10),IF($Z70=TRUE,D213&amp;CHAR(10),""))</f>
        <v/>
      </c>
      <c r="P213" s="38" t="str">
        <f t="shared" ref="P213:Y213" si="39">IF($W70="↘",E213&amp;CHAR(10),IF($Z70=TRUE,E213&amp;CHAR(10),""))</f>
        <v/>
      </c>
      <c r="Q213" s="38" t="str">
        <f t="shared" si="39"/>
        <v/>
      </c>
      <c r="R213" s="38" t="str">
        <f t="shared" si="39"/>
        <v/>
      </c>
      <c r="S213" s="47" t="str">
        <f t="shared" si="39"/>
        <v/>
      </c>
      <c r="T213" s="47" t="str">
        <f t="shared" si="39"/>
        <v/>
      </c>
      <c r="U213" s="47" t="str">
        <f t="shared" si="39"/>
        <v/>
      </c>
      <c r="V213" s="47" t="str">
        <f t="shared" si="39"/>
        <v/>
      </c>
      <c r="W213" s="47" t="str">
        <f t="shared" si="39"/>
        <v/>
      </c>
      <c r="X213" s="47" t="str">
        <f t="shared" si="39"/>
        <v/>
      </c>
      <c r="Y213" s="47" t="str">
        <f t="shared" si="39"/>
        <v/>
      </c>
    </row>
    <row r="214" spans="2:25" ht="0.95" hidden="1" customHeight="1">
      <c r="B214" s="45" t="s">
        <v>372</v>
      </c>
      <c r="C214" s="44" t="s">
        <v>373</v>
      </c>
      <c r="D214" s="45" t="s">
        <v>385</v>
      </c>
      <c r="E214" s="45" t="s">
        <v>386</v>
      </c>
      <c r="F214" s="45" t="s">
        <v>387</v>
      </c>
      <c r="G214" s="45" t="s">
        <v>388</v>
      </c>
      <c r="H214" s="47" t="s">
        <v>389</v>
      </c>
      <c r="I214" s="47" t="s">
        <v>390</v>
      </c>
      <c r="J214" s="47" t="s">
        <v>391</v>
      </c>
      <c r="K214" s="47" t="s">
        <v>392</v>
      </c>
      <c r="L214" s="47" t="s">
        <v>393</v>
      </c>
      <c r="M214" s="47" t="s">
        <v>394</v>
      </c>
      <c r="N214" s="38" t="s">
        <v>395</v>
      </c>
      <c r="O214" s="38" t="str">
        <f>IF($W72="↘",D214&amp;CHAR(10),IF($Z72=TRUE,D214&amp;CHAR(10),""))</f>
        <v/>
      </c>
      <c r="P214" s="38" t="str">
        <f t="shared" ref="P214:Y214" si="40">IF($W72="↘",E214&amp;CHAR(10),IF($Z72=TRUE,E214&amp;CHAR(10),""))</f>
        <v/>
      </c>
      <c r="Q214" s="38" t="str">
        <f t="shared" si="40"/>
        <v/>
      </c>
      <c r="R214" s="38" t="str">
        <f t="shared" si="40"/>
        <v/>
      </c>
      <c r="S214" s="47" t="str">
        <f t="shared" si="40"/>
        <v/>
      </c>
      <c r="T214" s="47" t="str">
        <f t="shared" si="40"/>
        <v/>
      </c>
      <c r="U214" s="47" t="str">
        <f t="shared" si="40"/>
        <v/>
      </c>
      <c r="V214" s="47" t="str">
        <f t="shared" si="40"/>
        <v/>
      </c>
      <c r="W214" s="47" t="str">
        <f t="shared" si="40"/>
        <v/>
      </c>
      <c r="X214" s="47" t="str">
        <f t="shared" si="40"/>
        <v/>
      </c>
      <c r="Y214" s="47" t="str">
        <f t="shared" si="40"/>
        <v/>
      </c>
    </row>
    <row r="215" spans="2:25" ht="9" hidden="1" customHeight="1">
      <c r="B215" s="45" t="s">
        <v>372</v>
      </c>
      <c r="C215" s="44" t="s">
        <v>373</v>
      </c>
      <c r="D215" s="45" t="s">
        <v>396</v>
      </c>
      <c r="E215" s="44" t="s">
        <v>397</v>
      </c>
      <c r="F215" s="44" t="s">
        <v>398</v>
      </c>
      <c r="G215" s="45" t="s">
        <v>399</v>
      </c>
      <c r="H215" s="47" t="s">
        <v>400</v>
      </c>
      <c r="I215" s="47" t="s">
        <v>401</v>
      </c>
      <c r="J215" s="47" t="s">
        <v>402</v>
      </c>
      <c r="K215" s="47" t="s">
        <v>403</v>
      </c>
      <c r="L215" s="47" t="s">
        <v>404</v>
      </c>
      <c r="M215" s="56" t="s">
        <v>405</v>
      </c>
      <c r="N215" s="38" t="s">
        <v>406</v>
      </c>
      <c r="O215" s="38" t="str">
        <f>IF($W74="↘",D215&amp;CHAR(10),IF($Z74=TRUE,D215&amp;CHAR(10),""))</f>
        <v/>
      </c>
      <c r="P215" s="38" t="str">
        <f t="shared" ref="P215:Y215" si="41">IF($W74="↘",E215&amp;CHAR(10),IF($Z74=TRUE,E215&amp;CHAR(10),""))</f>
        <v/>
      </c>
      <c r="Q215" s="38" t="str">
        <f t="shared" si="41"/>
        <v/>
      </c>
      <c r="R215" s="38" t="str">
        <f t="shared" si="41"/>
        <v/>
      </c>
      <c r="S215" s="47" t="str">
        <f t="shared" si="41"/>
        <v/>
      </c>
      <c r="T215" s="47" t="str">
        <f t="shared" si="41"/>
        <v/>
      </c>
      <c r="U215" s="47" t="str">
        <f t="shared" si="41"/>
        <v/>
      </c>
      <c r="V215" s="47" t="str">
        <f t="shared" si="41"/>
        <v/>
      </c>
      <c r="W215" s="47" t="str">
        <f t="shared" si="41"/>
        <v/>
      </c>
      <c r="X215" s="47" t="str">
        <f t="shared" si="41"/>
        <v/>
      </c>
      <c r="Y215" s="47" t="str">
        <f t="shared" si="41"/>
        <v/>
      </c>
    </row>
    <row r="216" spans="2:25" ht="0.95" hidden="1" customHeight="1">
      <c r="B216" s="45" t="s">
        <v>372</v>
      </c>
      <c r="C216" s="44" t="s">
        <v>373</v>
      </c>
      <c r="D216" s="45" t="s">
        <v>407</v>
      </c>
      <c r="E216" s="44" t="s">
        <v>408</v>
      </c>
      <c r="F216" s="44" t="s">
        <v>409</v>
      </c>
      <c r="G216" s="45" t="s">
        <v>410</v>
      </c>
      <c r="H216" s="56" t="s">
        <v>411</v>
      </c>
      <c r="I216" s="47" t="s">
        <v>412</v>
      </c>
      <c r="J216" s="47" t="s">
        <v>413</v>
      </c>
      <c r="K216" s="47" t="s">
        <v>414</v>
      </c>
      <c r="L216" s="47" t="s">
        <v>415</v>
      </c>
      <c r="M216" s="47" t="s">
        <v>416</v>
      </c>
      <c r="N216" s="38" t="s">
        <v>417</v>
      </c>
      <c r="O216" s="38" t="str">
        <f t="shared" ref="O216:O224" si="42">IF($W75="↘",D216&amp;CHAR(10),IF($Z75=TRUE,D216&amp;CHAR(10),""))</f>
        <v/>
      </c>
      <c r="P216" s="38" t="str">
        <f t="shared" ref="P216:P224" si="43">IF($W75="↘",E216&amp;CHAR(10),IF($Z75=TRUE,E216&amp;CHAR(10),""))</f>
        <v/>
      </c>
      <c r="Q216" s="38" t="str">
        <f t="shared" ref="Q216:Q224" si="44">IF($W75="↘",F216&amp;CHAR(10),IF($Z75=TRUE,F216&amp;CHAR(10),""))</f>
        <v/>
      </c>
      <c r="R216" s="38" t="str">
        <f t="shared" ref="R216:R224" si="45">IF($W75="↘",G216&amp;CHAR(10),IF($Z75=TRUE,G216&amp;CHAR(10),""))</f>
        <v/>
      </c>
      <c r="S216" s="47" t="str">
        <f t="shared" ref="S216:S224" si="46">IF($W75="↘",H216&amp;CHAR(10),IF($Z75=TRUE,H216&amp;CHAR(10),""))</f>
        <v/>
      </c>
      <c r="T216" s="47" t="str">
        <f t="shared" ref="T216:T224" si="47">IF($W75="↘",I216&amp;CHAR(10),IF($Z75=TRUE,I216&amp;CHAR(10),""))</f>
        <v/>
      </c>
      <c r="U216" s="47" t="str">
        <f t="shared" ref="U216:U224" si="48">IF($W75="↘",J216&amp;CHAR(10),IF($Z75=TRUE,J216&amp;CHAR(10),""))</f>
        <v/>
      </c>
      <c r="V216" s="47" t="str">
        <f t="shared" ref="V216:V224" si="49">IF($W75="↘",K216&amp;CHAR(10),IF($Z75=TRUE,K216&amp;CHAR(10),""))</f>
        <v/>
      </c>
      <c r="W216" s="47" t="str">
        <f t="shared" ref="W216:W224" si="50">IF($W75="↘",L216&amp;CHAR(10),IF($Z75=TRUE,L216&amp;CHAR(10),""))</f>
        <v/>
      </c>
      <c r="X216" s="47" t="str">
        <f t="shared" ref="X216:X224" si="51">IF($W75="↘",M216&amp;CHAR(10),IF($Z75=TRUE,M216&amp;CHAR(10),""))</f>
        <v/>
      </c>
      <c r="Y216" s="47" t="str">
        <f t="shared" ref="Y216:Y224" si="52">IF($W75="↘",N216&amp;CHAR(10),IF($Z75=TRUE,N216&amp;CHAR(10),""))</f>
        <v/>
      </c>
    </row>
    <row r="217" spans="2:25" ht="12.95" hidden="1" customHeight="1">
      <c r="B217" s="45" t="s">
        <v>372</v>
      </c>
      <c r="C217" s="44" t="s">
        <v>373</v>
      </c>
      <c r="D217" s="45" t="s">
        <v>418</v>
      </c>
      <c r="E217" s="44" t="s">
        <v>419</v>
      </c>
      <c r="F217" s="44" t="s">
        <v>420</v>
      </c>
      <c r="G217" s="45" t="s">
        <v>421</v>
      </c>
      <c r="H217" s="47" t="s">
        <v>422</v>
      </c>
      <c r="I217" s="47" t="s">
        <v>423</v>
      </c>
      <c r="J217" s="47" t="s">
        <v>424</v>
      </c>
      <c r="K217" s="47" t="s">
        <v>425</v>
      </c>
      <c r="L217" s="47" t="s">
        <v>426</v>
      </c>
      <c r="M217" s="47" t="s">
        <v>427</v>
      </c>
      <c r="N217" s="38" t="s">
        <v>428</v>
      </c>
      <c r="O217" s="38" t="str">
        <f t="shared" si="42"/>
        <v/>
      </c>
      <c r="P217" s="38" t="str">
        <f t="shared" si="43"/>
        <v/>
      </c>
      <c r="Q217" s="38" t="str">
        <f t="shared" si="44"/>
        <v/>
      </c>
      <c r="R217" s="38" t="str">
        <f t="shared" si="45"/>
        <v/>
      </c>
      <c r="S217" s="47" t="str">
        <f t="shared" si="46"/>
        <v/>
      </c>
      <c r="T217" s="47" t="str">
        <f t="shared" si="47"/>
        <v/>
      </c>
      <c r="U217" s="47" t="str">
        <f t="shared" si="48"/>
        <v/>
      </c>
      <c r="V217" s="47" t="str">
        <f t="shared" si="49"/>
        <v/>
      </c>
      <c r="W217" s="47" t="str">
        <f t="shared" si="50"/>
        <v/>
      </c>
      <c r="X217" s="47" t="str">
        <f t="shared" si="51"/>
        <v/>
      </c>
      <c r="Y217" s="47" t="str">
        <f t="shared" si="52"/>
        <v/>
      </c>
    </row>
    <row r="218" spans="2:25" ht="2.1" hidden="1" customHeight="1">
      <c r="B218" s="45" t="s">
        <v>372</v>
      </c>
      <c r="C218" s="44" t="s">
        <v>373</v>
      </c>
      <c r="D218" s="45" t="s">
        <v>429</v>
      </c>
      <c r="E218" s="44" t="s">
        <v>430</v>
      </c>
      <c r="F218" s="44" t="s">
        <v>431</v>
      </c>
      <c r="G218" s="45" t="s">
        <v>432</v>
      </c>
      <c r="H218" s="47" t="s">
        <v>433</v>
      </c>
      <c r="I218" s="47" t="s">
        <v>434</v>
      </c>
      <c r="J218" s="47" t="s">
        <v>435</v>
      </c>
      <c r="K218" s="47" t="s">
        <v>436</v>
      </c>
      <c r="L218" s="47" t="s">
        <v>437</v>
      </c>
      <c r="M218" s="47" t="s">
        <v>438</v>
      </c>
      <c r="N218" s="38" t="s">
        <v>439</v>
      </c>
      <c r="O218" s="38" t="str">
        <f t="shared" si="42"/>
        <v/>
      </c>
      <c r="P218" s="38" t="str">
        <f t="shared" si="43"/>
        <v/>
      </c>
      <c r="Q218" s="38" t="str">
        <f t="shared" si="44"/>
        <v/>
      </c>
      <c r="R218" s="38" t="str">
        <f t="shared" si="45"/>
        <v/>
      </c>
      <c r="S218" s="47" t="str">
        <f t="shared" si="46"/>
        <v/>
      </c>
      <c r="T218" s="47" t="str">
        <f t="shared" si="47"/>
        <v/>
      </c>
      <c r="U218" s="47" t="str">
        <f t="shared" si="48"/>
        <v/>
      </c>
      <c r="V218" s="47" t="str">
        <f t="shared" si="49"/>
        <v/>
      </c>
      <c r="W218" s="47" t="str">
        <f t="shared" si="50"/>
        <v/>
      </c>
      <c r="X218" s="47" t="str">
        <f t="shared" si="51"/>
        <v/>
      </c>
      <c r="Y218" s="47" t="str">
        <f t="shared" si="52"/>
        <v/>
      </c>
    </row>
    <row r="219" spans="2:25" ht="0.95" hidden="1" customHeight="1">
      <c r="B219" s="45" t="s">
        <v>372</v>
      </c>
      <c r="C219" s="44" t="s">
        <v>373</v>
      </c>
      <c r="D219" s="45" t="s">
        <v>440</v>
      </c>
      <c r="E219" s="44" t="s">
        <v>441</v>
      </c>
      <c r="F219" s="44" t="s">
        <v>442</v>
      </c>
      <c r="G219" s="45" t="s">
        <v>432</v>
      </c>
      <c r="H219" s="47" t="s">
        <v>443</v>
      </c>
      <c r="I219" s="47" t="s">
        <v>444</v>
      </c>
      <c r="J219" s="47" t="s">
        <v>445</v>
      </c>
      <c r="K219" s="47" t="s">
        <v>446</v>
      </c>
      <c r="L219" s="47" t="s">
        <v>447</v>
      </c>
      <c r="M219" s="47"/>
      <c r="N219" s="38" t="s">
        <v>448</v>
      </c>
      <c r="O219" s="38" t="str">
        <f t="shared" si="42"/>
        <v/>
      </c>
      <c r="P219" s="38" t="str">
        <f t="shared" si="43"/>
        <v/>
      </c>
      <c r="Q219" s="38" t="str">
        <f t="shared" si="44"/>
        <v/>
      </c>
      <c r="R219" s="38" t="str">
        <f t="shared" si="45"/>
        <v/>
      </c>
      <c r="S219" s="47" t="str">
        <f t="shared" si="46"/>
        <v/>
      </c>
      <c r="T219" s="47" t="str">
        <f t="shared" si="47"/>
        <v/>
      </c>
      <c r="U219" s="47" t="str">
        <f t="shared" si="48"/>
        <v/>
      </c>
      <c r="V219" s="47" t="str">
        <f t="shared" si="49"/>
        <v/>
      </c>
      <c r="W219" s="47" t="str">
        <f t="shared" si="50"/>
        <v/>
      </c>
      <c r="X219" s="47" t="str">
        <f t="shared" si="51"/>
        <v/>
      </c>
      <c r="Y219" s="47" t="str">
        <f t="shared" si="52"/>
        <v/>
      </c>
    </row>
    <row r="220" spans="2:25" ht="0.95" hidden="1" customHeight="1">
      <c r="B220" s="45" t="s">
        <v>372</v>
      </c>
      <c r="C220" s="44" t="s">
        <v>373</v>
      </c>
      <c r="D220" s="45" t="s">
        <v>449</v>
      </c>
      <c r="E220" s="44" t="s">
        <v>450</v>
      </c>
      <c r="F220" s="44" t="s">
        <v>451</v>
      </c>
      <c r="G220" s="45" t="s">
        <v>452</v>
      </c>
      <c r="H220" s="47" t="s">
        <v>453</v>
      </c>
      <c r="I220" s="47" t="s">
        <v>454</v>
      </c>
      <c r="J220" s="47" t="s">
        <v>455</v>
      </c>
      <c r="K220" s="47" t="s">
        <v>456</v>
      </c>
      <c r="L220" s="47" t="s">
        <v>457</v>
      </c>
      <c r="M220" s="47"/>
      <c r="N220" s="38" t="s">
        <v>458</v>
      </c>
      <c r="O220" s="38" t="str">
        <f t="shared" si="42"/>
        <v/>
      </c>
      <c r="P220" s="38" t="str">
        <f t="shared" si="43"/>
        <v/>
      </c>
      <c r="Q220" s="38" t="str">
        <f t="shared" si="44"/>
        <v/>
      </c>
      <c r="R220" s="38" t="str">
        <f t="shared" si="45"/>
        <v/>
      </c>
      <c r="S220" s="47" t="str">
        <f t="shared" si="46"/>
        <v/>
      </c>
      <c r="T220" s="47" t="str">
        <f t="shared" si="47"/>
        <v/>
      </c>
      <c r="U220" s="47" t="str">
        <f t="shared" si="48"/>
        <v/>
      </c>
      <c r="V220" s="47" t="str">
        <f t="shared" si="49"/>
        <v/>
      </c>
      <c r="W220" s="47" t="str">
        <f t="shared" si="50"/>
        <v/>
      </c>
      <c r="X220" s="47" t="str">
        <f t="shared" si="51"/>
        <v/>
      </c>
      <c r="Y220" s="47" t="str">
        <f t="shared" si="52"/>
        <v/>
      </c>
    </row>
    <row r="221" spans="2:25" ht="0.95" hidden="1" customHeight="1">
      <c r="B221" s="45" t="s">
        <v>372</v>
      </c>
      <c r="C221" s="44" t="s">
        <v>373</v>
      </c>
      <c r="D221" s="45" t="s">
        <v>459</v>
      </c>
      <c r="E221" s="44" t="s">
        <v>460</v>
      </c>
      <c r="F221" s="44" t="s">
        <v>461</v>
      </c>
      <c r="G221" s="45" t="s">
        <v>462</v>
      </c>
      <c r="H221" s="47" t="s">
        <v>463</v>
      </c>
      <c r="I221" s="47" t="s">
        <v>464</v>
      </c>
      <c r="J221" s="47" t="s">
        <v>465</v>
      </c>
      <c r="K221" s="47" t="s">
        <v>466</v>
      </c>
      <c r="L221" s="47" t="s">
        <v>467</v>
      </c>
      <c r="M221" s="47"/>
      <c r="N221" s="38" t="s">
        <v>468</v>
      </c>
      <c r="O221" s="38" t="str">
        <f t="shared" si="42"/>
        <v/>
      </c>
      <c r="P221" s="38" t="str">
        <f t="shared" si="43"/>
        <v/>
      </c>
      <c r="Q221" s="38" t="str">
        <f t="shared" si="44"/>
        <v/>
      </c>
      <c r="R221" s="38" t="str">
        <f t="shared" si="45"/>
        <v/>
      </c>
      <c r="S221" s="47" t="str">
        <f t="shared" si="46"/>
        <v/>
      </c>
      <c r="T221" s="47" t="str">
        <f t="shared" si="47"/>
        <v/>
      </c>
      <c r="U221" s="47" t="str">
        <f t="shared" si="48"/>
        <v/>
      </c>
      <c r="V221" s="47" t="str">
        <f t="shared" si="49"/>
        <v/>
      </c>
      <c r="W221" s="47" t="str">
        <f t="shared" si="50"/>
        <v/>
      </c>
      <c r="X221" s="47" t="str">
        <f t="shared" si="51"/>
        <v/>
      </c>
      <c r="Y221" s="47" t="str">
        <f t="shared" si="52"/>
        <v/>
      </c>
    </row>
    <row r="222" spans="2:25" ht="0.95" hidden="1" customHeight="1">
      <c r="B222" s="45" t="s">
        <v>372</v>
      </c>
      <c r="C222" s="44" t="s">
        <v>373</v>
      </c>
      <c r="D222" s="45" t="s">
        <v>469</v>
      </c>
      <c r="E222" s="44" t="s">
        <v>470</v>
      </c>
      <c r="F222" s="44" t="s">
        <v>471</v>
      </c>
      <c r="G222" s="45" t="s">
        <v>472</v>
      </c>
      <c r="H222" s="47" t="s">
        <v>473</v>
      </c>
      <c r="I222" s="47" t="s">
        <v>474</v>
      </c>
      <c r="J222" s="47" t="s">
        <v>475</v>
      </c>
      <c r="K222" s="47" t="s">
        <v>476</v>
      </c>
      <c r="L222" s="47" t="s">
        <v>477</v>
      </c>
      <c r="M222" s="47"/>
      <c r="N222" s="38" t="s">
        <v>478</v>
      </c>
      <c r="O222" s="38" t="str">
        <f t="shared" si="42"/>
        <v/>
      </c>
      <c r="P222" s="38" t="str">
        <f t="shared" si="43"/>
        <v/>
      </c>
      <c r="Q222" s="38" t="str">
        <f t="shared" si="44"/>
        <v/>
      </c>
      <c r="R222" s="38" t="str">
        <f t="shared" si="45"/>
        <v/>
      </c>
      <c r="S222" s="47" t="str">
        <f t="shared" si="46"/>
        <v/>
      </c>
      <c r="T222" s="47" t="str">
        <f t="shared" si="47"/>
        <v/>
      </c>
      <c r="U222" s="47" t="str">
        <f t="shared" si="48"/>
        <v/>
      </c>
      <c r="V222" s="47" t="str">
        <f t="shared" si="49"/>
        <v/>
      </c>
      <c r="W222" s="47" t="str">
        <f t="shared" si="50"/>
        <v/>
      </c>
      <c r="X222" s="47" t="str">
        <f t="shared" si="51"/>
        <v/>
      </c>
      <c r="Y222" s="47" t="str">
        <f t="shared" si="52"/>
        <v/>
      </c>
    </row>
    <row r="223" spans="2:25" ht="0.95" hidden="1" customHeight="1">
      <c r="B223" s="45" t="s">
        <v>372</v>
      </c>
      <c r="C223" s="44" t="s">
        <v>373</v>
      </c>
      <c r="D223" s="45" t="s">
        <v>479</v>
      </c>
      <c r="E223" s="44" t="s">
        <v>480</v>
      </c>
      <c r="F223" s="44" t="s">
        <v>481</v>
      </c>
      <c r="G223" s="45" t="s">
        <v>482</v>
      </c>
      <c r="H223" s="47" t="s">
        <v>483</v>
      </c>
      <c r="I223" s="47" t="s">
        <v>484</v>
      </c>
      <c r="J223" s="47" t="s">
        <v>485</v>
      </c>
      <c r="K223" s="47" t="s">
        <v>486</v>
      </c>
      <c r="L223" s="47" t="s">
        <v>487</v>
      </c>
      <c r="M223" s="47" t="s">
        <v>488</v>
      </c>
      <c r="N223" s="38" t="s">
        <v>489</v>
      </c>
      <c r="O223" s="38" t="str">
        <f t="shared" si="42"/>
        <v/>
      </c>
      <c r="P223" s="38" t="str">
        <f t="shared" si="43"/>
        <v/>
      </c>
      <c r="Q223" s="38" t="str">
        <f t="shared" si="44"/>
        <v/>
      </c>
      <c r="R223" s="38" t="str">
        <f t="shared" si="45"/>
        <v/>
      </c>
      <c r="S223" s="47" t="str">
        <f t="shared" si="46"/>
        <v/>
      </c>
      <c r="T223" s="47" t="str">
        <f t="shared" si="47"/>
        <v/>
      </c>
      <c r="U223" s="47" t="str">
        <f t="shared" si="48"/>
        <v/>
      </c>
      <c r="V223" s="47" t="str">
        <f t="shared" si="49"/>
        <v/>
      </c>
      <c r="W223" s="47" t="str">
        <f t="shared" si="50"/>
        <v/>
      </c>
      <c r="X223" s="47" t="str">
        <f t="shared" si="51"/>
        <v/>
      </c>
      <c r="Y223" s="47" t="str">
        <f t="shared" si="52"/>
        <v/>
      </c>
    </row>
    <row r="224" spans="2:25" ht="0.95" hidden="1" customHeight="1">
      <c r="B224" s="45" t="s">
        <v>372</v>
      </c>
      <c r="C224" s="44" t="s">
        <v>373</v>
      </c>
      <c r="D224" s="45" t="s">
        <v>490</v>
      </c>
      <c r="E224" s="44" t="s">
        <v>491</v>
      </c>
      <c r="F224" s="44" t="s">
        <v>492</v>
      </c>
      <c r="G224" s="45" t="s">
        <v>482</v>
      </c>
      <c r="H224" s="47" t="s">
        <v>493</v>
      </c>
      <c r="I224" s="47" t="s">
        <v>494</v>
      </c>
      <c r="J224" s="47" t="s">
        <v>495</v>
      </c>
      <c r="K224" s="47" t="s">
        <v>496</v>
      </c>
      <c r="L224" s="47" t="s">
        <v>497</v>
      </c>
      <c r="M224" s="47"/>
      <c r="N224" s="38" t="s">
        <v>498</v>
      </c>
      <c r="O224" s="38" t="str">
        <f t="shared" si="42"/>
        <v/>
      </c>
      <c r="P224" s="38" t="str">
        <f t="shared" si="43"/>
        <v/>
      </c>
      <c r="Q224" s="38" t="str">
        <f t="shared" si="44"/>
        <v/>
      </c>
      <c r="R224" s="38" t="str">
        <f t="shared" si="45"/>
        <v/>
      </c>
      <c r="S224" s="47" t="str">
        <f t="shared" si="46"/>
        <v/>
      </c>
      <c r="T224" s="47" t="str">
        <f t="shared" si="47"/>
        <v/>
      </c>
      <c r="U224" s="47" t="str">
        <f t="shared" si="48"/>
        <v/>
      </c>
      <c r="V224" s="47" t="str">
        <f t="shared" si="49"/>
        <v/>
      </c>
      <c r="W224" s="47" t="str">
        <f t="shared" si="50"/>
        <v/>
      </c>
      <c r="X224" s="47" t="str">
        <f t="shared" si="51"/>
        <v/>
      </c>
      <c r="Y224" s="47" t="str">
        <f t="shared" si="52"/>
        <v/>
      </c>
    </row>
    <row r="225" spans="2:25" ht="0.95" hidden="1" customHeight="1">
      <c r="B225" s="50"/>
      <c r="C225" s="50"/>
      <c r="D225" s="50"/>
      <c r="E225" s="50"/>
      <c r="F225" s="50"/>
      <c r="G225" s="50"/>
    </row>
    <row r="226" spans="2:25" ht="3" customHeight="1">
      <c r="B226" s="45" t="s">
        <v>372</v>
      </c>
      <c r="C226" s="44" t="s">
        <v>373</v>
      </c>
      <c r="D226" s="45" t="s">
        <v>499</v>
      </c>
      <c r="E226" s="45" t="s">
        <v>500</v>
      </c>
      <c r="F226" s="45" t="s">
        <v>501</v>
      </c>
      <c r="G226" s="45" t="s">
        <v>502</v>
      </c>
      <c r="H226" s="57" t="s">
        <v>503</v>
      </c>
      <c r="I226" s="47" t="s">
        <v>504</v>
      </c>
      <c r="J226" s="47" t="s">
        <v>505</v>
      </c>
      <c r="K226" s="47" t="s">
        <v>506</v>
      </c>
      <c r="L226" s="47" t="s">
        <v>507</v>
      </c>
      <c r="N226" s="38" t="s">
        <v>508</v>
      </c>
      <c r="O226" s="213" t="str">
        <f>IF($W91="↘",D226&amp;CHAR(10),IF($Z91=TRUE,D226&amp;CHAR(10),""))</f>
        <v/>
      </c>
      <c r="P226" s="213" t="str">
        <f t="shared" ref="P226:Y226" si="53">IF($W91="↘",E226&amp;CHAR(10),IF($Z91=TRUE,E226&amp;CHAR(10),""))</f>
        <v/>
      </c>
      <c r="Q226" s="213" t="str">
        <f t="shared" si="53"/>
        <v/>
      </c>
      <c r="R226" s="213" t="str">
        <f t="shared" si="53"/>
        <v/>
      </c>
      <c r="S226" s="214" t="str">
        <f t="shared" si="53"/>
        <v/>
      </c>
      <c r="T226" s="214" t="str">
        <f t="shared" si="53"/>
        <v/>
      </c>
      <c r="U226" s="214" t="str">
        <f t="shared" si="53"/>
        <v/>
      </c>
      <c r="V226" s="214" t="str">
        <f t="shared" si="53"/>
        <v/>
      </c>
      <c r="W226" s="214" t="str">
        <f t="shared" si="53"/>
        <v/>
      </c>
      <c r="X226" s="214" t="str">
        <f t="shared" si="53"/>
        <v/>
      </c>
      <c r="Y226" s="214" t="str">
        <f t="shared" si="53"/>
        <v/>
      </c>
    </row>
    <row r="227" spans="2:25" ht="12.95" hidden="1" customHeight="1">
      <c r="B227" s="45" t="s">
        <v>372</v>
      </c>
      <c r="C227" s="44" t="s">
        <v>373</v>
      </c>
      <c r="D227" s="45" t="s">
        <v>509</v>
      </c>
      <c r="E227" s="45" t="s">
        <v>510</v>
      </c>
      <c r="F227" s="44" t="s">
        <v>511</v>
      </c>
      <c r="G227" s="45" t="s">
        <v>512</v>
      </c>
      <c r="H227" s="47" t="s">
        <v>513</v>
      </c>
      <c r="I227" s="47" t="s">
        <v>514</v>
      </c>
      <c r="J227" s="47" t="s">
        <v>515</v>
      </c>
      <c r="K227" s="47" t="s">
        <v>516</v>
      </c>
      <c r="L227" s="47"/>
      <c r="N227" s="38" t="s">
        <v>517</v>
      </c>
      <c r="O227" s="213" t="str">
        <f t="shared" ref="O227:O238" si="54">IF($W92="↘",D227&amp;CHAR(10),IF($Z92=TRUE,D227&amp;CHAR(10),""))</f>
        <v/>
      </c>
      <c r="P227" s="213" t="str">
        <f t="shared" ref="P227:P238" si="55">IF($W92="↘",E227&amp;CHAR(10),IF($Z92=TRUE,E227&amp;CHAR(10),""))</f>
        <v/>
      </c>
      <c r="Q227" s="213" t="str">
        <f t="shared" ref="Q227:Q238" si="56">IF($W92="↘",F227&amp;CHAR(10),IF($Z92=TRUE,F227&amp;CHAR(10),""))</f>
        <v/>
      </c>
      <c r="R227" s="213" t="str">
        <f t="shared" ref="R227:R238" si="57">IF($W92="↘",G227&amp;CHAR(10),IF($Z92=TRUE,G227&amp;CHAR(10),""))</f>
        <v/>
      </c>
      <c r="S227" s="214" t="str">
        <f t="shared" ref="S227:S238" si="58">IF($W92="↘",H227&amp;CHAR(10),IF($Z92=TRUE,H227&amp;CHAR(10),""))</f>
        <v/>
      </c>
      <c r="T227" s="214" t="str">
        <f t="shared" ref="T227:T238" si="59">IF($W92="↘",I227&amp;CHAR(10),IF($Z92=TRUE,I227&amp;CHAR(10),""))</f>
        <v/>
      </c>
      <c r="U227" s="214" t="str">
        <f t="shared" ref="U227:U238" si="60">IF($W92="↘",J227&amp;CHAR(10),IF($Z92=TRUE,J227&amp;CHAR(10),""))</f>
        <v/>
      </c>
      <c r="V227" s="214" t="str">
        <f t="shared" ref="V227:V238" si="61">IF($W92="↘",K227&amp;CHAR(10),IF($Z92=TRUE,K227&amp;CHAR(10),""))</f>
        <v/>
      </c>
      <c r="W227" s="214" t="str">
        <f t="shared" ref="W227:W238" si="62">IF($W92="↘",L227&amp;CHAR(10),IF($Z92=TRUE,L227&amp;CHAR(10),""))</f>
        <v/>
      </c>
      <c r="X227" s="214" t="str">
        <f t="shared" ref="X227:X238" si="63">IF($W92="↘",M227&amp;CHAR(10),IF($Z92=TRUE,M227&amp;CHAR(10),""))</f>
        <v/>
      </c>
      <c r="Y227" s="214" t="str">
        <f t="shared" ref="Y227:Y238" si="64">IF($W92="↘",N227&amp;CHAR(10),IF($Z92=TRUE,N227&amp;CHAR(10),""))</f>
        <v/>
      </c>
    </row>
    <row r="228" spans="2:25" ht="12.95" hidden="1" customHeight="1">
      <c r="B228" s="45" t="s">
        <v>372</v>
      </c>
      <c r="C228" s="44" t="s">
        <v>373</v>
      </c>
      <c r="D228" s="45" t="s">
        <v>518</v>
      </c>
      <c r="E228" s="45" t="s">
        <v>519</v>
      </c>
      <c r="F228" s="44" t="s">
        <v>520</v>
      </c>
      <c r="G228" s="45" t="s">
        <v>521</v>
      </c>
      <c r="H228" s="47" t="s">
        <v>522</v>
      </c>
      <c r="I228" s="47" t="s">
        <v>523</v>
      </c>
      <c r="J228" s="47" t="s">
        <v>524</v>
      </c>
      <c r="K228" s="47" t="s">
        <v>525</v>
      </c>
      <c r="L228" s="47" t="s">
        <v>526</v>
      </c>
      <c r="N228" s="38" t="s">
        <v>527</v>
      </c>
      <c r="O228" s="213" t="str">
        <f t="shared" si="54"/>
        <v/>
      </c>
      <c r="P228" s="213" t="str">
        <f t="shared" si="55"/>
        <v/>
      </c>
      <c r="Q228" s="213" t="str">
        <f t="shared" si="56"/>
        <v/>
      </c>
      <c r="R228" s="213" t="str">
        <f t="shared" si="57"/>
        <v/>
      </c>
      <c r="S228" s="214" t="str">
        <f t="shared" si="58"/>
        <v/>
      </c>
      <c r="T228" s="214" t="str">
        <f t="shared" si="59"/>
        <v/>
      </c>
      <c r="U228" s="214" t="str">
        <f t="shared" si="60"/>
        <v/>
      </c>
      <c r="V228" s="214" t="str">
        <f t="shared" si="61"/>
        <v/>
      </c>
      <c r="W228" s="214" t="str">
        <f t="shared" si="62"/>
        <v/>
      </c>
      <c r="X228" s="214" t="str">
        <f t="shared" si="63"/>
        <v/>
      </c>
      <c r="Y228" s="214" t="str">
        <f t="shared" si="64"/>
        <v/>
      </c>
    </row>
    <row r="229" spans="2:25" ht="12.95" hidden="1" customHeight="1">
      <c r="B229" s="45" t="s">
        <v>372</v>
      </c>
      <c r="C229" s="44" t="s">
        <v>373</v>
      </c>
      <c r="D229" s="45" t="s">
        <v>528</v>
      </c>
      <c r="E229" s="45" t="s">
        <v>529</v>
      </c>
      <c r="F229" s="45" t="s">
        <v>530</v>
      </c>
      <c r="G229" s="45" t="s">
        <v>521</v>
      </c>
      <c r="H229" s="47" t="s">
        <v>531</v>
      </c>
      <c r="I229" s="47" t="s">
        <v>532</v>
      </c>
      <c r="J229" s="47" t="s">
        <v>533</v>
      </c>
      <c r="K229" s="47" t="s">
        <v>534</v>
      </c>
      <c r="L229" s="47" t="s">
        <v>535</v>
      </c>
      <c r="N229" s="38" t="s">
        <v>536</v>
      </c>
      <c r="O229" s="213" t="str">
        <f t="shared" si="54"/>
        <v/>
      </c>
      <c r="P229" s="213" t="str">
        <f t="shared" si="55"/>
        <v/>
      </c>
      <c r="Q229" s="213" t="str">
        <f t="shared" si="56"/>
        <v/>
      </c>
      <c r="R229" s="213" t="str">
        <f t="shared" si="57"/>
        <v/>
      </c>
      <c r="S229" s="214" t="str">
        <f t="shared" si="58"/>
        <v/>
      </c>
      <c r="T229" s="214" t="str">
        <f t="shared" si="59"/>
        <v/>
      </c>
      <c r="U229" s="214" t="str">
        <f t="shared" si="60"/>
        <v/>
      </c>
      <c r="V229" s="214" t="str">
        <f t="shared" si="61"/>
        <v/>
      </c>
      <c r="W229" s="214" t="str">
        <f t="shared" si="62"/>
        <v/>
      </c>
      <c r="X229" s="214" t="str">
        <f t="shared" si="63"/>
        <v/>
      </c>
      <c r="Y229" s="214" t="str">
        <f t="shared" si="64"/>
        <v/>
      </c>
    </row>
    <row r="230" spans="2:25" ht="12.95" hidden="1" customHeight="1">
      <c r="B230" s="45" t="s">
        <v>372</v>
      </c>
      <c r="C230" s="44" t="s">
        <v>373</v>
      </c>
      <c r="D230" s="45" t="s">
        <v>537</v>
      </c>
      <c r="E230" s="45" t="s">
        <v>538</v>
      </c>
      <c r="F230" s="44" t="s">
        <v>539</v>
      </c>
      <c r="G230" s="45" t="s">
        <v>521</v>
      </c>
      <c r="H230" s="47" t="s">
        <v>540</v>
      </c>
      <c r="I230" s="47" t="s">
        <v>541</v>
      </c>
      <c r="J230" s="47" t="s">
        <v>542</v>
      </c>
      <c r="K230" s="47" t="s">
        <v>543</v>
      </c>
      <c r="L230" s="47" t="s">
        <v>544</v>
      </c>
      <c r="N230" s="38" t="s">
        <v>545</v>
      </c>
      <c r="O230" s="213" t="str">
        <f t="shared" si="54"/>
        <v/>
      </c>
      <c r="P230" s="213" t="str">
        <f t="shared" si="55"/>
        <v/>
      </c>
      <c r="Q230" s="213" t="str">
        <f t="shared" si="56"/>
        <v/>
      </c>
      <c r="R230" s="213" t="str">
        <f t="shared" si="57"/>
        <v/>
      </c>
      <c r="S230" s="214" t="str">
        <f t="shared" si="58"/>
        <v/>
      </c>
      <c r="T230" s="214" t="str">
        <f t="shared" si="59"/>
        <v/>
      </c>
      <c r="U230" s="214" t="str">
        <f t="shared" si="60"/>
        <v/>
      </c>
      <c r="V230" s="214" t="str">
        <f t="shared" si="61"/>
        <v/>
      </c>
      <c r="W230" s="214" t="str">
        <f t="shared" si="62"/>
        <v/>
      </c>
      <c r="X230" s="214" t="str">
        <f t="shared" si="63"/>
        <v/>
      </c>
      <c r="Y230" s="214" t="str">
        <f t="shared" si="64"/>
        <v/>
      </c>
    </row>
    <row r="231" spans="2:25" ht="12.95" hidden="1" customHeight="1">
      <c r="B231" s="45" t="s">
        <v>372</v>
      </c>
      <c r="C231" s="44" t="s">
        <v>373</v>
      </c>
      <c r="D231" s="45" t="s">
        <v>546</v>
      </c>
      <c r="E231" s="45" t="s">
        <v>547</v>
      </c>
      <c r="F231" s="44" t="s">
        <v>548</v>
      </c>
      <c r="G231" s="45" t="s">
        <v>549</v>
      </c>
      <c r="H231" s="47" t="s">
        <v>550</v>
      </c>
      <c r="I231" s="47" t="s">
        <v>551</v>
      </c>
      <c r="J231" s="47" t="s">
        <v>552</v>
      </c>
      <c r="K231" s="47" t="s">
        <v>553</v>
      </c>
      <c r="L231" s="47" t="s">
        <v>554</v>
      </c>
      <c r="N231" s="38" t="s">
        <v>555</v>
      </c>
      <c r="O231" s="213" t="str">
        <f t="shared" si="54"/>
        <v/>
      </c>
      <c r="P231" s="213" t="str">
        <f t="shared" si="55"/>
        <v/>
      </c>
      <c r="Q231" s="213" t="str">
        <f t="shared" si="56"/>
        <v/>
      </c>
      <c r="R231" s="213" t="str">
        <f t="shared" si="57"/>
        <v/>
      </c>
      <c r="S231" s="214" t="str">
        <f t="shared" si="58"/>
        <v/>
      </c>
      <c r="T231" s="214" t="str">
        <f t="shared" si="59"/>
        <v/>
      </c>
      <c r="U231" s="214" t="str">
        <f t="shared" si="60"/>
        <v/>
      </c>
      <c r="V231" s="214" t="str">
        <f t="shared" si="61"/>
        <v/>
      </c>
      <c r="W231" s="214" t="str">
        <f t="shared" si="62"/>
        <v/>
      </c>
      <c r="X231" s="214" t="str">
        <f t="shared" si="63"/>
        <v/>
      </c>
      <c r="Y231" s="214" t="str">
        <f t="shared" si="64"/>
        <v/>
      </c>
    </row>
    <row r="232" spans="2:25" ht="12.95" hidden="1" customHeight="1">
      <c r="B232" s="45" t="s">
        <v>372</v>
      </c>
      <c r="C232" s="44" t="s">
        <v>373</v>
      </c>
      <c r="D232" s="45" t="s">
        <v>556</v>
      </c>
      <c r="E232" s="45" t="s">
        <v>557</v>
      </c>
      <c r="F232" s="44" t="s">
        <v>558</v>
      </c>
      <c r="G232" s="45" t="s">
        <v>549</v>
      </c>
      <c r="H232" s="47" t="s">
        <v>559</v>
      </c>
      <c r="I232" s="47" t="s">
        <v>560</v>
      </c>
      <c r="J232" s="47" t="s">
        <v>561</v>
      </c>
      <c r="K232" s="47" t="s">
        <v>562</v>
      </c>
      <c r="L232" s="47" t="s">
        <v>563</v>
      </c>
      <c r="N232" s="38" t="s">
        <v>564</v>
      </c>
      <c r="O232" s="213" t="str">
        <f t="shared" si="54"/>
        <v/>
      </c>
      <c r="P232" s="213" t="str">
        <f t="shared" si="55"/>
        <v/>
      </c>
      <c r="Q232" s="213" t="str">
        <f t="shared" si="56"/>
        <v/>
      </c>
      <c r="R232" s="213" t="str">
        <f t="shared" si="57"/>
        <v/>
      </c>
      <c r="S232" s="214" t="str">
        <f t="shared" si="58"/>
        <v/>
      </c>
      <c r="T232" s="214" t="str">
        <f t="shared" si="59"/>
        <v/>
      </c>
      <c r="U232" s="214" t="str">
        <f t="shared" si="60"/>
        <v/>
      </c>
      <c r="V232" s="214" t="str">
        <f t="shared" si="61"/>
        <v/>
      </c>
      <c r="W232" s="214" t="str">
        <f t="shared" si="62"/>
        <v/>
      </c>
      <c r="X232" s="214" t="str">
        <f t="shared" si="63"/>
        <v/>
      </c>
      <c r="Y232" s="214" t="str">
        <f t="shared" si="64"/>
        <v/>
      </c>
    </row>
    <row r="233" spans="2:25" ht="12.95" hidden="1" customHeight="1">
      <c r="B233" s="45" t="s">
        <v>372</v>
      </c>
      <c r="C233" s="44" t="s">
        <v>373</v>
      </c>
      <c r="D233" s="45" t="s">
        <v>565</v>
      </c>
      <c r="E233" s="45" t="s">
        <v>566</v>
      </c>
      <c r="F233" s="45" t="s">
        <v>567</v>
      </c>
      <c r="G233" s="45" t="s">
        <v>568</v>
      </c>
      <c r="H233" s="47" t="s">
        <v>569</v>
      </c>
      <c r="I233" s="47" t="s">
        <v>570</v>
      </c>
      <c r="J233" s="47" t="s">
        <v>571</v>
      </c>
      <c r="K233" s="47" t="s">
        <v>572</v>
      </c>
      <c r="L233" s="47" t="s">
        <v>573</v>
      </c>
      <c r="N233" s="38" t="s">
        <v>574</v>
      </c>
      <c r="O233" s="213" t="str">
        <f t="shared" si="54"/>
        <v/>
      </c>
      <c r="P233" s="213" t="str">
        <f t="shared" si="55"/>
        <v/>
      </c>
      <c r="Q233" s="213" t="str">
        <f t="shared" si="56"/>
        <v/>
      </c>
      <c r="R233" s="213" t="str">
        <f t="shared" si="57"/>
        <v/>
      </c>
      <c r="S233" s="214" t="str">
        <f t="shared" si="58"/>
        <v/>
      </c>
      <c r="T233" s="214" t="str">
        <f t="shared" si="59"/>
        <v/>
      </c>
      <c r="U233" s="214" t="str">
        <f t="shared" si="60"/>
        <v/>
      </c>
      <c r="V233" s="214" t="str">
        <f t="shared" si="61"/>
        <v/>
      </c>
      <c r="W233" s="214" t="str">
        <f t="shared" si="62"/>
        <v/>
      </c>
      <c r="X233" s="214" t="str">
        <f t="shared" si="63"/>
        <v/>
      </c>
      <c r="Y233" s="214" t="str">
        <f t="shared" si="64"/>
        <v/>
      </c>
    </row>
    <row r="234" spans="2:25" ht="12.95" hidden="1" customHeight="1">
      <c r="B234" s="45" t="s">
        <v>372</v>
      </c>
      <c r="C234" s="44" t="s">
        <v>373</v>
      </c>
      <c r="D234" s="45" t="s">
        <v>575</v>
      </c>
      <c r="E234" s="45" t="s">
        <v>576</v>
      </c>
      <c r="F234" s="44" t="s">
        <v>577</v>
      </c>
      <c r="G234" s="45" t="s">
        <v>568</v>
      </c>
      <c r="H234" s="47" t="s">
        <v>578</v>
      </c>
      <c r="I234" s="47" t="s">
        <v>579</v>
      </c>
      <c r="J234" s="47" t="s">
        <v>580</v>
      </c>
      <c r="K234" s="47" t="s">
        <v>581</v>
      </c>
      <c r="L234" s="47" t="s">
        <v>582</v>
      </c>
      <c r="N234" s="38" t="s">
        <v>583</v>
      </c>
      <c r="O234" s="213" t="str">
        <f t="shared" si="54"/>
        <v/>
      </c>
      <c r="P234" s="213" t="str">
        <f t="shared" si="55"/>
        <v/>
      </c>
      <c r="Q234" s="213" t="str">
        <f t="shared" si="56"/>
        <v/>
      </c>
      <c r="R234" s="213" t="str">
        <f t="shared" si="57"/>
        <v/>
      </c>
      <c r="S234" s="214" t="str">
        <f t="shared" si="58"/>
        <v/>
      </c>
      <c r="T234" s="214" t="str">
        <f t="shared" si="59"/>
        <v/>
      </c>
      <c r="U234" s="214" t="str">
        <f t="shared" si="60"/>
        <v/>
      </c>
      <c r="V234" s="214" t="str">
        <f t="shared" si="61"/>
        <v/>
      </c>
      <c r="W234" s="214" t="str">
        <f t="shared" si="62"/>
        <v/>
      </c>
      <c r="X234" s="214" t="str">
        <f t="shared" si="63"/>
        <v/>
      </c>
      <c r="Y234" s="214" t="str">
        <f t="shared" si="64"/>
        <v/>
      </c>
    </row>
    <row r="235" spans="2:25" ht="12.95" hidden="1" customHeight="1">
      <c r="B235" s="44" t="s">
        <v>372</v>
      </c>
      <c r="C235" s="44" t="s">
        <v>373</v>
      </c>
      <c r="D235" s="45" t="s">
        <v>584</v>
      </c>
      <c r="E235" s="45" t="s">
        <v>585</v>
      </c>
      <c r="F235" s="44" t="s">
        <v>586</v>
      </c>
      <c r="G235" s="45" t="s">
        <v>568</v>
      </c>
      <c r="H235" s="47" t="s">
        <v>587</v>
      </c>
      <c r="I235" s="47" t="s">
        <v>588</v>
      </c>
      <c r="J235" s="47" t="s">
        <v>589</v>
      </c>
      <c r="K235" s="47" t="s">
        <v>590</v>
      </c>
      <c r="L235" s="47" t="s">
        <v>591</v>
      </c>
      <c r="N235" s="38" t="s">
        <v>592</v>
      </c>
      <c r="O235" s="213" t="str">
        <f t="shared" si="54"/>
        <v/>
      </c>
      <c r="P235" s="213" t="str">
        <f t="shared" si="55"/>
        <v/>
      </c>
      <c r="Q235" s="213" t="str">
        <f t="shared" si="56"/>
        <v/>
      </c>
      <c r="R235" s="213" t="str">
        <f t="shared" si="57"/>
        <v/>
      </c>
      <c r="S235" s="214" t="str">
        <f t="shared" si="58"/>
        <v/>
      </c>
      <c r="T235" s="214" t="str">
        <f t="shared" si="59"/>
        <v/>
      </c>
      <c r="U235" s="214" t="str">
        <f t="shared" si="60"/>
        <v/>
      </c>
      <c r="V235" s="214" t="str">
        <f t="shared" si="61"/>
        <v/>
      </c>
      <c r="W235" s="214" t="str">
        <f t="shared" si="62"/>
        <v/>
      </c>
      <c r="X235" s="214" t="str">
        <f t="shared" si="63"/>
        <v/>
      </c>
      <c r="Y235" s="214" t="str">
        <f t="shared" si="64"/>
        <v/>
      </c>
    </row>
    <row r="236" spans="2:25" ht="12.95" hidden="1" customHeight="1">
      <c r="B236" s="45" t="s">
        <v>372</v>
      </c>
      <c r="C236" s="44" t="s">
        <v>373</v>
      </c>
      <c r="D236" s="38" t="s">
        <v>593</v>
      </c>
      <c r="E236" s="45" t="s">
        <v>594</v>
      </c>
      <c r="F236" s="45" t="s">
        <v>595</v>
      </c>
      <c r="G236" s="49" t="s">
        <v>482</v>
      </c>
      <c r="H236" s="47" t="s">
        <v>596</v>
      </c>
      <c r="I236" s="47" t="s">
        <v>597</v>
      </c>
      <c r="J236" s="47" t="s">
        <v>598</v>
      </c>
      <c r="K236" s="47" t="s">
        <v>599</v>
      </c>
      <c r="L236" s="47" t="s">
        <v>600</v>
      </c>
      <c r="N236" s="38" t="s">
        <v>601</v>
      </c>
      <c r="O236" s="213" t="str">
        <f t="shared" si="54"/>
        <v/>
      </c>
      <c r="P236" s="213" t="str">
        <f t="shared" si="55"/>
        <v/>
      </c>
      <c r="Q236" s="213" t="str">
        <f t="shared" si="56"/>
        <v/>
      </c>
      <c r="R236" s="213" t="str">
        <f t="shared" si="57"/>
        <v/>
      </c>
      <c r="S236" s="214" t="str">
        <f t="shared" si="58"/>
        <v/>
      </c>
      <c r="T236" s="214" t="str">
        <f t="shared" si="59"/>
        <v/>
      </c>
      <c r="U236" s="214" t="str">
        <f t="shared" si="60"/>
        <v/>
      </c>
      <c r="V236" s="214" t="str">
        <f t="shared" si="61"/>
        <v/>
      </c>
      <c r="W236" s="214" t="str">
        <f t="shared" si="62"/>
        <v/>
      </c>
      <c r="X236" s="214" t="str">
        <f t="shared" si="63"/>
        <v/>
      </c>
      <c r="Y236" s="214" t="str">
        <f t="shared" si="64"/>
        <v/>
      </c>
    </row>
    <row r="237" spans="2:25" ht="12.95" hidden="1" customHeight="1">
      <c r="B237" s="45" t="s">
        <v>372</v>
      </c>
      <c r="C237" s="44" t="s">
        <v>373</v>
      </c>
      <c r="D237" s="45" t="s">
        <v>602</v>
      </c>
      <c r="E237" s="45" t="s">
        <v>603</v>
      </c>
      <c r="F237" s="45" t="s">
        <v>604</v>
      </c>
      <c r="G237" s="45" t="s">
        <v>605</v>
      </c>
      <c r="H237" s="47" t="s">
        <v>606</v>
      </c>
      <c r="I237" s="47" t="s">
        <v>607</v>
      </c>
      <c r="J237" s="47" t="s">
        <v>608</v>
      </c>
      <c r="K237" s="47" t="s">
        <v>609</v>
      </c>
      <c r="L237" s="47" t="s">
        <v>610</v>
      </c>
      <c r="N237" s="38" t="s">
        <v>611</v>
      </c>
      <c r="O237" s="213" t="str">
        <f t="shared" si="54"/>
        <v/>
      </c>
      <c r="P237" s="213" t="str">
        <f t="shared" si="55"/>
        <v/>
      </c>
      <c r="Q237" s="213" t="str">
        <f t="shared" si="56"/>
        <v/>
      </c>
      <c r="R237" s="213" t="str">
        <f t="shared" si="57"/>
        <v/>
      </c>
      <c r="S237" s="214" t="str">
        <f t="shared" si="58"/>
        <v/>
      </c>
      <c r="T237" s="214" t="str">
        <f t="shared" si="59"/>
        <v/>
      </c>
      <c r="U237" s="214" t="str">
        <f t="shared" si="60"/>
        <v/>
      </c>
      <c r="V237" s="214" t="str">
        <f t="shared" si="61"/>
        <v/>
      </c>
      <c r="W237" s="214" t="str">
        <f t="shared" si="62"/>
        <v/>
      </c>
      <c r="X237" s="214" t="str">
        <f t="shared" si="63"/>
        <v/>
      </c>
      <c r="Y237" s="214" t="str">
        <f t="shared" si="64"/>
        <v/>
      </c>
    </row>
    <row r="238" spans="2:25" ht="12.95" hidden="1" customHeight="1">
      <c r="B238" s="45" t="s">
        <v>372</v>
      </c>
      <c r="C238" s="44" t="s">
        <v>373</v>
      </c>
      <c r="D238" s="45" t="s">
        <v>612</v>
      </c>
      <c r="E238" s="45" t="s">
        <v>613</v>
      </c>
      <c r="F238" s="45" t="s">
        <v>614</v>
      </c>
      <c r="G238" s="45" t="s">
        <v>521</v>
      </c>
      <c r="H238" s="47" t="s">
        <v>615</v>
      </c>
      <c r="I238" s="47" t="s">
        <v>616</v>
      </c>
      <c r="J238" s="47" t="s">
        <v>617</v>
      </c>
      <c r="K238" s="47" t="s">
        <v>618</v>
      </c>
      <c r="L238" s="47" t="s">
        <v>619</v>
      </c>
      <c r="N238" s="38" t="s">
        <v>620</v>
      </c>
      <c r="O238" s="213" t="str">
        <f t="shared" si="54"/>
        <v/>
      </c>
      <c r="P238" s="213" t="str">
        <f t="shared" si="55"/>
        <v/>
      </c>
      <c r="Q238" s="213" t="str">
        <f t="shared" si="56"/>
        <v/>
      </c>
      <c r="R238" s="213" t="str">
        <f t="shared" si="57"/>
        <v/>
      </c>
      <c r="S238" s="214" t="str">
        <f t="shared" si="58"/>
        <v/>
      </c>
      <c r="T238" s="214" t="str">
        <f t="shared" si="59"/>
        <v/>
      </c>
      <c r="U238" s="214" t="str">
        <f t="shared" si="60"/>
        <v/>
      </c>
      <c r="V238" s="214" t="str">
        <f t="shared" si="61"/>
        <v/>
      </c>
      <c r="W238" s="214" t="str">
        <f t="shared" si="62"/>
        <v/>
      </c>
      <c r="X238" s="214" t="str">
        <f t="shared" si="63"/>
        <v/>
      </c>
      <c r="Y238" s="214" t="str">
        <f t="shared" si="64"/>
        <v/>
      </c>
    </row>
    <row r="239" spans="2:25" ht="12.95" hidden="1" customHeight="1">
      <c r="B239" s="59" t="s">
        <v>621</v>
      </c>
      <c r="D239" s="60" t="s">
        <v>622</v>
      </c>
      <c r="E239" s="60" t="s">
        <v>623</v>
      </c>
      <c r="F239" s="61" t="s">
        <v>624</v>
      </c>
      <c r="G239" s="60" t="s">
        <v>625</v>
      </c>
      <c r="H239" s="62" t="s">
        <v>626</v>
      </c>
      <c r="I239" s="62" t="s">
        <v>627</v>
      </c>
      <c r="N239" s="38" t="s">
        <v>628</v>
      </c>
      <c r="O239" s="58" t="str">
        <f t="shared" ref="O239:W239" si="65">D239&amp;CHAR(10)</f>
        <v xml:space="preserve">デイサービスで他者と交流する【社会参加】
</v>
      </c>
      <c r="P239" s="58" t="str">
        <f t="shared" si="65"/>
        <v xml:space="preserve">デイサービスで○○と交流する
</v>
      </c>
      <c r="Q239" s="58" t="str">
        <f t="shared" si="65"/>
        <v xml:space="preserve">記入例：デイサービスで職員との会話を楽しむ
</v>
      </c>
      <c r="R239" s="58" t="str">
        <f t="shared" si="65"/>
        <v xml:space="preserve">d710　基本的な対人交流
</v>
      </c>
      <c r="S239" s="58" t="str">
        <f t="shared" si="65"/>
        <v xml:space="preserve">デイサービスで他の利用者との交流を楽しむ
</v>
      </c>
      <c r="T239" s="58" t="str">
        <f t="shared" si="65"/>
        <v xml:space="preserve">デイサービス職員との会話を楽しむ
</v>
      </c>
      <c r="U239" s="58" t="str">
        <f t="shared" si="65"/>
        <v xml:space="preserve">
</v>
      </c>
      <c r="V239" s="58" t="str">
        <f t="shared" si="65"/>
        <v xml:space="preserve">
</v>
      </c>
      <c r="W239" s="58" t="str">
        <f t="shared" si="65"/>
        <v xml:space="preserve">
</v>
      </c>
      <c r="Y239" s="58" t="str">
        <f>N239&amp;CHAR(10)</f>
        <v xml:space="preserve">p26
</v>
      </c>
    </row>
    <row r="240" spans="2:25" ht="12.95" hidden="1" customHeight="1">
      <c r="B240" s="53" t="s">
        <v>303</v>
      </c>
      <c r="C240" s="45" t="s">
        <v>175</v>
      </c>
      <c r="D240" s="45" t="s">
        <v>304</v>
      </c>
      <c r="E240" s="45" t="s">
        <v>305</v>
      </c>
      <c r="F240" s="45" t="s">
        <v>306</v>
      </c>
      <c r="G240" s="45" t="s">
        <v>307</v>
      </c>
      <c r="H240" s="46" t="s">
        <v>308</v>
      </c>
      <c r="I240" s="46" t="s">
        <v>309</v>
      </c>
      <c r="J240" s="46" t="s">
        <v>310</v>
      </c>
      <c r="N240" s="38" t="s">
        <v>311</v>
      </c>
      <c r="O240" s="38" t="str">
        <f>IF($W47="↘",D176&amp;CHAR(10),IF($Z47=TRUE,D176&amp;CHAR(10),""))</f>
        <v/>
      </c>
      <c r="P240" s="38" t="str">
        <f t="shared" ref="P240:Y240" si="66">IF($W47="↘",E176&amp;CHAR(10),IF($Z47=TRUE,E176&amp;CHAR(10),""))</f>
        <v/>
      </c>
      <c r="Q240" s="38" t="str">
        <f t="shared" si="66"/>
        <v/>
      </c>
      <c r="R240" s="38" t="str">
        <f t="shared" si="66"/>
        <v/>
      </c>
      <c r="S240" s="38" t="str">
        <f t="shared" si="66"/>
        <v/>
      </c>
      <c r="T240" s="38" t="str">
        <f t="shared" si="66"/>
        <v/>
      </c>
      <c r="U240" s="38" t="str">
        <f t="shared" si="66"/>
        <v/>
      </c>
      <c r="V240" s="38" t="str">
        <f>IF($W47="↘",K176&amp;CHAR(10),IF($Z47=TRUE,K176&amp;CHAR(10),""))</f>
        <v/>
      </c>
      <c r="W240" s="38" t="str">
        <f t="shared" si="66"/>
        <v/>
      </c>
      <c r="X240" s="38" t="str">
        <f t="shared" si="66"/>
        <v/>
      </c>
      <c r="Y240" s="38" t="str">
        <f t="shared" si="66"/>
        <v/>
      </c>
    </row>
    <row r="241" spans="2:25" ht="12.95" hidden="1" customHeight="1">
      <c r="B241" s="53" t="s">
        <v>303</v>
      </c>
      <c r="C241" s="45" t="s">
        <v>175</v>
      </c>
      <c r="D241" s="45" t="s">
        <v>312</v>
      </c>
      <c r="E241" s="45" t="s">
        <v>313</v>
      </c>
      <c r="F241" s="45" t="s">
        <v>314</v>
      </c>
      <c r="G241" s="45" t="s">
        <v>179</v>
      </c>
      <c r="H241" s="46" t="s">
        <v>315</v>
      </c>
      <c r="I241" s="46" t="s">
        <v>316</v>
      </c>
      <c r="J241" s="46" t="s">
        <v>317</v>
      </c>
      <c r="N241" s="38" t="s">
        <v>318</v>
      </c>
      <c r="O241" s="38" t="str">
        <f>IF($W48="↘",D177&amp;CHAR(10),IF($Z48=TRUE,D177&amp;CHAR(10),""))</f>
        <v/>
      </c>
      <c r="P241" s="38" t="str">
        <f t="shared" ref="P241:T244" si="67">IF($W48="↘",E177&amp;CHAR(10),IF($Z48=TRUE,E177&amp;CHAR(10),""))</f>
        <v/>
      </c>
      <c r="Q241" s="38" t="str">
        <f t="shared" si="67"/>
        <v/>
      </c>
      <c r="R241" s="38" t="str">
        <f t="shared" si="67"/>
        <v/>
      </c>
      <c r="S241" s="38" t="str">
        <f t="shared" si="67"/>
        <v/>
      </c>
      <c r="T241" s="38" t="str">
        <f t="shared" si="67"/>
        <v/>
      </c>
      <c r="U241" s="38" t="str">
        <f t="shared" ref="U241:V244" si="68">IF($W48="↘",J177&amp;CHAR(10),IF($Z48=TRUE,J177&amp;CHAR(10),""))</f>
        <v/>
      </c>
      <c r="V241" s="38" t="str">
        <f t="shared" si="68"/>
        <v/>
      </c>
      <c r="W241" s="38" t="str">
        <f t="shared" ref="W241:Y244" si="69">IF($W48="↘",L177&amp;CHAR(10),IF($Z48=TRUE,L177&amp;CHAR(10),""))</f>
        <v/>
      </c>
      <c r="X241" s="38" t="str">
        <f t="shared" si="69"/>
        <v/>
      </c>
      <c r="Y241" s="38" t="str">
        <f t="shared" si="69"/>
        <v/>
      </c>
    </row>
    <row r="242" spans="2:25" ht="12.95" hidden="1" customHeight="1">
      <c r="B242" s="53" t="s">
        <v>303</v>
      </c>
      <c r="C242" s="45" t="s">
        <v>175</v>
      </c>
      <c r="D242" s="45" t="s">
        <v>319</v>
      </c>
      <c r="E242" s="45" t="s">
        <v>320</v>
      </c>
      <c r="F242" s="45" t="s">
        <v>321</v>
      </c>
      <c r="G242" s="45" t="s">
        <v>322</v>
      </c>
      <c r="H242" s="46" t="s">
        <v>323</v>
      </c>
      <c r="I242" s="46" t="s">
        <v>324</v>
      </c>
      <c r="J242" s="46" t="s">
        <v>325</v>
      </c>
      <c r="N242" s="38" t="s">
        <v>326</v>
      </c>
      <c r="O242" s="38" t="str">
        <f>IF($W49="↘",D178&amp;CHAR(10),IF($Z49=TRUE,D178&amp;CHAR(10),""))</f>
        <v/>
      </c>
      <c r="P242" s="38" t="str">
        <f t="shared" si="67"/>
        <v/>
      </c>
      <c r="Q242" s="38" t="str">
        <f t="shared" si="67"/>
        <v/>
      </c>
      <c r="R242" s="38" t="str">
        <f t="shared" si="67"/>
        <v/>
      </c>
      <c r="S242" s="38" t="str">
        <f t="shared" si="67"/>
        <v/>
      </c>
      <c r="T242" s="38" t="str">
        <f t="shared" si="67"/>
        <v/>
      </c>
      <c r="U242" s="38" t="str">
        <f t="shared" si="68"/>
        <v/>
      </c>
      <c r="V242" s="38" t="str">
        <f>IF($W49="↘",K178&amp;CHAR(10),IF($Z49=TRUE,K178&amp;CHAR(10),""))</f>
        <v/>
      </c>
      <c r="W242" s="38" t="str">
        <f t="shared" si="69"/>
        <v/>
      </c>
      <c r="X242" s="38" t="str">
        <f t="shared" si="69"/>
        <v/>
      </c>
      <c r="Y242" s="38" t="str">
        <f t="shared" si="69"/>
        <v/>
      </c>
    </row>
    <row r="243" spans="2:25" ht="12.95" hidden="1" customHeight="1">
      <c r="B243" s="53" t="s">
        <v>303</v>
      </c>
      <c r="C243" s="45" t="s">
        <v>175</v>
      </c>
      <c r="D243" s="45" t="s">
        <v>327</v>
      </c>
      <c r="E243" s="45" t="s">
        <v>328</v>
      </c>
      <c r="F243" s="45" t="s">
        <v>329</v>
      </c>
      <c r="G243" s="45" t="s">
        <v>322</v>
      </c>
      <c r="H243" s="46" t="s">
        <v>330</v>
      </c>
      <c r="I243" s="46" t="s">
        <v>331</v>
      </c>
      <c r="J243" s="46" t="s">
        <v>332</v>
      </c>
      <c r="N243" s="38" t="s">
        <v>333</v>
      </c>
      <c r="O243" s="38" t="str">
        <f>IF($W50="↘",D179&amp;CHAR(10),IF($Z50=TRUE,D179&amp;CHAR(10),""))</f>
        <v/>
      </c>
      <c r="P243" s="38" t="str">
        <f t="shared" si="67"/>
        <v/>
      </c>
      <c r="Q243" s="38" t="str">
        <f t="shared" si="67"/>
        <v/>
      </c>
      <c r="R243" s="38" t="str">
        <f t="shared" si="67"/>
        <v/>
      </c>
      <c r="S243" s="38" t="str">
        <f t="shared" si="67"/>
        <v/>
      </c>
      <c r="T243" s="38" t="str">
        <f t="shared" si="67"/>
        <v/>
      </c>
      <c r="U243" s="38" t="str">
        <f t="shared" si="68"/>
        <v/>
      </c>
      <c r="V243" s="38" t="str">
        <f>IF($W50="↘",K179&amp;CHAR(10),IF($Z50=TRUE,K179&amp;CHAR(10),""))</f>
        <v/>
      </c>
      <c r="W243" s="38" t="str">
        <f t="shared" si="69"/>
        <v/>
      </c>
      <c r="X243" s="38" t="str">
        <f t="shared" si="69"/>
        <v/>
      </c>
      <c r="Y243" s="38" t="str">
        <f t="shared" si="69"/>
        <v/>
      </c>
    </row>
    <row r="244" spans="2:25" ht="12.95" hidden="1" customHeight="1">
      <c r="B244" s="53" t="s">
        <v>303</v>
      </c>
      <c r="C244" s="45" t="s">
        <v>175</v>
      </c>
      <c r="D244" s="45" t="s">
        <v>334</v>
      </c>
      <c r="E244" s="45" t="s">
        <v>335</v>
      </c>
      <c r="F244" s="45" t="s">
        <v>336</v>
      </c>
      <c r="G244" s="45" t="s">
        <v>322</v>
      </c>
      <c r="H244" s="46" t="s">
        <v>337</v>
      </c>
      <c r="I244" s="46" t="s">
        <v>338</v>
      </c>
      <c r="J244" s="46" t="s">
        <v>339</v>
      </c>
      <c r="N244" s="38" t="s">
        <v>340</v>
      </c>
      <c r="O244" s="38" t="str">
        <f>IF($W51="↘",D180&amp;CHAR(10),IF($Z51=TRUE,D180&amp;CHAR(10),""))</f>
        <v/>
      </c>
      <c r="P244" s="38" t="str">
        <f t="shared" si="67"/>
        <v/>
      </c>
      <c r="Q244" s="38" t="str">
        <f t="shared" si="67"/>
        <v/>
      </c>
      <c r="R244" s="38" t="str">
        <f t="shared" si="67"/>
        <v/>
      </c>
      <c r="S244" s="38" t="str">
        <f t="shared" si="67"/>
        <v/>
      </c>
      <c r="T244" s="38" t="str">
        <f t="shared" si="67"/>
        <v/>
      </c>
      <c r="U244" s="38" t="str">
        <f t="shared" si="68"/>
        <v/>
      </c>
      <c r="V244" s="38" t="str">
        <f>IF($W51="↘",K180&amp;CHAR(10),IF($Z51=TRUE,K180&amp;CHAR(10),""))</f>
        <v/>
      </c>
      <c r="W244" s="38" t="str">
        <f t="shared" si="69"/>
        <v/>
      </c>
      <c r="X244" s="38" t="str">
        <f t="shared" si="69"/>
        <v/>
      </c>
      <c r="Y244" s="38" t="str">
        <f t="shared" si="69"/>
        <v/>
      </c>
    </row>
    <row r="245" spans="2:25" ht="12.95" hidden="1" customHeight="1">
      <c r="O245" s="38" t="str">
        <f t="shared" ref="O245:Y245" si="70">O213&amp;O214&amp;O215&amp;O216&amp;O217&amp;O218&amp;O219&amp;O220&amp;O221&amp;O222&amp;O223&amp;O224&amp;O226&amp;O227&amp;O228&amp;O229&amp;O230&amp;O231&amp;O232&amp;O233&amp;O234&amp;O235&amp;O236&amp;O237&amp;O238&amp;O239&amp;O240&amp;O241&amp;O242&amp;O243&amp;O244</f>
        <v xml:space="preserve">デイサービスで他者と交流する【社会参加】
</v>
      </c>
      <c r="P245" s="38" t="str">
        <f t="shared" si="70"/>
        <v xml:space="preserve">デイサービスで○○と交流する
</v>
      </c>
      <c r="Q245" s="38" t="str">
        <f t="shared" si="70"/>
        <v xml:space="preserve">記入例：デイサービスで職員との会話を楽しむ
</v>
      </c>
      <c r="R245" s="38" t="str">
        <f t="shared" si="70"/>
        <v xml:space="preserve">d710　基本的な対人交流
</v>
      </c>
      <c r="S245" s="38" t="str">
        <f t="shared" si="70"/>
        <v xml:space="preserve">デイサービスで他の利用者との交流を楽しむ
</v>
      </c>
      <c r="T245" s="38" t="str">
        <f t="shared" si="70"/>
        <v xml:space="preserve">デイサービス職員との会話を楽しむ
</v>
      </c>
      <c r="U245" s="38" t="str">
        <f t="shared" si="70"/>
        <v xml:space="preserve">
</v>
      </c>
      <c r="V245" s="38" t="str">
        <f t="shared" si="70"/>
        <v xml:space="preserve">
</v>
      </c>
      <c r="W245" s="38" t="str">
        <f t="shared" si="70"/>
        <v xml:space="preserve">
</v>
      </c>
      <c r="X245" s="38" t="str">
        <f t="shared" si="70"/>
        <v/>
      </c>
      <c r="Y245" s="38" t="str">
        <f t="shared" si="70"/>
        <v xml:space="preserve">p26
</v>
      </c>
    </row>
    <row r="246" spans="2:25" ht="12.95" hidden="1" customHeight="1">
      <c r="O246" s="38" t="str">
        <f t="shared" ref="O246:W246" si="71">IF(O245="","",MID(O245, FIND(CHAR(10), O245) + 1, LEN(O245)))</f>
        <v/>
      </c>
      <c r="P246" s="38" t="str">
        <f t="shared" si="71"/>
        <v/>
      </c>
      <c r="Q246" s="38" t="str">
        <f t="shared" si="71"/>
        <v/>
      </c>
      <c r="R246" s="38" t="str">
        <f t="shared" si="71"/>
        <v/>
      </c>
      <c r="S246" s="38" t="str">
        <f t="shared" si="71"/>
        <v/>
      </c>
      <c r="T246" s="38" t="str">
        <f t="shared" si="71"/>
        <v/>
      </c>
      <c r="U246" s="38" t="str">
        <f t="shared" si="71"/>
        <v/>
      </c>
      <c r="V246" s="38" t="str">
        <f t="shared" si="71"/>
        <v/>
      </c>
      <c r="W246" s="38" t="str">
        <f t="shared" si="71"/>
        <v/>
      </c>
      <c r="Y246" s="38" t="str">
        <f t="shared" ref="Y246:Y270" si="72">IF(Y245="","",MID(Y245, FIND(CHAR(10), Y245) + 1, LEN(Y245)))</f>
        <v/>
      </c>
    </row>
    <row r="247" spans="2:25" ht="12.95" hidden="1" customHeight="1">
      <c r="O247" s="38" t="str">
        <f t="shared" ref="O247:W247" si="73">IF(O246="","",MID(O246, FIND(CHAR(10), O246) + 1, LEN(O246)))</f>
        <v/>
      </c>
      <c r="P247" s="38" t="str">
        <f t="shared" si="73"/>
        <v/>
      </c>
      <c r="Q247" s="38" t="str">
        <f t="shared" si="73"/>
        <v/>
      </c>
      <c r="R247" s="38" t="str">
        <f t="shared" si="73"/>
        <v/>
      </c>
      <c r="S247" s="38" t="str">
        <f t="shared" si="73"/>
        <v/>
      </c>
      <c r="T247" s="38" t="str">
        <f t="shared" si="73"/>
        <v/>
      </c>
      <c r="U247" s="38" t="str">
        <f t="shared" si="73"/>
        <v/>
      </c>
      <c r="V247" s="38" t="str">
        <f t="shared" si="73"/>
        <v/>
      </c>
      <c r="W247" s="38" t="str">
        <f t="shared" si="73"/>
        <v/>
      </c>
      <c r="Y247" s="38" t="str">
        <f t="shared" si="72"/>
        <v/>
      </c>
    </row>
    <row r="248" spans="2:25" ht="12.95" hidden="1" customHeight="1">
      <c r="O248" s="38" t="str">
        <f t="shared" ref="O248:W248" si="74">IF(O247="","",MID(O247, FIND(CHAR(10), O247) + 1, LEN(O247)))</f>
        <v/>
      </c>
      <c r="P248" s="38" t="str">
        <f t="shared" si="74"/>
        <v/>
      </c>
      <c r="Q248" s="38" t="str">
        <f t="shared" si="74"/>
        <v/>
      </c>
      <c r="R248" s="38" t="str">
        <f t="shared" si="74"/>
        <v/>
      </c>
      <c r="S248" s="38" t="str">
        <f t="shared" si="74"/>
        <v/>
      </c>
      <c r="T248" s="38" t="str">
        <f t="shared" si="74"/>
        <v/>
      </c>
      <c r="U248" s="38" t="str">
        <f t="shared" si="74"/>
        <v/>
      </c>
      <c r="V248" s="38" t="str">
        <f t="shared" si="74"/>
        <v/>
      </c>
      <c r="W248" s="38" t="str">
        <f t="shared" si="74"/>
        <v/>
      </c>
      <c r="Y248" s="38" t="str">
        <f t="shared" si="72"/>
        <v/>
      </c>
    </row>
    <row r="249" spans="2:25" ht="12.95" hidden="1" customHeight="1">
      <c r="O249" s="38" t="str">
        <f t="shared" ref="O249:W249" si="75">IF(O248="","",MID(O248, FIND(CHAR(10), O248) + 1, LEN(O248)))</f>
        <v/>
      </c>
      <c r="P249" s="38" t="str">
        <f t="shared" si="75"/>
        <v/>
      </c>
      <c r="Q249" s="38" t="str">
        <f t="shared" si="75"/>
        <v/>
      </c>
      <c r="R249" s="38" t="str">
        <f t="shared" si="75"/>
        <v/>
      </c>
      <c r="S249" s="38" t="str">
        <f t="shared" si="75"/>
        <v/>
      </c>
      <c r="T249" s="38" t="str">
        <f t="shared" si="75"/>
        <v/>
      </c>
      <c r="U249" s="38" t="str">
        <f t="shared" si="75"/>
        <v/>
      </c>
      <c r="V249" s="38" t="str">
        <f t="shared" si="75"/>
        <v/>
      </c>
      <c r="W249" s="38" t="str">
        <f t="shared" si="75"/>
        <v/>
      </c>
      <c r="Y249" s="38" t="str">
        <f t="shared" si="72"/>
        <v/>
      </c>
    </row>
    <row r="250" spans="2:25" ht="12.95" hidden="1" customHeight="1">
      <c r="O250" s="38" t="str">
        <f t="shared" ref="O250:W250" si="76">IF(O249="","",MID(O249, FIND(CHAR(10), O249) + 1, LEN(O249)))</f>
        <v/>
      </c>
      <c r="P250" s="38" t="str">
        <f t="shared" si="76"/>
        <v/>
      </c>
      <c r="Q250" s="38" t="str">
        <f t="shared" si="76"/>
        <v/>
      </c>
      <c r="R250" s="38" t="str">
        <f t="shared" si="76"/>
        <v/>
      </c>
      <c r="S250" s="38" t="str">
        <f t="shared" si="76"/>
        <v/>
      </c>
      <c r="T250" s="38" t="str">
        <f t="shared" si="76"/>
        <v/>
      </c>
      <c r="U250" s="38" t="str">
        <f t="shared" si="76"/>
        <v/>
      </c>
      <c r="V250" s="38" t="str">
        <f t="shared" si="76"/>
        <v/>
      </c>
      <c r="W250" s="38" t="str">
        <f t="shared" si="76"/>
        <v/>
      </c>
      <c r="Y250" s="38" t="str">
        <f t="shared" si="72"/>
        <v/>
      </c>
    </row>
    <row r="251" spans="2:25" ht="12.95" hidden="1" customHeight="1">
      <c r="O251" s="38" t="str">
        <f t="shared" ref="O251:W251" si="77">IF(O250="","",MID(O250, FIND(CHAR(10), O250) + 1, LEN(O250)))</f>
        <v/>
      </c>
      <c r="P251" s="38" t="str">
        <f t="shared" si="77"/>
        <v/>
      </c>
      <c r="Q251" s="38" t="str">
        <f t="shared" si="77"/>
        <v/>
      </c>
      <c r="R251" s="38" t="str">
        <f t="shared" si="77"/>
        <v/>
      </c>
      <c r="S251" s="38" t="str">
        <f t="shared" si="77"/>
        <v/>
      </c>
      <c r="T251" s="38" t="str">
        <f t="shared" si="77"/>
        <v/>
      </c>
      <c r="U251" s="38" t="str">
        <f t="shared" si="77"/>
        <v/>
      </c>
      <c r="V251" s="38" t="str">
        <f t="shared" si="77"/>
        <v/>
      </c>
      <c r="W251" s="38" t="str">
        <f t="shared" si="77"/>
        <v/>
      </c>
      <c r="Y251" s="38" t="str">
        <f t="shared" si="72"/>
        <v/>
      </c>
    </row>
    <row r="252" spans="2:25" ht="12.95" hidden="1" customHeight="1">
      <c r="O252" s="38" t="str">
        <f t="shared" ref="O252:W252" si="78">IF(O251="","",MID(O251, FIND(CHAR(10), O251) + 1, LEN(O251)))</f>
        <v/>
      </c>
      <c r="P252" s="38" t="str">
        <f t="shared" si="78"/>
        <v/>
      </c>
      <c r="Q252" s="38" t="str">
        <f t="shared" si="78"/>
        <v/>
      </c>
      <c r="R252" s="38" t="str">
        <f t="shared" si="78"/>
        <v/>
      </c>
      <c r="S252" s="38" t="str">
        <f t="shared" si="78"/>
        <v/>
      </c>
      <c r="T252" s="38" t="str">
        <f t="shared" si="78"/>
        <v/>
      </c>
      <c r="U252" s="38" t="str">
        <f t="shared" si="78"/>
        <v/>
      </c>
      <c r="V252" s="38" t="str">
        <f t="shared" si="78"/>
        <v/>
      </c>
      <c r="W252" s="38" t="str">
        <f t="shared" si="78"/>
        <v/>
      </c>
      <c r="Y252" s="38" t="str">
        <f t="shared" si="72"/>
        <v/>
      </c>
    </row>
    <row r="253" spans="2:25" ht="12.95" hidden="1" customHeight="1">
      <c r="O253" s="38" t="str">
        <f t="shared" ref="O253:W253" si="79">IF(O252="","",MID(O252, FIND(CHAR(10), O252) + 1, LEN(O252)))</f>
        <v/>
      </c>
      <c r="P253" s="38" t="str">
        <f t="shared" si="79"/>
        <v/>
      </c>
      <c r="Q253" s="38" t="str">
        <f t="shared" si="79"/>
        <v/>
      </c>
      <c r="R253" s="38" t="str">
        <f t="shared" si="79"/>
        <v/>
      </c>
      <c r="S253" s="38" t="str">
        <f t="shared" si="79"/>
        <v/>
      </c>
      <c r="T253" s="38" t="str">
        <f t="shared" si="79"/>
        <v/>
      </c>
      <c r="U253" s="38" t="str">
        <f t="shared" si="79"/>
        <v/>
      </c>
      <c r="V253" s="38" t="str">
        <f t="shared" si="79"/>
        <v/>
      </c>
      <c r="W253" s="38" t="str">
        <f t="shared" si="79"/>
        <v/>
      </c>
      <c r="Y253" s="38" t="str">
        <f t="shared" si="72"/>
        <v/>
      </c>
    </row>
    <row r="254" spans="2:25" ht="12.95" hidden="1" customHeight="1">
      <c r="O254" s="38" t="str">
        <f t="shared" ref="O254:W254" si="80">IF(O253="","",MID(O253, FIND(CHAR(10), O253) + 1, LEN(O253)))</f>
        <v/>
      </c>
      <c r="P254" s="38" t="str">
        <f t="shared" si="80"/>
        <v/>
      </c>
      <c r="Q254" s="38" t="str">
        <f t="shared" si="80"/>
        <v/>
      </c>
      <c r="R254" s="38" t="str">
        <f t="shared" si="80"/>
        <v/>
      </c>
      <c r="S254" s="38" t="str">
        <f t="shared" si="80"/>
        <v/>
      </c>
      <c r="T254" s="38" t="str">
        <f t="shared" si="80"/>
        <v/>
      </c>
      <c r="U254" s="38" t="str">
        <f t="shared" si="80"/>
        <v/>
      </c>
      <c r="V254" s="38" t="str">
        <f t="shared" si="80"/>
        <v/>
      </c>
      <c r="W254" s="38" t="str">
        <f t="shared" si="80"/>
        <v/>
      </c>
      <c r="Y254" s="38" t="str">
        <f t="shared" si="72"/>
        <v/>
      </c>
    </row>
    <row r="255" spans="2:25" ht="12.95" hidden="1" customHeight="1">
      <c r="O255" s="38" t="str">
        <f t="shared" ref="O255:W255" si="81">IF(O254="","",MID(O254, FIND(CHAR(10), O254) + 1, LEN(O254)))</f>
        <v/>
      </c>
      <c r="P255" s="38" t="str">
        <f t="shared" si="81"/>
        <v/>
      </c>
      <c r="Q255" s="38" t="str">
        <f t="shared" si="81"/>
        <v/>
      </c>
      <c r="R255" s="38" t="str">
        <f t="shared" si="81"/>
        <v/>
      </c>
      <c r="S255" s="38" t="str">
        <f t="shared" si="81"/>
        <v/>
      </c>
      <c r="T255" s="38" t="str">
        <f t="shared" si="81"/>
        <v/>
      </c>
      <c r="U255" s="38" t="str">
        <f t="shared" si="81"/>
        <v/>
      </c>
      <c r="V255" s="38" t="str">
        <f t="shared" si="81"/>
        <v/>
      </c>
      <c r="W255" s="38" t="str">
        <f t="shared" si="81"/>
        <v/>
      </c>
      <c r="Y255" s="38" t="str">
        <f t="shared" si="72"/>
        <v/>
      </c>
    </row>
    <row r="256" spans="2:25" ht="12.95" hidden="1" customHeight="1">
      <c r="O256" s="38" t="str">
        <f t="shared" ref="O256:W256" si="82">IF(O255="","",MID(O255, FIND(CHAR(10), O255) + 1, LEN(O255)))</f>
        <v/>
      </c>
      <c r="P256" s="38" t="str">
        <f t="shared" si="82"/>
        <v/>
      </c>
      <c r="Q256" s="38" t="str">
        <f t="shared" si="82"/>
        <v/>
      </c>
      <c r="R256" s="38" t="str">
        <f t="shared" si="82"/>
        <v/>
      </c>
      <c r="S256" s="38" t="str">
        <f t="shared" si="82"/>
        <v/>
      </c>
      <c r="T256" s="38" t="str">
        <f t="shared" si="82"/>
        <v/>
      </c>
      <c r="U256" s="38" t="str">
        <f t="shared" si="82"/>
        <v/>
      </c>
      <c r="V256" s="38" t="str">
        <f t="shared" si="82"/>
        <v/>
      </c>
      <c r="W256" s="38" t="str">
        <f t="shared" si="82"/>
        <v/>
      </c>
      <c r="Y256" s="38" t="str">
        <f t="shared" si="72"/>
        <v/>
      </c>
    </row>
    <row r="257" spans="2:25" ht="12.95" hidden="1" customHeight="1">
      <c r="O257" s="38" t="str">
        <f t="shared" ref="O257:W257" si="83">IF(O256="","",MID(O256, FIND(CHAR(10), O256) + 1, LEN(O256)))</f>
        <v/>
      </c>
      <c r="P257" s="38" t="str">
        <f t="shared" si="83"/>
        <v/>
      </c>
      <c r="Q257" s="38" t="str">
        <f t="shared" si="83"/>
        <v/>
      </c>
      <c r="R257" s="38" t="str">
        <f t="shared" si="83"/>
        <v/>
      </c>
      <c r="S257" s="38" t="str">
        <f t="shared" si="83"/>
        <v/>
      </c>
      <c r="T257" s="38" t="str">
        <f t="shared" si="83"/>
        <v/>
      </c>
      <c r="U257" s="38" t="str">
        <f t="shared" si="83"/>
        <v/>
      </c>
      <c r="V257" s="38" t="str">
        <f t="shared" si="83"/>
        <v/>
      </c>
      <c r="W257" s="38" t="str">
        <f t="shared" si="83"/>
        <v/>
      </c>
      <c r="Y257" s="38" t="str">
        <f t="shared" si="72"/>
        <v/>
      </c>
    </row>
    <row r="258" spans="2:25" ht="12.95" hidden="1" customHeight="1">
      <c r="O258" s="38" t="str">
        <f t="shared" ref="O258:W258" si="84">IF(O257="","",MID(O257, FIND(CHAR(10), O257) + 1, LEN(O257)))</f>
        <v/>
      </c>
      <c r="P258" s="38" t="str">
        <f t="shared" si="84"/>
        <v/>
      </c>
      <c r="Q258" s="38" t="str">
        <f t="shared" si="84"/>
        <v/>
      </c>
      <c r="R258" s="38" t="str">
        <f t="shared" si="84"/>
        <v/>
      </c>
      <c r="S258" s="38" t="str">
        <f t="shared" si="84"/>
        <v/>
      </c>
      <c r="T258" s="38" t="str">
        <f t="shared" si="84"/>
        <v/>
      </c>
      <c r="U258" s="38" t="str">
        <f t="shared" si="84"/>
        <v/>
      </c>
      <c r="V258" s="38" t="str">
        <f t="shared" si="84"/>
        <v/>
      </c>
      <c r="W258" s="38" t="str">
        <f t="shared" si="84"/>
        <v/>
      </c>
      <c r="Y258" s="38" t="str">
        <f t="shared" si="72"/>
        <v/>
      </c>
    </row>
    <row r="259" spans="2:25" ht="12.95" hidden="1" customHeight="1">
      <c r="O259" s="38" t="str">
        <f t="shared" ref="O259:W259" si="85">IF(O258="","",MID(O258, FIND(CHAR(10), O258) + 1, LEN(O258)))</f>
        <v/>
      </c>
      <c r="P259" s="38" t="str">
        <f t="shared" si="85"/>
        <v/>
      </c>
      <c r="Q259" s="38" t="str">
        <f t="shared" si="85"/>
        <v/>
      </c>
      <c r="R259" s="38" t="str">
        <f t="shared" si="85"/>
        <v/>
      </c>
      <c r="S259" s="38" t="str">
        <f t="shared" si="85"/>
        <v/>
      </c>
      <c r="T259" s="38" t="str">
        <f t="shared" si="85"/>
        <v/>
      </c>
      <c r="U259" s="38" t="str">
        <f t="shared" si="85"/>
        <v/>
      </c>
      <c r="V259" s="38" t="str">
        <f t="shared" si="85"/>
        <v/>
      </c>
      <c r="W259" s="38" t="str">
        <f t="shared" si="85"/>
        <v/>
      </c>
      <c r="Y259" s="38" t="str">
        <f t="shared" si="72"/>
        <v/>
      </c>
    </row>
    <row r="260" spans="2:25" ht="12.95" hidden="1" customHeight="1">
      <c r="O260" s="38" t="str">
        <f t="shared" ref="O260:W260" si="86">IF(O259="","",MID(O259, FIND(CHAR(10), O259) + 1, LEN(O259)))</f>
        <v/>
      </c>
      <c r="P260" s="38" t="str">
        <f t="shared" si="86"/>
        <v/>
      </c>
      <c r="Q260" s="38" t="str">
        <f t="shared" si="86"/>
        <v/>
      </c>
      <c r="R260" s="38" t="str">
        <f t="shared" si="86"/>
        <v/>
      </c>
      <c r="S260" s="38" t="str">
        <f t="shared" si="86"/>
        <v/>
      </c>
      <c r="T260" s="38" t="str">
        <f t="shared" si="86"/>
        <v/>
      </c>
      <c r="U260" s="38" t="str">
        <f t="shared" si="86"/>
        <v/>
      </c>
      <c r="V260" s="38" t="str">
        <f t="shared" si="86"/>
        <v/>
      </c>
      <c r="W260" s="38" t="str">
        <f t="shared" si="86"/>
        <v/>
      </c>
      <c r="Y260" s="38" t="str">
        <f t="shared" si="72"/>
        <v/>
      </c>
    </row>
    <row r="261" spans="2:25" ht="12.95" hidden="1" customHeight="1">
      <c r="O261" s="38" t="str">
        <f t="shared" ref="O261:W261" si="87">IF(O260="","",MID(O260, FIND(CHAR(10), O260) + 1, LEN(O260)))</f>
        <v/>
      </c>
      <c r="P261" s="38" t="str">
        <f t="shared" si="87"/>
        <v/>
      </c>
      <c r="Q261" s="38" t="str">
        <f t="shared" si="87"/>
        <v/>
      </c>
      <c r="R261" s="38" t="str">
        <f t="shared" si="87"/>
        <v/>
      </c>
      <c r="S261" s="38" t="str">
        <f t="shared" si="87"/>
        <v/>
      </c>
      <c r="T261" s="38" t="str">
        <f t="shared" si="87"/>
        <v/>
      </c>
      <c r="U261" s="38" t="str">
        <f t="shared" si="87"/>
        <v/>
      </c>
      <c r="V261" s="38" t="str">
        <f t="shared" si="87"/>
        <v/>
      </c>
      <c r="W261" s="38" t="str">
        <f t="shared" si="87"/>
        <v/>
      </c>
      <c r="Y261" s="38" t="str">
        <f t="shared" si="72"/>
        <v/>
      </c>
    </row>
    <row r="262" spans="2:25" ht="12.95" hidden="1" customHeight="1">
      <c r="O262" s="38" t="str">
        <f t="shared" ref="O262:W262" si="88">IF(O261="","",MID(O261, FIND(CHAR(10), O261) + 1, LEN(O261)))</f>
        <v/>
      </c>
      <c r="P262" s="38" t="str">
        <f t="shared" si="88"/>
        <v/>
      </c>
      <c r="Q262" s="38" t="str">
        <f t="shared" si="88"/>
        <v/>
      </c>
      <c r="R262" s="38" t="str">
        <f t="shared" si="88"/>
        <v/>
      </c>
      <c r="S262" s="38" t="str">
        <f t="shared" si="88"/>
        <v/>
      </c>
      <c r="T262" s="38" t="str">
        <f t="shared" si="88"/>
        <v/>
      </c>
      <c r="U262" s="38" t="str">
        <f t="shared" si="88"/>
        <v/>
      </c>
      <c r="V262" s="38" t="str">
        <f t="shared" si="88"/>
        <v/>
      </c>
      <c r="W262" s="38" t="str">
        <f t="shared" si="88"/>
        <v/>
      </c>
      <c r="Y262" s="38" t="str">
        <f t="shared" si="72"/>
        <v/>
      </c>
    </row>
    <row r="263" spans="2:25" ht="12.95" hidden="1" customHeight="1">
      <c r="O263" s="38" t="str">
        <f t="shared" ref="O263:W263" si="89">IF(O262="","",MID(O262, FIND(CHAR(10), O262) + 1, LEN(O262)))</f>
        <v/>
      </c>
      <c r="P263" s="38" t="str">
        <f t="shared" si="89"/>
        <v/>
      </c>
      <c r="Q263" s="38" t="str">
        <f t="shared" si="89"/>
        <v/>
      </c>
      <c r="R263" s="38" t="str">
        <f t="shared" si="89"/>
        <v/>
      </c>
      <c r="S263" s="38" t="str">
        <f t="shared" si="89"/>
        <v/>
      </c>
      <c r="T263" s="38" t="str">
        <f t="shared" si="89"/>
        <v/>
      </c>
      <c r="U263" s="38" t="str">
        <f t="shared" si="89"/>
        <v/>
      </c>
      <c r="V263" s="38" t="str">
        <f t="shared" si="89"/>
        <v/>
      </c>
      <c r="W263" s="38" t="str">
        <f t="shared" si="89"/>
        <v/>
      </c>
      <c r="Y263" s="38" t="str">
        <f t="shared" si="72"/>
        <v/>
      </c>
    </row>
    <row r="264" spans="2:25" ht="12.95" hidden="1" customHeight="1">
      <c r="O264" s="38" t="str">
        <f t="shared" ref="O264:W264" si="90">IF(O263="","",MID(O263, FIND(CHAR(10), O263) + 1, LEN(O263)))</f>
        <v/>
      </c>
      <c r="P264" s="38" t="str">
        <f t="shared" si="90"/>
        <v/>
      </c>
      <c r="Q264" s="38" t="str">
        <f t="shared" si="90"/>
        <v/>
      </c>
      <c r="R264" s="38" t="str">
        <f t="shared" si="90"/>
        <v/>
      </c>
      <c r="S264" s="38" t="str">
        <f t="shared" si="90"/>
        <v/>
      </c>
      <c r="T264" s="38" t="str">
        <f t="shared" si="90"/>
        <v/>
      </c>
      <c r="U264" s="38" t="str">
        <f t="shared" si="90"/>
        <v/>
      </c>
      <c r="V264" s="38" t="str">
        <f t="shared" si="90"/>
        <v/>
      </c>
      <c r="W264" s="38" t="str">
        <f t="shared" si="90"/>
        <v/>
      </c>
      <c r="Y264" s="38" t="str">
        <f t="shared" si="72"/>
        <v/>
      </c>
    </row>
    <row r="265" spans="2:25" ht="12.95" hidden="1" customHeight="1">
      <c r="O265" s="38" t="str">
        <f t="shared" ref="O265:W265" si="91">IF(O264="","",MID(O264, FIND(CHAR(10), O264) + 1, LEN(O264)))</f>
        <v/>
      </c>
      <c r="P265" s="38" t="str">
        <f t="shared" si="91"/>
        <v/>
      </c>
      <c r="Q265" s="38" t="str">
        <f t="shared" si="91"/>
        <v/>
      </c>
      <c r="R265" s="38" t="str">
        <f t="shared" si="91"/>
        <v/>
      </c>
      <c r="S265" s="38" t="str">
        <f t="shared" si="91"/>
        <v/>
      </c>
      <c r="T265" s="38" t="str">
        <f t="shared" si="91"/>
        <v/>
      </c>
      <c r="U265" s="38" t="str">
        <f t="shared" si="91"/>
        <v/>
      </c>
      <c r="V265" s="38" t="str">
        <f t="shared" si="91"/>
        <v/>
      </c>
      <c r="W265" s="38" t="str">
        <f t="shared" si="91"/>
        <v/>
      </c>
      <c r="Y265" s="38" t="str">
        <f t="shared" si="72"/>
        <v/>
      </c>
    </row>
    <row r="266" spans="2:25" ht="12.95" hidden="1" customHeight="1">
      <c r="O266" s="38" t="str">
        <f t="shared" ref="O266:W266" si="92">IF(O265="","",MID(O265, FIND(CHAR(10), O265) + 1, LEN(O265)))</f>
        <v/>
      </c>
      <c r="P266" s="38" t="str">
        <f t="shared" si="92"/>
        <v/>
      </c>
      <c r="Q266" s="38" t="str">
        <f t="shared" si="92"/>
        <v/>
      </c>
      <c r="R266" s="38" t="str">
        <f t="shared" si="92"/>
        <v/>
      </c>
      <c r="S266" s="38" t="str">
        <f t="shared" si="92"/>
        <v/>
      </c>
      <c r="T266" s="38" t="str">
        <f t="shared" si="92"/>
        <v/>
      </c>
      <c r="U266" s="38" t="str">
        <f t="shared" si="92"/>
        <v/>
      </c>
      <c r="V266" s="38" t="str">
        <f t="shared" si="92"/>
        <v/>
      </c>
      <c r="W266" s="38" t="str">
        <f t="shared" si="92"/>
        <v/>
      </c>
      <c r="Y266" s="38" t="str">
        <f t="shared" si="72"/>
        <v/>
      </c>
    </row>
    <row r="267" spans="2:25" ht="12.95" hidden="1" customHeight="1">
      <c r="O267" s="38" t="str">
        <f t="shared" ref="O267:W267" si="93">IF(O266="","",MID(O266, FIND(CHAR(10), O266) + 1, LEN(O266)))</f>
        <v/>
      </c>
      <c r="P267" s="38" t="str">
        <f t="shared" si="93"/>
        <v/>
      </c>
      <c r="Q267" s="38" t="str">
        <f t="shared" si="93"/>
        <v/>
      </c>
      <c r="R267" s="38" t="str">
        <f t="shared" si="93"/>
        <v/>
      </c>
      <c r="S267" s="38" t="str">
        <f t="shared" si="93"/>
        <v/>
      </c>
      <c r="T267" s="38" t="str">
        <f t="shared" si="93"/>
        <v/>
      </c>
      <c r="U267" s="38" t="str">
        <f t="shared" si="93"/>
        <v/>
      </c>
      <c r="V267" s="38" t="str">
        <f t="shared" si="93"/>
        <v/>
      </c>
      <c r="W267" s="38" t="str">
        <f t="shared" si="93"/>
        <v/>
      </c>
      <c r="Y267" s="38" t="str">
        <f t="shared" si="72"/>
        <v/>
      </c>
    </row>
    <row r="268" spans="2:25" ht="12.95" hidden="1" customHeight="1">
      <c r="O268" s="38" t="str">
        <f t="shared" ref="O268:W268" si="94">IF(O267="","",MID(O267, FIND(CHAR(10), O267) + 1, LEN(O267)))</f>
        <v/>
      </c>
      <c r="P268" s="38" t="str">
        <f t="shared" si="94"/>
        <v/>
      </c>
      <c r="Q268" s="38" t="str">
        <f t="shared" si="94"/>
        <v/>
      </c>
      <c r="R268" s="38" t="str">
        <f t="shared" si="94"/>
        <v/>
      </c>
      <c r="S268" s="38" t="str">
        <f t="shared" si="94"/>
        <v/>
      </c>
      <c r="T268" s="38" t="str">
        <f t="shared" si="94"/>
        <v/>
      </c>
      <c r="U268" s="38" t="str">
        <f t="shared" si="94"/>
        <v/>
      </c>
      <c r="V268" s="38" t="str">
        <f t="shared" si="94"/>
        <v/>
      </c>
      <c r="W268" s="38" t="str">
        <f t="shared" si="94"/>
        <v/>
      </c>
      <c r="Y268" s="38" t="str">
        <f t="shared" si="72"/>
        <v/>
      </c>
    </row>
    <row r="269" spans="2:25" ht="12.95" hidden="1" customHeight="1">
      <c r="O269" s="38" t="str">
        <f t="shared" ref="O269:W269" si="95">IF(O268="","",MID(O268, FIND(CHAR(10), O268) + 1, LEN(O268)))</f>
        <v/>
      </c>
      <c r="P269" s="38" t="str">
        <f t="shared" si="95"/>
        <v/>
      </c>
      <c r="Q269" s="38" t="str">
        <f t="shared" si="95"/>
        <v/>
      </c>
      <c r="R269" s="38" t="str">
        <f t="shared" si="95"/>
        <v/>
      </c>
      <c r="S269" s="38" t="str">
        <f t="shared" si="95"/>
        <v/>
      </c>
      <c r="T269" s="38" t="str">
        <f t="shared" si="95"/>
        <v/>
      </c>
      <c r="U269" s="38" t="str">
        <f t="shared" si="95"/>
        <v/>
      </c>
      <c r="V269" s="38" t="str">
        <f t="shared" si="95"/>
        <v/>
      </c>
      <c r="W269" s="38" t="str">
        <f t="shared" si="95"/>
        <v/>
      </c>
      <c r="Y269" s="38" t="str">
        <f t="shared" si="72"/>
        <v/>
      </c>
    </row>
    <row r="270" spans="2:25" ht="12.95" hidden="1" customHeight="1">
      <c r="O270" s="38" t="str">
        <f t="shared" ref="O270:W270" si="96">IF(O269="","",MID(O269, FIND(CHAR(10), O269) + 1, LEN(O269)))</f>
        <v/>
      </c>
      <c r="P270" s="38" t="str">
        <f t="shared" si="96"/>
        <v/>
      </c>
      <c r="Q270" s="38" t="str">
        <f t="shared" si="96"/>
        <v/>
      </c>
      <c r="R270" s="38" t="str">
        <f t="shared" si="96"/>
        <v/>
      </c>
      <c r="S270" s="38" t="str">
        <f t="shared" si="96"/>
        <v/>
      </c>
      <c r="T270" s="38" t="str">
        <f t="shared" si="96"/>
        <v/>
      </c>
      <c r="U270" s="38" t="str">
        <f t="shared" si="96"/>
        <v/>
      </c>
      <c r="V270" s="38" t="str">
        <f t="shared" si="96"/>
        <v/>
      </c>
      <c r="W270" s="38" t="str">
        <f t="shared" si="96"/>
        <v/>
      </c>
      <c r="Y270" s="38" t="str">
        <f t="shared" si="72"/>
        <v/>
      </c>
    </row>
    <row r="271" spans="2:25" ht="12.95" hidden="1" customHeight="1">
      <c r="B271" s="45"/>
      <c r="C271" s="44"/>
      <c r="D271" s="45"/>
      <c r="E271" s="45"/>
      <c r="F271" s="45"/>
      <c r="G271" s="45"/>
      <c r="H271" s="38" t="s">
        <v>371</v>
      </c>
    </row>
    <row r="272" spans="2:25" ht="12.95" hidden="1" customHeight="1">
      <c r="B272" s="44" t="s">
        <v>174</v>
      </c>
      <c r="C272" s="44" t="s">
        <v>175</v>
      </c>
      <c r="D272" s="45" t="s">
        <v>176</v>
      </c>
      <c r="E272" s="44" t="s">
        <v>177</v>
      </c>
      <c r="F272" s="44" t="s">
        <v>178</v>
      </c>
      <c r="G272" s="45" t="s">
        <v>179</v>
      </c>
      <c r="H272" s="46" t="s">
        <v>180</v>
      </c>
      <c r="I272" s="46" t="s">
        <v>181</v>
      </c>
      <c r="J272" s="46" t="s">
        <v>182</v>
      </c>
      <c r="K272" s="55"/>
      <c r="L272" s="55"/>
      <c r="M272" s="55"/>
      <c r="N272" s="38" t="s">
        <v>384</v>
      </c>
    </row>
    <row r="273" spans="2:10" ht="12.95" hidden="1" customHeight="1">
      <c r="B273" s="44" t="s">
        <v>174</v>
      </c>
      <c r="C273" s="44" t="s">
        <v>184</v>
      </c>
      <c r="D273" s="48" t="s">
        <v>185</v>
      </c>
      <c r="E273" s="44" t="s">
        <v>186</v>
      </c>
      <c r="F273" s="44" t="s">
        <v>187</v>
      </c>
      <c r="G273" s="49" t="s">
        <v>188</v>
      </c>
      <c r="H273" s="46" t="s">
        <v>189</v>
      </c>
      <c r="I273" s="46" t="s">
        <v>190</v>
      </c>
      <c r="J273" s="46" t="s">
        <v>191</v>
      </c>
    </row>
    <row r="274" spans="2:10" ht="12.95" hidden="1" customHeight="1">
      <c r="B274" s="44" t="s">
        <v>174</v>
      </c>
      <c r="C274" s="44" t="s">
        <v>175</v>
      </c>
      <c r="D274" s="45" t="s">
        <v>193</v>
      </c>
      <c r="E274" s="44" t="s">
        <v>194</v>
      </c>
      <c r="F274" s="44" t="s">
        <v>195</v>
      </c>
      <c r="G274" s="45" t="s">
        <v>188</v>
      </c>
      <c r="H274" s="46" t="s">
        <v>196</v>
      </c>
      <c r="I274" s="46" t="s">
        <v>197</v>
      </c>
      <c r="J274" s="46" t="s">
        <v>198</v>
      </c>
    </row>
    <row r="275" spans="2:10" ht="12.95" hidden="1" customHeight="1">
      <c r="B275" s="44" t="s">
        <v>174</v>
      </c>
      <c r="C275" s="44" t="s">
        <v>175</v>
      </c>
      <c r="D275" s="45" t="s">
        <v>200</v>
      </c>
      <c r="E275" s="44" t="s">
        <v>201</v>
      </c>
      <c r="F275" s="44" t="s">
        <v>202</v>
      </c>
      <c r="G275" s="45" t="s">
        <v>188</v>
      </c>
      <c r="H275" s="46" t="s">
        <v>203</v>
      </c>
      <c r="I275" s="46" t="s">
        <v>204</v>
      </c>
      <c r="J275" s="46" t="s">
        <v>205</v>
      </c>
    </row>
    <row r="276" spans="2:10" ht="12.95" hidden="1" customHeight="1">
      <c r="B276" s="44" t="s">
        <v>174</v>
      </c>
      <c r="C276" s="44" t="s">
        <v>175</v>
      </c>
      <c r="D276" s="45" t="s">
        <v>207</v>
      </c>
      <c r="E276" s="44" t="s">
        <v>208</v>
      </c>
      <c r="F276" s="44" t="s">
        <v>209</v>
      </c>
      <c r="G276" s="45" t="s">
        <v>210</v>
      </c>
      <c r="H276" s="46" t="s">
        <v>211</v>
      </c>
      <c r="I276" s="46" t="s">
        <v>212</v>
      </c>
      <c r="J276" s="46" t="s">
        <v>213</v>
      </c>
    </row>
    <row r="277" spans="2:10" ht="12.95" hidden="1" customHeight="1">
      <c r="D277" s="50" t="s">
        <v>215</v>
      </c>
      <c r="E277" s="50" t="s">
        <v>216</v>
      </c>
      <c r="F277" s="50" t="s">
        <v>629</v>
      </c>
      <c r="G277" s="50" t="s">
        <v>218</v>
      </c>
      <c r="H277" s="46" t="s">
        <v>219</v>
      </c>
      <c r="I277" s="46" t="s">
        <v>220</v>
      </c>
      <c r="J277" s="46" t="s">
        <v>221</v>
      </c>
    </row>
    <row r="278" spans="2:10" ht="12.95" hidden="1" customHeight="1">
      <c r="D278" s="50" t="s">
        <v>223</v>
      </c>
      <c r="E278" s="50" t="s">
        <v>224</v>
      </c>
      <c r="F278" s="50" t="s">
        <v>630</v>
      </c>
      <c r="G278" s="50" t="s">
        <v>226</v>
      </c>
      <c r="H278" s="46" t="s">
        <v>227</v>
      </c>
      <c r="I278" s="46" t="s">
        <v>228</v>
      </c>
      <c r="J278" s="46" t="s">
        <v>229</v>
      </c>
    </row>
    <row r="279" spans="2:10" ht="12.95" hidden="1" customHeight="1">
      <c r="D279" s="50" t="s">
        <v>231</v>
      </c>
      <c r="E279" s="50" t="s">
        <v>232</v>
      </c>
      <c r="F279" s="50" t="s">
        <v>631</v>
      </c>
      <c r="G279" s="50" t="s">
        <v>234</v>
      </c>
      <c r="H279" s="46" t="s">
        <v>235</v>
      </c>
      <c r="I279" s="46" t="s">
        <v>236</v>
      </c>
      <c r="J279" s="46" t="s">
        <v>237</v>
      </c>
    </row>
    <row r="280" spans="2:10" ht="12.95" hidden="1" customHeight="1">
      <c r="D280" s="50" t="s">
        <v>239</v>
      </c>
      <c r="E280" s="50" t="s">
        <v>240</v>
      </c>
      <c r="F280" s="50" t="s">
        <v>632</v>
      </c>
      <c r="G280" s="50" t="s">
        <v>242</v>
      </c>
      <c r="H280" s="46" t="s">
        <v>243</v>
      </c>
      <c r="I280" s="46" t="s">
        <v>244</v>
      </c>
      <c r="J280" s="46" t="s">
        <v>245</v>
      </c>
    </row>
    <row r="281" spans="2:10" ht="12.95" hidden="1" customHeight="1">
      <c r="D281" s="48" t="s">
        <v>247</v>
      </c>
      <c r="E281" s="50" t="s">
        <v>248</v>
      </c>
      <c r="F281" s="50" t="s">
        <v>633</v>
      </c>
      <c r="G281" s="50" t="s">
        <v>250</v>
      </c>
      <c r="H281" s="46" t="s">
        <v>251</v>
      </c>
      <c r="I281" s="46" t="s">
        <v>252</v>
      </c>
      <c r="J281" s="46" t="s">
        <v>634</v>
      </c>
    </row>
    <row r="282" spans="2:10" ht="9.9499999999999993" hidden="1" customHeight="1">
      <c r="B282" s="44" t="s">
        <v>174</v>
      </c>
      <c r="C282" s="44" t="s">
        <v>175</v>
      </c>
      <c r="D282" s="45" t="s">
        <v>255</v>
      </c>
      <c r="E282" s="44" t="s">
        <v>256</v>
      </c>
      <c r="F282" s="44" t="s">
        <v>257</v>
      </c>
      <c r="G282" s="45" t="s">
        <v>258</v>
      </c>
      <c r="H282" s="47" t="s">
        <v>259</v>
      </c>
      <c r="I282" s="47" t="s">
        <v>260</v>
      </c>
      <c r="J282" s="47" t="s">
        <v>261</v>
      </c>
    </row>
    <row r="283" spans="2:10" ht="0.95" hidden="1" customHeight="1">
      <c r="B283" s="44" t="s">
        <v>174</v>
      </c>
      <c r="C283" s="44" t="s">
        <v>175</v>
      </c>
      <c r="D283" s="45" t="s">
        <v>263</v>
      </c>
      <c r="E283" s="44" t="s">
        <v>264</v>
      </c>
      <c r="F283" s="44" t="s">
        <v>265</v>
      </c>
      <c r="G283" s="45" t="s">
        <v>266</v>
      </c>
      <c r="H283" s="47" t="s">
        <v>267</v>
      </c>
      <c r="I283" s="47" t="s">
        <v>268</v>
      </c>
      <c r="J283" s="47" t="s">
        <v>269</v>
      </c>
    </row>
    <row r="284" spans="2:10" ht="0.95" hidden="1" customHeight="1">
      <c r="B284" s="44" t="s">
        <v>174</v>
      </c>
      <c r="C284" s="44" t="s">
        <v>175</v>
      </c>
      <c r="D284" s="45" t="s">
        <v>271</v>
      </c>
      <c r="E284" s="44" t="s">
        <v>272</v>
      </c>
      <c r="F284" s="44" t="s">
        <v>273</v>
      </c>
      <c r="G284" s="45" t="s">
        <v>274</v>
      </c>
      <c r="H284" s="47" t="s">
        <v>275</v>
      </c>
      <c r="I284" s="47" t="s">
        <v>276</v>
      </c>
      <c r="J284" s="47" t="s">
        <v>277</v>
      </c>
    </row>
    <row r="285" spans="2:10" ht="0.95" hidden="1" customHeight="1">
      <c r="B285" s="44" t="s">
        <v>174</v>
      </c>
      <c r="C285" s="44" t="s">
        <v>175</v>
      </c>
      <c r="D285" s="45" t="s">
        <v>279</v>
      </c>
      <c r="E285" s="44" t="s">
        <v>280</v>
      </c>
      <c r="F285" s="44" t="s">
        <v>281</v>
      </c>
      <c r="G285" s="45" t="s">
        <v>282</v>
      </c>
      <c r="H285" s="47" t="s">
        <v>283</v>
      </c>
      <c r="I285" s="47" t="s">
        <v>284</v>
      </c>
      <c r="J285" s="47" t="s">
        <v>285</v>
      </c>
    </row>
    <row r="286" spans="2:10" ht="0.95" hidden="1" customHeight="1">
      <c r="B286" s="44" t="s">
        <v>174</v>
      </c>
      <c r="C286" s="44" t="s">
        <v>175</v>
      </c>
      <c r="D286" s="45" t="s">
        <v>287</v>
      </c>
      <c r="E286" s="44" t="s">
        <v>288</v>
      </c>
      <c r="F286" s="44" t="s">
        <v>289</v>
      </c>
      <c r="G286" s="45" t="s">
        <v>290</v>
      </c>
      <c r="H286" s="47" t="s">
        <v>291</v>
      </c>
      <c r="I286" s="47" t="s">
        <v>292</v>
      </c>
      <c r="J286" s="47" t="s">
        <v>293</v>
      </c>
    </row>
    <row r="287" spans="2:10" ht="0.95" hidden="1" customHeight="1">
      <c r="B287" s="44" t="s">
        <v>174</v>
      </c>
      <c r="C287" s="44" t="s">
        <v>175</v>
      </c>
      <c r="D287" s="45" t="s">
        <v>295</v>
      </c>
      <c r="E287" s="44" t="s">
        <v>296</v>
      </c>
      <c r="F287" s="44" t="s">
        <v>297</v>
      </c>
      <c r="G287" s="45" t="s">
        <v>298</v>
      </c>
      <c r="H287" s="47" t="s">
        <v>299</v>
      </c>
      <c r="I287" s="47" t="s">
        <v>300</v>
      </c>
      <c r="J287" s="47" t="s">
        <v>301</v>
      </c>
    </row>
    <row r="288" spans="2:10" ht="0.95" hidden="1" customHeight="1">
      <c r="B288" s="53" t="s">
        <v>303</v>
      </c>
      <c r="C288" s="45" t="s">
        <v>175</v>
      </c>
      <c r="D288" s="45" t="s">
        <v>304</v>
      </c>
      <c r="E288" s="45" t="s">
        <v>305</v>
      </c>
      <c r="F288" s="45" t="s">
        <v>306</v>
      </c>
      <c r="G288" s="45" t="s">
        <v>307</v>
      </c>
      <c r="H288" s="46" t="s">
        <v>308</v>
      </c>
      <c r="I288" s="46" t="s">
        <v>309</v>
      </c>
      <c r="J288" s="46" t="s">
        <v>310</v>
      </c>
    </row>
    <row r="289" spans="2:26" ht="0.95" hidden="1" customHeight="1">
      <c r="B289" s="53" t="s">
        <v>303</v>
      </c>
      <c r="C289" s="45" t="s">
        <v>175</v>
      </c>
      <c r="D289" s="45" t="s">
        <v>312</v>
      </c>
      <c r="E289" s="45" t="s">
        <v>313</v>
      </c>
      <c r="F289" s="45" t="s">
        <v>314</v>
      </c>
      <c r="G289" s="45" t="s">
        <v>179</v>
      </c>
      <c r="H289" s="46" t="s">
        <v>315</v>
      </c>
      <c r="I289" s="46" t="s">
        <v>316</v>
      </c>
      <c r="J289" s="46" t="s">
        <v>317</v>
      </c>
    </row>
    <row r="290" spans="2:26" ht="0.95" hidden="1" customHeight="1">
      <c r="B290" s="53" t="s">
        <v>303</v>
      </c>
      <c r="C290" s="45" t="s">
        <v>175</v>
      </c>
      <c r="D290" s="45" t="s">
        <v>319</v>
      </c>
      <c r="E290" s="45" t="s">
        <v>320</v>
      </c>
      <c r="F290" s="45" t="s">
        <v>321</v>
      </c>
      <c r="G290" s="45" t="s">
        <v>322</v>
      </c>
      <c r="H290" s="46" t="s">
        <v>323</v>
      </c>
      <c r="I290" s="46" t="s">
        <v>324</v>
      </c>
      <c r="J290" s="46" t="s">
        <v>325</v>
      </c>
    </row>
    <row r="291" spans="2:26" ht="0.95" hidden="1" customHeight="1">
      <c r="B291" s="53" t="s">
        <v>303</v>
      </c>
      <c r="C291" s="45" t="s">
        <v>175</v>
      </c>
      <c r="D291" s="45" t="s">
        <v>327</v>
      </c>
      <c r="E291" s="45" t="s">
        <v>328</v>
      </c>
      <c r="F291" s="45" t="s">
        <v>329</v>
      </c>
      <c r="G291" s="45" t="s">
        <v>322</v>
      </c>
      <c r="H291" s="46" t="s">
        <v>330</v>
      </c>
      <c r="I291" s="46" t="s">
        <v>331</v>
      </c>
      <c r="J291" s="46" t="s">
        <v>332</v>
      </c>
    </row>
    <row r="292" spans="2:26" ht="0.95" hidden="1" customHeight="1">
      <c r="B292" s="53" t="s">
        <v>303</v>
      </c>
      <c r="C292" s="45" t="s">
        <v>175</v>
      </c>
      <c r="D292" s="45" t="s">
        <v>334</v>
      </c>
      <c r="E292" s="45" t="s">
        <v>335</v>
      </c>
      <c r="F292" s="45" t="s">
        <v>336</v>
      </c>
      <c r="G292" s="45" t="s">
        <v>322</v>
      </c>
      <c r="H292" s="46" t="s">
        <v>337</v>
      </c>
      <c r="I292" s="46" t="s">
        <v>338</v>
      </c>
      <c r="J292" s="46" t="s">
        <v>339</v>
      </c>
    </row>
    <row r="293" spans="2:26" ht="0.95" hidden="1" customHeight="1">
      <c r="B293" s="44" t="s">
        <v>174</v>
      </c>
      <c r="C293" s="45" t="s">
        <v>175</v>
      </c>
      <c r="D293" s="45" t="s">
        <v>341</v>
      </c>
      <c r="E293" s="45" t="s">
        <v>342</v>
      </c>
      <c r="F293" s="45" t="s">
        <v>343</v>
      </c>
      <c r="G293" s="45" t="s">
        <v>344</v>
      </c>
      <c r="H293" s="46" t="s">
        <v>345</v>
      </c>
      <c r="I293" s="46" t="s">
        <v>346</v>
      </c>
      <c r="J293" s="46" t="s">
        <v>347</v>
      </c>
    </row>
    <row r="294" spans="2:26" ht="0.95" hidden="1" customHeight="1">
      <c r="B294" s="44" t="s">
        <v>174</v>
      </c>
      <c r="C294" s="45" t="s">
        <v>175</v>
      </c>
      <c r="D294" s="45" t="s">
        <v>349</v>
      </c>
      <c r="E294" s="45" t="s">
        <v>350</v>
      </c>
      <c r="F294" s="45" t="s">
        <v>351</v>
      </c>
      <c r="G294" s="45" t="s">
        <v>298</v>
      </c>
      <c r="H294" s="46" t="s">
        <v>352</v>
      </c>
      <c r="I294" s="46" t="s">
        <v>353</v>
      </c>
      <c r="J294" s="46" t="s">
        <v>354</v>
      </c>
    </row>
    <row r="295" spans="2:26" ht="0.95" hidden="1" customHeight="1">
      <c r="B295" s="44" t="s">
        <v>356</v>
      </c>
      <c r="C295" s="45" t="s">
        <v>175</v>
      </c>
      <c r="D295" s="45" t="s">
        <v>357</v>
      </c>
      <c r="E295" s="45" t="s">
        <v>358</v>
      </c>
      <c r="F295" s="45" t="s">
        <v>359</v>
      </c>
      <c r="G295" s="45" t="s">
        <v>298</v>
      </c>
      <c r="H295" s="46" t="s">
        <v>360</v>
      </c>
      <c r="I295" s="46" t="s">
        <v>361</v>
      </c>
      <c r="J295" s="46" t="s">
        <v>362</v>
      </c>
    </row>
    <row r="296" spans="2:26" ht="0.95" hidden="1" customHeight="1">
      <c r="B296" s="44" t="s">
        <v>356</v>
      </c>
      <c r="C296" s="45" t="s">
        <v>175</v>
      </c>
      <c r="D296" s="45" t="s">
        <v>364</v>
      </c>
      <c r="E296" s="45" t="s">
        <v>365</v>
      </c>
      <c r="F296" s="45" t="s">
        <v>366</v>
      </c>
      <c r="G296" s="45" t="s">
        <v>298</v>
      </c>
      <c r="H296" s="46" t="s">
        <v>367</v>
      </c>
      <c r="I296" s="46" t="s">
        <v>368</v>
      </c>
      <c r="J296" s="46" t="s">
        <v>369</v>
      </c>
    </row>
    <row r="297" spans="2:26" ht="9.9499999999999993" hidden="1" customHeight="1"/>
    <row r="298" spans="2:26" ht="0.95" hidden="1" customHeight="1"/>
    <row r="299" spans="2:26" ht="6.95" hidden="1" customHeight="1"/>
    <row r="300" spans="2:26" ht="0.95" hidden="1" customHeight="1"/>
    <row r="301" spans="2:26" ht="6" hidden="1" customHeight="1">
      <c r="B301" s="63">
        <v>1</v>
      </c>
      <c r="C301" s="64" t="s">
        <v>635</v>
      </c>
      <c r="D301" s="65" t="s">
        <v>636</v>
      </c>
      <c r="E301" s="65" t="s">
        <v>636</v>
      </c>
      <c r="F301" s="65" t="s">
        <v>636</v>
      </c>
      <c r="G301" s="65" t="s">
        <v>636</v>
      </c>
      <c r="R301" s="66" t="s">
        <v>637</v>
      </c>
      <c r="S301" s="66" t="s">
        <v>638</v>
      </c>
      <c r="T301" s="66" t="s">
        <v>639</v>
      </c>
      <c r="U301" s="66" t="s">
        <v>640</v>
      </c>
      <c r="W301" s="66" t="s">
        <v>637</v>
      </c>
      <c r="X301" s="66" t="s">
        <v>638</v>
      </c>
      <c r="Y301" s="66" t="s">
        <v>639</v>
      </c>
      <c r="Z301" s="66" t="s">
        <v>640</v>
      </c>
    </row>
    <row r="302" spans="2:26" ht="0.95" hidden="1" customHeight="1">
      <c r="B302" s="67"/>
      <c r="C302" s="513" t="s">
        <v>641</v>
      </c>
      <c r="D302" s="65" t="s">
        <v>642</v>
      </c>
      <c r="E302" s="65" t="s">
        <v>643</v>
      </c>
      <c r="F302" s="65" t="s">
        <v>644</v>
      </c>
      <c r="G302" s="65" t="s">
        <v>645</v>
      </c>
      <c r="J302" s="63">
        <v>1</v>
      </c>
      <c r="K302" s="66" t="str">
        <f t="shared" ref="K302:N304" si="97">IF($W$70="↘",D302&amp;CHAR(10),IF($Z$70=TRUE,D302&amp;CHAR(10),""))</f>
        <v/>
      </c>
      <c r="L302" s="66" t="str">
        <f t="shared" si="97"/>
        <v/>
      </c>
      <c r="M302" s="66" t="str">
        <f t="shared" si="97"/>
        <v/>
      </c>
      <c r="N302" s="66" t="str">
        <f t="shared" si="97"/>
        <v/>
      </c>
      <c r="R302" s="66" t="str">
        <f>K302&amp;K307&amp;K312&amp;K317&amp;K322&amp;K327&amp;K332&amp;K337&amp;K342&amp;K347&amp;K352&amp;K357&amp;K362&amp;K367&amp;K372&amp;K377&amp;K382&amp;K387&amp;K392&amp;K397&amp;K402&amp;K407&amp;K412&amp;K417&amp;K422&amp;K427</f>
        <v xml:space="preserve">交流する相手を選ぶ
</v>
      </c>
      <c r="S302" s="66" t="str">
        <f>L302&amp;L307&amp;L312&amp;L317&amp;L322&amp;L327&amp;L332&amp;L337&amp;L342&amp;L347&amp;L352&amp;L357&amp;L362&amp;L367&amp;L372&amp;L377&amp;L382&amp;L387&amp;L392&amp;L397&amp;L402&amp;L407&amp;L412&amp;L417&amp;L422&amp;L427</f>
        <v xml:space="preserve">交流する相手を認識する
</v>
      </c>
      <c r="T302" s="66" t="str">
        <f>M302&amp;M307&amp;M312&amp;M317&amp;M322&amp;M327&amp;M332&amp;M337&amp;M342&amp;M347&amp;M352&amp;M357&amp;M362&amp;M367&amp;M372&amp;M377&amp;M382&amp;M387&amp;M392&amp;M397&amp;M402&amp;M407&amp;M412&amp;M417&amp;M422&amp;M427</f>
        <v xml:space="preserve">交流しやすい場所に移動する
</v>
      </c>
      <c r="U302" s="66" t="str">
        <f>N302&amp;N307&amp;N312&amp;N317&amp;N322&amp;N327&amp;N332&amp;N337&amp;N342&amp;N347&amp;N352&amp;N357&amp;N362&amp;N367&amp;N372&amp;N377&amp;N382&amp;N387&amp;N392&amp;N397&amp;N402&amp;N407&amp;N412&amp;N417&amp;N422&amp;N427</f>
        <v xml:space="preserve">交流する相手と挨拶を交わす
</v>
      </c>
      <c r="W302" s="68" t="str">
        <f t="shared" ref="W302:W327" si="98">IF(R302="","",LEFT(R302, FIND(CHAR(10), R302) - 1))</f>
        <v>交流する相手を選ぶ</v>
      </c>
      <c r="X302" s="68" t="str">
        <f t="shared" ref="X302:X327" si="99">IF(S302="","",LEFT(S302, FIND(CHAR(10), S302) - 1))</f>
        <v>交流する相手を認識する</v>
      </c>
      <c r="Y302" s="68" t="str">
        <f t="shared" ref="Y302:Y327" si="100">IF(T302="","",LEFT(T302, FIND(CHAR(10), T302) - 1))</f>
        <v>交流しやすい場所に移動する</v>
      </c>
      <c r="Z302" s="68" t="str">
        <f t="shared" ref="Z302:Z327" si="101">IF(U302="","",LEFT(U302, FIND(CHAR(10), U302) - 1))</f>
        <v>交流する相手と挨拶を交わす</v>
      </c>
    </row>
    <row r="303" spans="2:26" ht="0.95" hidden="1" customHeight="1">
      <c r="B303" s="67"/>
      <c r="C303" s="430"/>
      <c r="D303" s="65" t="s">
        <v>646</v>
      </c>
      <c r="E303" s="65" t="s">
        <v>647</v>
      </c>
      <c r="F303" s="65" t="s">
        <v>648</v>
      </c>
      <c r="G303" s="65" t="s">
        <v>649</v>
      </c>
      <c r="J303" s="63">
        <v>2</v>
      </c>
      <c r="K303" s="66" t="str">
        <f t="shared" si="97"/>
        <v/>
      </c>
      <c r="L303" s="66" t="str">
        <f t="shared" si="97"/>
        <v/>
      </c>
      <c r="M303" s="66" t="str">
        <f t="shared" si="97"/>
        <v/>
      </c>
      <c r="N303" s="66" t="str">
        <f t="shared" si="97"/>
        <v/>
      </c>
      <c r="R303" s="66" t="str">
        <f t="shared" ref="R303:R327" si="102">IF(R302="","",MID(R302, FIND(CHAR(10), R302) + 1, LEN(R302)))</f>
        <v/>
      </c>
      <c r="S303" s="66" t="str">
        <f t="shared" ref="S303:S327" si="103">IF(S302="","",MID(S302, FIND(CHAR(10), S302) + 1, LEN(S302)))</f>
        <v/>
      </c>
      <c r="T303" s="66" t="str">
        <f t="shared" ref="T303:T327" si="104">IF(T302="","",MID(T302, FIND(CHAR(10), T302) + 1, LEN(T302)))</f>
        <v/>
      </c>
      <c r="U303" s="66" t="str">
        <f t="shared" ref="U303:U327" si="105">IF(U302="","",MID(U302, FIND(CHAR(10), U302) + 1, LEN(U302)))</f>
        <v/>
      </c>
      <c r="W303" s="68" t="str">
        <f t="shared" si="98"/>
        <v/>
      </c>
      <c r="X303" s="68" t="str">
        <f t="shared" si="99"/>
        <v/>
      </c>
      <c r="Y303" s="68" t="str">
        <f t="shared" si="100"/>
        <v/>
      </c>
      <c r="Z303" s="68" t="str">
        <f t="shared" si="101"/>
        <v/>
      </c>
    </row>
    <row r="304" spans="2:26" ht="0.95" hidden="1" customHeight="1">
      <c r="B304" s="67"/>
      <c r="C304" s="64"/>
      <c r="D304" s="65" t="s">
        <v>650</v>
      </c>
      <c r="E304" s="65" t="s">
        <v>651</v>
      </c>
      <c r="F304" s="65" t="s">
        <v>652</v>
      </c>
      <c r="G304" s="65" t="s">
        <v>653</v>
      </c>
      <c r="J304" s="63">
        <v>3</v>
      </c>
      <c r="K304" s="66" t="str">
        <f t="shared" si="97"/>
        <v/>
      </c>
      <c r="L304" s="66" t="str">
        <f t="shared" si="97"/>
        <v/>
      </c>
      <c r="M304" s="66" t="str">
        <f t="shared" si="97"/>
        <v/>
      </c>
      <c r="N304" s="66" t="str">
        <f t="shared" si="97"/>
        <v/>
      </c>
      <c r="R304" s="66" t="str">
        <f t="shared" si="102"/>
        <v/>
      </c>
      <c r="S304" s="66" t="str">
        <f t="shared" si="103"/>
        <v/>
      </c>
      <c r="T304" s="66" t="str">
        <f t="shared" si="104"/>
        <v/>
      </c>
      <c r="U304" s="66" t="str">
        <f t="shared" si="105"/>
        <v/>
      </c>
      <c r="W304" s="68" t="str">
        <f t="shared" si="98"/>
        <v/>
      </c>
      <c r="X304" s="68" t="str">
        <f t="shared" si="99"/>
        <v/>
      </c>
      <c r="Y304" s="68" t="str">
        <f t="shared" si="100"/>
        <v/>
      </c>
      <c r="Z304" s="68" t="str">
        <f t="shared" si="101"/>
        <v/>
      </c>
    </row>
    <row r="305" spans="2:26" ht="12.95" hidden="1" customHeight="1">
      <c r="B305" s="67"/>
      <c r="C305" s="64"/>
      <c r="D305" s="65"/>
      <c r="E305" s="65"/>
      <c r="F305" s="65"/>
      <c r="G305" s="65"/>
      <c r="R305" s="66" t="str">
        <f t="shared" si="102"/>
        <v/>
      </c>
      <c r="S305" s="66" t="str">
        <f t="shared" si="103"/>
        <v/>
      </c>
      <c r="T305" s="66" t="str">
        <f t="shared" si="104"/>
        <v/>
      </c>
      <c r="U305" s="66" t="str">
        <f t="shared" si="105"/>
        <v/>
      </c>
      <c r="W305" s="68" t="str">
        <f t="shared" si="98"/>
        <v/>
      </c>
      <c r="X305" s="68" t="str">
        <f t="shared" si="99"/>
        <v/>
      </c>
      <c r="Y305" s="68" t="str">
        <f t="shared" si="100"/>
        <v/>
      </c>
      <c r="Z305" s="68" t="str">
        <f t="shared" si="101"/>
        <v/>
      </c>
    </row>
    <row r="306" spans="2:26" ht="3" hidden="1" customHeight="1">
      <c r="B306" s="63">
        <v>2</v>
      </c>
      <c r="C306" s="64" t="s">
        <v>654</v>
      </c>
      <c r="D306" s="65" t="s">
        <v>636</v>
      </c>
      <c r="E306" s="65" t="s">
        <v>636</v>
      </c>
      <c r="F306" s="65" t="s">
        <v>636</v>
      </c>
      <c r="G306" s="65" t="s">
        <v>636</v>
      </c>
      <c r="R306" s="66" t="str">
        <f t="shared" si="102"/>
        <v/>
      </c>
      <c r="S306" s="66" t="str">
        <f t="shared" si="103"/>
        <v/>
      </c>
      <c r="T306" s="66" t="str">
        <f t="shared" si="104"/>
        <v/>
      </c>
      <c r="U306" s="66" t="str">
        <f t="shared" si="105"/>
        <v/>
      </c>
      <c r="W306" s="68" t="str">
        <f t="shared" si="98"/>
        <v/>
      </c>
      <c r="X306" s="68" t="str">
        <f t="shared" si="99"/>
        <v/>
      </c>
      <c r="Y306" s="68" t="str">
        <f t="shared" si="100"/>
        <v/>
      </c>
      <c r="Z306" s="68" t="str">
        <f t="shared" si="101"/>
        <v/>
      </c>
    </row>
    <row r="307" spans="2:26" ht="0.95" hidden="1" customHeight="1">
      <c r="B307" s="67"/>
      <c r="C307" s="513" t="s">
        <v>655</v>
      </c>
      <c r="D307" s="65" t="s">
        <v>656</v>
      </c>
      <c r="E307" s="65" t="s">
        <v>657</v>
      </c>
      <c r="F307" s="65" t="s">
        <v>658</v>
      </c>
      <c r="G307" s="65" t="s">
        <v>659</v>
      </c>
      <c r="J307" s="63">
        <v>1</v>
      </c>
      <c r="K307" s="66" t="str">
        <f t="shared" ref="K307:N309" si="106">IF($W$72="↘",D307&amp;CHAR(10),IF($Z$72=TRUE,D307&amp;CHAR(10),""))</f>
        <v/>
      </c>
      <c r="L307" s="66" t="str">
        <f t="shared" si="106"/>
        <v/>
      </c>
      <c r="M307" s="66" t="str">
        <f t="shared" si="106"/>
        <v/>
      </c>
      <c r="N307" s="66" t="str">
        <f t="shared" si="106"/>
        <v/>
      </c>
      <c r="R307" s="66" t="str">
        <f t="shared" si="102"/>
        <v/>
      </c>
      <c r="S307" s="66" t="str">
        <f t="shared" si="103"/>
        <v/>
      </c>
      <c r="T307" s="66" t="str">
        <f t="shared" si="104"/>
        <v/>
      </c>
      <c r="U307" s="66" t="str">
        <f t="shared" si="105"/>
        <v/>
      </c>
      <c r="W307" s="68" t="str">
        <f t="shared" si="98"/>
        <v/>
      </c>
      <c r="X307" s="68" t="str">
        <f t="shared" si="99"/>
        <v/>
      </c>
      <c r="Y307" s="68" t="str">
        <f t="shared" si="100"/>
        <v/>
      </c>
      <c r="Z307" s="68" t="str">
        <f t="shared" si="101"/>
        <v/>
      </c>
    </row>
    <row r="308" spans="2:26" ht="11.1" hidden="1" customHeight="1">
      <c r="B308" s="67"/>
      <c r="C308" s="430"/>
      <c r="D308" s="65" t="s">
        <v>660</v>
      </c>
      <c r="E308" s="65" t="s">
        <v>661</v>
      </c>
      <c r="F308" s="65" t="s">
        <v>662</v>
      </c>
      <c r="G308" s="65" t="s">
        <v>663</v>
      </c>
      <c r="J308" s="63">
        <v>2</v>
      </c>
      <c r="K308" s="66" t="str">
        <f t="shared" si="106"/>
        <v/>
      </c>
      <c r="L308" s="66" t="str">
        <f t="shared" si="106"/>
        <v/>
      </c>
      <c r="M308" s="66" t="str">
        <f t="shared" si="106"/>
        <v/>
      </c>
      <c r="N308" s="66" t="str">
        <f t="shared" si="106"/>
        <v/>
      </c>
      <c r="R308" s="66" t="str">
        <f t="shared" si="102"/>
        <v/>
      </c>
      <c r="S308" s="66" t="str">
        <f t="shared" si="103"/>
        <v/>
      </c>
      <c r="T308" s="66" t="str">
        <f t="shared" si="104"/>
        <v/>
      </c>
      <c r="U308" s="66" t="str">
        <f t="shared" si="105"/>
        <v/>
      </c>
      <c r="W308" s="68" t="str">
        <f t="shared" si="98"/>
        <v/>
      </c>
      <c r="X308" s="68" t="str">
        <f t="shared" si="99"/>
        <v/>
      </c>
      <c r="Y308" s="68" t="str">
        <f t="shared" si="100"/>
        <v/>
      </c>
      <c r="Z308" s="68" t="str">
        <f t="shared" si="101"/>
        <v/>
      </c>
    </row>
    <row r="309" spans="2:26" ht="0.95" hidden="1" customHeight="1">
      <c r="B309" s="67"/>
      <c r="C309" s="64"/>
      <c r="D309" s="65" t="s">
        <v>664</v>
      </c>
      <c r="E309" s="65" t="s">
        <v>665</v>
      </c>
      <c r="F309" s="65" t="s">
        <v>666</v>
      </c>
      <c r="G309" s="65" t="s">
        <v>667</v>
      </c>
      <c r="J309" s="63">
        <v>3</v>
      </c>
      <c r="K309" s="66" t="str">
        <f t="shared" si="106"/>
        <v/>
      </c>
      <c r="L309" s="66" t="str">
        <f t="shared" si="106"/>
        <v/>
      </c>
      <c r="M309" s="66" t="str">
        <f t="shared" si="106"/>
        <v/>
      </c>
      <c r="N309" s="66" t="str">
        <f t="shared" si="106"/>
        <v/>
      </c>
      <c r="R309" s="66" t="str">
        <f t="shared" si="102"/>
        <v/>
      </c>
      <c r="S309" s="66" t="str">
        <f t="shared" si="103"/>
        <v/>
      </c>
      <c r="T309" s="66" t="str">
        <f t="shared" si="104"/>
        <v/>
      </c>
      <c r="U309" s="66" t="str">
        <f t="shared" si="105"/>
        <v/>
      </c>
      <c r="W309" s="68" t="str">
        <f t="shared" si="98"/>
        <v/>
      </c>
      <c r="X309" s="68" t="str">
        <f t="shared" si="99"/>
        <v/>
      </c>
      <c r="Y309" s="68" t="str">
        <f t="shared" si="100"/>
        <v/>
      </c>
      <c r="Z309" s="68" t="str">
        <f t="shared" si="101"/>
        <v/>
      </c>
    </row>
    <row r="310" spans="2:26" ht="12.95" hidden="1" customHeight="1">
      <c r="B310" s="67"/>
      <c r="C310" s="64"/>
      <c r="D310" s="65"/>
      <c r="E310" s="65"/>
      <c r="F310" s="65"/>
      <c r="G310" s="65"/>
      <c r="R310" s="66" t="str">
        <f t="shared" si="102"/>
        <v/>
      </c>
      <c r="S310" s="66" t="str">
        <f t="shared" si="103"/>
        <v/>
      </c>
      <c r="T310" s="66" t="str">
        <f t="shared" si="104"/>
        <v/>
      </c>
      <c r="U310" s="66" t="str">
        <f t="shared" si="105"/>
        <v/>
      </c>
      <c r="W310" s="68" t="str">
        <f t="shared" si="98"/>
        <v/>
      </c>
      <c r="X310" s="68" t="str">
        <f t="shared" si="99"/>
        <v/>
      </c>
      <c r="Y310" s="68" t="str">
        <f t="shared" si="100"/>
        <v/>
      </c>
      <c r="Z310" s="68" t="str">
        <f t="shared" si="101"/>
        <v/>
      </c>
    </row>
    <row r="311" spans="2:26" ht="3" hidden="1" customHeight="1">
      <c r="B311" s="63">
        <v>3</v>
      </c>
      <c r="C311" s="64" t="s">
        <v>668</v>
      </c>
      <c r="D311" s="65" t="s">
        <v>636</v>
      </c>
      <c r="E311" s="65" t="s">
        <v>636</v>
      </c>
      <c r="F311" s="65" t="s">
        <v>636</v>
      </c>
      <c r="G311" s="65" t="s">
        <v>636</v>
      </c>
      <c r="R311" s="66" t="str">
        <f t="shared" si="102"/>
        <v/>
      </c>
      <c r="S311" s="66" t="str">
        <f t="shared" si="103"/>
        <v/>
      </c>
      <c r="T311" s="66" t="str">
        <f t="shared" si="104"/>
        <v/>
      </c>
      <c r="U311" s="66" t="str">
        <f t="shared" si="105"/>
        <v/>
      </c>
      <c r="W311" s="68" t="str">
        <f t="shared" si="98"/>
        <v/>
      </c>
      <c r="X311" s="68" t="str">
        <f t="shared" si="99"/>
        <v/>
      </c>
      <c r="Y311" s="68" t="str">
        <f t="shared" si="100"/>
        <v/>
      </c>
      <c r="Z311" s="68" t="str">
        <f t="shared" si="101"/>
        <v/>
      </c>
    </row>
    <row r="312" spans="2:26" ht="12.95" hidden="1" customHeight="1">
      <c r="B312" s="67"/>
      <c r="C312" s="64"/>
      <c r="D312" s="65" t="s">
        <v>656</v>
      </c>
      <c r="E312" s="65" t="s">
        <v>669</v>
      </c>
      <c r="F312" s="65" t="s">
        <v>670</v>
      </c>
      <c r="G312" s="65" t="s">
        <v>659</v>
      </c>
      <c r="J312" s="63">
        <v>1</v>
      </c>
      <c r="K312" s="66" t="str">
        <f t="shared" ref="K312:N314" si="107">IF($W$74="↘",D312&amp;CHAR(10),IF($Z$74=TRUE,D312&amp;CHAR(10),""))</f>
        <v/>
      </c>
      <c r="L312" s="66" t="str">
        <f t="shared" si="107"/>
        <v/>
      </c>
      <c r="M312" s="66" t="str">
        <f t="shared" si="107"/>
        <v/>
      </c>
      <c r="N312" s="66" t="str">
        <f t="shared" si="107"/>
        <v/>
      </c>
      <c r="R312" s="66" t="str">
        <f t="shared" si="102"/>
        <v/>
      </c>
      <c r="S312" s="66" t="str">
        <f t="shared" si="103"/>
        <v/>
      </c>
      <c r="T312" s="66" t="str">
        <f t="shared" si="104"/>
        <v/>
      </c>
      <c r="U312" s="66" t="str">
        <f t="shared" si="105"/>
        <v/>
      </c>
      <c r="W312" s="68" t="str">
        <f t="shared" si="98"/>
        <v/>
      </c>
      <c r="X312" s="68" t="str">
        <f t="shared" si="99"/>
        <v/>
      </c>
      <c r="Y312" s="68" t="str">
        <f t="shared" si="100"/>
        <v/>
      </c>
      <c r="Z312" s="68" t="str">
        <f t="shared" si="101"/>
        <v/>
      </c>
    </row>
    <row r="313" spans="2:26" ht="12.95" hidden="1" customHeight="1">
      <c r="B313" s="67"/>
      <c r="C313" s="64"/>
      <c r="D313" s="65" t="s">
        <v>660</v>
      </c>
      <c r="E313" s="65" t="s">
        <v>661</v>
      </c>
      <c r="F313" s="65" t="s">
        <v>662</v>
      </c>
      <c r="G313" s="65" t="s">
        <v>663</v>
      </c>
      <c r="J313" s="63">
        <v>2</v>
      </c>
      <c r="K313" s="66" t="str">
        <f t="shared" si="107"/>
        <v/>
      </c>
      <c r="L313" s="66" t="str">
        <f t="shared" si="107"/>
        <v/>
      </c>
      <c r="M313" s="66" t="str">
        <f t="shared" si="107"/>
        <v/>
      </c>
      <c r="N313" s="66" t="str">
        <f t="shared" si="107"/>
        <v/>
      </c>
      <c r="R313" s="66" t="str">
        <f t="shared" si="102"/>
        <v/>
      </c>
      <c r="S313" s="66" t="str">
        <f t="shared" si="103"/>
        <v/>
      </c>
      <c r="T313" s="66" t="str">
        <f t="shared" si="104"/>
        <v/>
      </c>
      <c r="U313" s="66" t="str">
        <f t="shared" si="105"/>
        <v/>
      </c>
      <c r="W313" s="68" t="str">
        <f t="shared" si="98"/>
        <v/>
      </c>
      <c r="X313" s="68" t="str">
        <f t="shared" si="99"/>
        <v/>
      </c>
      <c r="Y313" s="68" t="str">
        <f t="shared" si="100"/>
        <v/>
      </c>
      <c r="Z313" s="68" t="str">
        <f t="shared" si="101"/>
        <v/>
      </c>
    </row>
    <row r="314" spans="2:26" ht="2.1" hidden="1" customHeight="1">
      <c r="B314" s="67"/>
      <c r="C314" s="64"/>
      <c r="D314" s="65" t="s">
        <v>664</v>
      </c>
      <c r="E314" s="65" t="s">
        <v>665</v>
      </c>
      <c r="F314" s="65" t="s">
        <v>666</v>
      </c>
      <c r="G314" s="65" t="s">
        <v>667</v>
      </c>
      <c r="J314" s="63">
        <v>3</v>
      </c>
      <c r="K314" s="66" t="str">
        <f t="shared" si="107"/>
        <v/>
      </c>
      <c r="L314" s="66" t="str">
        <f t="shared" si="107"/>
        <v/>
      </c>
      <c r="M314" s="66" t="str">
        <f t="shared" si="107"/>
        <v/>
      </c>
      <c r="N314" s="66" t="str">
        <f t="shared" si="107"/>
        <v/>
      </c>
      <c r="R314" s="66" t="str">
        <f t="shared" si="102"/>
        <v/>
      </c>
      <c r="S314" s="66" t="str">
        <f t="shared" si="103"/>
        <v/>
      </c>
      <c r="T314" s="66" t="str">
        <f t="shared" si="104"/>
        <v/>
      </c>
      <c r="U314" s="66" t="str">
        <f t="shared" si="105"/>
        <v/>
      </c>
      <c r="W314" s="68" t="str">
        <f t="shared" si="98"/>
        <v/>
      </c>
      <c r="X314" s="68" t="str">
        <f t="shared" si="99"/>
        <v/>
      </c>
      <c r="Y314" s="68" t="str">
        <f t="shared" si="100"/>
        <v/>
      </c>
      <c r="Z314" s="68" t="str">
        <f t="shared" si="101"/>
        <v/>
      </c>
    </row>
    <row r="315" spans="2:26" ht="0.95" hidden="1" customHeight="1">
      <c r="B315" s="67"/>
      <c r="C315" s="64"/>
      <c r="D315" s="65"/>
      <c r="E315" s="65"/>
      <c r="F315" s="65"/>
      <c r="G315" s="65"/>
      <c r="R315" s="66" t="str">
        <f t="shared" si="102"/>
        <v/>
      </c>
      <c r="S315" s="66" t="str">
        <f t="shared" si="103"/>
        <v/>
      </c>
      <c r="T315" s="66" t="str">
        <f t="shared" si="104"/>
        <v/>
      </c>
      <c r="U315" s="66" t="str">
        <f t="shared" si="105"/>
        <v/>
      </c>
      <c r="W315" s="68" t="str">
        <f t="shared" si="98"/>
        <v/>
      </c>
      <c r="X315" s="68" t="str">
        <f t="shared" si="99"/>
        <v/>
      </c>
      <c r="Y315" s="68" t="str">
        <f t="shared" si="100"/>
        <v/>
      </c>
      <c r="Z315" s="68" t="str">
        <f t="shared" si="101"/>
        <v/>
      </c>
    </row>
    <row r="316" spans="2:26" ht="12" hidden="1" customHeight="1">
      <c r="B316" s="63">
        <v>4</v>
      </c>
      <c r="C316" s="64" t="s">
        <v>671</v>
      </c>
      <c r="D316" s="65" t="s">
        <v>636</v>
      </c>
      <c r="E316" s="65" t="s">
        <v>636</v>
      </c>
      <c r="F316" s="65" t="s">
        <v>636</v>
      </c>
      <c r="G316" s="65" t="s">
        <v>636</v>
      </c>
      <c r="R316" s="66" t="str">
        <f t="shared" si="102"/>
        <v/>
      </c>
      <c r="S316" s="66" t="str">
        <f t="shared" si="103"/>
        <v/>
      </c>
      <c r="T316" s="66" t="str">
        <f t="shared" si="104"/>
        <v/>
      </c>
      <c r="U316" s="66" t="str">
        <f t="shared" si="105"/>
        <v/>
      </c>
      <c r="W316" s="68" t="str">
        <f t="shared" si="98"/>
        <v/>
      </c>
      <c r="X316" s="68" t="str">
        <f t="shared" si="99"/>
        <v/>
      </c>
      <c r="Y316" s="68" t="str">
        <f t="shared" si="100"/>
        <v/>
      </c>
      <c r="Z316" s="68" t="str">
        <f t="shared" si="101"/>
        <v/>
      </c>
    </row>
    <row r="317" spans="2:26" ht="0.95" hidden="1" customHeight="1">
      <c r="B317" s="67"/>
      <c r="C317" s="64"/>
      <c r="D317" s="65" t="s">
        <v>672</v>
      </c>
      <c r="E317" s="65" t="s">
        <v>673</v>
      </c>
      <c r="F317" s="65" t="s">
        <v>674</v>
      </c>
      <c r="G317" s="65" t="s">
        <v>675</v>
      </c>
      <c r="J317" s="63">
        <v>1</v>
      </c>
      <c r="K317" s="66" t="str">
        <f t="shared" ref="K317:N319" si="108">IF($W$75="↘",D317&amp;CHAR(10),IF($Z$75=TRUE,D317&amp;CHAR(10),""))</f>
        <v/>
      </c>
      <c r="L317" s="66" t="str">
        <f t="shared" si="108"/>
        <v/>
      </c>
      <c r="M317" s="66" t="str">
        <f t="shared" si="108"/>
        <v/>
      </c>
      <c r="N317" s="66" t="str">
        <f t="shared" si="108"/>
        <v/>
      </c>
      <c r="R317" s="66" t="str">
        <f t="shared" si="102"/>
        <v/>
      </c>
      <c r="S317" s="66" t="str">
        <f t="shared" si="103"/>
        <v/>
      </c>
      <c r="T317" s="66" t="str">
        <f t="shared" si="104"/>
        <v/>
      </c>
      <c r="U317" s="66" t="str">
        <f t="shared" si="105"/>
        <v/>
      </c>
      <c r="W317" s="68" t="str">
        <f t="shared" si="98"/>
        <v/>
      </c>
      <c r="X317" s="68" t="str">
        <f t="shared" si="99"/>
        <v/>
      </c>
      <c r="Y317" s="68" t="str">
        <f t="shared" si="100"/>
        <v/>
      </c>
      <c r="Z317" s="68" t="str">
        <f t="shared" si="101"/>
        <v/>
      </c>
    </row>
    <row r="318" spans="2:26" ht="6" hidden="1" customHeight="1">
      <c r="B318" s="67"/>
      <c r="C318" s="64"/>
      <c r="D318" s="65" t="s">
        <v>676</v>
      </c>
      <c r="E318" s="65" t="s">
        <v>677</v>
      </c>
      <c r="F318" s="65" t="s">
        <v>678</v>
      </c>
      <c r="G318" s="65" t="s">
        <v>679</v>
      </c>
      <c r="J318" s="63">
        <v>2</v>
      </c>
      <c r="K318" s="66" t="str">
        <f t="shared" si="108"/>
        <v/>
      </c>
      <c r="L318" s="66" t="str">
        <f t="shared" si="108"/>
        <v/>
      </c>
      <c r="M318" s="66" t="str">
        <f t="shared" si="108"/>
        <v/>
      </c>
      <c r="N318" s="66" t="str">
        <f t="shared" si="108"/>
        <v/>
      </c>
      <c r="R318" s="66" t="str">
        <f t="shared" si="102"/>
        <v/>
      </c>
      <c r="S318" s="66" t="str">
        <f t="shared" si="103"/>
        <v/>
      </c>
      <c r="T318" s="66" t="str">
        <f t="shared" si="104"/>
        <v/>
      </c>
      <c r="U318" s="66" t="str">
        <f t="shared" si="105"/>
        <v/>
      </c>
      <c r="W318" s="68" t="str">
        <f t="shared" si="98"/>
        <v/>
      </c>
      <c r="X318" s="68" t="str">
        <f t="shared" si="99"/>
        <v/>
      </c>
      <c r="Y318" s="68" t="str">
        <f t="shared" si="100"/>
        <v/>
      </c>
      <c r="Z318" s="68" t="str">
        <f t="shared" si="101"/>
        <v/>
      </c>
    </row>
    <row r="319" spans="2:26" ht="0.95" hidden="1" customHeight="1">
      <c r="B319" s="67"/>
      <c r="C319" s="64"/>
      <c r="D319" s="65" t="s">
        <v>664</v>
      </c>
      <c r="E319" s="65" t="s">
        <v>680</v>
      </c>
      <c r="F319" s="65" t="s">
        <v>681</v>
      </c>
      <c r="G319" s="65" t="s">
        <v>682</v>
      </c>
      <c r="J319" s="63">
        <v>3</v>
      </c>
      <c r="K319" s="66" t="str">
        <f t="shared" si="108"/>
        <v/>
      </c>
      <c r="L319" s="66" t="str">
        <f t="shared" si="108"/>
        <v/>
      </c>
      <c r="M319" s="66" t="str">
        <f t="shared" si="108"/>
        <v/>
      </c>
      <c r="N319" s="66" t="str">
        <f t="shared" si="108"/>
        <v/>
      </c>
      <c r="R319" s="66" t="str">
        <f t="shared" si="102"/>
        <v/>
      </c>
      <c r="S319" s="66" t="str">
        <f t="shared" si="103"/>
        <v/>
      </c>
      <c r="T319" s="66" t="str">
        <f t="shared" si="104"/>
        <v/>
      </c>
      <c r="U319" s="66" t="str">
        <f t="shared" si="105"/>
        <v/>
      </c>
      <c r="W319" s="68" t="str">
        <f t="shared" si="98"/>
        <v/>
      </c>
      <c r="X319" s="68" t="str">
        <f t="shared" si="99"/>
        <v/>
      </c>
      <c r="Y319" s="68" t="str">
        <f t="shared" si="100"/>
        <v/>
      </c>
      <c r="Z319" s="68" t="str">
        <f t="shared" si="101"/>
        <v/>
      </c>
    </row>
    <row r="320" spans="2:26" ht="0.95" hidden="1" customHeight="1">
      <c r="B320" s="67"/>
      <c r="C320" s="64"/>
      <c r="D320" s="65"/>
      <c r="E320" s="65"/>
      <c r="F320" s="65"/>
      <c r="G320" s="65"/>
      <c r="R320" s="66" t="str">
        <f t="shared" si="102"/>
        <v/>
      </c>
      <c r="S320" s="66" t="str">
        <f t="shared" si="103"/>
        <v/>
      </c>
      <c r="T320" s="66" t="str">
        <f t="shared" si="104"/>
        <v/>
      </c>
      <c r="U320" s="66" t="str">
        <f t="shared" si="105"/>
        <v/>
      </c>
      <c r="W320" s="68" t="str">
        <f t="shared" si="98"/>
        <v/>
      </c>
      <c r="X320" s="68" t="str">
        <f t="shared" si="99"/>
        <v/>
      </c>
      <c r="Y320" s="68" t="str">
        <f t="shared" si="100"/>
        <v/>
      </c>
      <c r="Z320" s="68" t="str">
        <f t="shared" si="101"/>
        <v/>
      </c>
    </row>
    <row r="321" spans="2:26" ht="0.95" hidden="1" customHeight="1">
      <c r="B321" s="63">
        <v>5</v>
      </c>
      <c r="C321" s="64" t="s">
        <v>683</v>
      </c>
      <c r="D321" s="65" t="s">
        <v>636</v>
      </c>
      <c r="E321" s="65" t="s">
        <v>636</v>
      </c>
      <c r="F321" s="65" t="s">
        <v>636</v>
      </c>
      <c r="G321" s="65" t="s">
        <v>636</v>
      </c>
      <c r="R321" s="66" t="str">
        <f t="shared" si="102"/>
        <v/>
      </c>
      <c r="S321" s="66" t="str">
        <f t="shared" si="103"/>
        <v/>
      </c>
      <c r="T321" s="66" t="str">
        <f t="shared" si="104"/>
        <v/>
      </c>
      <c r="U321" s="66" t="str">
        <f t="shared" si="105"/>
        <v/>
      </c>
      <c r="W321" s="68" t="str">
        <f t="shared" si="98"/>
        <v/>
      </c>
      <c r="X321" s="68" t="str">
        <f t="shared" si="99"/>
        <v/>
      </c>
      <c r="Y321" s="68" t="str">
        <f t="shared" si="100"/>
        <v/>
      </c>
      <c r="Z321" s="68" t="str">
        <f t="shared" si="101"/>
        <v/>
      </c>
    </row>
    <row r="322" spans="2:26" ht="12.95" hidden="1" customHeight="1">
      <c r="B322" s="67"/>
      <c r="C322" s="64"/>
      <c r="D322" s="65" t="s">
        <v>684</v>
      </c>
      <c r="E322" s="65" t="s">
        <v>685</v>
      </c>
      <c r="F322" s="65" t="s">
        <v>686</v>
      </c>
      <c r="G322" s="65" t="s">
        <v>687</v>
      </c>
      <c r="J322" s="63">
        <v>1</v>
      </c>
      <c r="K322" s="66" t="str">
        <f t="shared" ref="K322:N324" si="109">IF($W$76="↘",D322&amp;CHAR(10),IF($Z$76=TRUE,D322&amp;CHAR(10),""))</f>
        <v/>
      </c>
      <c r="L322" s="66" t="str">
        <f t="shared" si="109"/>
        <v/>
      </c>
      <c r="M322" s="66" t="str">
        <f t="shared" si="109"/>
        <v/>
      </c>
      <c r="N322" s="66" t="str">
        <f t="shared" si="109"/>
        <v/>
      </c>
      <c r="R322" s="66" t="str">
        <f t="shared" si="102"/>
        <v/>
      </c>
      <c r="S322" s="66" t="str">
        <f t="shared" si="103"/>
        <v/>
      </c>
      <c r="T322" s="66" t="str">
        <f t="shared" si="104"/>
        <v/>
      </c>
      <c r="U322" s="66" t="str">
        <f t="shared" si="105"/>
        <v/>
      </c>
      <c r="W322" s="68" t="str">
        <f t="shared" si="98"/>
        <v/>
      </c>
      <c r="X322" s="68" t="str">
        <f t="shared" si="99"/>
        <v/>
      </c>
      <c r="Y322" s="68" t="str">
        <f t="shared" si="100"/>
        <v/>
      </c>
      <c r="Z322" s="68" t="str">
        <f t="shared" si="101"/>
        <v/>
      </c>
    </row>
    <row r="323" spans="2:26" ht="8.1" hidden="1" customHeight="1">
      <c r="B323" s="67"/>
      <c r="C323" s="64"/>
      <c r="D323" s="65" t="s">
        <v>688</v>
      </c>
      <c r="E323" s="65" t="s">
        <v>689</v>
      </c>
      <c r="F323" s="65" t="s">
        <v>690</v>
      </c>
      <c r="G323" s="65" t="s">
        <v>691</v>
      </c>
      <c r="J323" s="63">
        <v>2</v>
      </c>
      <c r="K323" s="66" t="str">
        <f t="shared" si="109"/>
        <v/>
      </c>
      <c r="L323" s="66" t="str">
        <f t="shared" si="109"/>
        <v/>
      </c>
      <c r="M323" s="66" t="str">
        <f t="shared" si="109"/>
        <v/>
      </c>
      <c r="N323" s="66" t="str">
        <f t="shared" si="109"/>
        <v/>
      </c>
      <c r="R323" s="66" t="str">
        <f t="shared" si="102"/>
        <v/>
      </c>
      <c r="S323" s="66" t="str">
        <f t="shared" si="103"/>
        <v/>
      </c>
      <c r="T323" s="66" t="str">
        <f t="shared" si="104"/>
        <v/>
      </c>
      <c r="U323" s="66" t="str">
        <f t="shared" si="105"/>
        <v/>
      </c>
      <c r="W323" s="68" t="str">
        <f t="shared" si="98"/>
        <v/>
      </c>
      <c r="X323" s="68" t="str">
        <f t="shared" si="99"/>
        <v/>
      </c>
      <c r="Y323" s="68" t="str">
        <f t="shared" si="100"/>
        <v/>
      </c>
      <c r="Z323" s="68" t="str">
        <f t="shared" si="101"/>
        <v/>
      </c>
    </row>
    <row r="324" spans="2:26" ht="0.95" hidden="1" customHeight="1">
      <c r="B324" s="67"/>
      <c r="C324" s="64"/>
      <c r="D324" s="65" t="s">
        <v>692</v>
      </c>
      <c r="E324" s="65" t="s">
        <v>693</v>
      </c>
      <c r="F324" s="65" t="s">
        <v>694</v>
      </c>
      <c r="G324" s="65" t="s">
        <v>695</v>
      </c>
      <c r="J324" s="63">
        <v>3</v>
      </c>
      <c r="K324" s="66" t="str">
        <f t="shared" si="109"/>
        <v/>
      </c>
      <c r="L324" s="66" t="str">
        <f t="shared" si="109"/>
        <v/>
      </c>
      <c r="M324" s="66" t="str">
        <f t="shared" si="109"/>
        <v/>
      </c>
      <c r="N324" s="66" t="str">
        <f t="shared" si="109"/>
        <v/>
      </c>
      <c r="R324" s="66" t="str">
        <f t="shared" si="102"/>
        <v/>
      </c>
      <c r="S324" s="66" t="str">
        <f t="shared" si="103"/>
        <v/>
      </c>
      <c r="T324" s="66" t="str">
        <f t="shared" si="104"/>
        <v/>
      </c>
      <c r="U324" s="66" t="str">
        <f t="shared" si="105"/>
        <v/>
      </c>
      <c r="W324" s="68" t="str">
        <f t="shared" si="98"/>
        <v/>
      </c>
      <c r="X324" s="68" t="str">
        <f t="shared" si="99"/>
        <v/>
      </c>
      <c r="Y324" s="68" t="str">
        <f t="shared" si="100"/>
        <v/>
      </c>
      <c r="Z324" s="68" t="str">
        <f t="shared" si="101"/>
        <v/>
      </c>
    </row>
    <row r="325" spans="2:26" ht="12.95" hidden="1" customHeight="1">
      <c r="B325" s="67"/>
      <c r="C325" s="64"/>
      <c r="D325" s="65"/>
      <c r="E325" s="65"/>
      <c r="F325" s="67"/>
      <c r="G325" s="65"/>
      <c r="R325" s="66" t="str">
        <f t="shared" si="102"/>
        <v/>
      </c>
      <c r="S325" s="66" t="str">
        <f t="shared" si="103"/>
        <v/>
      </c>
      <c r="T325" s="66" t="str">
        <f t="shared" si="104"/>
        <v/>
      </c>
      <c r="U325" s="66" t="str">
        <f t="shared" si="105"/>
        <v/>
      </c>
      <c r="W325" s="68" t="str">
        <f t="shared" si="98"/>
        <v/>
      </c>
      <c r="X325" s="68" t="str">
        <f t="shared" si="99"/>
        <v/>
      </c>
      <c r="Y325" s="68" t="str">
        <f t="shared" si="100"/>
        <v/>
      </c>
      <c r="Z325" s="68" t="str">
        <f t="shared" si="101"/>
        <v/>
      </c>
    </row>
    <row r="326" spans="2:26" ht="12.95" hidden="1" customHeight="1">
      <c r="B326" s="63">
        <v>6</v>
      </c>
      <c r="C326" s="64" t="s">
        <v>696</v>
      </c>
      <c r="D326" s="65" t="s">
        <v>636</v>
      </c>
      <c r="E326" s="65" t="s">
        <v>636</v>
      </c>
      <c r="F326" s="65" t="s">
        <v>636</v>
      </c>
      <c r="G326" s="65" t="s">
        <v>636</v>
      </c>
      <c r="R326" s="66" t="str">
        <f t="shared" si="102"/>
        <v/>
      </c>
      <c r="S326" s="66" t="str">
        <f t="shared" si="103"/>
        <v/>
      </c>
      <c r="T326" s="66" t="str">
        <f t="shared" si="104"/>
        <v/>
      </c>
      <c r="U326" s="66" t="str">
        <f t="shared" si="105"/>
        <v/>
      </c>
      <c r="W326" s="68" t="str">
        <f t="shared" si="98"/>
        <v/>
      </c>
      <c r="X326" s="68" t="str">
        <f t="shared" si="99"/>
        <v/>
      </c>
      <c r="Y326" s="68" t="str">
        <f t="shared" si="100"/>
        <v/>
      </c>
      <c r="Z326" s="68" t="str">
        <f t="shared" si="101"/>
        <v/>
      </c>
    </row>
    <row r="327" spans="2:26" ht="2.1" hidden="1" customHeight="1">
      <c r="B327" s="67"/>
      <c r="C327" s="64"/>
      <c r="D327" s="65" t="s">
        <v>697</v>
      </c>
      <c r="E327" s="65" t="s">
        <v>698</v>
      </c>
      <c r="F327" s="65" t="s">
        <v>699</v>
      </c>
      <c r="G327" s="65" t="s">
        <v>700</v>
      </c>
      <c r="J327" s="63">
        <v>1</v>
      </c>
      <c r="K327" s="66" t="str">
        <f t="shared" ref="K327:N329" si="110">IF($W$77="↘",D327&amp;CHAR(10),IF($Z$77=TRUE,D327&amp;CHAR(10),""))</f>
        <v/>
      </c>
      <c r="L327" s="66" t="str">
        <f t="shared" si="110"/>
        <v/>
      </c>
      <c r="M327" s="66" t="str">
        <f t="shared" si="110"/>
        <v/>
      </c>
      <c r="N327" s="66" t="str">
        <f t="shared" si="110"/>
        <v/>
      </c>
      <c r="R327" s="66" t="str">
        <f t="shared" si="102"/>
        <v/>
      </c>
      <c r="S327" s="66" t="str">
        <f t="shared" si="103"/>
        <v/>
      </c>
      <c r="T327" s="66" t="str">
        <f t="shared" si="104"/>
        <v/>
      </c>
      <c r="U327" s="66" t="str">
        <f t="shared" si="105"/>
        <v/>
      </c>
      <c r="W327" s="68" t="str">
        <f t="shared" si="98"/>
        <v/>
      </c>
      <c r="X327" s="68" t="str">
        <f t="shared" si="99"/>
        <v/>
      </c>
      <c r="Y327" s="68" t="str">
        <f t="shared" si="100"/>
        <v/>
      </c>
      <c r="Z327" s="68" t="str">
        <f t="shared" si="101"/>
        <v/>
      </c>
    </row>
    <row r="328" spans="2:26" ht="0.95" hidden="1" customHeight="1">
      <c r="B328" s="67"/>
      <c r="C328" s="64"/>
      <c r="D328" s="65" t="s">
        <v>701</v>
      </c>
      <c r="E328" s="65" t="s">
        <v>702</v>
      </c>
      <c r="F328" s="65" t="s">
        <v>703</v>
      </c>
      <c r="G328" s="65" t="s">
        <v>704</v>
      </c>
      <c r="J328" s="63">
        <v>2</v>
      </c>
      <c r="K328" s="66" t="str">
        <f t="shared" si="110"/>
        <v/>
      </c>
      <c r="L328" s="66" t="str">
        <f t="shared" si="110"/>
        <v/>
      </c>
      <c r="M328" s="66" t="str">
        <f t="shared" si="110"/>
        <v/>
      </c>
      <c r="N328" s="66" t="str">
        <f t="shared" si="110"/>
        <v/>
      </c>
      <c r="R328" s="66" t="s">
        <v>637</v>
      </c>
      <c r="S328" s="66" t="s">
        <v>638</v>
      </c>
      <c r="T328" s="66" t="s">
        <v>639</v>
      </c>
      <c r="U328" s="66" t="s">
        <v>640</v>
      </c>
      <c r="W328" s="68"/>
      <c r="X328" s="68"/>
      <c r="Y328" s="68"/>
      <c r="Z328" s="68"/>
    </row>
    <row r="329" spans="2:26" ht="12.95" hidden="1" customHeight="1">
      <c r="B329" s="67"/>
      <c r="C329" s="64"/>
      <c r="D329" s="65" t="s">
        <v>705</v>
      </c>
      <c r="E329" s="65" t="s">
        <v>706</v>
      </c>
      <c r="F329" s="65" t="s">
        <v>707</v>
      </c>
      <c r="G329" s="65" t="s">
        <v>708</v>
      </c>
      <c r="J329" s="63">
        <v>3</v>
      </c>
      <c r="K329" s="66" t="str">
        <f t="shared" si="110"/>
        <v/>
      </c>
      <c r="L329" s="66" t="str">
        <f t="shared" si="110"/>
        <v/>
      </c>
      <c r="M329" s="66" t="str">
        <f t="shared" si="110"/>
        <v/>
      </c>
      <c r="N329" s="66" t="str">
        <f t="shared" si="110"/>
        <v/>
      </c>
      <c r="R329" s="66" t="str">
        <f>K303&amp;K308&amp;K313&amp;K318&amp;K323&amp;K328&amp;K333&amp;K338&amp;K343&amp;K348&amp;K353&amp;K358&amp;K363&amp;K368&amp;K373&amp;K378&amp;K383&amp;K388&amp;K393&amp;K398&amp;K403&amp;K408&amp;K413&amp;K418&amp;K423&amp;K428</f>
        <v xml:space="preserve">話題を準備する
</v>
      </c>
      <c r="S329" s="66" t="str">
        <f>L303&amp;L308&amp;L313&amp;L318&amp;L323&amp;L328&amp;L333&amp;L338&amp;L343&amp;L348&amp;L353&amp;L358&amp;L363&amp;L368&amp;L373&amp;L378&amp;L383&amp;L388&amp;L393&amp;L398&amp;L403&amp;L408&amp;L413&amp;L418&amp;L423&amp;L428</f>
        <v xml:space="preserve">
</v>
      </c>
      <c r="T329" s="66" t="str">
        <f>M303&amp;M308&amp;M313&amp;M318&amp;M323&amp;M328&amp;M333&amp;M338&amp;M343&amp;M348&amp;M353&amp;M358&amp;M363&amp;M368&amp;M373&amp;M378&amp;M383&amp;M388&amp;M393&amp;M398&amp;M403&amp;M408&amp;M413&amp;M418&amp;M423&amp;M428</f>
        <v xml:space="preserve">
</v>
      </c>
      <c r="U329" s="66" t="str">
        <f>N303&amp;N308&amp;N313&amp;N318&amp;N323&amp;N328&amp;N333&amp;N338&amp;N343&amp;N348&amp;N353&amp;N358&amp;N363&amp;N368&amp;N373&amp;N378&amp;N383&amp;N388&amp;N393&amp;N398&amp;N403&amp;N408&amp;N413&amp;N418&amp;N423&amp;N428</f>
        <v xml:space="preserve">話題に沿った話を返す
</v>
      </c>
      <c r="W329" s="68" t="str">
        <f t="shared" ref="W329:W354" si="111">IF(R329="","",LEFT(R329, FIND(CHAR(10), R329) - 1))</f>
        <v>話題を準備する</v>
      </c>
      <c r="X329" s="68" t="str">
        <f t="shared" ref="X329:X354" si="112">IF(S329="","",LEFT(S329, FIND(CHAR(10), S329) - 1))</f>
        <v/>
      </c>
      <c r="Y329" s="68" t="str">
        <f t="shared" ref="Y329:Y354" si="113">IF(T329="","",LEFT(T329, FIND(CHAR(10), T329) - 1))</f>
        <v/>
      </c>
      <c r="Z329" s="68" t="str">
        <f t="shared" ref="Z329:Z354" si="114">IF(U329="","",LEFT(U329, FIND(CHAR(10), U329) - 1))</f>
        <v>話題に沿った話を返す</v>
      </c>
    </row>
    <row r="330" spans="2:26" ht="12.95" hidden="1" customHeight="1">
      <c r="B330" s="67"/>
      <c r="C330" s="64"/>
      <c r="D330" s="65"/>
      <c r="E330" s="65"/>
      <c r="F330" s="65"/>
      <c r="G330" s="65"/>
      <c r="R330" s="66" t="str">
        <f t="shared" ref="R330:R354" si="115">IF(R329="","",MID(R329, FIND(CHAR(10), R329) + 1, LEN(R329)))</f>
        <v/>
      </c>
      <c r="S330" s="66" t="str">
        <f t="shared" ref="S330:S354" si="116">IF(S329="","",MID(S329, FIND(CHAR(10), S329) + 1, LEN(S329)))</f>
        <v/>
      </c>
      <c r="T330" s="66" t="str">
        <f t="shared" ref="T330:T354" si="117">IF(T329="","",MID(T329, FIND(CHAR(10), T329) + 1, LEN(T329)))</f>
        <v/>
      </c>
      <c r="U330" s="66" t="str">
        <f t="shared" ref="U330:U354" si="118">IF(U329="","",MID(U329, FIND(CHAR(10), U329) + 1, LEN(U329)))</f>
        <v/>
      </c>
      <c r="W330" s="68" t="str">
        <f t="shared" si="111"/>
        <v/>
      </c>
      <c r="X330" s="68" t="str">
        <f t="shared" si="112"/>
        <v/>
      </c>
      <c r="Y330" s="68" t="str">
        <f t="shared" si="113"/>
        <v/>
      </c>
      <c r="Z330" s="68" t="str">
        <f t="shared" si="114"/>
        <v/>
      </c>
    </row>
    <row r="331" spans="2:26" ht="0.95" hidden="1" customHeight="1">
      <c r="B331" s="63">
        <v>7</v>
      </c>
      <c r="C331" s="64" t="s">
        <v>709</v>
      </c>
      <c r="D331" s="65" t="s">
        <v>636</v>
      </c>
      <c r="E331" s="65" t="s">
        <v>636</v>
      </c>
      <c r="F331" s="65" t="s">
        <v>636</v>
      </c>
      <c r="G331" s="65" t="s">
        <v>636</v>
      </c>
      <c r="R331" s="66" t="str">
        <f t="shared" si="115"/>
        <v/>
      </c>
      <c r="S331" s="66" t="str">
        <f t="shared" si="116"/>
        <v/>
      </c>
      <c r="T331" s="66" t="str">
        <f t="shared" si="117"/>
        <v/>
      </c>
      <c r="U331" s="66" t="str">
        <f t="shared" si="118"/>
        <v/>
      </c>
      <c r="W331" s="68" t="str">
        <f t="shared" si="111"/>
        <v/>
      </c>
      <c r="X331" s="68" t="str">
        <f t="shared" si="112"/>
        <v/>
      </c>
      <c r="Y331" s="68" t="str">
        <f t="shared" si="113"/>
        <v/>
      </c>
      <c r="Z331" s="68" t="str">
        <f t="shared" si="114"/>
        <v/>
      </c>
    </row>
    <row r="332" spans="2:26" ht="12.95" hidden="1" customHeight="1">
      <c r="B332" s="67"/>
      <c r="C332" s="64"/>
      <c r="D332" s="65" t="s">
        <v>710</v>
      </c>
      <c r="E332" s="65" t="s">
        <v>711</v>
      </c>
      <c r="F332" s="65" t="s">
        <v>712</v>
      </c>
      <c r="G332" s="65" t="s">
        <v>713</v>
      </c>
      <c r="J332" s="63">
        <v>1</v>
      </c>
      <c r="K332" s="66" t="str">
        <f t="shared" ref="K332:N334" si="119">IF($W$78="↘",D332&amp;CHAR(10),IF($Z$78=TRUE,D332&amp;CHAR(10),""))</f>
        <v/>
      </c>
      <c r="L332" s="66" t="str">
        <f t="shared" si="119"/>
        <v/>
      </c>
      <c r="M332" s="66" t="str">
        <f t="shared" si="119"/>
        <v/>
      </c>
      <c r="N332" s="66" t="str">
        <f t="shared" si="119"/>
        <v/>
      </c>
      <c r="R332" s="66" t="str">
        <f t="shared" si="115"/>
        <v/>
      </c>
      <c r="S332" s="66" t="str">
        <f t="shared" si="116"/>
        <v/>
      </c>
      <c r="T332" s="66" t="str">
        <f t="shared" si="117"/>
        <v/>
      </c>
      <c r="U332" s="66" t="str">
        <f t="shared" si="118"/>
        <v/>
      </c>
      <c r="W332" s="68" t="str">
        <f t="shared" si="111"/>
        <v/>
      </c>
      <c r="X332" s="68" t="str">
        <f t="shared" si="112"/>
        <v/>
      </c>
      <c r="Y332" s="68" t="str">
        <f t="shared" si="113"/>
        <v/>
      </c>
      <c r="Z332" s="68" t="str">
        <f t="shared" si="114"/>
        <v/>
      </c>
    </row>
    <row r="333" spans="2:26" ht="12.95" hidden="1" customHeight="1">
      <c r="B333" s="67"/>
      <c r="C333" s="64"/>
      <c r="D333" s="65" t="s">
        <v>714</v>
      </c>
      <c r="E333" s="65" t="s">
        <v>715</v>
      </c>
      <c r="F333" s="65" t="s">
        <v>716</v>
      </c>
      <c r="G333" s="65" t="s">
        <v>717</v>
      </c>
      <c r="J333" s="63">
        <v>2</v>
      </c>
      <c r="K333" s="66" t="str">
        <f t="shared" si="119"/>
        <v/>
      </c>
      <c r="L333" s="66" t="str">
        <f t="shared" si="119"/>
        <v/>
      </c>
      <c r="M333" s="66" t="str">
        <f t="shared" si="119"/>
        <v/>
      </c>
      <c r="N333" s="66" t="str">
        <f t="shared" si="119"/>
        <v/>
      </c>
      <c r="R333" s="66" t="str">
        <f t="shared" si="115"/>
        <v/>
      </c>
      <c r="S333" s="66" t="str">
        <f t="shared" si="116"/>
        <v/>
      </c>
      <c r="T333" s="66" t="str">
        <f t="shared" si="117"/>
        <v/>
      </c>
      <c r="U333" s="66" t="str">
        <f t="shared" si="118"/>
        <v/>
      </c>
      <c r="W333" s="68" t="str">
        <f t="shared" si="111"/>
        <v/>
      </c>
      <c r="X333" s="68" t="str">
        <f t="shared" si="112"/>
        <v/>
      </c>
      <c r="Y333" s="68" t="str">
        <f t="shared" si="113"/>
        <v/>
      </c>
      <c r="Z333" s="68" t="str">
        <f t="shared" si="114"/>
        <v/>
      </c>
    </row>
    <row r="334" spans="2:26" ht="2.1" hidden="1" customHeight="1">
      <c r="B334" s="67"/>
      <c r="C334" s="64"/>
      <c r="D334" s="65" t="s">
        <v>718</v>
      </c>
      <c r="E334" s="65" t="s">
        <v>719</v>
      </c>
      <c r="F334" s="65" t="s">
        <v>720</v>
      </c>
      <c r="G334" s="65" t="s">
        <v>721</v>
      </c>
      <c r="J334" s="63">
        <v>3</v>
      </c>
      <c r="K334" s="66" t="str">
        <f t="shared" si="119"/>
        <v/>
      </c>
      <c r="L334" s="66" t="str">
        <f t="shared" si="119"/>
        <v/>
      </c>
      <c r="M334" s="66" t="str">
        <f t="shared" si="119"/>
        <v/>
      </c>
      <c r="N334" s="66" t="str">
        <f t="shared" si="119"/>
        <v/>
      </c>
      <c r="R334" s="66" t="str">
        <f t="shared" si="115"/>
        <v/>
      </c>
      <c r="S334" s="66" t="str">
        <f t="shared" si="116"/>
        <v/>
      </c>
      <c r="T334" s="66" t="str">
        <f t="shared" si="117"/>
        <v/>
      </c>
      <c r="U334" s="66" t="str">
        <f t="shared" si="118"/>
        <v/>
      </c>
      <c r="W334" s="68" t="str">
        <f t="shared" si="111"/>
        <v/>
      </c>
      <c r="X334" s="68" t="str">
        <f t="shared" si="112"/>
        <v/>
      </c>
      <c r="Y334" s="68" t="str">
        <f t="shared" si="113"/>
        <v/>
      </c>
      <c r="Z334" s="68" t="str">
        <f t="shared" si="114"/>
        <v/>
      </c>
    </row>
    <row r="335" spans="2:26" ht="0.95" hidden="1" customHeight="1">
      <c r="B335" s="67"/>
      <c r="C335" s="64"/>
      <c r="D335" s="65"/>
      <c r="E335" s="65"/>
      <c r="F335" s="65"/>
      <c r="G335" s="65"/>
      <c r="R335" s="66" t="str">
        <f t="shared" si="115"/>
        <v/>
      </c>
      <c r="S335" s="66" t="str">
        <f t="shared" si="116"/>
        <v/>
      </c>
      <c r="T335" s="66" t="str">
        <f t="shared" si="117"/>
        <v/>
      </c>
      <c r="U335" s="66" t="str">
        <f t="shared" si="118"/>
        <v/>
      </c>
      <c r="W335" s="68" t="str">
        <f t="shared" si="111"/>
        <v/>
      </c>
      <c r="X335" s="68" t="str">
        <f t="shared" si="112"/>
        <v/>
      </c>
      <c r="Y335" s="68" t="str">
        <f t="shared" si="113"/>
        <v/>
      </c>
      <c r="Z335" s="68" t="str">
        <f t="shared" si="114"/>
        <v/>
      </c>
    </row>
    <row r="336" spans="2:26" ht="0.95" hidden="1" customHeight="1">
      <c r="B336" s="63">
        <v>8</v>
      </c>
      <c r="C336" s="64" t="s">
        <v>722</v>
      </c>
      <c r="D336" s="65" t="s">
        <v>636</v>
      </c>
      <c r="E336" s="65" t="s">
        <v>636</v>
      </c>
      <c r="F336" s="65" t="s">
        <v>636</v>
      </c>
      <c r="G336" s="65" t="s">
        <v>636</v>
      </c>
      <c r="R336" s="66" t="str">
        <f t="shared" si="115"/>
        <v/>
      </c>
      <c r="S336" s="66" t="str">
        <f t="shared" si="116"/>
        <v/>
      </c>
      <c r="T336" s="66" t="str">
        <f t="shared" si="117"/>
        <v/>
      </c>
      <c r="U336" s="66" t="str">
        <f t="shared" si="118"/>
        <v/>
      </c>
      <c r="W336" s="68" t="str">
        <f t="shared" si="111"/>
        <v/>
      </c>
      <c r="X336" s="68" t="str">
        <f t="shared" si="112"/>
        <v/>
      </c>
      <c r="Y336" s="68" t="str">
        <f t="shared" si="113"/>
        <v/>
      </c>
      <c r="Z336" s="68" t="str">
        <f t="shared" si="114"/>
        <v/>
      </c>
    </row>
    <row r="337" spans="2:26" ht="0.95" hidden="1" customHeight="1">
      <c r="B337" s="67"/>
      <c r="C337" s="64"/>
      <c r="D337" s="65" t="s">
        <v>723</v>
      </c>
      <c r="E337" s="65" t="s">
        <v>724</v>
      </c>
      <c r="F337" s="65" t="s">
        <v>725</v>
      </c>
      <c r="G337" s="65" t="s">
        <v>726</v>
      </c>
      <c r="J337" s="63">
        <v>1</v>
      </c>
      <c r="K337" s="66" t="str">
        <f t="shared" ref="K337:N339" si="120">IF($W$79="↘",D337&amp;CHAR(10),IF($Z$79=TRUE,D337&amp;CHAR(10),""))</f>
        <v/>
      </c>
      <c r="L337" s="66" t="str">
        <f t="shared" si="120"/>
        <v/>
      </c>
      <c r="M337" s="66" t="str">
        <f t="shared" si="120"/>
        <v/>
      </c>
      <c r="N337" s="66" t="str">
        <f t="shared" si="120"/>
        <v/>
      </c>
      <c r="R337" s="66" t="str">
        <f t="shared" si="115"/>
        <v/>
      </c>
      <c r="S337" s="66" t="str">
        <f t="shared" si="116"/>
        <v/>
      </c>
      <c r="T337" s="66" t="str">
        <f t="shared" si="117"/>
        <v/>
      </c>
      <c r="U337" s="66" t="str">
        <f t="shared" si="118"/>
        <v/>
      </c>
      <c r="W337" s="68" t="str">
        <f t="shared" si="111"/>
        <v/>
      </c>
      <c r="X337" s="68" t="str">
        <f t="shared" si="112"/>
        <v/>
      </c>
      <c r="Y337" s="68" t="str">
        <f t="shared" si="113"/>
        <v/>
      </c>
      <c r="Z337" s="68" t="str">
        <f t="shared" si="114"/>
        <v/>
      </c>
    </row>
    <row r="338" spans="2:26" ht="12.95" hidden="1" customHeight="1">
      <c r="B338" s="67"/>
      <c r="C338" s="64"/>
      <c r="D338" s="65" t="s">
        <v>727</v>
      </c>
      <c r="E338" s="65" t="s">
        <v>728</v>
      </c>
      <c r="F338" s="65" t="s">
        <v>729</v>
      </c>
      <c r="G338" s="65" t="s">
        <v>730</v>
      </c>
      <c r="J338" s="63">
        <v>2</v>
      </c>
      <c r="K338" s="66" t="str">
        <f t="shared" si="120"/>
        <v/>
      </c>
      <c r="L338" s="66" t="str">
        <f t="shared" si="120"/>
        <v/>
      </c>
      <c r="M338" s="66" t="str">
        <f t="shared" si="120"/>
        <v/>
      </c>
      <c r="N338" s="66" t="str">
        <f t="shared" si="120"/>
        <v/>
      </c>
      <c r="R338" s="66" t="str">
        <f t="shared" si="115"/>
        <v/>
      </c>
      <c r="S338" s="66" t="str">
        <f t="shared" si="116"/>
        <v/>
      </c>
      <c r="T338" s="66" t="str">
        <f t="shared" si="117"/>
        <v/>
      </c>
      <c r="U338" s="66" t="str">
        <f t="shared" si="118"/>
        <v/>
      </c>
      <c r="W338" s="68" t="str">
        <f t="shared" si="111"/>
        <v/>
      </c>
      <c r="X338" s="68" t="str">
        <f t="shared" si="112"/>
        <v/>
      </c>
      <c r="Y338" s="68" t="str">
        <f t="shared" si="113"/>
        <v/>
      </c>
      <c r="Z338" s="68" t="str">
        <f t="shared" si="114"/>
        <v/>
      </c>
    </row>
    <row r="339" spans="2:26" ht="2.1" hidden="1" customHeight="1">
      <c r="B339" s="67"/>
      <c r="C339" s="64"/>
      <c r="D339" s="65" t="s">
        <v>731</v>
      </c>
      <c r="E339" s="65" t="s">
        <v>732</v>
      </c>
      <c r="F339" s="65" t="s">
        <v>733</v>
      </c>
      <c r="G339" s="65" t="s">
        <v>734</v>
      </c>
      <c r="J339" s="63">
        <v>3</v>
      </c>
      <c r="K339" s="66" t="str">
        <f t="shared" si="120"/>
        <v/>
      </c>
      <c r="L339" s="66" t="str">
        <f t="shared" si="120"/>
        <v/>
      </c>
      <c r="M339" s="66" t="str">
        <f t="shared" si="120"/>
        <v/>
      </c>
      <c r="N339" s="66" t="str">
        <f t="shared" si="120"/>
        <v/>
      </c>
      <c r="R339" s="66" t="str">
        <f t="shared" si="115"/>
        <v/>
      </c>
      <c r="S339" s="66" t="str">
        <f t="shared" si="116"/>
        <v/>
      </c>
      <c r="T339" s="66" t="str">
        <f t="shared" si="117"/>
        <v/>
      </c>
      <c r="U339" s="66" t="str">
        <f t="shared" si="118"/>
        <v/>
      </c>
      <c r="W339" s="68" t="str">
        <f t="shared" si="111"/>
        <v/>
      </c>
      <c r="X339" s="68" t="str">
        <f t="shared" si="112"/>
        <v/>
      </c>
      <c r="Y339" s="68" t="str">
        <f t="shared" si="113"/>
        <v/>
      </c>
      <c r="Z339" s="68" t="str">
        <f t="shared" si="114"/>
        <v/>
      </c>
    </row>
    <row r="340" spans="2:26" ht="0.95" hidden="1" customHeight="1">
      <c r="B340" s="67"/>
      <c r="C340" s="64"/>
      <c r="D340" s="65"/>
      <c r="E340" s="65"/>
      <c r="F340" s="65"/>
      <c r="G340" s="65"/>
      <c r="R340" s="66" t="str">
        <f t="shared" si="115"/>
        <v/>
      </c>
      <c r="S340" s="66" t="str">
        <f t="shared" si="116"/>
        <v/>
      </c>
      <c r="T340" s="66" t="str">
        <f t="shared" si="117"/>
        <v/>
      </c>
      <c r="U340" s="66" t="str">
        <f t="shared" si="118"/>
        <v/>
      </c>
      <c r="W340" s="68" t="str">
        <f t="shared" si="111"/>
        <v/>
      </c>
      <c r="X340" s="68" t="str">
        <f t="shared" si="112"/>
        <v/>
      </c>
      <c r="Y340" s="68" t="str">
        <f t="shared" si="113"/>
        <v/>
      </c>
      <c r="Z340" s="68" t="str">
        <f t="shared" si="114"/>
        <v/>
      </c>
    </row>
    <row r="341" spans="2:26" ht="12.95" hidden="1" customHeight="1">
      <c r="B341" s="63">
        <v>9</v>
      </c>
      <c r="C341" s="64" t="s">
        <v>735</v>
      </c>
      <c r="D341" s="65" t="s">
        <v>636</v>
      </c>
      <c r="E341" s="65" t="s">
        <v>636</v>
      </c>
      <c r="F341" s="65" t="s">
        <v>636</v>
      </c>
      <c r="G341" s="65" t="s">
        <v>636</v>
      </c>
      <c r="R341" s="66" t="str">
        <f t="shared" si="115"/>
        <v/>
      </c>
      <c r="S341" s="66" t="str">
        <f t="shared" si="116"/>
        <v/>
      </c>
      <c r="T341" s="66" t="str">
        <f t="shared" si="117"/>
        <v/>
      </c>
      <c r="U341" s="66" t="str">
        <f t="shared" si="118"/>
        <v/>
      </c>
      <c r="W341" s="68" t="str">
        <f t="shared" si="111"/>
        <v/>
      </c>
      <c r="X341" s="68" t="str">
        <f t="shared" si="112"/>
        <v/>
      </c>
      <c r="Y341" s="68" t="str">
        <f t="shared" si="113"/>
        <v/>
      </c>
      <c r="Z341" s="68" t="str">
        <f t="shared" si="114"/>
        <v/>
      </c>
    </row>
    <row r="342" spans="2:26" ht="12.95" hidden="1" customHeight="1">
      <c r="B342" s="67"/>
      <c r="C342" s="64"/>
      <c r="D342" s="65" t="s">
        <v>736</v>
      </c>
      <c r="E342" s="65" t="s">
        <v>737</v>
      </c>
      <c r="F342" s="65" t="s">
        <v>738</v>
      </c>
      <c r="G342" s="65" t="s">
        <v>739</v>
      </c>
      <c r="J342" s="63">
        <v>1</v>
      </c>
      <c r="K342" s="66" t="str">
        <f t="shared" ref="K342:N344" si="121">IF($W$80="↘",D342&amp;CHAR(10),IF($Z$80=TRUE,D342&amp;CHAR(10),""))</f>
        <v/>
      </c>
      <c r="L342" s="66" t="str">
        <f t="shared" si="121"/>
        <v/>
      </c>
      <c r="M342" s="66" t="str">
        <f t="shared" si="121"/>
        <v/>
      </c>
      <c r="N342" s="66" t="str">
        <f t="shared" si="121"/>
        <v/>
      </c>
      <c r="R342" s="66" t="str">
        <f t="shared" si="115"/>
        <v/>
      </c>
      <c r="S342" s="66" t="str">
        <f t="shared" si="116"/>
        <v/>
      </c>
      <c r="T342" s="66" t="str">
        <f t="shared" si="117"/>
        <v/>
      </c>
      <c r="U342" s="66" t="str">
        <f t="shared" si="118"/>
        <v/>
      </c>
      <c r="W342" s="68" t="str">
        <f t="shared" si="111"/>
        <v/>
      </c>
      <c r="X342" s="68" t="str">
        <f t="shared" si="112"/>
        <v/>
      </c>
      <c r="Y342" s="68" t="str">
        <f t="shared" si="113"/>
        <v/>
      </c>
      <c r="Z342" s="68" t="str">
        <f t="shared" si="114"/>
        <v/>
      </c>
    </row>
    <row r="343" spans="2:26" ht="9" hidden="1" customHeight="1">
      <c r="B343" s="67"/>
      <c r="C343" s="64"/>
      <c r="D343" s="65" t="s">
        <v>740</v>
      </c>
      <c r="E343" s="65" t="s">
        <v>741</v>
      </c>
      <c r="F343" s="65" t="s">
        <v>742</v>
      </c>
      <c r="G343" s="65" t="s">
        <v>743</v>
      </c>
      <c r="J343" s="63">
        <v>2</v>
      </c>
      <c r="K343" s="66" t="str">
        <f t="shared" si="121"/>
        <v/>
      </c>
      <c r="L343" s="66" t="str">
        <f t="shared" si="121"/>
        <v/>
      </c>
      <c r="M343" s="66" t="str">
        <f t="shared" si="121"/>
        <v/>
      </c>
      <c r="N343" s="66" t="str">
        <f t="shared" si="121"/>
        <v/>
      </c>
      <c r="R343" s="66" t="str">
        <f t="shared" si="115"/>
        <v/>
      </c>
      <c r="S343" s="66" t="str">
        <f t="shared" si="116"/>
        <v/>
      </c>
      <c r="T343" s="66" t="str">
        <f t="shared" si="117"/>
        <v/>
      </c>
      <c r="U343" s="66" t="str">
        <f t="shared" si="118"/>
        <v/>
      </c>
      <c r="W343" s="68" t="str">
        <f t="shared" si="111"/>
        <v/>
      </c>
      <c r="X343" s="68" t="str">
        <f t="shared" si="112"/>
        <v/>
      </c>
      <c r="Y343" s="68" t="str">
        <f t="shared" si="113"/>
        <v/>
      </c>
      <c r="Z343" s="68" t="str">
        <f t="shared" si="114"/>
        <v/>
      </c>
    </row>
    <row r="344" spans="2:26" ht="0.95" hidden="1" customHeight="1">
      <c r="B344" s="67"/>
      <c r="C344" s="64"/>
      <c r="D344" s="65" t="s">
        <v>744</v>
      </c>
      <c r="E344" s="65"/>
      <c r="F344" s="65" t="s">
        <v>745</v>
      </c>
      <c r="G344" s="65" t="s">
        <v>746</v>
      </c>
      <c r="J344" s="63">
        <v>3</v>
      </c>
      <c r="K344" s="66" t="str">
        <f t="shared" si="121"/>
        <v/>
      </c>
      <c r="L344" s="66" t="str">
        <f t="shared" si="121"/>
        <v/>
      </c>
      <c r="M344" s="66" t="str">
        <f t="shared" si="121"/>
        <v/>
      </c>
      <c r="N344" s="66" t="str">
        <f t="shared" si="121"/>
        <v/>
      </c>
      <c r="R344" s="66" t="str">
        <f t="shared" si="115"/>
        <v/>
      </c>
      <c r="S344" s="66" t="str">
        <f t="shared" si="116"/>
        <v/>
      </c>
      <c r="T344" s="66" t="str">
        <f t="shared" si="117"/>
        <v/>
      </c>
      <c r="U344" s="66" t="str">
        <f t="shared" si="118"/>
        <v/>
      </c>
      <c r="W344" s="68" t="str">
        <f t="shared" si="111"/>
        <v/>
      </c>
      <c r="X344" s="68" t="str">
        <f t="shared" si="112"/>
        <v/>
      </c>
      <c r="Y344" s="68" t="str">
        <f t="shared" si="113"/>
        <v/>
      </c>
      <c r="Z344" s="68" t="str">
        <f t="shared" si="114"/>
        <v/>
      </c>
    </row>
    <row r="345" spans="2:26" ht="12.95" hidden="1" customHeight="1">
      <c r="B345" s="67"/>
      <c r="C345" s="64"/>
      <c r="D345" s="65"/>
      <c r="E345" s="65"/>
      <c r="F345" s="65"/>
      <c r="G345" s="65"/>
      <c r="R345" s="66" t="str">
        <f t="shared" si="115"/>
        <v/>
      </c>
      <c r="S345" s="66" t="str">
        <f t="shared" si="116"/>
        <v/>
      </c>
      <c r="T345" s="66" t="str">
        <f t="shared" si="117"/>
        <v/>
      </c>
      <c r="U345" s="66" t="str">
        <f t="shared" si="118"/>
        <v/>
      </c>
      <c r="W345" s="68" t="str">
        <f t="shared" si="111"/>
        <v/>
      </c>
      <c r="X345" s="68" t="str">
        <f t="shared" si="112"/>
        <v/>
      </c>
      <c r="Y345" s="68" t="str">
        <f t="shared" si="113"/>
        <v/>
      </c>
      <c r="Z345" s="68" t="str">
        <f t="shared" si="114"/>
        <v/>
      </c>
    </row>
    <row r="346" spans="2:26" ht="12.95" hidden="1" customHeight="1">
      <c r="B346" s="63">
        <v>10</v>
      </c>
      <c r="C346" s="64" t="s">
        <v>747</v>
      </c>
      <c r="D346" s="65" t="s">
        <v>636</v>
      </c>
      <c r="E346" s="65" t="s">
        <v>636</v>
      </c>
      <c r="F346" s="65" t="s">
        <v>636</v>
      </c>
      <c r="G346" s="65" t="s">
        <v>636</v>
      </c>
      <c r="R346" s="66" t="str">
        <f t="shared" si="115"/>
        <v/>
      </c>
      <c r="S346" s="66" t="str">
        <f t="shared" si="116"/>
        <v/>
      </c>
      <c r="T346" s="66" t="str">
        <f t="shared" si="117"/>
        <v/>
      </c>
      <c r="U346" s="66" t="str">
        <f t="shared" si="118"/>
        <v/>
      </c>
      <c r="W346" s="68" t="str">
        <f t="shared" si="111"/>
        <v/>
      </c>
      <c r="X346" s="68" t="str">
        <f t="shared" si="112"/>
        <v/>
      </c>
      <c r="Y346" s="68" t="str">
        <f t="shared" si="113"/>
        <v/>
      </c>
      <c r="Z346" s="68" t="str">
        <f t="shared" si="114"/>
        <v/>
      </c>
    </row>
    <row r="347" spans="2:26" ht="12.95" hidden="1" customHeight="1">
      <c r="B347" s="67"/>
      <c r="C347" s="64"/>
      <c r="D347" s="65" t="s">
        <v>748</v>
      </c>
      <c r="E347" s="65" t="s">
        <v>749</v>
      </c>
      <c r="F347" s="65" t="s">
        <v>750</v>
      </c>
      <c r="G347" s="65" t="s">
        <v>751</v>
      </c>
      <c r="J347" s="63">
        <v>1</v>
      </c>
      <c r="K347" s="66" t="str">
        <f t="shared" ref="K347:N349" si="122">IF($W$81="↘",D347&amp;CHAR(10),IF($Z$81=TRUE,D347&amp;CHAR(10),""))</f>
        <v/>
      </c>
      <c r="L347" s="66" t="str">
        <f t="shared" si="122"/>
        <v/>
      </c>
      <c r="M347" s="66" t="str">
        <f t="shared" si="122"/>
        <v/>
      </c>
      <c r="N347" s="66" t="str">
        <f t="shared" si="122"/>
        <v/>
      </c>
      <c r="R347" s="66" t="str">
        <f t="shared" si="115"/>
        <v/>
      </c>
      <c r="S347" s="66" t="str">
        <f t="shared" si="116"/>
        <v/>
      </c>
      <c r="T347" s="66" t="str">
        <f t="shared" si="117"/>
        <v/>
      </c>
      <c r="U347" s="66" t="str">
        <f t="shared" si="118"/>
        <v/>
      </c>
      <c r="W347" s="68" t="str">
        <f t="shared" si="111"/>
        <v/>
      </c>
      <c r="X347" s="68" t="str">
        <f t="shared" si="112"/>
        <v/>
      </c>
      <c r="Y347" s="68" t="str">
        <f t="shared" si="113"/>
        <v/>
      </c>
      <c r="Z347" s="68" t="str">
        <f t="shared" si="114"/>
        <v/>
      </c>
    </row>
    <row r="348" spans="2:26" ht="12.95" hidden="1" customHeight="1">
      <c r="B348" s="67"/>
      <c r="C348" s="64"/>
      <c r="D348" s="65" t="s">
        <v>752</v>
      </c>
      <c r="E348" s="65" t="s">
        <v>753</v>
      </c>
      <c r="F348" s="65" t="s">
        <v>754</v>
      </c>
      <c r="G348" s="65" t="s">
        <v>755</v>
      </c>
      <c r="J348" s="63">
        <v>2</v>
      </c>
      <c r="K348" s="66" t="str">
        <f t="shared" si="122"/>
        <v/>
      </c>
      <c r="L348" s="66" t="str">
        <f t="shared" si="122"/>
        <v/>
      </c>
      <c r="M348" s="66" t="str">
        <f t="shared" si="122"/>
        <v/>
      </c>
      <c r="N348" s="66" t="str">
        <f t="shared" si="122"/>
        <v/>
      </c>
      <c r="R348" s="66" t="str">
        <f t="shared" si="115"/>
        <v/>
      </c>
      <c r="S348" s="66" t="str">
        <f t="shared" si="116"/>
        <v/>
      </c>
      <c r="T348" s="66" t="str">
        <f t="shared" si="117"/>
        <v/>
      </c>
      <c r="U348" s="66" t="str">
        <f t="shared" si="118"/>
        <v/>
      </c>
      <c r="W348" s="68" t="str">
        <f t="shared" si="111"/>
        <v/>
      </c>
      <c r="X348" s="68" t="str">
        <f t="shared" si="112"/>
        <v/>
      </c>
      <c r="Y348" s="68" t="str">
        <f t="shared" si="113"/>
        <v/>
      </c>
      <c r="Z348" s="68" t="str">
        <f t="shared" si="114"/>
        <v/>
      </c>
    </row>
    <row r="349" spans="2:26" ht="2.1" hidden="1" customHeight="1">
      <c r="B349" s="67"/>
      <c r="C349" s="64"/>
      <c r="D349" s="65"/>
      <c r="E349" s="65"/>
      <c r="F349" s="65"/>
      <c r="G349" s="65"/>
      <c r="J349" s="63">
        <v>3</v>
      </c>
      <c r="K349" s="66" t="str">
        <f t="shared" si="122"/>
        <v/>
      </c>
      <c r="L349" s="66" t="str">
        <f t="shared" si="122"/>
        <v/>
      </c>
      <c r="M349" s="66" t="str">
        <f t="shared" si="122"/>
        <v/>
      </c>
      <c r="N349" s="66" t="str">
        <f t="shared" si="122"/>
        <v/>
      </c>
      <c r="R349" s="66" t="str">
        <f t="shared" si="115"/>
        <v/>
      </c>
      <c r="S349" s="66" t="str">
        <f t="shared" si="116"/>
        <v/>
      </c>
      <c r="T349" s="66" t="str">
        <f t="shared" si="117"/>
        <v/>
      </c>
      <c r="U349" s="66" t="str">
        <f t="shared" si="118"/>
        <v/>
      </c>
      <c r="W349" s="68" t="str">
        <f t="shared" si="111"/>
        <v/>
      </c>
      <c r="X349" s="68" t="str">
        <f t="shared" si="112"/>
        <v/>
      </c>
      <c r="Y349" s="68" t="str">
        <f t="shared" si="113"/>
        <v/>
      </c>
      <c r="Z349" s="68" t="str">
        <f t="shared" si="114"/>
        <v/>
      </c>
    </row>
    <row r="350" spans="2:26" ht="0.95" hidden="1" customHeight="1">
      <c r="B350" s="67"/>
      <c r="C350" s="64"/>
      <c r="D350" s="65"/>
      <c r="E350" s="65"/>
      <c r="F350" s="65"/>
      <c r="G350" s="65"/>
      <c r="R350" s="66" t="str">
        <f t="shared" si="115"/>
        <v/>
      </c>
      <c r="S350" s="66" t="str">
        <f t="shared" si="116"/>
        <v/>
      </c>
      <c r="T350" s="66" t="str">
        <f t="shared" si="117"/>
        <v/>
      </c>
      <c r="U350" s="66" t="str">
        <f t="shared" si="118"/>
        <v/>
      </c>
      <c r="W350" s="68" t="str">
        <f t="shared" si="111"/>
        <v/>
      </c>
      <c r="X350" s="68" t="str">
        <f t="shared" si="112"/>
        <v/>
      </c>
      <c r="Y350" s="68" t="str">
        <f t="shared" si="113"/>
        <v/>
      </c>
      <c r="Z350" s="68" t="str">
        <f t="shared" si="114"/>
        <v/>
      </c>
    </row>
    <row r="351" spans="2:26" ht="12.95" hidden="1" customHeight="1">
      <c r="B351" s="63">
        <v>11</v>
      </c>
      <c r="C351" s="64" t="s">
        <v>756</v>
      </c>
      <c r="D351" s="65" t="s">
        <v>636</v>
      </c>
      <c r="E351" s="65" t="s">
        <v>636</v>
      </c>
      <c r="F351" s="65" t="s">
        <v>636</v>
      </c>
      <c r="G351" s="65" t="s">
        <v>636</v>
      </c>
      <c r="R351" s="66" t="str">
        <f t="shared" si="115"/>
        <v/>
      </c>
      <c r="S351" s="66" t="str">
        <f t="shared" si="116"/>
        <v/>
      </c>
      <c r="T351" s="66" t="str">
        <f t="shared" si="117"/>
        <v/>
      </c>
      <c r="U351" s="66" t="str">
        <f t="shared" si="118"/>
        <v/>
      </c>
      <c r="W351" s="68" t="str">
        <f t="shared" si="111"/>
        <v/>
      </c>
      <c r="X351" s="68" t="str">
        <f t="shared" si="112"/>
        <v/>
      </c>
      <c r="Y351" s="68" t="str">
        <f t="shared" si="113"/>
        <v/>
      </c>
      <c r="Z351" s="68" t="str">
        <f t="shared" si="114"/>
        <v/>
      </c>
    </row>
    <row r="352" spans="2:26" ht="12.95" hidden="1" customHeight="1">
      <c r="B352" s="67"/>
      <c r="C352" s="64"/>
      <c r="D352" s="65" t="s">
        <v>757</v>
      </c>
      <c r="E352" s="65" t="s">
        <v>758</v>
      </c>
      <c r="F352" s="65" t="s">
        <v>759</v>
      </c>
      <c r="G352" s="65" t="s">
        <v>760</v>
      </c>
      <c r="J352" s="63">
        <v>1</v>
      </c>
      <c r="K352" s="66" t="str">
        <f t="shared" ref="K352:N354" si="123">IF($W$82="↘",D352&amp;CHAR(10),IF($Z$82=TRUE,D352&amp;CHAR(10),""))</f>
        <v/>
      </c>
      <c r="L352" s="66" t="str">
        <f t="shared" si="123"/>
        <v/>
      </c>
      <c r="M352" s="66" t="str">
        <f t="shared" si="123"/>
        <v/>
      </c>
      <c r="N352" s="66" t="str">
        <f t="shared" si="123"/>
        <v/>
      </c>
      <c r="R352" s="66" t="str">
        <f t="shared" si="115"/>
        <v/>
      </c>
      <c r="S352" s="66" t="str">
        <f t="shared" si="116"/>
        <v/>
      </c>
      <c r="T352" s="66" t="str">
        <f t="shared" si="117"/>
        <v/>
      </c>
      <c r="U352" s="66" t="str">
        <f t="shared" si="118"/>
        <v/>
      </c>
      <c r="W352" s="68" t="str">
        <f t="shared" si="111"/>
        <v/>
      </c>
      <c r="X352" s="68" t="str">
        <f t="shared" si="112"/>
        <v/>
      </c>
      <c r="Y352" s="68" t="str">
        <f t="shared" si="113"/>
        <v/>
      </c>
      <c r="Z352" s="68" t="str">
        <f t="shared" si="114"/>
        <v/>
      </c>
    </row>
    <row r="353" spans="2:26" ht="12.95" hidden="1" customHeight="1">
      <c r="B353" s="67"/>
      <c r="C353" s="64"/>
      <c r="D353" s="65" t="s">
        <v>761</v>
      </c>
      <c r="E353" s="65" t="s">
        <v>762</v>
      </c>
      <c r="F353" s="65" t="s">
        <v>763</v>
      </c>
      <c r="G353" s="65" t="s">
        <v>764</v>
      </c>
      <c r="J353" s="63">
        <v>2</v>
      </c>
      <c r="K353" s="66" t="str">
        <f t="shared" si="123"/>
        <v/>
      </c>
      <c r="L353" s="66" t="str">
        <f t="shared" si="123"/>
        <v/>
      </c>
      <c r="M353" s="66" t="str">
        <f t="shared" si="123"/>
        <v/>
      </c>
      <c r="N353" s="66" t="str">
        <f t="shared" si="123"/>
        <v/>
      </c>
      <c r="R353" s="66" t="str">
        <f t="shared" si="115"/>
        <v/>
      </c>
      <c r="S353" s="66" t="str">
        <f t="shared" si="116"/>
        <v/>
      </c>
      <c r="T353" s="66" t="str">
        <f t="shared" si="117"/>
        <v/>
      </c>
      <c r="U353" s="66" t="str">
        <f t="shared" si="118"/>
        <v/>
      </c>
      <c r="W353" s="68" t="str">
        <f t="shared" si="111"/>
        <v/>
      </c>
      <c r="X353" s="68" t="str">
        <f t="shared" si="112"/>
        <v/>
      </c>
      <c r="Y353" s="68" t="str">
        <f t="shared" si="113"/>
        <v/>
      </c>
      <c r="Z353" s="68" t="str">
        <f t="shared" si="114"/>
        <v/>
      </c>
    </row>
    <row r="354" spans="2:26" ht="3" hidden="1" customHeight="1">
      <c r="B354" s="67"/>
      <c r="C354" s="64"/>
      <c r="D354" s="65"/>
      <c r="E354" s="65"/>
      <c r="F354" s="65" t="s">
        <v>765</v>
      </c>
      <c r="G354" s="65" t="s">
        <v>766</v>
      </c>
      <c r="J354" s="63">
        <v>3</v>
      </c>
      <c r="K354" s="66" t="str">
        <f t="shared" si="123"/>
        <v/>
      </c>
      <c r="L354" s="66" t="str">
        <f t="shared" si="123"/>
        <v/>
      </c>
      <c r="M354" s="66" t="str">
        <f t="shared" si="123"/>
        <v/>
      </c>
      <c r="N354" s="66" t="str">
        <f t="shared" si="123"/>
        <v/>
      </c>
      <c r="R354" s="66" t="str">
        <f t="shared" si="115"/>
        <v/>
      </c>
      <c r="S354" s="66" t="str">
        <f t="shared" si="116"/>
        <v/>
      </c>
      <c r="T354" s="66" t="str">
        <f t="shared" si="117"/>
        <v/>
      </c>
      <c r="U354" s="66" t="str">
        <f t="shared" si="118"/>
        <v/>
      </c>
      <c r="W354" s="68" t="str">
        <f t="shared" si="111"/>
        <v/>
      </c>
      <c r="X354" s="68" t="str">
        <f t="shared" si="112"/>
        <v/>
      </c>
      <c r="Y354" s="68" t="str">
        <f t="shared" si="113"/>
        <v/>
      </c>
      <c r="Z354" s="68" t="str">
        <f t="shared" si="114"/>
        <v/>
      </c>
    </row>
    <row r="355" spans="2:26" ht="0.95" hidden="1" customHeight="1">
      <c r="B355" s="67"/>
      <c r="C355" s="64"/>
      <c r="D355" s="65"/>
      <c r="E355" s="65"/>
      <c r="F355" s="65"/>
      <c r="G355" s="65"/>
      <c r="R355" s="66" t="s">
        <v>637</v>
      </c>
      <c r="S355" s="66" t="s">
        <v>638</v>
      </c>
      <c r="T355" s="66" t="s">
        <v>639</v>
      </c>
      <c r="U355" s="66" t="s">
        <v>640</v>
      </c>
      <c r="W355" s="68"/>
      <c r="X355" s="68"/>
      <c r="Y355" s="68"/>
      <c r="Z355" s="68"/>
    </row>
    <row r="356" spans="2:26" ht="12.95" hidden="1" customHeight="1">
      <c r="B356" s="63">
        <v>12</v>
      </c>
      <c r="C356" s="64" t="s">
        <v>767</v>
      </c>
      <c r="D356" s="65" t="s">
        <v>636</v>
      </c>
      <c r="E356" s="65" t="s">
        <v>636</v>
      </c>
      <c r="F356" s="65" t="s">
        <v>636</v>
      </c>
      <c r="G356" s="65" t="s">
        <v>636</v>
      </c>
      <c r="R356" s="66" t="str">
        <f>K304&amp;K309&amp;K314&amp;K319&amp;K324&amp;K329&amp;K334&amp;K339&amp;K344&amp;K349&amp;K354&amp;K359&amp;K364&amp;K369&amp;K374&amp;K379&amp;K384&amp;K389&amp;K394&amp;K399&amp;K404&amp;K409&amp;K414&amp;K419&amp;K424&amp;K429</f>
        <v xml:space="preserve">
</v>
      </c>
      <c r="S356" s="66" t="str">
        <f>L304&amp;L309&amp;L314&amp;L319&amp;L324&amp;L329&amp;L334&amp;L339&amp;L344&amp;L349&amp;L354&amp;L359&amp;L364&amp;L369&amp;L374&amp;L379&amp;L384&amp;L389&amp;L394&amp;L399&amp;L404&amp;L409&amp;L414&amp;L419&amp;L424&amp;L429</f>
        <v xml:space="preserve">
</v>
      </c>
      <c r="T356" s="66" t="str">
        <f>M304&amp;M309&amp;M314&amp;M319&amp;M324&amp;M329&amp;M334&amp;M339&amp;M344&amp;M349&amp;M354&amp;M359&amp;M364&amp;M369&amp;M374&amp;M379&amp;M384&amp;M389&amp;M394&amp;M399&amp;M404&amp;M409&amp;M414&amp;M419&amp;M424&amp;M429</f>
        <v xml:space="preserve">
</v>
      </c>
      <c r="U356" s="66" t="str">
        <f>N304&amp;N309&amp;N314&amp;N319&amp;N324&amp;N329&amp;N334&amp;N339&amp;N344&amp;N349&amp;N354&amp;N359&amp;N364&amp;N369&amp;N374&amp;N379&amp;N384&amp;N389&amp;N394&amp;N399&amp;N404&amp;N409&amp;N414&amp;N419&amp;N424&amp;N429</f>
        <v xml:space="preserve">声かけに反応する
</v>
      </c>
      <c r="W356" s="68" t="str">
        <f t="shared" ref="W356:W381" si="124">IF(R356="","",LEFT(R356, FIND(CHAR(10), R356) - 1))</f>
        <v/>
      </c>
      <c r="X356" s="68" t="str">
        <f t="shared" ref="X356:X381" si="125">IF(S356="","",LEFT(S356, FIND(CHAR(10), S356) - 1))</f>
        <v/>
      </c>
      <c r="Y356" s="68" t="str">
        <f t="shared" ref="Y356:Y381" si="126">IF(T356="","",LEFT(T356, FIND(CHAR(10), T356) - 1))</f>
        <v/>
      </c>
      <c r="Z356" s="68" t="str">
        <f t="shared" ref="Z356:Z381" si="127">IF(U356="","",LEFT(U356, FIND(CHAR(10), U356) - 1))</f>
        <v>声かけに反応する</v>
      </c>
    </row>
    <row r="357" spans="2:26" ht="12.95" hidden="1" customHeight="1">
      <c r="B357" s="67"/>
      <c r="C357" s="64"/>
      <c r="D357" s="65" t="s">
        <v>768</v>
      </c>
      <c r="E357" s="65" t="s">
        <v>769</v>
      </c>
      <c r="F357" s="65" t="s">
        <v>770</v>
      </c>
      <c r="G357" s="65" t="s">
        <v>771</v>
      </c>
      <c r="J357" s="63">
        <v>1</v>
      </c>
      <c r="K357" s="66" t="str">
        <f t="shared" ref="K357:N359" si="128">IF($W$83="↘",D357&amp;CHAR(10),IF($Z$83=TRUE,D357&amp;CHAR(10),""))</f>
        <v/>
      </c>
      <c r="L357" s="66" t="str">
        <f t="shared" si="128"/>
        <v/>
      </c>
      <c r="M357" s="66" t="str">
        <f t="shared" si="128"/>
        <v/>
      </c>
      <c r="N357" s="66" t="str">
        <f t="shared" si="128"/>
        <v/>
      </c>
      <c r="R357" s="66" t="str">
        <f t="shared" ref="R357:R381" si="129">IF(R356="","",MID(R356, FIND(CHAR(10), R356) + 1, LEN(R356)))</f>
        <v/>
      </c>
      <c r="S357" s="66" t="str">
        <f t="shared" ref="S357:S381" si="130">IF(S356="","",MID(S356, FIND(CHAR(10), S356) + 1, LEN(S356)))</f>
        <v/>
      </c>
      <c r="T357" s="66" t="str">
        <f t="shared" ref="T357:T381" si="131">IF(T356="","",MID(T356, FIND(CHAR(10), T356) + 1, LEN(T356)))</f>
        <v/>
      </c>
      <c r="U357" s="66" t="str">
        <f t="shared" ref="U357:U381" si="132">IF(U356="","",MID(U356, FIND(CHAR(10), U356) + 1, LEN(U356)))</f>
        <v/>
      </c>
      <c r="W357" s="68" t="str">
        <f t="shared" si="124"/>
        <v/>
      </c>
      <c r="X357" s="68" t="str">
        <f t="shared" si="125"/>
        <v/>
      </c>
      <c r="Y357" s="68" t="str">
        <f t="shared" si="126"/>
        <v/>
      </c>
      <c r="Z357" s="68" t="str">
        <f t="shared" si="127"/>
        <v/>
      </c>
    </row>
    <row r="358" spans="2:26" ht="3.95" hidden="1" customHeight="1">
      <c r="B358" s="67"/>
      <c r="C358" s="64"/>
      <c r="D358" s="65" t="s">
        <v>772</v>
      </c>
      <c r="E358" s="65" t="s">
        <v>773</v>
      </c>
      <c r="F358" s="65" t="s">
        <v>774</v>
      </c>
      <c r="G358" s="65" t="s">
        <v>775</v>
      </c>
      <c r="J358" s="63">
        <v>2</v>
      </c>
      <c r="K358" s="66" t="str">
        <f t="shared" si="128"/>
        <v/>
      </c>
      <c r="L358" s="66" t="str">
        <f t="shared" si="128"/>
        <v/>
      </c>
      <c r="M358" s="66" t="str">
        <f t="shared" si="128"/>
        <v/>
      </c>
      <c r="N358" s="66" t="str">
        <f t="shared" si="128"/>
        <v/>
      </c>
      <c r="R358" s="66" t="str">
        <f t="shared" si="129"/>
        <v/>
      </c>
      <c r="S358" s="66" t="str">
        <f t="shared" si="130"/>
        <v/>
      </c>
      <c r="T358" s="66" t="str">
        <f t="shared" si="131"/>
        <v/>
      </c>
      <c r="U358" s="66" t="str">
        <f t="shared" si="132"/>
        <v/>
      </c>
      <c r="W358" s="68" t="str">
        <f t="shared" si="124"/>
        <v/>
      </c>
      <c r="X358" s="68" t="str">
        <f t="shared" si="125"/>
        <v/>
      </c>
      <c r="Y358" s="68" t="str">
        <f t="shared" si="126"/>
        <v/>
      </c>
      <c r="Z358" s="68" t="str">
        <f t="shared" si="127"/>
        <v/>
      </c>
    </row>
    <row r="359" spans="2:26" ht="0.95" hidden="1" customHeight="1">
      <c r="B359" s="67"/>
      <c r="C359" s="64"/>
      <c r="D359" s="65" t="s">
        <v>776</v>
      </c>
      <c r="E359" s="65"/>
      <c r="F359" s="65" t="s">
        <v>777</v>
      </c>
      <c r="G359" s="65" t="s">
        <v>778</v>
      </c>
      <c r="J359" s="63">
        <v>3</v>
      </c>
      <c r="K359" s="66" t="str">
        <f t="shared" si="128"/>
        <v/>
      </c>
      <c r="L359" s="66" t="str">
        <f t="shared" si="128"/>
        <v/>
      </c>
      <c r="M359" s="66" t="str">
        <f t="shared" si="128"/>
        <v/>
      </c>
      <c r="N359" s="66" t="str">
        <f t="shared" si="128"/>
        <v/>
      </c>
      <c r="R359" s="66" t="str">
        <f t="shared" si="129"/>
        <v/>
      </c>
      <c r="S359" s="66" t="str">
        <f t="shared" si="130"/>
        <v/>
      </c>
      <c r="T359" s="66" t="str">
        <f t="shared" si="131"/>
        <v/>
      </c>
      <c r="U359" s="66" t="str">
        <f t="shared" si="132"/>
        <v/>
      </c>
      <c r="W359" s="68" t="str">
        <f t="shared" si="124"/>
        <v/>
      </c>
      <c r="X359" s="68" t="str">
        <f t="shared" si="125"/>
        <v/>
      </c>
      <c r="Y359" s="68" t="str">
        <f t="shared" si="126"/>
        <v/>
      </c>
      <c r="Z359" s="68" t="str">
        <f t="shared" si="127"/>
        <v/>
      </c>
    </row>
    <row r="360" spans="2:26" ht="0.95" hidden="1" customHeight="1">
      <c r="B360" s="67"/>
      <c r="C360" s="64"/>
      <c r="D360" s="65"/>
      <c r="E360" s="65"/>
      <c r="F360" s="65"/>
      <c r="G360" s="65"/>
      <c r="R360" s="66" t="str">
        <f t="shared" si="129"/>
        <v/>
      </c>
      <c r="S360" s="66" t="str">
        <f t="shared" si="130"/>
        <v/>
      </c>
      <c r="T360" s="66" t="str">
        <f t="shared" si="131"/>
        <v/>
      </c>
      <c r="U360" s="66" t="str">
        <f t="shared" si="132"/>
        <v/>
      </c>
      <c r="W360" s="68" t="str">
        <f t="shared" si="124"/>
        <v/>
      </c>
      <c r="X360" s="68" t="str">
        <f t="shared" si="125"/>
        <v/>
      </c>
      <c r="Y360" s="68" t="str">
        <f t="shared" si="126"/>
        <v/>
      </c>
      <c r="Z360" s="68" t="str">
        <f t="shared" si="127"/>
        <v/>
      </c>
    </row>
    <row r="361" spans="2:26" ht="0.95" hidden="1" customHeight="1">
      <c r="B361" s="63">
        <v>13</v>
      </c>
      <c r="C361" s="64" t="s">
        <v>779</v>
      </c>
      <c r="D361" s="65" t="s">
        <v>636</v>
      </c>
      <c r="E361" s="65" t="s">
        <v>636</v>
      </c>
      <c r="F361" s="65" t="s">
        <v>636</v>
      </c>
      <c r="G361" s="65" t="s">
        <v>636</v>
      </c>
      <c r="R361" s="66" t="str">
        <f t="shared" si="129"/>
        <v/>
      </c>
      <c r="S361" s="66" t="str">
        <f t="shared" si="130"/>
        <v/>
      </c>
      <c r="T361" s="66" t="str">
        <f t="shared" si="131"/>
        <v/>
      </c>
      <c r="U361" s="66" t="str">
        <f t="shared" si="132"/>
        <v/>
      </c>
      <c r="W361" s="68" t="str">
        <f t="shared" si="124"/>
        <v/>
      </c>
      <c r="X361" s="68" t="str">
        <f t="shared" si="125"/>
        <v/>
      </c>
      <c r="Y361" s="68" t="str">
        <f t="shared" si="126"/>
        <v/>
      </c>
      <c r="Z361" s="68" t="str">
        <f t="shared" si="127"/>
        <v/>
      </c>
    </row>
    <row r="362" spans="2:26" ht="12.95" hidden="1" customHeight="1">
      <c r="B362" s="67"/>
      <c r="C362" s="64"/>
      <c r="D362" s="65" t="s">
        <v>780</v>
      </c>
      <c r="E362" s="65" t="s">
        <v>781</v>
      </c>
      <c r="F362" s="65" t="s">
        <v>782</v>
      </c>
      <c r="G362" s="65" t="s">
        <v>783</v>
      </c>
      <c r="J362" s="63">
        <v>1</v>
      </c>
      <c r="K362" s="66" t="str">
        <f t="shared" ref="K362:N364" si="133">IF($W$91="↘",D362&amp;CHAR(10),IF($Z$91=TRUE,D362&amp;CHAR(10),""))</f>
        <v/>
      </c>
      <c r="L362" s="66" t="str">
        <f t="shared" si="133"/>
        <v/>
      </c>
      <c r="M362" s="66" t="str">
        <f t="shared" si="133"/>
        <v/>
      </c>
      <c r="N362" s="66" t="str">
        <f t="shared" si="133"/>
        <v/>
      </c>
      <c r="R362" s="66" t="str">
        <f t="shared" si="129"/>
        <v/>
      </c>
      <c r="S362" s="66" t="str">
        <f t="shared" si="130"/>
        <v/>
      </c>
      <c r="T362" s="66" t="str">
        <f t="shared" si="131"/>
        <v/>
      </c>
      <c r="U362" s="66" t="str">
        <f t="shared" si="132"/>
        <v/>
      </c>
      <c r="W362" s="68" t="str">
        <f t="shared" si="124"/>
        <v/>
      </c>
      <c r="X362" s="68" t="str">
        <f t="shared" si="125"/>
        <v/>
      </c>
      <c r="Y362" s="68" t="str">
        <f t="shared" si="126"/>
        <v/>
      </c>
      <c r="Z362" s="68" t="str">
        <f t="shared" si="127"/>
        <v/>
      </c>
    </row>
    <row r="363" spans="2:26" ht="8.1" hidden="1" customHeight="1">
      <c r="B363" s="67"/>
      <c r="C363" s="64"/>
      <c r="D363" s="65" t="s">
        <v>784</v>
      </c>
      <c r="E363" s="65" t="s">
        <v>785</v>
      </c>
      <c r="F363" s="65" t="s">
        <v>786</v>
      </c>
      <c r="G363" s="65" t="s">
        <v>787</v>
      </c>
      <c r="J363" s="63">
        <v>2</v>
      </c>
      <c r="K363" s="66" t="str">
        <f t="shared" si="133"/>
        <v/>
      </c>
      <c r="L363" s="66" t="str">
        <f t="shared" si="133"/>
        <v/>
      </c>
      <c r="M363" s="66" t="str">
        <f t="shared" si="133"/>
        <v/>
      </c>
      <c r="N363" s="66" t="str">
        <f t="shared" si="133"/>
        <v/>
      </c>
      <c r="R363" s="66" t="str">
        <f t="shared" si="129"/>
        <v/>
      </c>
      <c r="S363" s="66" t="str">
        <f t="shared" si="130"/>
        <v/>
      </c>
      <c r="T363" s="66" t="str">
        <f t="shared" si="131"/>
        <v/>
      </c>
      <c r="U363" s="66" t="str">
        <f t="shared" si="132"/>
        <v/>
      </c>
      <c r="W363" s="68" t="str">
        <f t="shared" si="124"/>
        <v/>
      </c>
      <c r="X363" s="68" t="str">
        <f t="shared" si="125"/>
        <v/>
      </c>
      <c r="Y363" s="68" t="str">
        <f t="shared" si="126"/>
        <v/>
      </c>
      <c r="Z363" s="68" t="str">
        <f t="shared" si="127"/>
        <v/>
      </c>
    </row>
    <row r="364" spans="2:26" ht="0.95" hidden="1" customHeight="1">
      <c r="B364" s="67"/>
      <c r="C364" s="64"/>
      <c r="D364" s="65" t="s">
        <v>788</v>
      </c>
      <c r="E364" s="65" t="s">
        <v>789</v>
      </c>
      <c r="F364" s="65" t="s">
        <v>790</v>
      </c>
      <c r="G364" s="65" t="s">
        <v>791</v>
      </c>
      <c r="J364" s="63">
        <v>3</v>
      </c>
      <c r="K364" s="66" t="str">
        <f t="shared" si="133"/>
        <v/>
      </c>
      <c r="L364" s="66" t="str">
        <f t="shared" si="133"/>
        <v/>
      </c>
      <c r="M364" s="66" t="str">
        <f t="shared" si="133"/>
        <v/>
      </c>
      <c r="N364" s="66" t="str">
        <f t="shared" si="133"/>
        <v/>
      </c>
      <c r="R364" s="66" t="str">
        <f t="shared" si="129"/>
        <v/>
      </c>
      <c r="S364" s="66" t="str">
        <f t="shared" si="130"/>
        <v/>
      </c>
      <c r="T364" s="66" t="str">
        <f t="shared" si="131"/>
        <v/>
      </c>
      <c r="U364" s="66" t="str">
        <f t="shared" si="132"/>
        <v/>
      </c>
      <c r="W364" s="68" t="str">
        <f t="shared" si="124"/>
        <v/>
      </c>
      <c r="X364" s="68" t="str">
        <f t="shared" si="125"/>
        <v/>
      </c>
      <c r="Y364" s="68" t="str">
        <f t="shared" si="126"/>
        <v/>
      </c>
      <c r="Z364" s="68" t="str">
        <f t="shared" si="127"/>
        <v/>
      </c>
    </row>
    <row r="365" spans="2:26" ht="12.95" hidden="1" customHeight="1">
      <c r="B365" s="67"/>
      <c r="C365" s="64"/>
      <c r="D365" s="65"/>
      <c r="E365" s="65"/>
      <c r="F365" s="65"/>
      <c r="G365" s="65"/>
      <c r="R365" s="66" t="str">
        <f t="shared" si="129"/>
        <v/>
      </c>
      <c r="S365" s="66" t="str">
        <f t="shared" si="130"/>
        <v/>
      </c>
      <c r="T365" s="66" t="str">
        <f t="shared" si="131"/>
        <v/>
      </c>
      <c r="U365" s="66" t="str">
        <f t="shared" si="132"/>
        <v/>
      </c>
      <c r="W365" s="68" t="str">
        <f t="shared" si="124"/>
        <v/>
      </c>
      <c r="X365" s="68" t="str">
        <f t="shared" si="125"/>
        <v/>
      </c>
      <c r="Y365" s="68" t="str">
        <f t="shared" si="126"/>
        <v/>
      </c>
      <c r="Z365" s="68" t="str">
        <f t="shared" si="127"/>
        <v/>
      </c>
    </row>
    <row r="366" spans="2:26" ht="12.95" hidden="1" customHeight="1">
      <c r="B366" s="63">
        <v>14</v>
      </c>
      <c r="C366" s="64" t="s">
        <v>792</v>
      </c>
      <c r="D366" s="65" t="s">
        <v>636</v>
      </c>
      <c r="E366" s="65" t="s">
        <v>636</v>
      </c>
      <c r="F366" s="65" t="s">
        <v>636</v>
      </c>
      <c r="G366" s="65" t="s">
        <v>636</v>
      </c>
      <c r="R366" s="66" t="str">
        <f t="shared" si="129"/>
        <v/>
      </c>
      <c r="S366" s="66" t="str">
        <f t="shared" si="130"/>
        <v/>
      </c>
      <c r="T366" s="66" t="str">
        <f t="shared" si="131"/>
        <v/>
      </c>
      <c r="U366" s="66" t="str">
        <f t="shared" si="132"/>
        <v/>
      </c>
      <c r="W366" s="68" t="str">
        <f t="shared" si="124"/>
        <v/>
      </c>
      <c r="X366" s="68" t="str">
        <f t="shared" si="125"/>
        <v/>
      </c>
      <c r="Y366" s="68" t="str">
        <f t="shared" si="126"/>
        <v/>
      </c>
      <c r="Z366" s="68" t="str">
        <f t="shared" si="127"/>
        <v/>
      </c>
    </row>
    <row r="367" spans="2:26" ht="12.95" hidden="1" customHeight="1">
      <c r="B367" s="67"/>
      <c r="C367" s="64"/>
      <c r="D367" s="65" t="s">
        <v>793</v>
      </c>
      <c r="E367" s="65" t="s">
        <v>781</v>
      </c>
      <c r="F367" s="65" t="s">
        <v>782</v>
      </c>
      <c r="G367" s="65" t="s">
        <v>783</v>
      </c>
      <c r="J367" s="63">
        <v>1</v>
      </c>
      <c r="K367" s="66" t="str">
        <f t="shared" ref="K367:N369" si="134">IF($W$92="↘",D367&amp;CHAR(10),IF($Z$92=TRUE,D367&amp;CHAR(10),""))</f>
        <v/>
      </c>
      <c r="L367" s="66" t="str">
        <f t="shared" si="134"/>
        <v/>
      </c>
      <c r="M367" s="66" t="str">
        <f t="shared" si="134"/>
        <v/>
      </c>
      <c r="N367" s="66" t="str">
        <f t="shared" si="134"/>
        <v/>
      </c>
      <c r="R367" s="66" t="str">
        <f t="shared" si="129"/>
        <v/>
      </c>
      <c r="S367" s="66" t="str">
        <f t="shared" si="130"/>
        <v/>
      </c>
      <c r="T367" s="66" t="str">
        <f t="shared" si="131"/>
        <v/>
      </c>
      <c r="U367" s="66" t="str">
        <f t="shared" si="132"/>
        <v/>
      </c>
      <c r="W367" s="68" t="str">
        <f t="shared" si="124"/>
        <v/>
      </c>
      <c r="X367" s="68" t="str">
        <f t="shared" si="125"/>
        <v/>
      </c>
      <c r="Y367" s="68" t="str">
        <f t="shared" si="126"/>
        <v/>
      </c>
      <c r="Z367" s="68" t="str">
        <f t="shared" si="127"/>
        <v/>
      </c>
    </row>
    <row r="368" spans="2:26" ht="9" hidden="1" customHeight="1">
      <c r="B368" s="67"/>
      <c r="C368" s="64"/>
      <c r="D368" s="65" t="s">
        <v>794</v>
      </c>
      <c r="E368" s="65" t="s">
        <v>785</v>
      </c>
      <c r="F368" s="65" t="s">
        <v>786</v>
      </c>
      <c r="G368" s="65" t="s">
        <v>787</v>
      </c>
      <c r="J368" s="63">
        <v>2</v>
      </c>
      <c r="K368" s="66" t="str">
        <f t="shared" si="134"/>
        <v/>
      </c>
      <c r="L368" s="66" t="str">
        <f t="shared" si="134"/>
        <v/>
      </c>
      <c r="M368" s="66" t="str">
        <f t="shared" si="134"/>
        <v/>
      </c>
      <c r="N368" s="66" t="str">
        <f t="shared" si="134"/>
        <v/>
      </c>
      <c r="R368" s="66" t="str">
        <f t="shared" si="129"/>
        <v/>
      </c>
      <c r="S368" s="66" t="str">
        <f t="shared" si="130"/>
        <v/>
      </c>
      <c r="T368" s="66" t="str">
        <f t="shared" si="131"/>
        <v/>
      </c>
      <c r="U368" s="66" t="str">
        <f t="shared" si="132"/>
        <v/>
      </c>
      <c r="W368" s="68" t="str">
        <f t="shared" si="124"/>
        <v/>
      </c>
      <c r="X368" s="68" t="str">
        <f t="shared" si="125"/>
        <v/>
      </c>
      <c r="Y368" s="68" t="str">
        <f t="shared" si="126"/>
        <v/>
      </c>
      <c r="Z368" s="68" t="str">
        <f t="shared" si="127"/>
        <v/>
      </c>
    </row>
    <row r="369" spans="2:26" ht="0.95" hidden="1" customHeight="1">
      <c r="B369" s="67"/>
      <c r="C369" s="64"/>
      <c r="D369" s="65" t="s">
        <v>788</v>
      </c>
      <c r="E369" s="65" t="s">
        <v>789</v>
      </c>
      <c r="F369" s="65" t="s">
        <v>790</v>
      </c>
      <c r="G369" s="65" t="s">
        <v>795</v>
      </c>
      <c r="J369" s="63">
        <v>3</v>
      </c>
      <c r="K369" s="66" t="str">
        <f t="shared" si="134"/>
        <v/>
      </c>
      <c r="L369" s="66" t="str">
        <f t="shared" si="134"/>
        <v/>
      </c>
      <c r="M369" s="66" t="str">
        <f t="shared" si="134"/>
        <v/>
      </c>
      <c r="N369" s="66" t="str">
        <f t="shared" si="134"/>
        <v/>
      </c>
      <c r="R369" s="66" t="str">
        <f t="shared" si="129"/>
        <v/>
      </c>
      <c r="S369" s="66" t="str">
        <f t="shared" si="130"/>
        <v/>
      </c>
      <c r="T369" s="66" t="str">
        <f t="shared" si="131"/>
        <v/>
      </c>
      <c r="U369" s="66" t="str">
        <f t="shared" si="132"/>
        <v/>
      </c>
      <c r="W369" s="68" t="str">
        <f t="shared" si="124"/>
        <v/>
      </c>
      <c r="X369" s="68" t="str">
        <f t="shared" si="125"/>
        <v/>
      </c>
      <c r="Y369" s="68" t="str">
        <f t="shared" si="126"/>
        <v/>
      </c>
      <c r="Z369" s="68" t="str">
        <f t="shared" si="127"/>
        <v/>
      </c>
    </row>
    <row r="370" spans="2:26" ht="12.95" hidden="1" customHeight="1">
      <c r="B370" s="67"/>
      <c r="C370" s="64"/>
      <c r="D370" s="65"/>
      <c r="E370" s="65"/>
      <c r="F370" s="65"/>
      <c r="G370" s="65"/>
      <c r="R370" s="66" t="str">
        <f t="shared" si="129"/>
        <v/>
      </c>
      <c r="S370" s="66" t="str">
        <f t="shared" si="130"/>
        <v/>
      </c>
      <c r="T370" s="66" t="str">
        <f t="shared" si="131"/>
        <v/>
      </c>
      <c r="U370" s="66" t="str">
        <f t="shared" si="132"/>
        <v/>
      </c>
      <c r="W370" s="68" t="str">
        <f t="shared" si="124"/>
        <v/>
      </c>
      <c r="X370" s="68" t="str">
        <f t="shared" si="125"/>
        <v/>
      </c>
      <c r="Y370" s="68" t="str">
        <f t="shared" si="126"/>
        <v/>
      </c>
      <c r="Z370" s="68" t="str">
        <f t="shared" si="127"/>
        <v/>
      </c>
    </row>
    <row r="371" spans="2:26" ht="12.95" hidden="1" customHeight="1">
      <c r="B371" s="63">
        <v>15</v>
      </c>
      <c r="C371" s="64" t="s">
        <v>796</v>
      </c>
      <c r="D371" s="65" t="s">
        <v>636</v>
      </c>
      <c r="E371" s="65" t="s">
        <v>636</v>
      </c>
      <c r="F371" s="65" t="s">
        <v>636</v>
      </c>
      <c r="G371" s="65" t="s">
        <v>636</v>
      </c>
      <c r="R371" s="66" t="str">
        <f t="shared" si="129"/>
        <v/>
      </c>
      <c r="S371" s="66" t="str">
        <f t="shared" si="130"/>
        <v/>
      </c>
      <c r="T371" s="66" t="str">
        <f t="shared" si="131"/>
        <v/>
      </c>
      <c r="U371" s="66" t="str">
        <f t="shared" si="132"/>
        <v/>
      </c>
      <c r="W371" s="68" t="str">
        <f t="shared" si="124"/>
        <v/>
      </c>
      <c r="X371" s="68" t="str">
        <f t="shared" si="125"/>
        <v/>
      </c>
      <c r="Y371" s="68" t="str">
        <f t="shared" si="126"/>
        <v/>
      </c>
      <c r="Z371" s="68" t="str">
        <f t="shared" si="127"/>
        <v/>
      </c>
    </row>
    <row r="372" spans="2:26" ht="3" hidden="1" customHeight="1">
      <c r="B372" s="67"/>
      <c r="C372" s="64"/>
      <c r="D372" s="65" t="s">
        <v>797</v>
      </c>
      <c r="E372" s="65" t="s">
        <v>798</v>
      </c>
      <c r="F372" s="65" t="s">
        <v>799</v>
      </c>
      <c r="G372" s="65" t="s">
        <v>800</v>
      </c>
      <c r="J372" s="63">
        <v>1</v>
      </c>
      <c r="K372" s="66" t="str">
        <f t="shared" ref="K372:N374" si="135">IF($W$93="↘",D372&amp;CHAR(10),IF($Z$93=TRUE,D372&amp;CHAR(10),""))</f>
        <v/>
      </c>
      <c r="L372" s="66" t="str">
        <f t="shared" si="135"/>
        <v/>
      </c>
      <c r="M372" s="66" t="str">
        <f t="shared" si="135"/>
        <v/>
      </c>
      <c r="N372" s="66" t="str">
        <f t="shared" si="135"/>
        <v/>
      </c>
      <c r="R372" s="66" t="str">
        <f t="shared" si="129"/>
        <v/>
      </c>
      <c r="S372" s="66" t="str">
        <f t="shared" si="130"/>
        <v/>
      </c>
      <c r="T372" s="66" t="str">
        <f t="shared" si="131"/>
        <v/>
      </c>
      <c r="U372" s="66" t="str">
        <f t="shared" si="132"/>
        <v/>
      </c>
      <c r="W372" s="68" t="str">
        <f t="shared" si="124"/>
        <v/>
      </c>
      <c r="X372" s="68" t="str">
        <f t="shared" si="125"/>
        <v/>
      </c>
      <c r="Y372" s="68" t="str">
        <f t="shared" si="126"/>
        <v/>
      </c>
      <c r="Z372" s="68" t="str">
        <f t="shared" si="127"/>
        <v/>
      </c>
    </row>
    <row r="373" spans="2:26" ht="0.95" hidden="1" customHeight="1">
      <c r="B373" s="67"/>
      <c r="C373" s="64"/>
      <c r="D373" s="65" t="s">
        <v>801</v>
      </c>
      <c r="E373" s="65" t="s">
        <v>802</v>
      </c>
      <c r="F373" s="65" t="s">
        <v>803</v>
      </c>
      <c r="G373" s="65" t="s">
        <v>804</v>
      </c>
      <c r="J373" s="63">
        <v>2</v>
      </c>
      <c r="K373" s="66" t="str">
        <f t="shared" si="135"/>
        <v/>
      </c>
      <c r="L373" s="66" t="str">
        <f t="shared" si="135"/>
        <v/>
      </c>
      <c r="M373" s="66" t="str">
        <f t="shared" si="135"/>
        <v/>
      </c>
      <c r="N373" s="66" t="str">
        <f t="shared" si="135"/>
        <v/>
      </c>
      <c r="R373" s="66" t="str">
        <f t="shared" si="129"/>
        <v/>
      </c>
      <c r="S373" s="66" t="str">
        <f t="shared" si="130"/>
        <v/>
      </c>
      <c r="T373" s="66" t="str">
        <f t="shared" si="131"/>
        <v/>
      </c>
      <c r="U373" s="66" t="str">
        <f t="shared" si="132"/>
        <v/>
      </c>
      <c r="W373" s="68" t="str">
        <f t="shared" si="124"/>
        <v/>
      </c>
      <c r="X373" s="68" t="str">
        <f t="shared" si="125"/>
        <v/>
      </c>
      <c r="Y373" s="68" t="str">
        <f t="shared" si="126"/>
        <v/>
      </c>
      <c r="Z373" s="68" t="str">
        <f t="shared" si="127"/>
        <v/>
      </c>
    </row>
    <row r="374" spans="2:26" ht="0.95" hidden="1" customHeight="1">
      <c r="B374" s="67"/>
      <c r="C374" s="64"/>
      <c r="D374" s="65" t="s">
        <v>805</v>
      </c>
      <c r="E374" s="65" t="s">
        <v>806</v>
      </c>
      <c r="F374" s="65" t="s">
        <v>807</v>
      </c>
      <c r="G374" s="65" t="s">
        <v>808</v>
      </c>
      <c r="J374" s="63">
        <v>3</v>
      </c>
      <c r="K374" s="66" t="str">
        <f t="shared" si="135"/>
        <v/>
      </c>
      <c r="L374" s="66" t="str">
        <f t="shared" si="135"/>
        <v/>
      </c>
      <c r="M374" s="66" t="str">
        <f t="shared" si="135"/>
        <v/>
      </c>
      <c r="N374" s="66" t="str">
        <f t="shared" si="135"/>
        <v/>
      </c>
      <c r="R374" s="66" t="str">
        <f t="shared" si="129"/>
        <v/>
      </c>
      <c r="S374" s="66" t="str">
        <f t="shared" si="130"/>
        <v/>
      </c>
      <c r="T374" s="66" t="str">
        <f t="shared" si="131"/>
        <v/>
      </c>
      <c r="U374" s="66" t="str">
        <f t="shared" si="132"/>
        <v/>
      </c>
      <c r="W374" s="68" t="str">
        <f t="shared" si="124"/>
        <v/>
      </c>
      <c r="X374" s="68" t="str">
        <f t="shared" si="125"/>
        <v/>
      </c>
      <c r="Y374" s="68" t="str">
        <f t="shared" si="126"/>
        <v/>
      </c>
      <c r="Z374" s="68" t="str">
        <f t="shared" si="127"/>
        <v/>
      </c>
    </row>
    <row r="375" spans="2:26" ht="0.95" hidden="1" customHeight="1">
      <c r="B375" s="67"/>
      <c r="C375" s="64"/>
      <c r="D375" s="65"/>
      <c r="E375" s="65"/>
      <c r="F375" s="65"/>
      <c r="G375" s="65"/>
      <c r="R375" s="66" t="str">
        <f t="shared" si="129"/>
        <v/>
      </c>
      <c r="S375" s="66" t="str">
        <f t="shared" si="130"/>
        <v/>
      </c>
      <c r="T375" s="66" t="str">
        <f t="shared" si="131"/>
        <v/>
      </c>
      <c r="U375" s="66" t="str">
        <f t="shared" si="132"/>
        <v/>
      </c>
      <c r="W375" s="68" t="str">
        <f t="shared" si="124"/>
        <v/>
      </c>
      <c r="X375" s="68" t="str">
        <f t="shared" si="125"/>
        <v/>
      </c>
      <c r="Y375" s="68" t="str">
        <f t="shared" si="126"/>
        <v/>
      </c>
      <c r="Z375" s="68" t="str">
        <f t="shared" si="127"/>
        <v/>
      </c>
    </row>
    <row r="376" spans="2:26" ht="0.95" hidden="1" customHeight="1">
      <c r="B376" s="63">
        <v>16</v>
      </c>
      <c r="C376" s="64" t="s">
        <v>809</v>
      </c>
      <c r="D376" s="65" t="s">
        <v>636</v>
      </c>
      <c r="E376" s="65" t="s">
        <v>636</v>
      </c>
      <c r="F376" s="65" t="s">
        <v>636</v>
      </c>
      <c r="G376" s="65" t="s">
        <v>636</v>
      </c>
      <c r="R376" s="66" t="str">
        <f t="shared" si="129"/>
        <v/>
      </c>
      <c r="S376" s="66" t="str">
        <f t="shared" si="130"/>
        <v/>
      </c>
      <c r="T376" s="66" t="str">
        <f t="shared" si="131"/>
        <v/>
      </c>
      <c r="U376" s="66" t="str">
        <f t="shared" si="132"/>
        <v/>
      </c>
      <c r="W376" s="68" t="str">
        <f t="shared" si="124"/>
        <v/>
      </c>
      <c r="X376" s="68" t="str">
        <f t="shared" si="125"/>
        <v/>
      </c>
      <c r="Y376" s="68" t="str">
        <f t="shared" si="126"/>
        <v/>
      </c>
      <c r="Z376" s="68" t="str">
        <f t="shared" si="127"/>
        <v/>
      </c>
    </row>
    <row r="377" spans="2:26" ht="6" hidden="1" customHeight="1">
      <c r="B377" s="67"/>
      <c r="C377" s="64"/>
      <c r="D377" s="65" t="s">
        <v>797</v>
      </c>
      <c r="E377" s="65" t="s">
        <v>810</v>
      </c>
      <c r="F377" s="65" t="s">
        <v>799</v>
      </c>
      <c r="G377" s="65" t="s">
        <v>811</v>
      </c>
      <c r="J377" s="63">
        <v>1</v>
      </c>
      <c r="K377" s="66" t="str">
        <f t="shared" ref="K377:N379" si="136">IF($W$94="↘",D377&amp;CHAR(10),IF($Z$94=TRUE,D377&amp;CHAR(10),""))</f>
        <v/>
      </c>
      <c r="L377" s="66" t="str">
        <f t="shared" si="136"/>
        <v/>
      </c>
      <c r="M377" s="66" t="str">
        <f t="shared" si="136"/>
        <v/>
      </c>
      <c r="N377" s="66" t="str">
        <f t="shared" si="136"/>
        <v/>
      </c>
      <c r="R377" s="66" t="str">
        <f t="shared" si="129"/>
        <v/>
      </c>
      <c r="S377" s="66" t="str">
        <f t="shared" si="130"/>
        <v/>
      </c>
      <c r="T377" s="66" t="str">
        <f t="shared" si="131"/>
        <v/>
      </c>
      <c r="U377" s="66" t="str">
        <f t="shared" si="132"/>
        <v/>
      </c>
      <c r="W377" s="68" t="str">
        <f t="shared" si="124"/>
        <v/>
      </c>
      <c r="X377" s="68" t="str">
        <f t="shared" si="125"/>
        <v/>
      </c>
      <c r="Y377" s="68" t="str">
        <f t="shared" si="126"/>
        <v/>
      </c>
      <c r="Z377" s="68" t="str">
        <f t="shared" si="127"/>
        <v/>
      </c>
    </row>
    <row r="378" spans="2:26" ht="0.95" hidden="1" customHeight="1">
      <c r="B378" s="67"/>
      <c r="C378" s="64"/>
      <c r="D378" s="65" t="s">
        <v>812</v>
      </c>
      <c r="E378" s="65" t="s">
        <v>813</v>
      </c>
      <c r="F378" s="65" t="s">
        <v>814</v>
      </c>
      <c r="G378" s="65" t="s">
        <v>804</v>
      </c>
      <c r="J378" s="63">
        <v>2</v>
      </c>
      <c r="K378" s="66" t="str">
        <f t="shared" si="136"/>
        <v/>
      </c>
      <c r="L378" s="66" t="str">
        <f t="shared" si="136"/>
        <v/>
      </c>
      <c r="M378" s="66" t="str">
        <f t="shared" si="136"/>
        <v/>
      </c>
      <c r="N378" s="66" t="str">
        <f t="shared" si="136"/>
        <v/>
      </c>
      <c r="R378" s="66" t="str">
        <f t="shared" si="129"/>
        <v/>
      </c>
      <c r="S378" s="66" t="str">
        <f t="shared" si="130"/>
        <v/>
      </c>
      <c r="T378" s="66" t="str">
        <f t="shared" si="131"/>
        <v/>
      </c>
      <c r="U378" s="66" t="str">
        <f t="shared" si="132"/>
        <v/>
      </c>
      <c r="W378" s="68" t="str">
        <f t="shared" si="124"/>
        <v/>
      </c>
      <c r="X378" s="68" t="str">
        <f t="shared" si="125"/>
        <v/>
      </c>
      <c r="Y378" s="68" t="str">
        <f t="shared" si="126"/>
        <v/>
      </c>
      <c r="Z378" s="68" t="str">
        <f t="shared" si="127"/>
        <v/>
      </c>
    </row>
    <row r="379" spans="2:26" ht="0.95" hidden="1" customHeight="1">
      <c r="B379" s="67"/>
      <c r="C379" s="64"/>
      <c r="D379" s="65" t="s">
        <v>815</v>
      </c>
      <c r="E379" s="65" t="s">
        <v>806</v>
      </c>
      <c r="F379" s="65" t="s">
        <v>807</v>
      </c>
      <c r="G379" s="65" t="s">
        <v>816</v>
      </c>
      <c r="J379" s="63">
        <v>3</v>
      </c>
      <c r="K379" s="66" t="str">
        <f t="shared" si="136"/>
        <v/>
      </c>
      <c r="L379" s="66" t="str">
        <f t="shared" si="136"/>
        <v/>
      </c>
      <c r="M379" s="66" t="str">
        <f t="shared" si="136"/>
        <v/>
      </c>
      <c r="N379" s="66" t="str">
        <f t="shared" si="136"/>
        <v/>
      </c>
      <c r="R379" s="66" t="str">
        <f t="shared" si="129"/>
        <v/>
      </c>
      <c r="S379" s="66" t="str">
        <f t="shared" si="130"/>
        <v/>
      </c>
      <c r="T379" s="66" t="str">
        <f t="shared" si="131"/>
        <v/>
      </c>
      <c r="U379" s="66" t="str">
        <f t="shared" si="132"/>
        <v/>
      </c>
      <c r="W379" s="68" t="str">
        <f t="shared" si="124"/>
        <v/>
      </c>
      <c r="X379" s="68" t="str">
        <f t="shared" si="125"/>
        <v/>
      </c>
      <c r="Y379" s="68" t="str">
        <f t="shared" si="126"/>
        <v/>
      </c>
      <c r="Z379" s="68" t="str">
        <f t="shared" si="127"/>
        <v/>
      </c>
    </row>
    <row r="380" spans="2:26" ht="12.95" hidden="1" customHeight="1">
      <c r="B380" s="67"/>
      <c r="C380" s="64"/>
      <c r="D380" s="65"/>
      <c r="E380" s="65"/>
      <c r="F380" s="65"/>
      <c r="G380" s="65"/>
      <c r="R380" s="66" t="str">
        <f t="shared" si="129"/>
        <v/>
      </c>
      <c r="S380" s="66" t="str">
        <f t="shared" si="130"/>
        <v/>
      </c>
      <c r="T380" s="66" t="str">
        <f t="shared" si="131"/>
        <v/>
      </c>
      <c r="U380" s="66" t="str">
        <f t="shared" si="132"/>
        <v/>
      </c>
      <c r="W380" s="68" t="str">
        <f t="shared" si="124"/>
        <v/>
      </c>
      <c r="X380" s="68" t="str">
        <f t="shared" si="125"/>
        <v/>
      </c>
      <c r="Y380" s="68" t="str">
        <f t="shared" si="126"/>
        <v/>
      </c>
      <c r="Z380" s="68" t="str">
        <f t="shared" si="127"/>
        <v/>
      </c>
    </row>
    <row r="381" spans="2:26" ht="12.95" hidden="1" customHeight="1">
      <c r="B381" s="63">
        <v>17</v>
      </c>
      <c r="C381" s="64" t="s">
        <v>817</v>
      </c>
      <c r="D381" s="65" t="s">
        <v>636</v>
      </c>
      <c r="E381" s="65" t="s">
        <v>636</v>
      </c>
      <c r="F381" s="65" t="s">
        <v>636</v>
      </c>
      <c r="G381" s="65" t="s">
        <v>636</v>
      </c>
      <c r="R381" s="66" t="str">
        <f t="shared" si="129"/>
        <v/>
      </c>
      <c r="S381" s="66" t="str">
        <f t="shared" si="130"/>
        <v/>
      </c>
      <c r="T381" s="66" t="str">
        <f t="shared" si="131"/>
        <v/>
      </c>
      <c r="U381" s="66" t="str">
        <f t="shared" si="132"/>
        <v/>
      </c>
      <c r="W381" s="68" t="str">
        <f t="shared" si="124"/>
        <v/>
      </c>
      <c r="X381" s="68" t="str">
        <f t="shared" si="125"/>
        <v/>
      </c>
      <c r="Y381" s="68" t="str">
        <f t="shared" si="126"/>
        <v/>
      </c>
      <c r="Z381" s="68" t="str">
        <f t="shared" si="127"/>
        <v/>
      </c>
    </row>
    <row r="382" spans="2:26" ht="12.95" hidden="1" customHeight="1">
      <c r="B382" s="67"/>
      <c r="C382" s="64"/>
      <c r="D382" s="65" t="s">
        <v>797</v>
      </c>
      <c r="E382" s="65" t="s">
        <v>810</v>
      </c>
      <c r="F382" s="65" t="s">
        <v>818</v>
      </c>
      <c r="G382" s="65" t="s">
        <v>819</v>
      </c>
      <c r="J382" s="63">
        <v>1</v>
      </c>
      <c r="K382" s="66" t="str">
        <f t="shared" ref="K382:N384" si="137">IF($W$95="↘",D382&amp;CHAR(10),IF($Z$95=TRUE,D382&amp;CHAR(10),""))</f>
        <v/>
      </c>
      <c r="L382" s="66" t="str">
        <f t="shared" si="137"/>
        <v/>
      </c>
      <c r="M382" s="66" t="str">
        <f t="shared" si="137"/>
        <v/>
      </c>
      <c r="N382" s="66" t="str">
        <f t="shared" si="137"/>
        <v/>
      </c>
    </row>
    <row r="383" spans="2:26" ht="12.95" hidden="1" customHeight="1">
      <c r="B383" s="67"/>
      <c r="C383" s="64"/>
      <c r="D383" s="65" t="s">
        <v>812</v>
      </c>
      <c r="E383" s="65" t="s">
        <v>820</v>
      </c>
      <c r="F383" s="65" t="s">
        <v>821</v>
      </c>
      <c r="G383" s="65" t="s">
        <v>811</v>
      </c>
      <c r="J383" s="63">
        <v>2</v>
      </c>
      <c r="K383" s="66" t="str">
        <f t="shared" si="137"/>
        <v/>
      </c>
      <c r="L383" s="66" t="str">
        <f t="shared" si="137"/>
        <v/>
      </c>
      <c r="M383" s="66" t="str">
        <f t="shared" si="137"/>
        <v/>
      </c>
      <c r="N383" s="66" t="str">
        <f t="shared" si="137"/>
        <v/>
      </c>
    </row>
    <row r="384" spans="2:26" ht="12.95" hidden="1" customHeight="1">
      <c r="B384" s="67"/>
      <c r="C384" s="64"/>
      <c r="D384" s="65" t="s">
        <v>822</v>
      </c>
      <c r="E384" s="65" t="s">
        <v>823</v>
      </c>
      <c r="F384" s="65"/>
      <c r="G384" s="65" t="s">
        <v>824</v>
      </c>
      <c r="J384" s="63">
        <v>3</v>
      </c>
      <c r="K384" s="66" t="str">
        <f t="shared" si="137"/>
        <v/>
      </c>
      <c r="L384" s="66" t="str">
        <f t="shared" si="137"/>
        <v/>
      </c>
      <c r="M384" s="66" t="str">
        <f t="shared" si="137"/>
        <v/>
      </c>
      <c r="N384" s="66" t="str">
        <f t="shared" si="137"/>
        <v/>
      </c>
    </row>
    <row r="385" spans="2:22" ht="12.95" hidden="1" customHeight="1">
      <c r="B385" s="67"/>
      <c r="C385" s="64"/>
      <c r="D385" s="65"/>
      <c r="E385" s="65"/>
      <c r="F385" s="65"/>
      <c r="G385" s="65"/>
    </row>
    <row r="386" spans="2:22" ht="12.95" hidden="1" customHeight="1">
      <c r="B386" s="63">
        <v>18</v>
      </c>
      <c r="C386" s="64" t="s">
        <v>825</v>
      </c>
      <c r="D386" s="65" t="s">
        <v>636</v>
      </c>
      <c r="E386" s="65" t="s">
        <v>636</v>
      </c>
      <c r="F386" s="65" t="s">
        <v>636</v>
      </c>
      <c r="G386" s="65" t="s">
        <v>636</v>
      </c>
    </row>
    <row r="387" spans="2:22" ht="12.95" hidden="1" customHeight="1">
      <c r="B387" s="67"/>
      <c r="C387" s="64"/>
      <c r="D387" s="65" t="s">
        <v>826</v>
      </c>
      <c r="E387" s="65" t="s">
        <v>827</v>
      </c>
      <c r="F387" s="65" t="s">
        <v>828</v>
      </c>
      <c r="G387" s="65" t="s">
        <v>829</v>
      </c>
      <c r="J387" s="63">
        <v>1</v>
      </c>
      <c r="K387" s="66" t="str">
        <f t="shared" ref="K387:N389" si="138">IF($W$96="↘",D387&amp;CHAR(10),IF($Z$96=TRUE,D387&amp;CHAR(10),""))</f>
        <v/>
      </c>
      <c r="L387" s="66" t="str">
        <f t="shared" si="138"/>
        <v/>
      </c>
      <c r="M387" s="66" t="str">
        <f t="shared" si="138"/>
        <v/>
      </c>
      <c r="N387" s="66" t="str">
        <f t="shared" si="138"/>
        <v/>
      </c>
    </row>
    <row r="388" spans="2:22" ht="12.95" hidden="1" customHeight="1">
      <c r="B388" s="67"/>
      <c r="C388" s="64"/>
      <c r="D388" s="65" t="s">
        <v>830</v>
      </c>
      <c r="E388" s="65" t="s">
        <v>831</v>
      </c>
      <c r="F388" s="65" t="s">
        <v>832</v>
      </c>
      <c r="G388" s="65" t="s">
        <v>833</v>
      </c>
      <c r="J388" s="63">
        <v>2</v>
      </c>
      <c r="K388" s="66" t="str">
        <f t="shared" si="138"/>
        <v/>
      </c>
      <c r="L388" s="66" t="str">
        <f t="shared" si="138"/>
        <v/>
      </c>
      <c r="M388" s="66" t="str">
        <f t="shared" si="138"/>
        <v/>
      </c>
      <c r="N388" s="66" t="str">
        <f t="shared" si="138"/>
        <v/>
      </c>
      <c r="S388" s="66"/>
      <c r="T388" s="66"/>
      <c r="U388" s="66"/>
      <c r="V388" s="66"/>
    </row>
    <row r="389" spans="2:22" ht="12.95" hidden="1" customHeight="1">
      <c r="B389" s="67"/>
      <c r="C389" s="64"/>
      <c r="D389" s="65" t="s">
        <v>834</v>
      </c>
      <c r="E389" s="65" t="s">
        <v>835</v>
      </c>
      <c r="F389" s="65" t="s">
        <v>836</v>
      </c>
      <c r="G389" s="65" t="s">
        <v>837</v>
      </c>
      <c r="J389" s="63">
        <v>3</v>
      </c>
      <c r="K389" s="66" t="str">
        <f t="shared" si="138"/>
        <v/>
      </c>
      <c r="L389" s="66" t="str">
        <f t="shared" si="138"/>
        <v/>
      </c>
      <c r="M389" s="66" t="str">
        <f t="shared" si="138"/>
        <v/>
      </c>
      <c r="N389" s="66" t="str">
        <f t="shared" si="138"/>
        <v/>
      </c>
      <c r="S389" s="66"/>
      <c r="T389" s="66"/>
      <c r="U389" s="66"/>
      <c r="V389" s="66"/>
    </row>
    <row r="390" spans="2:22" ht="12.95" hidden="1" customHeight="1">
      <c r="B390" s="67"/>
      <c r="C390" s="64"/>
      <c r="D390" s="65"/>
      <c r="E390" s="65"/>
      <c r="F390" s="65"/>
      <c r="G390" s="65"/>
      <c r="S390" s="66"/>
      <c r="T390" s="66"/>
      <c r="U390" s="66"/>
      <c r="V390" s="66"/>
    </row>
    <row r="391" spans="2:22" ht="12.95" hidden="1" customHeight="1">
      <c r="B391" s="63">
        <v>19</v>
      </c>
      <c r="C391" s="64" t="s">
        <v>838</v>
      </c>
      <c r="D391" s="65" t="s">
        <v>636</v>
      </c>
      <c r="E391" s="65" t="s">
        <v>636</v>
      </c>
      <c r="F391" s="65" t="s">
        <v>636</v>
      </c>
      <c r="G391" s="65" t="s">
        <v>636</v>
      </c>
      <c r="S391" s="66"/>
      <c r="T391" s="66"/>
      <c r="U391" s="66"/>
      <c r="V391" s="66"/>
    </row>
    <row r="392" spans="2:22" ht="12.95" hidden="1" customHeight="1">
      <c r="B392" s="67"/>
      <c r="C392" s="64"/>
      <c r="D392" s="65" t="s">
        <v>826</v>
      </c>
      <c r="E392" s="65" t="s">
        <v>839</v>
      </c>
      <c r="F392" s="65" t="s">
        <v>840</v>
      </c>
      <c r="G392" s="65" t="s">
        <v>841</v>
      </c>
      <c r="J392" s="63">
        <v>1</v>
      </c>
      <c r="K392" s="66" t="str">
        <f t="shared" ref="K392:N394" si="139">IF($W$97="↘",D392&amp;CHAR(10),IF($Z$97=TRUE,D392&amp;CHAR(10),""))</f>
        <v/>
      </c>
      <c r="L392" s="66" t="str">
        <f t="shared" si="139"/>
        <v/>
      </c>
      <c r="M392" s="66" t="str">
        <f t="shared" si="139"/>
        <v/>
      </c>
      <c r="N392" s="66" t="str">
        <f t="shared" si="139"/>
        <v/>
      </c>
      <c r="S392" s="66"/>
      <c r="T392" s="66"/>
      <c r="U392" s="66"/>
      <c r="V392" s="66"/>
    </row>
    <row r="393" spans="2:22" ht="12.95" hidden="1" customHeight="1">
      <c r="B393" s="67"/>
      <c r="C393" s="64"/>
      <c r="D393" s="65" t="s">
        <v>830</v>
      </c>
      <c r="E393" s="65" t="s">
        <v>842</v>
      </c>
      <c r="F393" s="65" t="s">
        <v>843</v>
      </c>
      <c r="G393" s="65" t="s">
        <v>833</v>
      </c>
      <c r="J393" s="63">
        <v>2</v>
      </c>
      <c r="K393" s="66" t="str">
        <f t="shared" si="139"/>
        <v/>
      </c>
      <c r="L393" s="66" t="str">
        <f t="shared" si="139"/>
        <v/>
      </c>
      <c r="M393" s="66" t="str">
        <f t="shared" si="139"/>
        <v/>
      </c>
      <c r="N393" s="66" t="str">
        <f t="shared" si="139"/>
        <v/>
      </c>
      <c r="S393" s="66"/>
      <c r="T393" s="66"/>
      <c r="U393" s="66"/>
      <c r="V393" s="66"/>
    </row>
    <row r="394" spans="2:22" ht="12.95" hidden="1" customHeight="1">
      <c r="B394" s="67"/>
      <c r="C394" s="64"/>
      <c r="D394" s="65" t="s">
        <v>844</v>
      </c>
      <c r="E394" s="65" t="s">
        <v>810</v>
      </c>
      <c r="F394" s="65" t="s">
        <v>845</v>
      </c>
      <c r="G394" s="65" t="s">
        <v>846</v>
      </c>
      <c r="J394" s="63">
        <v>3</v>
      </c>
      <c r="K394" s="66" t="str">
        <f t="shared" si="139"/>
        <v/>
      </c>
      <c r="L394" s="66" t="str">
        <f t="shared" si="139"/>
        <v/>
      </c>
      <c r="M394" s="66" t="str">
        <f t="shared" si="139"/>
        <v/>
      </c>
      <c r="N394" s="66" t="str">
        <f t="shared" si="139"/>
        <v/>
      </c>
      <c r="S394" s="66"/>
      <c r="T394" s="66"/>
      <c r="U394" s="66"/>
      <c r="V394" s="66"/>
    </row>
    <row r="395" spans="2:22" ht="12.95" hidden="1" customHeight="1">
      <c r="B395" s="67"/>
      <c r="C395" s="64"/>
      <c r="D395" s="65"/>
      <c r="E395" s="65"/>
      <c r="F395" s="65"/>
      <c r="G395" s="65"/>
      <c r="S395" s="66"/>
      <c r="T395" s="66"/>
      <c r="U395" s="66"/>
      <c r="V395" s="66"/>
    </row>
    <row r="396" spans="2:22" ht="12.95" hidden="1" customHeight="1">
      <c r="B396" s="63">
        <v>20</v>
      </c>
      <c r="C396" s="64" t="s">
        <v>847</v>
      </c>
      <c r="D396" s="65" t="s">
        <v>636</v>
      </c>
      <c r="E396" s="65" t="s">
        <v>636</v>
      </c>
      <c r="F396" s="65" t="s">
        <v>636</v>
      </c>
      <c r="G396" s="65" t="s">
        <v>636</v>
      </c>
      <c r="S396" s="66"/>
      <c r="T396" s="66"/>
      <c r="U396" s="66"/>
      <c r="V396" s="66"/>
    </row>
    <row r="397" spans="2:22" ht="12.95" hidden="1" customHeight="1">
      <c r="B397" s="67"/>
      <c r="C397" s="64"/>
      <c r="D397" s="65" t="s">
        <v>848</v>
      </c>
      <c r="E397" s="65" t="s">
        <v>849</v>
      </c>
      <c r="F397" s="65" t="s">
        <v>850</v>
      </c>
      <c r="G397" s="65" t="s">
        <v>851</v>
      </c>
      <c r="J397" s="63">
        <v>1</v>
      </c>
      <c r="K397" s="66" t="str">
        <f t="shared" ref="K397:N399" si="140">IF($W$98="↘",D397&amp;CHAR(10),IF($Z$98=TRUE,D397&amp;CHAR(10),""))</f>
        <v/>
      </c>
      <c r="L397" s="66" t="str">
        <f t="shared" si="140"/>
        <v/>
      </c>
      <c r="M397" s="66" t="str">
        <f t="shared" si="140"/>
        <v/>
      </c>
      <c r="N397" s="66" t="str">
        <f t="shared" si="140"/>
        <v/>
      </c>
      <c r="S397" s="66"/>
      <c r="T397" s="66"/>
      <c r="U397" s="66"/>
      <c r="V397" s="66"/>
    </row>
    <row r="398" spans="2:22" ht="12.95" hidden="1" customHeight="1">
      <c r="B398" s="67"/>
      <c r="C398" s="64"/>
      <c r="D398" s="65" t="s">
        <v>852</v>
      </c>
      <c r="E398" s="65" t="s">
        <v>853</v>
      </c>
      <c r="F398" s="65" t="s">
        <v>854</v>
      </c>
      <c r="G398" s="65" t="s">
        <v>855</v>
      </c>
      <c r="J398" s="63">
        <v>2</v>
      </c>
      <c r="K398" s="66" t="str">
        <f t="shared" si="140"/>
        <v/>
      </c>
      <c r="L398" s="66" t="str">
        <f t="shared" si="140"/>
        <v/>
      </c>
      <c r="M398" s="66" t="str">
        <f t="shared" si="140"/>
        <v/>
      </c>
      <c r="N398" s="66" t="str">
        <f t="shared" si="140"/>
        <v/>
      </c>
      <c r="S398" s="66"/>
      <c r="T398" s="66"/>
      <c r="U398" s="66"/>
      <c r="V398" s="66"/>
    </row>
    <row r="399" spans="2:22" ht="12.95" hidden="1" customHeight="1">
      <c r="B399" s="67"/>
      <c r="C399" s="64"/>
      <c r="D399" s="65" t="s">
        <v>856</v>
      </c>
      <c r="E399" s="65" t="s">
        <v>857</v>
      </c>
      <c r="F399" s="65" t="s">
        <v>858</v>
      </c>
      <c r="G399" s="65" t="s">
        <v>859</v>
      </c>
      <c r="J399" s="63">
        <v>3</v>
      </c>
      <c r="K399" s="66" t="str">
        <f t="shared" si="140"/>
        <v/>
      </c>
      <c r="L399" s="66" t="str">
        <f t="shared" si="140"/>
        <v/>
      </c>
      <c r="M399" s="66" t="str">
        <f t="shared" si="140"/>
        <v/>
      </c>
      <c r="N399" s="66" t="str">
        <f t="shared" si="140"/>
        <v/>
      </c>
      <c r="S399" s="66"/>
      <c r="T399" s="66"/>
      <c r="U399" s="66"/>
      <c r="V399" s="66"/>
    </row>
    <row r="400" spans="2:22" ht="12.95" hidden="1" customHeight="1">
      <c r="B400" s="67"/>
      <c r="C400" s="64"/>
      <c r="D400" s="65"/>
      <c r="E400" s="65"/>
      <c r="F400" s="65"/>
      <c r="G400" s="65"/>
      <c r="S400" s="66"/>
      <c r="T400" s="66"/>
      <c r="U400" s="66"/>
      <c r="V400" s="66"/>
    </row>
    <row r="401" spans="2:22" ht="12.95" hidden="1" customHeight="1">
      <c r="B401" s="63">
        <v>21</v>
      </c>
      <c r="C401" s="64" t="s">
        <v>860</v>
      </c>
      <c r="D401" s="65" t="s">
        <v>636</v>
      </c>
      <c r="E401" s="65" t="s">
        <v>636</v>
      </c>
      <c r="F401" s="65" t="s">
        <v>636</v>
      </c>
      <c r="G401" s="65" t="s">
        <v>636</v>
      </c>
      <c r="S401" s="66"/>
      <c r="T401" s="66"/>
      <c r="U401" s="66"/>
      <c r="V401" s="66"/>
    </row>
    <row r="402" spans="2:22" ht="12.95" hidden="1" customHeight="1">
      <c r="B402" s="67"/>
      <c r="C402" s="64"/>
      <c r="D402" s="65" t="s">
        <v>861</v>
      </c>
      <c r="E402" s="65" t="s">
        <v>862</v>
      </c>
      <c r="F402" s="65" t="s">
        <v>863</v>
      </c>
      <c r="G402" s="65" t="s">
        <v>864</v>
      </c>
      <c r="J402" s="63">
        <v>1</v>
      </c>
      <c r="K402" s="66" t="str">
        <f t="shared" ref="K402:N404" si="141">IF($W$99="↘",D402&amp;CHAR(10),IF($Z$99=TRUE,D402&amp;CHAR(10),""))</f>
        <v/>
      </c>
      <c r="L402" s="66" t="str">
        <f t="shared" si="141"/>
        <v/>
      </c>
      <c r="M402" s="66" t="str">
        <f t="shared" si="141"/>
        <v/>
      </c>
      <c r="N402" s="66" t="str">
        <f t="shared" si="141"/>
        <v/>
      </c>
      <c r="S402" s="66"/>
      <c r="T402" s="66"/>
      <c r="U402" s="66"/>
      <c r="V402" s="66"/>
    </row>
    <row r="403" spans="2:22" ht="12.95" hidden="1" customHeight="1">
      <c r="B403" s="67"/>
      <c r="C403" s="64"/>
      <c r="D403" s="65" t="s">
        <v>865</v>
      </c>
      <c r="E403" s="65" t="s">
        <v>810</v>
      </c>
      <c r="F403" s="65" t="s">
        <v>866</v>
      </c>
      <c r="G403" s="65" t="s">
        <v>867</v>
      </c>
      <c r="J403" s="63">
        <v>2</v>
      </c>
      <c r="K403" s="66" t="str">
        <f t="shared" si="141"/>
        <v/>
      </c>
      <c r="L403" s="66" t="str">
        <f t="shared" si="141"/>
        <v/>
      </c>
      <c r="M403" s="66" t="str">
        <f t="shared" si="141"/>
        <v/>
      </c>
      <c r="N403" s="66" t="str">
        <f t="shared" si="141"/>
        <v/>
      </c>
      <c r="S403" s="66"/>
      <c r="T403" s="66"/>
      <c r="U403" s="66"/>
      <c r="V403" s="66"/>
    </row>
    <row r="404" spans="2:22" ht="12.95" hidden="1" customHeight="1">
      <c r="B404" s="67"/>
      <c r="C404" s="64"/>
      <c r="D404" s="65" t="s">
        <v>868</v>
      </c>
      <c r="E404" s="65" t="s">
        <v>857</v>
      </c>
      <c r="F404" s="65" t="s">
        <v>869</v>
      </c>
      <c r="G404" s="65" t="s">
        <v>870</v>
      </c>
      <c r="J404" s="63">
        <v>3</v>
      </c>
      <c r="K404" s="66" t="str">
        <f t="shared" si="141"/>
        <v/>
      </c>
      <c r="L404" s="66" t="str">
        <f t="shared" si="141"/>
        <v/>
      </c>
      <c r="M404" s="66" t="str">
        <f t="shared" si="141"/>
        <v/>
      </c>
      <c r="N404" s="66" t="str">
        <f t="shared" si="141"/>
        <v/>
      </c>
      <c r="S404" s="66"/>
      <c r="T404" s="66"/>
      <c r="U404" s="66"/>
      <c r="V404" s="66"/>
    </row>
    <row r="405" spans="2:22" ht="0.95" hidden="1" customHeight="1">
      <c r="B405" s="67"/>
      <c r="C405" s="64"/>
      <c r="D405" s="65"/>
      <c r="E405" s="65"/>
      <c r="F405" s="65"/>
      <c r="G405" s="65"/>
    </row>
    <row r="406" spans="2:22" ht="0.95" hidden="1" customHeight="1">
      <c r="B406" s="63">
        <v>22</v>
      </c>
      <c r="C406" s="64" t="s">
        <v>871</v>
      </c>
      <c r="D406" s="65" t="s">
        <v>636</v>
      </c>
      <c r="E406" s="65" t="s">
        <v>636</v>
      </c>
      <c r="F406" s="65" t="s">
        <v>636</v>
      </c>
      <c r="G406" s="65" t="s">
        <v>636</v>
      </c>
    </row>
    <row r="407" spans="2:22" ht="0.95" hidden="1" customHeight="1">
      <c r="B407" s="67"/>
      <c r="C407" s="64"/>
      <c r="D407" s="65" t="s">
        <v>797</v>
      </c>
      <c r="E407" s="65" t="s">
        <v>872</v>
      </c>
      <c r="F407" s="65" t="s">
        <v>873</v>
      </c>
      <c r="G407" s="65" t="s">
        <v>874</v>
      </c>
      <c r="J407" s="63">
        <v>1</v>
      </c>
      <c r="K407" s="66" t="str">
        <f t="shared" ref="K407:N409" si="142">IF($W$100="↘",D407&amp;CHAR(10),IF($Z$100=TRUE,D407&amp;CHAR(10),""))</f>
        <v/>
      </c>
      <c r="L407" s="66" t="str">
        <f t="shared" si="142"/>
        <v/>
      </c>
      <c r="M407" s="66" t="str">
        <f t="shared" si="142"/>
        <v/>
      </c>
      <c r="N407" s="66" t="str">
        <f t="shared" si="142"/>
        <v/>
      </c>
    </row>
    <row r="408" spans="2:22" ht="12.95" hidden="1" customHeight="1">
      <c r="B408" s="67"/>
      <c r="C408" s="64"/>
      <c r="D408" s="65" t="s">
        <v>875</v>
      </c>
      <c r="E408" s="65" t="s">
        <v>876</v>
      </c>
      <c r="F408" s="65" t="s">
        <v>877</v>
      </c>
      <c r="G408" s="65" t="s">
        <v>870</v>
      </c>
      <c r="J408" s="63">
        <v>2</v>
      </c>
      <c r="K408" s="66" t="str">
        <f t="shared" si="142"/>
        <v/>
      </c>
      <c r="L408" s="66" t="str">
        <f t="shared" si="142"/>
        <v/>
      </c>
      <c r="M408" s="66" t="str">
        <f t="shared" si="142"/>
        <v/>
      </c>
      <c r="N408" s="66" t="str">
        <f t="shared" si="142"/>
        <v/>
      </c>
    </row>
    <row r="409" spans="2:22" ht="0.95" hidden="1" customHeight="1">
      <c r="B409" s="67"/>
      <c r="C409" s="64"/>
      <c r="D409" s="65" t="s">
        <v>844</v>
      </c>
      <c r="E409" s="65" t="s">
        <v>857</v>
      </c>
      <c r="F409" s="65" t="s">
        <v>869</v>
      </c>
      <c r="G409" s="65" t="s">
        <v>878</v>
      </c>
      <c r="J409" s="63">
        <v>3</v>
      </c>
      <c r="K409" s="66" t="str">
        <f t="shared" si="142"/>
        <v/>
      </c>
      <c r="L409" s="66" t="str">
        <f t="shared" si="142"/>
        <v/>
      </c>
      <c r="M409" s="66" t="str">
        <f t="shared" si="142"/>
        <v/>
      </c>
      <c r="N409" s="66" t="str">
        <f t="shared" si="142"/>
        <v/>
      </c>
    </row>
    <row r="410" spans="2:22" ht="0.95" hidden="1" customHeight="1">
      <c r="B410" s="67"/>
      <c r="C410" s="64"/>
      <c r="D410" s="65"/>
      <c r="E410" s="65"/>
      <c r="F410" s="65"/>
      <c r="G410" s="65"/>
    </row>
    <row r="411" spans="2:22" ht="0.95" hidden="1" customHeight="1">
      <c r="B411" s="63">
        <v>23</v>
      </c>
      <c r="C411" s="64" t="s">
        <v>879</v>
      </c>
      <c r="D411" s="65" t="s">
        <v>636</v>
      </c>
      <c r="E411" s="65" t="s">
        <v>636</v>
      </c>
      <c r="F411" s="65" t="s">
        <v>636</v>
      </c>
      <c r="G411" s="65" t="s">
        <v>636</v>
      </c>
    </row>
    <row r="412" spans="2:22" ht="0.95" hidden="1" customHeight="1">
      <c r="B412" s="67"/>
      <c r="C412" s="64"/>
      <c r="D412" s="65" t="s">
        <v>797</v>
      </c>
      <c r="E412" s="65" t="s">
        <v>880</v>
      </c>
      <c r="F412" s="65" t="s">
        <v>881</v>
      </c>
      <c r="G412" s="65" t="s">
        <v>882</v>
      </c>
      <c r="J412" s="63">
        <v>1</v>
      </c>
      <c r="K412" s="66" t="str">
        <f t="shared" ref="K412:N414" si="143">IF($W$101="↘",D412&amp;CHAR(10),IF($Z$101=TRUE,D412&amp;CHAR(10),""))</f>
        <v/>
      </c>
      <c r="L412" s="66" t="str">
        <f t="shared" si="143"/>
        <v/>
      </c>
      <c r="M412" s="66" t="str">
        <f t="shared" si="143"/>
        <v/>
      </c>
      <c r="N412" s="66" t="str">
        <f t="shared" si="143"/>
        <v/>
      </c>
    </row>
    <row r="413" spans="2:22" ht="0.95" hidden="1" customHeight="1">
      <c r="B413" s="67"/>
      <c r="C413" s="64"/>
      <c r="D413" s="65" t="s">
        <v>875</v>
      </c>
      <c r="E413" s="65" t="s">
        <v>883</v>
      </c>
      <c r="F413" s="65" t="s">
        <v>884</v>
      </c>
      <c r="G413" s="65" t="s">
        <v>885</v>
      </c>
      <c r="J413" s="63">
        <v>2</v>
      </c>
      <c r="K413" s="66" t="str">
        <f t="shared" si="143"/>
        <v/>
      </c>
      <c r="L413" s="66" t="str">
        <f t="shared" si="143"/>
        <v/>
      </c>
      <c r="M413" s="66" t="str">
        <f t="shared" si="143"/>
        <v/>
      </c>
      <c r="N413" s="66" t="str">
        <f t="shared" si="143"/>
        <v/>
      </c>
    </row>
    <row r="414" spans="2:22" ht="0.95" hidden="1" customHeight="1">
      <c r="B414" s="67"/>
      <c r="C414" s="64"/>
      <c r="D414" s="65" t="s">
        <v>886</v>
      </c>
      <c r="E414" s="65" t="s">
        <v>857</v>
      </c>
      <c r="F414" s="65" t="s">
        <v>887</v>
      </c>
      <c r="G414" s="65" t="s">
        <v>888</v>
      </c>
      <c r="J414" s="63">
        <v>3</v>
      </c>
      <c r="K414" s="66" t="str">
        <f t="shared" si="143"/>
        <v/>
      </c>
      <c r="L414" s="66" t="str">
        <f t="shared" si="143"/>
        <v/>
      </c>
      <c r="M414" s="66" t="str">
        <f t="shared" si="143"/>
        <v/>
      </c>
      <c r="N414" s="66" t="str">
        <f t="shared" si="143"/>
        <v/>
      </c>
    </row>
    <row r="415" spans="2:22" ht="0.95" hidden="1" customHeight="1">
      <c r="B415" s="67"/>
      <c r="C415" s="64"/>
      <c r="D415" s="65"/>
      <c r="E415" s="65"/>
      <c r="F415" s="65"/>
      <c r="G415" s="65"/>
    </row>
    <row r="416" spans="2:22" ht="5.0999999999999996" hidden="1" customHeight="1">
      <c r="B416" s="63">
        <v>24</v>
      </c>
      <c r="C416" s="64" t="s">
        <v>889</v>
      </c>
      <c r="D416" s="65" t="s">
        <v>636</v>
      </c>
      <c r="E416" s="65" t="s">
        <v>636</v>
      </c>
      <c r="F416" s="65" t="s">
        <v>636</v>
      </c>
      <c r="G416" s="65" t="s">
        <v>636</v>
      </c>
    </row>
    <row r="417" spans="2:14" ht="0.95" hidden="1" customHeight="1">
      <c r="B417" s="67"/>
      <c r="C417" s="64"/>
      <c r="D417" s="65" t="s">
        <v>890</v>
      </c>
      <c r="E417" s="65" t="s">
        <v>891</v>
      </c>
      <c r="F417" s="65" t="s">
        <v>892</v>
      </c>
      <c r="G417" s="65" t="s">
        <v>893</v>
      </c>
      <c r="J417" s="63">
        <v>1</v>
      </c>
      <c r="K417" s="66" t="str">
        <f t="shared" ref="K417:N419" si="144">IF($W$102="↘",D417&amp;CHAR(10),IF($Z$102=TRUE,D417&amp;CHAR(10),""))</f>
        <v/>
      </c>
      <c r="L417" s="66" t="str">
        <f t="shared" si="144"/>
        <v/>
      </c>
      <c r="M417" s="66" t="str">
        <f t="shared" si="144"/>
        <v/>
      </c>
      <c r="N417" s="66" t="str">
        <f t="shared" si="144"/>
        <v/>
      </c>
    </row>
    <row r="418" spans="2:14" ht="11.1" hidden="1" customHeight="1">
      <c r="B418" s="67"/>
      <c r="C418" s="64"/>
      <c r="D418" s="65" t="s">
        <v>894</v>
      </c>
      <c r="E418" s="65" t="s">
        <v>895</v>
      </c>
      <c r="F418" s="65" t="s">
        <v>896</v>
      </c>
      <c r="G418" s="65" t="s">
        <v>897</v>
      </c>
      <c r="J418" s="63">
        <v>2</v>
      </c>
      <c r="K418" s="66" t="str">
        <f t="shared" si="144"/>
        <v/>
      </c>
      <c r="L418" s="66" t="str">
        <f t="shared" si="144"/>
        <v/>
      </c>
      <c r="M418" s="66" t="str">
        <f t="shared" si="144"/>
        <v/>
      </c>
      <c r="N418" s="66" t="str">
        <f t="shared" si="144"/>
        <v/>
      </c>
    </row>
    <row r="419" spans="2:14" ht="0.95" hidden="1" customHeight="1">
      <c r="B419" s="67"/>
      <c r="C419" s="64"/>
      <c r="D419" s="65" t="s">
        <v>898</v>
      </c>
      <c r="E419" s="65" t="s">
        <v>899</v>
      </c>
      <c r="F419" s="65" t="s">
        <v>900</v>
      </c>
      <c r="G419" s="65" t="s">
        <v>901</v>
      </c>
      <c r="J419" s="63">
        <v>3</v>
      </c>
      <c r="K419" s="66" t="str">
        <f t="shared" si="144"/>
        <v/>
      </c>
      <c r="L419" s="66" t="str">
        <f t="shared" si="144"/>
        <v/>
      </c>
      <c r="M419" s="66" t="str">
        <f t="shared" si="144"/>
        <v/>
      </c>
      <c r="N419" s="66" t="str">
        <f t="shared" si="144"/>
        <v/>
      </c>
    </row>
    <row r="420" spans="2:14" ht="12.95" hidden="1" customHeight="1">
      <c r="B420" s="67"/>
      <c r="C420" s="64"/>
      <c r="D420" s="65"/>
      <c r="E420" s="65"/>
      <c r="F420" s="65"/>
      <c r="G420" s="65"/>
    </row>
    <row r="421" spans="2:14" ht="8.1" hidden="1" customHeight="1">
      <c r="B421" s="63">
        <v>25</v>
      </c>
      <c r="C421" s="64" t="s">
        <v>902</v>
      </c>
      <c r="D421" s="65" t="s">
        <v>636</v>
      </c>
      <c r="E421" s="65" t="s">
        <v>636</v>
      </c>
      <c r="F421" s="65" t="s">
        <v>636</v>
      </c>
      <c r="G421" s="65" t="s">
        <v>636</v>
      </c>
    </row>
    <row r="422" spans="2:14" ht="0.95" hidden="1" customHeight="1">
      <c r="B422" s="67"/>
      <c r="C422" s="64"/>
      <c r="D422" s="65" t="s">
        <v>903</v>
      </c>
      <c r="E422" s="65" t="s">
        <v>904</v>
      </c>
      <c r="F422" s="65" t="s">
        <v>905</v>
      </c>
      <c r="G422" s="65" t="s">
        <v>906</v>
      </c>
      <c r="J422" s="63">
        <v>1</v>
      </c>
      <c r="K422" s="66" t="str">
        <f t="shared" ref="K422:N424" si="145">IF($W$103="↘",D422&amp;CHAR(10),IF($Z$103=TRUE,D422&amp;CHAR(10),""))</f>
        <v/>
      </c>
      <c r="L422" s="66" t="str">
        <f t="shared" si="145"/>
        <v/>
      </c>
      <c r="M422" s="66" t="str">
        <f t="shared" si="145"/>
        <v/>
      </c>
      <c r="N422" s="66" t="str">
        <f t="shared" si="145"/>
        <v/>
      </c>
    </row>
    <row r="423" spans="2:14" ht="9" hidden="1" customHeight="1">
      <c r="B423" s="67"/>
      <c r="C423" s="64"/>
      <c r="D423" s="65" t="s">
        <v>907</v>
      </c>
      <c r="E423" s="65" t="s">
        <v>908</v>
      </c>
      <c r="F423" s="65" t="s">
        <v>909</v>
      </c>
      <c r="G423" s="65" t="s">
        <v>910</v>
      </c>
      <c r="J423" s="63">
        <v>2</v>
      </c>
      <c r="K423" s="66" t="str">
        <f t="shared" si="145"/>
        <v/>
      </c>
      <c r="L423" s="66" t="str">
        <f t="shared" si="145"/>
        <v/>
      </c>
      <c r="M423" s="66" t="str">
        <f t="shared" si="145"/>
        <v/>
      </c>
      <c r="N423" s="66" t="str">
        <f t="shared" si="145"/>
        <v/>
      </c>
    </row>
    <row r="424" spans="2:14" ht="0.95" hidden="1" customHeight="1">
      <c r="B424" s="67"/>
      <c r="C424" s="64"/>
      <c r="D424" s="65" t="s">
        <v>911</v>
      </c>
      <c r="E424" s="65" t="s">
        <v>912</v>
      </c>
      <c r="F424" s="65"/>
      <c r="G424" s="65" t="s">
        <v>913</v>
      </c>
      <c r="J424" s="63">
        <v>3</v>
      </c>
      <c r="K424" s="66" t="str">
        <f t="shared" si="145"/>
        <v/>
      </c>
      <c r="L424" s="66" t="str">
        <f t="shared" si="145"/>
        <v/>
      </c>
      <c r="M424" s="66" t="str">
        <f t="shared" si="145"/>
        <v/>
      </c>
      <c r="N424" s="66" t="str">
        <f t="shared" si="145"/>
        <v/>
      </c>
    </row>
    <row r="425" spans="2:14" ht="3.95" hidden="1" customHeight="1">
      <c r="B425" s="67"/>
      <c r="C425" s="64"/>
      <c r="D425" s="65"/>
      <c r="E425" s="65"/>
      <c r="F425" s="65"/>
      <c r="G425" s="65"/>
    </row>
    <row r="426" spans="2:14" ht="0.95" hidden="1" customHeight="1">
      <c r="B426" s="63">
        <v>26</v>
      </c>
      <c r="C426" s="64" t="s">
        <v>914</v>
      </c>
      <c r="D426" s="65" t="s">
        <v>636</v>
      </c>
      <c r="E426" s="65" t="s">
        <v>636</v>
      </c>
      <c r="F426" s="65" t="s">
        <v>636</v>
      </c>
      <c r="G426" s="65" t="s">
        <v>636</v>
      </c>
    </row>
    <row r="427" spans="2:14" ht="0.95" hidden="1" customHeight="1">
      <c r="B427" s="67"/>
      <c r="C427" s="67"/>
      <c r="D427" s="65" t="s">
        <v>915</v>
      </c>
      <c r="E427" s="65" t="s">
        <v>916</v>
      </c>
      <c r="F427" s="65" t="s">
        <v>917</v>
      </c>
      <c r="G427" s="65" t="s">
        <v>918</v>
      </c>
      <c r="J427" s="63">
        <v>1</v>
      </c>
      <c r="K427" s="66" t="str">
        <f t="shared" ref="K427:N429" si="146">D427&amp;CHAR(10)</f>
        <v xml:space="preserve">交流する相手を選ぶ
</v>
      </c>
      <c r="L427" s="66" t="str">
        <f t="shared" si="146"/>
        <v xml:space="preserve">交流する相手を認識する
</v>
      </c>
      <c r="M427" s="66" t="str">
        <f t="shared" si="146"/>
        <v xml:space="preserve">交流しやすい場所に移動する
</v>
      </c>
      <c r="N427" s="66" t="str">
        <f t="shared" si="146"/>
        <v xml:space="preserve">交流する相手と挨拶を交わす
</v>
      </c>
    </row>
    <row r="428" spans="2:14" ht="0.95" hidden="1" customHeight="1">
      <c r="B428" s="67"/>
      <c r="C428" s="67"/>
      <c r="D428" s="65" t="s">
        <v>919</v>
      </c>
      <c r="E428" s="67"/>
      <c r="F428" s="67"/>
      <c r="G428" s="65" t="s">
        <v>920</v>
      </c>
      <c r="J428" s="63">
        <v>2</v>
      </c>
      <c r="K428" s="66" t="str">
        <f t="shared" si="146"/>
        <v xml:space="preserve">話題を準備する
</v>
      </c>
      <c r="L428" s="66" t="str">
        <f t="shared" si="146"/>
        <v xml:space="preserve">
</v>
      </c>
      <c r="M428" s="66" t="str">
        <f t="shared" si="146"/>
        <v xml:space="preserve">
</v>
      </c>
      <c r="N428" s="66" t="str">
        <f t="shared" si="146"/>
        <v xml:space="preserve">話題に沿った話を返す
</v>
      </c>
    </row>
    <row r="429" spans="2:14" ht="8.1" hidden="1" customHeight="1">
      <c r="B429" s="67"/>
      <c r="C429" s="67"/>
      <c r="D429" s="67"/>
      <c r="E429" s="67"/>
      <c r="F429" s="67"/>
      <c r="G429" s="65" t="s">
        <v>921</v>
      </c>
      <c r="J429" s="63">
        <v>3</v>
      </c>
      <c r="K429" s="66" t="str">
        <f t="shared" si="146"/>
        <v xml:space="preserve">
</v>
      </c>
      <c r="L429" s="66" t="str">
        <f t="shared" si="146"/>
        <v xml:space="preserve">
</v>
      </c>
      <c r="M429" s="66" t="str">
        <f t="shared" si="146"/>
        <v xml:space="preserve">
</v>
      </c>
      <c r="N429" s="66" t="str">
        <f t="shared" si="146"/>
        <v xml:space="preserve">声かけに反応する
</v>
      </c>
    </row>
    <row r="430" spans="2:14" ht="0.95" hidden="1" customHeight="1">
      <c r="B430" s="67"/>
      <c r="C430" s="67"/>
      <c r="D430" s="67"/>
      <c r="E430" s="67"/>
      <c r="F430" s="67"/>
      <c r="G430" s="67"/>
    </row>
    <row r="431" spans="2:14" ht="12.95" hidden="1" customHeight="1"/>
    <row r="432" spans="2:14" ht="3.95" hidden="1" customHeight="1"/>
    <row r="433" ht="0.95" hidden="1" customHeight="1"/>
    <row r="434" ht="9.9499999999999993" hidden="1" customHeight="1"/>
    <row r="435" ht="0.95" hidden="1" customHeight="1"/>
    <row r="436" ht="8.1" hidden="1" customHeight="1"/>
    <row r="437" ht="0.95" hidden="1" customHeight="1"/>
    <row r="438" ht="0.95" hidden="1" customHeight="1"/>
    <row r="439" ht="3.95" hidden="1" customHeight="1"/>
    <row r="440" ht="12.95" customHeight="1"/>
  </sheetData>
  <sheetProtection algorithmName="SHA-512" hashValue="B/Qk6wd2tzSdf66isL4DkOD/yuFjrcILY3h/PfDeW+LSFdwC27KlajQVRkhhOcpWLZn9PP708KGZZ4TzTilDDQ==" saltValue="IBybxRd+D+RCV9Gdvd3J0A==" spinCount="100000" sheet="1"/>
  <mergeCells count="92">
    <mergeCell ref="F37:V37"/>
    <mergeCell ref="F38:V38"/>
    <mergeCell ref="F39:V39"/>
    <mergeCell ref="F41:O41"/>
    <mergeCell ref="F105:O105"/>
    <mergeCell ref="F42:W43"/>
    <mergeCell ref="V45:X45"/>
    <mergeCell ref="F47:T47"/>
    <mergeCell ref="F48:T48"/>
    <mergeCell ref="F49:T49"/>
    <mergeCell ref="F50:T50"/>
    <mergeCell ref="F51:T51"/>
    <mergeCell ref="F103:T103"/>
    <mergeCell ref="F104:U104"/>
    <mergeCell ref="F83:T83"/>
    <mergeCell ref="F85:O85"/>
    <mergeCell ref="F28:O28"/>
    <mergeCell ref="F29:W30"/>
    <mergeCell ref="F34:V34"/>
    <mergeCell ref="F35:V35"/>
    <mergeCell ref="F36:V36"/>
    <mergeCell ref="F22:V22"/>
    <mergeCell ref="F23:V23"/>
    <mergeCell ref="F24:V24"/>
    <mergeCell ref="F25:V25"/>
    <mergeCell ref="F26:V26"/>
    <mergeCell ref="B5:Y5"/>
    <mergeCell ref="G6:X6"/>
    <mergeCell ref="F11:V11"/>
    <mergeCell ref="E7:Y7"/>
    <mergeCell ref="A1:W1"/>
    <mergeCell ref="B21:D31"/>
    <mergeCell ref="B32:D44"/>
    <mergeCell ref="B45:D56"/>
    <mergeCell ref="B57:D67"/>
    <mergeCell ref="B68:D88"/>
    <mergeCell ref="F13:V13"/>
    <mergeCell ref="F14:V14"/>
    <mergeCell ref="F15:V15"/>
    <mergeCell ref="F17:O17"/>
    <mergeCell ref="B9:D20"/>
    <mergeCell ref="F12:V12"/>
    <mergeCell ref="F18:W19"/>
    <mergeCell ref="C302:C303"/>
    <mergeCell ref="C307:C308"/>
    <mergeCell ref="F96:T96"/>
    <mergeCell ref="F97:T97"/>
    <mergeCell ref="F98:T98"/>
    <mergeCell ref="F99:T99"/>
    <mergeCell ref="F100:T100"/>
    <mergeCell ref="F101:T101"/>
    <mergeCell ref="F102:T102"/>
    <mergeCell ref="B89:D108"/>
    <mergeCell ref="F106:W107"/>
    <mergeCell ref="V111:Y112"/>
    <mergeCell ref="F94:T94"/>
    <mergeCell ref="F95:T95"/>
    <mergeCell ref="F86:W87"/>
    <mergeCell ref="V89:X89"/>
    <mergeCell ref="F91:T91"/>
    <mergeCell ref="F92:T92"/>
    <mergeCell ref="F93:T93"/>
    <mergeCell ref="F81:T81"/>
    <mergeCell ref="F82:T82"/>
    <mergeCell ref="F74:T74"/>
    <mergeCell ref="F75:T75"/>
    <mergeCell ref="F76:T76"/>
    <mergeCell ref="F77:T77"/>
    <mergeCell ref="F78:T78"/>
    <mergeCell ref="F79:T79"/>
    <mergeCell ref="F80:T80"/>
    <mergeCell ref="U72:U73"/>
    <mergeCell ref="V72:V73"/>
    <mergeCell ref="W72:W73"/>
    <mergeCell ref="X72:X73"/>
    <mergeCell ref="F70:T70"/>
    <mergeCell ref="U70:U71"/>
    <mergeCell ref="V70:V71"/>
    <mergeCell ref="W70:W71"/>
    <mergeCell ref="X70:X71"/>
    <mergeCell ref="F71:T71"/>
    <mergeCell ref="F72:T72"/>
    <mergeCell ref="F73:T73"/>
    <mergeCell ref="F65:W66"/>
    <mergeCell ref="V68:X68"/>
    <mergeCell ref="F53:O53"/>
    <mergeCell ref="F54:W55"/>
    <mergeCell ref="F59:V59"/>
    <mergeCell ref="F60:V60"/>
    <mergeCell ref="F61:V61"/>
    <mergeCell ref="F62:V62"/>
    <mergeCell ref="F64:O64"/>
  </mergeCells>
  <phoneticPr fontId="93"/>
  <conditionalFormatting sqref="F47:T48">
    <cfRule type="expression" dxfId="38" priority="24">
      <formula>Z149 &lt;= 0</formula>
    </cfRule>
  </conditionalFormatting>
  <conditionalFormatting sqref="F49:T50">
    <cfRule type="expression" dxfId="37" priority="28">
      <formula>Z151 &lt;= 0</formula>
    </cfRule>
  </conditionalFormatting>
  <conditionalFormatting sqref="F51:T51">
    <cfRule type="expression" dxfId="36" priority="31">
      <formula>Z153 &lt;= 0</formula>
    </cfRule>
  </conditionalFormatting>
  <conditionalFormatting sqref="F70:T70">
    <cfRule type="expression" dxfId="35" priority="40">
      <formula>W70 = "↘"</formula>
    </cfRule>
  </conditionalFormatting>
  <conditionalFormatting sqref="F71:T71">
    <cfRule type="expression" dxfId="34" priority="41">
      <formula>W70 = "↘"</formula>
    </cfRule>
  </conditionalFormatting>
  <conditionalFormatting sqref="F72:T72">
    <cfRule type="expression" dxfId="33" priority="42">
      <formula>W72 = "↘"</formula>
    </cfRule>
  </conditionalFormatting>
  <conditionalFormatting sqref="F73:T73">
    <cfRule type="expression" dxfId="32" priority="43">
      <formula>W72 = "↘"</formula>
    </cfRule>
  </conditionalFormatting>
  <conditionalFormatting sqref="F74:T75">
    <cfRule type="expression" dxfId="31" priority="45">
      <formula>W74 = "↘"</formula>
    </cfRule>
  </conditionalFormatting>
  <conditionalFormatting sqref="F76:T83">
    <cfRule type="expression" dxfId="30" priority="49">
      <formula>W76= "↘"</formula>
    </cfRule>
  </conditionalFormatting>
  <conditionalFormatting sqref="F91:T91">
    <cfRule type="expression" dxfId="29" priority="68">
      <formula>W91= "↘"</formula>
    </cfRule>
  </conditionalFormatting>
  <conditionalFormatting sqref="F92:T92">
    <cfRule type="expression" dxfId="28" priority="70">
      <formula>W92= "↘"</formula>
    </cfRule>
  </conditionalFormatting>
  <conditionalFormatting sqref="F93:T93">
    <cfRule type="expression" dxfId="27" priority="72">
      <formula>W93= "↘"</formula>
    </cfRule>
  </conditionalFormatting>
  <conditionalFormatting sqref="F94:T103">
    <cfRule type="expression" dxfId="26" priority="74">
      <formula>W94= "↘"</formula>
    </cfRule>
  </conditionalFormatting>
  <conditionalFormatting sqref="F11:V11">
    <cfRule type="expression" dxfId="25" priority="1">
      <formula>X11 = "○"</formula>
    </cfRule>
  </conditionalFormatting>
  <conditionalFormatting sqref="F12:V15">
    <cfRule type="expression" dxfId="24" priority="4">
      <formula>X12 = "○"</formula>
    </cfRule>
  </conditionalFormatting>
  <conditionalFormatting sqref="F34:V37">
    <cfRule type="expression" dxfId="23" priority="12">
      <formula>X34 = "○"</formula>
    </cfRule>
  </conditionalFormatting>
  <conditionalFormatting sqref="F38:V38">
    <cfRule type="expression" dxfId="22" priority="20">
      <formula>X38 = "○"</formula>
    </cfRule>
  </conditionalFormatting>
  <conditionalFormatting sqref="F39:V39">
    <cfRule type="expression" dxfId="21" priority="22">
      <formula>X39 = "○"</formula>
    </cfRule>
  </conditionalFormatting>
  <conditionalFormatting sqref="F59:V62">
    <cfRule type="expression" dxfId="20" priority="33">
      <formula>X59 = "○"</formula>
    </cfRule>
  </conditionalFormatting>
  <conditionalFormatting sqref="S9 S32">
    <cfRule type="notContainsBlanks" dxfId="19" priority="3">
      <formula>LEN(TRIM(S9))&gt;0</formula>
    </cfRule>
  </conditionalFormatting>
  <conditionalFormatting sqref="U47">
    <cfRule type="expression" dxfId="18" priority="25">
      <formula>Z149 &lt;= 0</formula>
    </cfRule>
  </conditionalFormatting>
  <conditionalFormatting sqref="U48">
    <cfRule type="expression" dxfId="17" priority="27">
      <formula>Z150 &lt;= 0</formula>
    </cfRule>
  </conditionalFormatting>
  <conditionalFormatting sqref="U49:U51">
    <cfRule type="expression" dxfId="16" priority="29">
      <formula>Z151 &lt;= 0</formula>
    </cfRule>
  </conditionalFormatting>
  <conditionalFormatting sqref="U70:U71">
    <cfRule type="expression" dxfId="15" priority="65">
      <formula>W70 = "↘"</formula>
    </cfRule>
  </conditionalFormatting>
  <conditionalFormatting sqref="U72:U73">
    <cfRule type="expression" dxfId="14" priority="44">
      <formula>W72 = "↘"</formula>
    </cfRule>
  </conditionalFormatting>
  <conditionalFormatting sqref="U74:U75">
    <cfRule type="expression" dxfId="13" priority="46">
      <formula>W74 = "↘"</formula>
    </cfRule>
  </conditionalFormatting>
  <conditionalFormatting sqref="U76:U83">
    <cfRule type="expression" dxfId="12" priority="50">
      <formula>W76= "↘"</formula>
    </cfRule>
  </conditionalFormatting>
  <conditionalFormatting sqref="U91">
    <cfRule type="expression" dxfId="11" priority="69">
      <formula>W91= "↘"</formula>
    </cfRule>
  </conditionalFormatting>
  <conditionalFormatting sqref="U92">
    <cfRule type="expression" dxfId="10" priority="71">
      <formula>W92= "↘"</formula>
    </cfRule>
  </conditionalFormatting>
  <conditionalFormatting sqref="U93">
    <cfRule type="expression" dxfId="9" priority="73">
      <formula>W93= "↘"</formula>
    </cfRule>
  </conditionalFormatting>
  <conditionalFormatting sqref="U94">
    <cfRule type="expression" dxfId="8" priority="75">
      <formula>W94= "↘"</formula>
    </cfRule>
  </conditionalFormatting>
  <conditionalFormatting sqref="U95:U100">
    <cfRule type="expression" dxfId="7" priority="77">
      <formula>W95= "↘"</formula>
    </cfRule>
  </conditionalFormatting>
  <conditionalFormatting sqref="U101">
    <cfRule type="expression" dxfId="6" priority="89">
      <formula>W101= "↘"</formula>
    </cfRule>
  </conditionalFormatting>
  <conditionalFormatting sqref="U102:U103">
    <cfRule type="expression" dxfId="5" priority="91">
      <formula>W102= "↘"</formula>
    </cfRule>
  </conditionalFormatting>
  <conditionalFormatting sqref="W11:W15">
    <cfRule type="expression" dxfId="4" priority="2">
      <formula>X11 = "○"</formula>
    </cfRule>
  </conditionalFormatting>
  <conditionalFormatting sqref="W34">
    <cfRule type="expression" dxfId="3" priority="66">
      <formula>X34 = "○"</formula>
    </cfRule>
  </conditionalFormatting>
  <conditionalFormatting sqref="W35:W36">
    <cfRule type="expression" dxfId="2" priority="15">
      <formula>X35 = "○"</formula>
    </cfRule>
  </conditionalFormatting>
  <conditionalFormatting sqref="W37:W39">
    <cfRule type="expression" dxfId="1" priority="19">
      <formula>X37 = "○"</formula>
    </cfRule>
  </conditionalFormatting>
  <conditionalFormatting sqref="W59:W62">
    <cfRule type="expression" dxfId="0" priority="13">
      <formula>X59 = "○"</formula>
    </cfRule>
  </conditionalFormatting>
  <hyperlinks>
    <hyperlink ref="V111" location="３．参加目標設定と細分化!A1" display="保存して次へ　＞" xr:uid="{00000000-0004-0000-0200-000000000000}"/>
    <hyperlink ref="V111:Y112" location="'３．参加目標設定と細分化'!A1" display="保存して次へ　＞" xr:uid="{7FA8242D-567F-2145-9206-C037538CDF62}"/>
  </hyperlinks>
  <printOptions horizontalCentered="1" gridLines="1"/>
  <pageMargins left="0.59055118110236215" right="0.25" top="0.59055118110236215" bottom="0.39370078740157477" header="0" footer="0"/>
  <pageSetup paperSize="9" scale="68"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2051" r:id="rId3" name="Check Box 3">
              <controlPr locked="0" defaultSize="0" autoFill="0" autoLine="0" autoPict="0">
                <anchor moveWithCells="1">
                  <from>
                    <xdr:col>22</xdr:col>
                    <xdr:colOff>47625</xdr:colOff>
                    <xdr:row>11</xdr:row>
                    <xdr:rowOff>47625</xdr:rowOff>
                  </from>
                  <to>
                    <xdr:col>22</xdr:col>
                    <xdr:colOff>333375</xdr:colOff>
                    <xdr:row>11</xdr:row>
                    <xdr:rowOff>228600</xdr:rowOff>
                  </to>
                </anchor>
              </controlPr>
            </control>
          </mc:Choice>
        </mc:AlternateContent>
        <mc:AlternateContent xmlns:mc="http://schemas.openxmlformats.org/markup-compatibility/2006">
          <mc:Choice Requires="x14">
            <control shapeId="2052" r:id="rId4" name="Check Box 4">
              <controlPr locked="0" defaultSize="0" autoFill="0" autoLine="0" autoPict="0">
                <anchor moveWithCells="1">
                  <from>
                    <xdr:col>22</xdr:col>
                    <xdr:colOff>47625</xdr:colOff>
                    <xdr:row>12</xdr:row>
                    <xdr:rowOff>47625</xdr:rowOff>
                  </from>
                  <to>
                    <xdr:col>22</xdr:col>
                    <xdr:colOff>333375</xdr:colOff>
                    <xdr:row>12</xdr:row>
                    <xdr:rowOff>228600</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22</xdr:col>
                    <xdr:colOff>47625</xdr:colOff>
                    <xdr:row>13</xdr:row>
                    <xdr:rowOff>47625</xdr:rowOff>
                  </from>
                  <to>
                    <xdr:col>22</xdr:col>
                    <xdr:colOff>333375</xdr:colOff>
                    <xdr:row>13</xdr:row>
                    <xdr:rowOff>228600</xdr:rowOff>
                  </to>
                </anchor>
              </controlPr>
            </control>
          </mc:Choice>
        </mc:AlternateContent>
        <mc:AlternateContent xmlns:mc="http://schemas.openxmlformats.org/markup-compatibility/2006">
          <mc:Choice Requires="x14">
            <control shapeId="2063" r:id="rId6" name="Check Box 15">
              <controlPr locked="0" defaultSize="0" autoFill="0" autoLine="0" autoPict="0">
                <anchor moveWithCells="1">
                  <from>
                    <xdr:col>22</xdr:col>
                    <xdr:colOff>47625</xdr:colOff>
                    <xdr:row>14</xdr:row>
                    <xdr:rowOff>47625</xdr:rowOff>
                  </from>
                  <to>
                    <xdr:col>22</xdr:col>
                    <xdr:colOff>333375</xdr:colOff>
                    <xdr:row>14</xdr:row>
                    <xdr:rowOff>228600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22</xdr:col>
                    <xdr:colOff>47625</xdr:colOff>
                    <xdr:row>10</xdr:row>
                    <xdr:rowOff>47625</xdr:rowOff>
                  </from>
                  <to>
                    <xdr:col>22</xdr:col>
                    <xdr:colOff>333375</xdr:colOff>
                    <xdr:row>10</xdr:row>
                    <xdr:rowOff>228600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22</xdr:col>
                    <xdr:colOff>47625</xdr:colOff>
                    <xdr:row>21</xdr:row>
                    <xdr:rowOff>47625</xdr:rowOff>
                  </from>
                  <to>
                    <xdr:col>22</xdr:col>
                    <xdr:colOff>333375</xdr:colOff>
                    <xdr:row>21</xdr:row>
                    <xdr:rowOff>228600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22</xdr:col>
                    <xdr:colOff>47625</xdr:colOff>
                    <xdr:row>22</xdr:row>
                    <xdr:rowOff>47625</xdr:rowOff>
                  </from>
                  <to>
                    <xdr:col>22</xdr:col>
                    <xdr:colOff>333375</xdr:colOff>
                    <xdr:row>22</xdr:row>
                    <xdr:rowOff>228600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22</xdr:col>
                    <xdr:colOff>47625</xdr:colOff>
                    <xdr:row>23</xdr:row>
                    <xdr:rowOff>47625</xdr:rowOff>
                  </from>
                  <to>
                    <xdr:col>22</xdr:col>
                    <xdr:colOff>333375</xdr:colOff>
                    <xdr:row>23</xdr:row>
                    <xdr:rowOff>228600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22</xdr:col>
                    <xdr:colOff>47625</xdr:colOff>
                    <xdr:row>25</xdr:row>
                    <xdr:rowOff>47625</xdr:rowOff>
                  </from>
                  <to>
                    <xdr:col>22</xdr:col>
                    <xdr:colOff>333375</xdr:colOff>
                    <xdr:row>25</xdr:row>
                    <xdr:rowOff>228600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22</xdr:col>
                    <xdr:colOff>47625</xdr:colOff>
                    <xdr:row>24</xdr:row>
                    <xdr:rowOff>47625</xdr:rowOff>
                  </from>
                  <to>
                    <xdr:col>22</xdr:col>
                    <xdr:colOff>333375</xdr:colOff>
                    <xdr:row>24</xdr:row>
                    <xdr:rowOff>228600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22</xdr:col>
                    <xdr:colOff>47625</xdr:colOff>
                    <xdr:row>33</xdr:row>
                    <xdr:rowOff>47625</xdr:rowOff>
                  </from>
                  <to>
                    <xdr:col>22</xdr:col>
                    <xdr:colOff>333375</xdr:colOff>
                    <xdr:row>33</xdr:row>
                    <xdr:rowOff>228600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22</xdr:col>
                    <xdr:colOff>47625</xdr:colOff>
                    <xdr:row>34</xdr:row>
                    <xdr:rowOff>47625</xdr:rowOff>
                  </from>
                  <to>
                    <xdr:col>22</xdr:col>
                    <xdr:colOff>333375</xdr:colOff>
                    <xdr:row>34</xdr:row>
                    <xdr:rowOff>228600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22</xdr:col>
                    <xdr:colOff>47625</xdr:colOff>
                    <xdr:row>35</xdr:row>
                    <xdr:rowOff>47625</xdr:rowOff>
                  </from>
                  <to>
                    <xdr:col>22</xdr:col>
                    <xdr:colOff>333375</xdr:colOff>
                    <xdr:row>35</xdr:row>
                    <xdr:rowOff>228600</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22</xdr:col>
                    <xdr:colOff>47625</xdr:colOff>
                    <xdr:row>36</xdr:row>
                    <xdr:rowOff>47625</xdr:rowOff>
                  </from>
                  <to>
                    <xdr:col>22</xdr:col>
                    <xdr:colOff>333375</xdr:colOff>
                    <xdr:row>36</xdr:row>
                    <xdr:rowOff>228600</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22</xdr:col>
                    <xdr:colOff>47625</xdr:colOff>
                    <xdr:row>37</xdr:row>
                    <xdr:rowOff>47625</xdr:rowOff>
                  </from>
                  <to>
                    <xdr:col>22</xdr:col>
                    <xdr:colOff>333375</xdr:colOff>
                    <xdr:row>37</xdr:row>
                    <xdr:rowOff>228600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22</xdr:col>
                    <xdr:colOff>47625</xdr:colOff>
                    <xdr:row>38</xdr:row>
                    <xdr:rowOff>47625</xdr:rowOff>
                  </from>
                  <to>
                    <xdr:col>22</xdr:col>
                    <xdr:colOff>333375</xdr:colOff>
                    <xdr:row>38</xdr:row>
                    <xdr:rowOff>228600</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20</xdr:col>
                    <xdr:colOff>47625</xdr:colOff>
                    <xdr:row>46</xdr:row>
                    <xdr:rowOff>47625</xdr:rowOff>
                  </from>
                  <to>
                    <xdr:col>20</xdr:col>
                    <xdr:colOff>333375</xdr:colOff>
                    <xdr:row>46</xdr:row>
                    <xdr:rowOff>228600</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20</xdr:col>
                    <xdr:colOff>47625</xdr:colOff>
                    <xdr:row>47</xdr:row>
                    <xdr:rowOff>47625</xdr:rowOff>
                  </from>
                  <to>
                    <xdr:col>20</xdr:col>
                    <xdr:colOff>333375</xdr:colOff>
                    <xdr:row>47</xdr:row>
                    <xdr:rowOff>228600</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20</xdr:col>
                    <xdr:colOff>47625</xdr:colOff>
                    <xdr:row>48</xdr:row>
                    <xdr:rowOff>47625</xdr:rowOff>
                  </from>
                  <to>
                    <xdr:col>20</xdr:col>
                    <xdr:colOff>333375</xdr:colOff>
                    <xdr:row>48</xdr:row>
                    <xdr:rowOff>228600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20</xdr:col>
                    <xdr:colOff>47625</xdr:colOff>
                    <xdr:row>49</xdr:row>
                    <xdr:rowOff>47625</xdr:rowOff>
                  </from>
                  <to>
                    <xdr:col>20</xdr:col>
                    <xdr:colOff>333375</xdr:colOff>
                    <xdr:row>49</xdr:row>
                    <xdr:rowOff>228600</xdr:rowOff>
                  </to>
                </anchor>
              </controlPr>
            </control>
          </mc:Choice>
        </mc:AlternateContent>
        <mc:AlternateContent xmlns:mc="http://schemas.openxmlformats.org/markup-compatibility/2006">
          <mc:Choice Requires="x14">
            <control shapeId="2080" r:id="rId23" name="Check Box 32">
              <controlPr defaultSize="0" autoFill="0" autoLine="0" autoPict="0">
                <anchor moveWithCells="1">
                  <from>
                    <xdr:col>20</xdr:col>
                    <xdr:colOff>47625</xdr:colOff>
                    <xdr:row>50</xdr:row>
                    <xdr:rowOff>47625</xdr:rowOff>
                  </from>
                  <to>
                    <xdr:col>20</xdr:col>
                    <xdr:colOff>333375</xdr:colOff>
                    <xdr:row>50</xdr:row>
                    <xdr:rowOff>228600</xdr:rowOff>
                  </to>
                </anchor>
              </controlPr>
            </control>
          </mc:Choice>
        </mc:AlternateContent>
        <mc:AlternateContent xmlns:mc="http://schemas.openxmlformats.org/markup-compatibility/2006">
          <mc:Choice Requires="x14">
            <control shapeId="2081" r:id="rId24" name="Check Box 33">
              <controlPr defaultSize="0" autoFill="0" autoLine="0" autoPict="0">
                <anchor moveWithCells="1">
                  <from>
                    <xdr:col>22</xdr:col>
                    <xdr:colOff>47625</xdr:colOff>
                    <xdr:row>58</xdr:row>
                    <xdr:rowOff>47625</xdr:rowOff>
                  </from>
                  <to>
                    <xdr:col>22</xdr:col>
                    <xdr:colOff>333375</xdr:colOff>
                    <xdr:row>58</xdr:row>
                    <xdr:rowOff>228600</xdr:rowOff>
                  </to>
                </anchor>
              </controlPr>
            </control>
          </mc:Choice>
        </mc:AlternateContent>
        <mc:AlternateContent xmlns:mc="http://schemas.openxmlformats.org/markup-compatibility/2006">
          <mc:Choice Requires="x14">
            <control shapeId="2082" r:id="rId25" name="Check Box 34">
              <controlPr defaultSize="0" autoFill="0" autoLine="0" autoPict="0">
                <anchor moveWithCells="1">
                  <from>
                    <xdr:col>22</xdr:col>
                    <xdr:colOff>47625</xdr:colOff>
                    <xdr:row>59</xdr:row>
                    <xdr:rowOff>47625</xdr:rowOff>
                  </from>
                  <to>
                    <xdr:col>22</xdr:col>
                    <xdr:colOff>333375</xdr:colOff>
                    <xdr:row>59</xdr:row>
                    <xdr:rowOff>228600</xdr:rowOff>
                  </to>
                </anchor>
              </controlPr>
            </control>
          </mc:Choice>
        </mc:AlternateContent>
        <mc:AlternateContent xmlns:mc="http://schemas.openxmlformats.org/markup-compatibility/2006">
          <mc:Choice Requires="x14">
            <control shapeId="2083" r:id="rId26" name="Check Box 35">
              <controlPr defaultSize="0" autoFill="0" autoLine="0" autoPict="0">
                <anchor moveWithCells="1">
                  <from>
                    <xdr:col>22</xdr:col>
                    <xdr:colOff>47625</xdr:colOff>
                    <xdr:row>60</xdr:row>
                    <xdr:rowOff>47625</xdr:rowOff>
                  </from>
                  <to>
                    <xdr:col>22</xdr:col>
                    <xdr:colOff>333375</xdr:colOff>
                    <xdr:row>60</xdr:row>
                    <xdr:rowOff>228600</xdr:rowOff>
                  </to>
                </anchor>
              </controlPr>
            </control>
          </mc:Choice>
        </mc:AlternateContent>
        <mc:AlternateContent xmlns:mc="http://schemas.openxmlformats.org/markup-compatibility/2006">
          <mc:Choice Requires="x14">
            <control shapeId="2084" r:id="rId27" name="Check Box 36">
              <controlPr defaultSize="0" autoFill="0" autoLine="0" autoPict="0">
                <anchor moveWithCells="1">
                  <from>
                    <xdr:col>22</xdr:col>
                    <xdr:colOff>47625</xdr:colOff>
                    <xdr:row>61</xdr:row>
                    <xdr:rowOff>47625</xdr:rowOff>
                  </from>
                  <to>
                    <xdr:col>22</xdr:col>
                    <xdr:colOff>333375</xdr:colOff>
                    <xdr:row>61</xdr:row>
                    <xdr:rowOff>228600</xdr:rowOff>
                  </to>
                </anchor>
              </controlPr>
            </control>
          </mc:Choice>
        </mc:AlternateContent>
        <mc:AlternateContent xmlns:mc="http://schemas.openxmlformats.org/markup-compatibility/2006">
          <mc:Choice Requires="x14">
            <control shapeId="2085" r:id="rId28" name="Check Box 37">
              <controlPr defaultSize="0" autoFill="0" autoLine="0" autoPict="0">
                <anchor moveWithCells="1">
                  <from>
                    <xdr:col>20</xdr:col>
                    <xdr:colOff>47625</xdr:colOff>
                    <xdr:row>69</xdr:row>
                    <xdr:rowOff>76200</xdr:rowOff>
                  </from>
                  <to>
                    <xdr:col>20</xdr:col>
                    <xdr:colOff>333375</xdr:colOff>
                    <xdr:row>70</xdr:row>
                    <xdr:rowOff>76200</xdr:rowOff>
                  </to>
                </anchor>
              </controlPr>
            </control>
          </mc:Choice>
        </mc:AlternateContent>
        <mc:AlternateContent xmlns:mc="http://schemas.openxmlformats.org/markup-compatibility/2006">
          <mc:Choice Requires="x14">
            <control shapeId="2086" r:id="rId29" name="Check Box 38">
              <controlPr defaultSize="0" autoFill="0" autoLine="0" autoPict="0">
                <anchor moveWithCells="1">
                  <from>
                    <xdr:col>20</xdr:col>
                    <xdr:colOff>47625</xdr:colOff>
                    <xdr:row>71</xdr:row>
                    <xdr:rowOff>76200</xdr:rowOff>
                  </from>
                  <to>
                    <xdr:col>20</xdr:col>
                    <xdr:colOff>333375</xdr:colOff>
                    <xdr:row>72</xdr:row>
                    <xdr:rowOff>76200</xdr:rowOff>
                  </to>
                </anchor>
              </controlPr>
            </control>
          </mc:Choice>
        </mc:AlternateContent>
        <mc:AlternateContent xmlns:mc="http://schemas.openxmlformats.org/markup-compatibility/2006">
          <mc:Choice Requires="x14">
            <control shapeId="2087" r:id="rId30" name="Check Box 39">
              <controlPr defaultSize="0" autoFill="0" autoLine="0" autoPict="0">
                <anchor moveWithCells="1">
                  <from>
                    <xdr:col>20</xdr:col>
                    <xdr:colOff>47625</xdr:colOff>
                    <xdr:row>73</xdr:row>
                    <xdr:rowOff>47625</xdr:rowOff>
                  </from>
                  <to>
                    <xdr:col>20</xdr:col>
                    <xdr:colOff>333375</xdr:colOff>
                    <xdr:row>73</xdr:row>
                    <xdr:rowOff>228600</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20</xdr:col>
                    <xdr:colOff>47625</xdr:colOff>
                    <xdr:row>74</xdr:row>
                    <xdr:rowOff>47625</xdr:rowOff>
                  </from>
                  <to>
                    <xdr:col>20</xdr:col>
                    <xdr:colOff>333375</xdr:colOff>
                    <xdr:row>74</xdr:row>
                    <xdr:rowOff>228600</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20</xdr:col>
                    <xdr:colOff>47625</xdr:colOff>
                    <xdr:row>75</xdr:row>
                    <xdr:rowOff>47625</xdr:rowOff>
                  </from>
                  <to>
                    <xdr:col>20</xdr:col>
                    <xdr:colOff>333375</xdr:colOff>
                    <xdr:row>75</xdr:row>
                    <xdr:rowOff>228600</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20</xdr:col>
                    <xdr:colOff>47625</xdr:colOff>
                    <xdr:row>76</xdr:row>
                    <xdr:rowOff>47625</xdr:rowOff>
                  </from>
                  <to>
                    <xdr:col>20</xdr:col>
                    <xdr:colOff>333375</xdr:colOff>
                    <xdr:row>76</xdr:row>
                    <xdr:rowOff>228600</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20</xdr:col>
                    <xdr:colOff>47625</xdr:colOff>
                    <xdr:row>77</xdr:row>
                    <xdr:rowOff>47625</xdr:rowOff>
                  </from>
                  <to>
                    <xdr:col>20</xdr:col>
                    <xdr:colOff>333375</xdr:colOff>
                    <xdr:row>77</xdr:row>
                    <xdr:rowOff>228600</xdr:rowOff>
                  </to>
                </anchor>
              </controlPr>
            </control>
          </mc:Choice>
        </mc:AlternateContent>
        <mc:AlternateContent xmlns:mc="http://schemas.openxmlformats.org/markup-compatibility/2006">
          <mc:Choice Requires="x14">
            <control shapeId="2093" r:id="rId35" name="Check Box 45">
              <controlPr defaultSize="0" autoFill="0" autoLine="0" autoPict="0">
                <anchor moveWithCells="1">
                  <from>
                    <xdr:col>20</xdr:col>
                    <xdr:colOff>47625</xdr:colOff>
                    <xdr:row>78</xdr:row>
                    <xdr:rowOff>47625</xdr:rowOff>
                  </from>
                  <to>
                    <xdr:col>20</xdr:col>
                    <xdr:colOff>333375</xdr:colOff>
                    <xdr:row>78</xdr:row>
                    <xdr:rowOff>228600</xdr:rowOff>
                  </to>
                </anchor>
              </controlPr>
            </control>
          </mc:Choice>
        </mc:AlternateContent>
        <mc:AlternateContent xmlns:mc="http://schemas.openxmlformats.org/markup-compatibility/2006">
          <mc:Choice Requires="x14">
            <control shapeId="2094" r:id="rId36" name="Check Box 46">
              <controlPr defaultSize="0" autoFill="0" autoLine="0" autoPict="0">
                <anchor moveWithCells="1">
                  <from>
                    <xdr:col>20</xdr:col>
                    <xdr:colOff>47625</xdr:colOff>
                    <xdr:row>79</xdr:row>
                    <xdr:rowOff>47625</xdr:rowOff>
                  </from>
                  <to>
                    <xdr:col>20</xdr:col>
                    <xdr:colOff>333375</xdr:colOff>
                    <xdr:row>79</xdr:row>
                    <xdr:rowOff>228600</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20</xdr:col>
                    <xdr:colOff>47625</xdr:colOff>
                    <xdr:row>80</xdr:row>
                    <xdr:rowOff>47625</xdr:rowOff>
                  </from>
                  <to>
                    <xdr:col>20</xdr:col>
                    <xdr:colOff>333375</xdr:colOff>
                    <xdr:row>80</xdr:row>
                    <xdr:rowOff>228600</xdr:rowOff>
                  </to>
                </anchor>
              </controlPr>
            </control>
          </mc:Choice>
        </mc:AlternateContent>
        <mc:AlternateContent xmlns:mc="http://schemas.openxmlformats.org/markup-compatibility/2006">
          <mc:Choice Requires="x14">
            <control shapeId="2096" r:id="rId38" name="Check Box 48">
              <controlPr defaultSize="0" autoFill="0" autoLine="0" autoPict="0">
                <anchor moveWithCells="1">
                  <from>
                    <xdr:col>20</xdr:col>
                    <xdr:colOff>47625</xdr:colOff>
                    <xdr:row>81</xdr:row>
                    <xdr:rowOff>47625</xdr:rowOff>
                  </from>
                  <to>
                    <xdr:col>20</xdr:col>
                    <xdr:colOff>333375</xdr:colOff>
                    <xdr:row>81</xdr:row>
                    <xdr:rowOff>228600</xdr:rowOff>
                  </to>
                </anchor>
              </controlPr>
            </control>
          </mc:Choice>
        </mc:AlternateContent>
        <mc:AlternateContent xmlns:mc="http://schemas.openxmlformats.org/markup-compatibility/2006">
          <mc:Choice Requires="x14">
            <control shapeId="2097" r:id="rId39" name="Check Box 49">
              <controlPr defaultSize="0" autoFill="0" autoLine="0" autoPict="0">
                <anchor moveWithCells="1">
                  <from>
                    <xdr:col>20</xdr:col>
                    <xdr:colOff>47625</xdr:colOff>
                    <xdr:row>82</xdr:row>
                    <xdr:rowOff>47625</xdr:rowOff>
                  </from>
                  <to>
                    <xdr:col>20</xdr:col>
                    <xdr:colOff>333375</xdr:colOff>
                    <xdr:row>82</xdr:row>
                    <xdr:rowOff>228600</xdr:rowOff>
                  </to>
                </anchor>
              </controlPr>
            </control>
          </mc:Choice>
        </mc:AlternateContent>
        <mc:AlternateContent xmlns:mc="http://schemas.openxmlformats.org/markup-compatibility/2006">
          <mc:Choice Requires="x14">
            <control shapeId="2099" r:id="rId40" name="Check Box 51">
              <controlPr defaultSize="0" autoFill="0" autoLine="0" autoPict="0">
                <anchor moveWithCells="1">
                  <from>
                    <xdr:col>20</xdr:col>
                    <xdr:colOff>47625</xdr:colOff>
                    <xdr:row>90</xdr:row>
                    <xdr:rowOff>47625</xdr:rowOff>
                  </from>
                  <to>
                    <xdr:col>20</xdr:col>
                    <xdr:colOff>333375</xdr:colOff>
                    <xdr:row>90</xdr:row>
                    <xdr:rowOff>228600</xdr:rowOff>
                  </to>
                </anchor>
              </controlPr>
            </control>
          </mc:Choice>
        </mc:AlternateContent>
        <mc:AlternateContent xmlns:mc="http://schemas.openxmlformats.org/markup-compatibility/2006">
          <mc:Choice Requires="x14">
            <control shapeId="2100" r:id="rId41" name="Check Box 52">
              <controlPr defaultSize="0" autoFill="0" autoLine="0" autoPict="0">
                <anchor moveWithCells="1">
                  <from>
                    <xdr:col>20</xdr:col>
                    <xdr:colOff>47625</xdr:colOff>
                    <xdr:row>91</xdr:row>
                    <xdr:rowOff>47625</xdr:rowOff>
                  </from>
                  <to>
                    <xdr:col>20</xdr:col>
                    <xdr:colOff>333375</xdr:colOff>
                    <xdr:row>91</xdr:row>
                    <xdr:rowOff>228600</xdr:rowOff>
                  </to>
                </anchor>
              </controlPr>
            </control>
          </mc:Choice>
        </mc:AlternateContent>
        <mc:AlternateContent xmlns:mc="http://schemas.openxmlformats.org/markup-compatibility/2006">
          <mc:Choice Requires="x14">
            <control shapeId="2101" r:id="rId42" name="Check Box 53">
              <controlPr defaultSize="0" autoFill="0" autoLine="0" autoPict="0">
                <anchor moveWithCells="1">
                  <from>
                    <xdr:col>20</xdr:col>
                    <xdr:colOff>47625</xdr:colOff>
                    <xdr:row>92</xdr:row>
                    <xdr:rowOff>47625</xdr:rowOff>
                  </from>
                  <to>
                    <xdr:col>20</xdr:col>
                    <xdr:colOff>333375</xdr:colOff>
                    <xdr:row>92</xdr:row>
                    <xdr:rowOff>228600</xdr:rowOff>
                  </to>
                </anchor>
              </controlPr>
            </control>
          </mc:Choice>
        </mc:AlternateContent>
        <mc:AlternateContent xmlns:mc="http://schemas.openxmlformats.org/markup-compatibility/2006">
          <mc:Choice Requires="x14">
            <control shapeId="2102" r:id="rId43" name="Check Box 54">
              <controlPr defaultSize="0" autoFill="0" autoLine="0" autoPict="0">
                <anchor moveWithCells="1">
                  <from>
                    <xdr:col>20</xdr:col>
                    <xdr:colOff>47625</xdr:colOff>
                    <xdr:row>93</xdr:row>
                    <xdr:rowOff>47625</xdr:rowOff>
                  </from>
                  <to>
                    <xdr:col>20</xdr:col>
                    <xdr:colOff>333375</xdr:colOff>
                    <xdr:row>93</xdr:row>
                    <xdr:rowOff>228600</xdr:rowOff>
                  </to>
                </anchor>
              </controlPr>
            </control>
          </mc:Choice>
        </mc:AlternateContent>
        <mc:AlternateContent xmlns:mc="http://schemas.openxmlformats.org/markup-compatibility/2006">
          <mc:Choice Requires="x14">
            <control shapeId="2103" r:id="rId44" name="Check Box 55">
              <controlPr defaultSize="0" autoFill="0" autoLine="0" autoPict="0">
                <anchor moveWithCells="1">
                  <from>
                    <xdr:col>20</xdr:col>
                    <xdr:colOff>47625</xdr:colOff>
                    <xdr:row>94</xdr:row>
                    <xdr:rowOff>47625</xdr:rowOff>
                  </from>
                  <to>
                    <xdr:col>20</xdr:col>
                    <xdr:colOff>333375</xdr:colOff>
                    <xdr:row>94</xdr:row>
                    <xdr:rowOff>228600</xdr:rowOff>
                  </to>
                </anchor>
              </controlPr>
            </control>
          </mc:Choice>
        </mc:AlternateContent>
        <mc:AlternateContent xmlns:mc="http://schemas.openxmlformats.org/markup-compatibility/2006">
          <mc:Choice Requires="x14">
            <control shapeId="2104" r:id="rId45" name="Check Box 56">
              <controlPr defaultSize="0" autoFill="0" autoLine="0" autoPict="0">
                <anchor moveWithCells="1">
                  <from>
                    <xdr:col>20</xdr:col>
                    <xdr:colOff>47625</xdr:colOff>
                    <xdr:row>95</xdr:row>
                    <xdr:rowOff>47625</xdr:rowOff>
                  </from>
                  <to>
                    <xdr:col>20</xdr:col>
                    <xdr:colOff>333375</xdr:colOff>
                    <xdr:row>95</xdr:row>
                    <xdr:rowOff>228600</xdr:rowOff>
                  </to>
                </anchor>
              </controlPr>
            </control>
          </mc:Choice>
        </mc:AlternateContent>
        <mc:AlternateContent xmlns:mc="http://schemas.openxmlformats.org/markup-compatibility/2006">
          <mc:Choice Requires="x14">
            <control shapeId="2105" r:id="rId46" name="Check Box 57">
              <controlPr defaultSize="0" autoFill="0" autoLine="0" autoPict="0">
                <anchor moveWithCells="1">
                  <from>
                    <xdr:col>20</xdr:col>
                    <xdr:colOff>47625</xdr:colOff>
                    <xdr:row>96</xdr:row>
                    <xdr:rowOff>47625</xdr:rowOff>
                  </from>
                  <to>
                    <xdr:col>20</xdr:col>
                    <xdr:colOff>333375</xdr:colOff>
                    <xdr:row>96</xdr:row>
                    <xdr:rowOff>228600</xdr:rowOff>
                  </to>
                </anchor>
              </controlPr>
            </control>
          </mc:Choice>
        </mc:AlternateContent>
        <mc:AlternateContent xmlns:mc="http://schemas.openxmlformats.org/markup-compatibility/2006">
          <mc:Choice Requires="x14">
            <control shapeId="2106" r:id="rId47" name="Check Box 58">
              <controlPr defaultSize="0" autoFill="0" autoLine="0" autoPict="0">
                <anchor moveWithCells="1">
                  <from>
                    <xdr:col>20</xdr:col>
                    <xdr:colOff>47625</xdr:colOff>
                    <xdr:row>97</xdr:row>
                    <xdr:rowOff>47625</xdr:rowOff>
                  </from>
                  <to>
                    <xdr:col>20</xdr:col>
                    <xdr:colOff>333375</xdr:colOff>
                    <xdr:row>97</xdr:row>
                    <xdr:rowOff>228600</xdr:rowOff>
                  </to>
                </anchor>
              </controlPr>
            </control>
          </mc:Choice>
        </mc:AlternateContent>
        <mc:AlternateContent xmlns:mc="http://schemas.openxmlformats.org/markup-compatibility/2006">
          <mc:Choice Requires="x14">
            <control shapeId="2107" r:id="rId48" name="Check Box 59">
              <controlPr defaultSize="0" autoFill="0" autoLine="0" autoPict="0">
                <anchor moveWithCells="1">
                  <from>
                    <xdr:col>20</xdr:col>
                    <xdr:colOff>47625</xdr:colOff>
                    <xdr:row>98</xdr:row>
                    <xdr:rowOff>47625</xdr:rowOff>
                  </from>
                  <to>
                    <xdr:col>20</xdr:col>
                    <xdr:colOff>333375</xdr:colOff>
                    <xdr:row>98</xdr:row>
                    <xdr:rowOff>228600</xdr:rowOff>
                  </to>
                </anchor>
              </controlPr>
            </control>
          </mc:Choice>
        </mc:AlternateContent>
        <mc:AlternateContent xmlns:mc="http://schemas.openxmlformats.org/markup-compatibility/2006">
          <mc:Choice Requires="x14">
            <control shapeId="2108" r:id="rId49" name="Check Box 60">
              <controlPr defaultSize="0" autoFill="0" autoLine="0" autoPict="0">
                <anchor moveWithCells="1">
                  <from>
                    <xdr:col>20</xdr:col>
                    <xdr:colOff>47625</xdr:colOff>
                    <xdr:row>99</xdr:row>
                    <xdr:rowOff>47625</xdr:rowOff>
                  </from>
                  <to>
                    <xdr:col>20</xdr:col>
                    <xdr:colOff>333375</xdr:colOff>
                    <xdr:row>99</xdr:row>
                    <xdr:rowOff>228600</xdr:rowOff>
                  </to>
                </anchor>
              </controlPr>
            </control>
          </mc:Choice>
        </mc:AlternateContent>
        <mc:AlternateContent xmlns:mc="http://schemas.openxmlformats.org/markup-compatibility/2006">
          <mc:Choice Requires="x14">
            <control shapeId="2109" r:id="rId50" name="Check Box 61">
              <controlPr defaultSize="0" autoFill="0" autoLine="0" autoPict="0">
                <anchor moveWithCells="1">
                  <from>
                    <xdr:col>20</xdr:col>
                    <xdr:colOff>47625</xdr:colOff>
                    <xdr:row>100</xdr:row>
                    <xdr:rowOff>47625</xdr:rowOff>
                  </from>
                  <to>
                    <xdr:col>20</xdr:col>
                    <xdr:colOff>333375</xdr:colOff>
                    <xdr:row>100</xdr:row>
                    <xdr:rowOff>228600</xdr:rowOff>
                  </to>
                </anchor>
              </controlPr>
            </control>
          </mc:Choice>
        </mc:AlternateContent>
        <mc:AlternateContent xmlns:mc="http://schemas.openxmlformats.org/markup-compatibility/2006">
          <mc:Choice Requires="x14">
            <control shapeId="2110" r:id="rId51" name="Check Box 62">
              <controlPr defaultSize="0" autoFill="0" autoLine="0" autoPict="0">
                <anchor moveWithCells="1">
                  <from>
                    <xdr:col>20</xdr:col>
                    <xdr:colOff>47625</xdr:colOff>
                    <xdr:row>101</xdr:row>
                    <xdr:rowOff>47625</xdr:rowOff>
                  </from>
                  <to>
                    <xdr:col>20</xdr:col>
                    <xdr:colOff>333375</xdr:colOff>
                    <xdr:row>101</xdr:row>
                    <xdr:rowOff>228600</xdr:rowOff>
                  </to>
                </anchor>
              </controlPr>
            </control>
          </mc:Choice>
        </mc:AlternateContent>
        <mc:AlternateContent xmlns:mc="http://schemas.openxmlformats.org/markup-compatibility/2006">
          <mc:Choice Requires="x14">
            <control shapeId="2111" r:id="rId52" name="Check Box 63">
              <controlPr defaultSize="0" autoFill="0" autoLine="0" autoPict="0">
                <anchor moveWithCells="1">
                  <from>
                    <xdr:col>20</xdr:col>
                    <xdr:colOff>47625</xdr:colOff>
                    <xdr:row>102</xdr:row>
                    <xdr:rowOff>47625</xdr:rowOff>
                  </from>
                  <to>
                    <xdr:col>20</xdr:col>
                    <xdr:colOff>333375</xdr:colOff>
                    <xdr:row>102</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650"/>
  <sheetViews>
    <sheetView zoomScale="120" zoomScaleNormal="120" workbookViewId="0">
      <selection activeCell="X4" sqref="X4"/>
    </sheetView>
  </sheetViews>
  <sheetFormatPr defaultColWidth="12.7109375" defaultRowHeight="15.75" customHeight="1"/>
  <cols>
    <col min="1" max="1" width="0.28515625" customWidth="1"/>
    <col min="2" max="7" width="5" customWidth="1"/>
    <col min="8" max="8" width="0.28515625" customWidth="1"/>
    <col min="9" max="23" width="5" customWidth="1"/>
    <col min="24" max="25" width="5.140625" customWidth="1"/>
    <col min="26" max="28" width="5" customWidth="1"/>
  </cols>
  <sheetData>
    <row r="1" spans="1:29" ht="15">
      <c r="A1" s="546" t="s">
        <v>1921</v>
      </c>
      <c r="B1" s="547"/>
      <c r="C1" s="547"/>
      <c r="D1" s="547"/>
      <c r="E1" s="547"/>
      <c r="F1" s="547"/>
      <c r="G1" s="547"/>
      <c r="H1" s="547"/>
      <c r="I1" s="547"/>
      <c r="J1" s="547"/>
      <c r="K1" s="547"/>
      <c r="L1" s="547"/>
      <c r="M1" s="547"/>
      <c r="N1" s="547"/>
      <c r="O1" s="547"/>
      <c r="P1" s="547"/>
      <c r="Q1" s="547"/>
      <c r="R1" s="547"/>
      <c r="S1" s="547"/>
      <c r="T1" s="547"/>
      <c r="U1" s="547"/>
      <c r="V1" s="547"/>
      <c r="W1" s="547"/>
      <c r="X1" s="547"/>
      <c r="Y1" s="244"/>
      <c r="Z1" s="244"/>
      <c r="AA1" s="26"/>
      <c r="AB1" s="36"/>
    </row>
    <row r="2" spans="1:29" ht="12.7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29" ht="18"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36"/>
    </row>
    <row r="4" spans="1:29"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9" ht="21" customHeight="1">
      <c r="A5" s="26"/>
      <c r="B5" s="532" t="s">
        <v>1922</v>
      </c>
      <c r="C5" s="533"/>
      <c r="D5" s="533"/>
      <c r="E5" s="533"/>
      <c r="F5" s="533"/>
      <c r="G5" s="533"/>
      <c r="H5" s="533"/>
      <c r="I5" s="533"/>
      <c r="J5" s="533"/>
      <c r="K5" s="533"/>
      <c r="L5" s="533"/>
      <c r="M5" s="533"/>
      <c r="N5" s="533"/>
      <c r="O5" s="533"/>
      <c r="P5" s="533"/>
      <c r="Q5" s="533"/>
      <c r="R5" s="533"/>
      <c r="S5" s="533"/>
      <c r="T5" s="533"/>
      <c r="U5" s="533"/>
      <c r="V5" s="533"/>
      <c r="W5" s="533"/>
      <c r="X5" s="533"/>
      <c r="Y5" s="533"/>
      <c r="Z5" s="534"/>
      <c r="AA5" s="26"/>
      <c r="AB5" s="26"/>
    </row>
    <row r="6" spans="1:29" ht="20.100000000000001" customHeight="1">
      <c r="A6" s="27"/>
      <c r="B6" s="28"/>
      <c r="C6" s="28"/>
      <c r="D6" s="28"/>
      <c r="E6" s="28"/>
      <c r="F6" s="69"/>
      <c r="G6" s="28"/>
      <c r="H6" s="28"/>
      <c r="I6" s="603" t="s">
        <v>1978</v>
      </c>
      <c r="J6" s="604"/>
      <c r="K6" s="604"/>
      <c r="L6" s="604"/>
      <c r="M6" s="604"/>
      <c r="N6" s="604"/>
      <c r="O6" s="604"/>
      <c r="P6" s="604"/>
      <c r="Q6" s="604"/>
      <c r="R6" s="604"/>
      <c r="S6" s="604"/>
      <c r="T6" s="604"/>
      <c r="U6" s="604"/>
      <c r="V6" s="604"/>
      <c r="W6" s="604"/>
      <c r="X6" s="604"/>
      <c r="Y6" s="604"/>
      <c r="Z6" s="605"/>
      <c r="AA6" s="28"/>
      <c r="AB6" s="27"/>
    </row>
    <row r="7" spans="1:29" ht="20.100000000000001" customHeight="1">
      <c r="A7" s="30"/>
      <c r="B7" s="31"/>
      <c r="C7" s="31"/>
      <c r="D7" s="27"/>
      <c r="E7" s="27"/>
      <c r="F7" s="70"/>
      <c r="G7" s="27"/>
      <c r="H7" s="27"/>
      <c r="I7" s="548" t="s">
        <v>1923</v>
      </c>
      <c r="J7" s="549"/>
      <c r="K7" s="549"/>
      <c r="L7" s="549"/>
      <c r="M7" s="549"/>
      <c r="N7" s="549"/>
      <c r="O7" s="549"/>
      <c r="P7" s="549"/>
      <c r="Q7" s="549"/>
      <c r="R7" s="549"/>
      <c r="S7" s="549"/>
      <c r="T7" s="549"/>
      <c r="U7" s="549"/>
      <c r="V7" s="549"/>
      <c r="W7" s="549"/>
      <c r="X7" s="549"/>
      <c r="Y7" s="549"/>
      <c r="Z7" s="550"/>
      <c r="AA7" s="31"/>
      <c r="AB7" s="27"/>
    </row>
    <row r="8" spans="1:29" ht="12.75">
      <c r="A8" s="26"/>
      <c r="B8" s="32"/>
      <c r="C8" s="26"/>
      <c r="D8" s="32"/>
      <c r="E8" s="32"/>
      <c r="F8" s="32"/>
      <c r="G8" s="32"/>
      <c r="H8" s="32"/>
      <c r="I8" s="32"/>
      <c r="J8" s="32"/>
      <c r="K8" s="32"/>
      <c r="L8" s="32"/>
      <c r="M8" s="32"/>
      <c r="N8" s="32"/>
      <c r="O8" s="32"/>
      <c r="P8" s="32"/>
      <c r="Q8" s="606"/>
      <c r="R8" s="595"/>
      <c r="S8" s="595"/>
      <c r="T8" s="595"/>
      <c r="U8" s="595"/>
      <c r="V8" s="595"/>
      <c r="W8" s="595"/>
      <c r="X8" s="595"/>
      <c r="Y8" s="595"/>
      <c r="Z8" s="596"/>
      <c r="AA8" s="26"/>
      <c r="AB8" s="26"/>
    </row>
    <row r="9" spans="1:29" ht="30" customHeight="1">
      <c r="A9" s="33"/>
      <c r="B9" s="26"/>
      <c r="C9" s="33"/>
      <c r="D9" s="607"/>
      <c r="E9" s="608"/>
      <c r="F9" s="609" t="s">
        <v>922</v>
      </c>
      <c r="G9" s="610"/>
      <c r="H9" s="610"/>
      <c r="I9" s="610"/>
      <c r="J9" s="610"/>
      <c r="K9" s="610"/>
      <c r="L9" s="610"/>
      <c r="M9" s="610"/>
      <c r="N9" s="610"/>
      <c r="O9" s="610"/>
      <c r="P9" s="608"/>
      <c r="Q9" s="609" t="s">
        <v>923</v>
      </c>
      <c r="R9" s="610"/>
      <c r="S9" s="610"/>
      <c r="T9" s="610"/>
      <c r="U9" s="610"/>
      <c r="V9" s="610"/>
      <c r="W9" s="610"/>
      <c r="X9" s="608"/>
      <c r="Y9" s="619" t="s">
        <v>1906</v>
      </c>
      <c r="Z9" s="615"/>
      <c r="AA9" s="71"/>
      <c r="AB9" s="72"/>
    </row>
    <row r="10" spans="1:29" ht="22.5" customHeight="1">
      <c r="A10" s="73" t="str">
        <f>IF('２．目標候補選択'!O245="","",LEFT('２．目標候補選択'!O245, FIND(CHAR(10), '２．目標候補選択'!O245) - 1))</f>
        <v>デイサービスで他者と交流する【社会参加】</v>
      </c>
      <c r="B10" s="26"/>
      <c r="C10" s="33"/>
      <c r="D10" s="620" t="s">
        <v>924</v>
      </c>
      <c r="E10" s="621"/>
      <c r="F10" s="616" t="str">
        <f>IF('２．目標候補選択'!O245="","",LEFT('２．目標候補選択'!O245, FIND(CHAR(10), '２．目標候補選択'!O245) - 1))</f>
        <v>デイサービスで他者と交流する【社会参加】</v>
      </c>
      <c r="G10" s="617"/>
      <c r="H10" s="617"/>
      <c r="I10" s="617"/>
      <c r="J10" s="617"/>
      <c r="K10" s="617"/>
      <c r="L10" s="617"/>
      <c r="M10" s="617"/>
      <c r="N10" s="617"/>
      <c r="O10" s="617"/>
      <c r="P10" s="617"/>
      <c r="Q10" s="611"/>
      <c r="R10" s="612"/>
      <c r="S10" s="612"/>
      <c r="T10" s="612"/>
      <c r="U10" s="612"/>
      <c r="V10" s="612"/>
      <c r="W10" s="612"/>
      <c r="X10" s="613"/>
      <c r="Y10" s="614"/>
      <c r="Z10" s="615"/>
      <c r="AA10" s="71"/>
      <c r="AB10" s="72"/>
      <c r="AC10" s="215"/>
    </row>
    <row r="11" spans="1:29" ht="22.5" customHeight="1">
      <c r="A11" s="74" t="str">
        <f>IF('２．目標候補選択'!O246="","",LEFT('２．目標候補選択'!O246, FIND(CHAR(10), '２．目標候補選択'!O246) - 1))</f>
        <v/>
      </c>
      <c r="B11" s="26"/>
      <c r="C11" s="33"/>
      <c r="D11" s="622"/>
      <c r="E11" s="502"/>
      <c r="F11" s="616" t="str">
        <f>IF('２．目標候補選択'!O246="","",LEFT('２．目標候補選択'!O246, FIND(CHAR(10), '２．目標候補選択'!O246) - 1))</f>
        <v/>
      </c>
      <c r="G11" s="617"/>
      <c r="H11" s="617"/>
      <c r="I11" s="617"/>
      <c r="J11" s="617"/>
      <c r="K11" s="617"/>
      <c r="L11" s="617"/>
      <c r="M11" s="617"/>
      <c r="N11" s="617"/>
      <c r="O11" s="617"/>
      <c r="P11" s="618"/>
      <c r="Q11" s="611"/>
      <c r="R11" s="612"/>
      <c r="S11" s="612"/>
      <c r="T11" s="612"/>
      <c r="U11" s="612"/>
      <c r="V11" s="612"/>
      <c r="W11" s="612"/>
      <c r="X11" s="613"/>
      <c r="Y11" s="614"/>
      <c r="Z11" s="615"/>
      <c r="AA11" s="71"/>
      <c r="AB11" s="72"/>
    </row>
    <row r="12" spans="1:29" ht="22.5" customHeight="1">
      <c r="A12" s="74" t="str">
        <f>IF('２．目標候補選択'!O247="","",LEFT('２．目標候補選択'!O247, FIND(CHAR(10), '２．目標候補選択'!O247) - 1))</f>
        <v/>
      </c>
      <c r="B12" s="26"/>
      <c r="C12" s="33"/>
      <c r="D12" s="622"/>
      <c r="E12" s="502"/>
      <c r="F12" s="616" t="str">
        <f>IF('２．目標候補選択'!O247="","",LEFT('２．目標候補選択'!O247, FIND(CHAR(10), '２．目標候補選択'!O247) - 1))</f>
        <v/>
      </c>
      <c r="G12" s="617"/>
      <c r="H12" s="617"/>
      <c r="I12" s="617"/>
      <c r="J12" s="617"/>
      <c r="K12" s="617"/>
      <c r="L12" s="617"/>
      <c r="M12" s="617"/>
      <c r="N12" s="617"/>
      <c r="O12" s="617"/>
      <c r="P12" s="618"/>
      <c r="Q12" s="611"/>
      <c r="R12" s="612"/>
      <c r="S12" s="612"/>
      <c r="T12" s="612"/>
      <c r="U12" s="612"/>
      <c r="V12" s="612"/>
      <c r="W12" s="612"/>
      <c r="X12" s="613"/>
      <c r="Y12" s="614"/>
      <c r="Z12" s="615"/>
      <c r="AA12" s="71"/>
      <c r="AB12" s="72"/>
    </row>
    <row r="13" spans="1:29" ht="22.5" customHeight="1">
      <c r="A13" s="74" t="str">
        <f>IF('２．目標候補選択'!O248="","",LEFT('２．目標候補選択'!O248, FIND(CHAR(10), '２．目標候補選択'!O248) - 1))</f>
        <v/>
      </c>
      <c r="B13" s="26"/>
      <c r="C13" s="33"/>
      <c r="D13" s="622"/>
      <c r="E13" s="502"/>
      <c r="F13" s="616" t="str">
        <f>IF('２．目標候補選択'!O248="","",LEFT('２．目標候補選択'!O248, FIND(CHAR(10), '２．目標候補選択'!O248) - 1))</f>
        <v/>
      </c>
      <c r="G13" s="617"/>
      <c r="H13" s="617"/>
      <c r="I13" s="617"/>
      <c r="J13" s="617"/>
      <c r="K13" s="617"/>
      <c r="L13" s="617"/>
      <c r="M13" s="617"/>
      <c r="N13" s="617"/>
      <c r="O13" s="617"/>
      <c r="P13" s="618"/>
      <c r="Q13" s="611"/>
      <c r="R13" s="612"/>
      <c r="S13" s="612"/>
      <c r="T13" s="612"/>
      <c r="U13" s="612"/>
      <c r="V13" s="612"/>
      <c r="W13" s="612"/>
      <c r="X13" s="613"/>
      <c r="Y13" s="614"/>
      <c r="Z13" s="615"/>
      <c r="AA13" s="71"/>
      <c r="AB13" s="72"/>
    </row>
    <row r="14" spans="1:29" ht="22.5" customHeight="1">
      <c r="A14" s="74" t="str">
        <f>IF('２．目標候補選択'!O249="","",LEFT('２．目標候補選択'!O249, FIND(CHAR(10), '２．目標候補選択'!O249) - 1))</f>
        <v/>
      </c>
      <c r="B14" s="26"/>
      <c r="C14" s="33"/>
      <c r="D14" s="622"/>
      <c r="E14" s="502"/>
      <c r="F14" s="616" t="str">
        <f>IF('２．目標候補選択'!O249="","",LEFT('２．目標候補選択'!O249, FIND(CHAR(10), '２．目標候補選択'!O249) - 1))</f>
        <v/>
      </c>
      <c r="G14" s="617"/>
      <c r="H14" s="617"/>
      <c r="I14" s="617"/>
      <c r="J14" s="617"/>
      <c r="K14" s="617"/>
      <c r="L14" s="617"/>
      <c r="M14" s="617"/>
      <c r="N14" s="617"/>
      <c r="O14" s="617"/>
      <c r="P14" s="618"/>
      <c r="Q14" s="611"/>
      <c r="R14" s="612"/>
      <c r="S14" s="612"/>
      <c r="T14" s="612"/>
      <c r="U14" s="612"/>
      <c r="V14" s="612"/>
      <c r="W14" s="612"/>
      <c r="X14" s="613"/>
      <c r="Y14" s="614"/>
      <c r="Z14" s="615"/>
      <c r="AA14" s="71"/>
      <c r="AB14" s="72"/>
    </row>
    <row r="15" spans="1:29" ht="22.5" customHeight="1">
      <c r="A15" s="74" t="str">
        <f>IF('２．目標候補選択'!O250="","",LEFT('２．目標候補選択'!O250, FIND(CHAR(10), '２．目標候補選択'!O250) - 1))</f>
        <v/>
      </c>
      <c r="B15" s="26"/>
      <c r="C15" s="33"/>
      <c r="D15" s="622"/>
      <c r="E15" s="502"/>
      <c r="F15" s="616" t="str">
        <f>IF('２．目標候補選択'!O250="","",LEFT('２．目標候補選択'!O250, FIND(CHAR(10), '２．目標候補選択'!O250) - 1))</f>
        <v/>
      </c>
      <c r="G15" s="617"/>
      <c r="H15" s="617"/>
      <c r="I15" s="617"/>
      <c r="J15" s="617"/>
      <c r="K15" s="617"/>
      <c r="L15" s="617"/>
      <c r="M15" s="617"/>
      <c r="N15" s="617"/>
      <c r="O15" s="617"/>
      <c r="P15" s="618"/>
      <c r="Q15" s="611"/>
      <c r="R15" s="612"/>
      <c r="S15" s="612"/>
      <c r="T15" s="612"/>
      <c r="U15" s="612"/>
      <c r="V15" s="612"/>
      <c r="W15" s="612"/>
      <c r="X15" s="613"/>
      <c r="Y15" s="614"/>
      <c r="Z15" s="615"/>
      <c r="AA15" s="71"/>
      <c r="AB15" s="72"/>
    </row>
    <row r="16" spans="1:29" ht="22.5" customHeight="1">
      <c r="A16" s="74" t="str">
        <f>IF('２．目標候補選択'!O251="","",LEFT('２．目標候補選択'!O251, FIND(CHAR(10), '２．目標候補選択'!O251) - 1))</f>
        <v/>
      </c>
      <c r="B16" s="26"/>
      <c r="C16" s="33"/>
      <c r="D16" s="622"/>
      <c r="E16" s="502"/>
      <c r="F16" s="616" t="str">
        <f>IF('２．目標候補選択'!O251="","",LEFT('２．目標候補選択'!O251, FIND(CHAR(10), '２．目標候補選択'!O251) - 1))</f>
        <v/>
      </c>
      <c r="G16" s="617"/>
      <c r="H16" s="617"/>
      <c r="I16" s="617"/>
      <c r="J16" s="617"/>
      <c r="K16" s="617"/>
      <c r="L16" s="617"/>
      <c r="M16" s="617"/>
      <c r="N16" s="617"/>
      <c r="O16" s="617"/>
      <c r="P16" s="618"/>
      <c r="Q16" s="611"/>
      <c r="R16" s="612"/>
      <c r="S16" s="612"/>
      <c r="T16" s="612"/>
      <c r="U16" s="612"/>
      <c r="V16" s="612"/>
      <c r="W16" s="612"/>
      <c r="X16" s="613"/>
      <c r="Y16" s="614"/>
      <c r="Z16" s="615"/>
      <c r="AA16" s="71"/>
      <c r="AB16" s="72"/>
    </row>
    <row r="17" spans="1:28" ht="22.5" customHeight="1">
      <c r="A17" s="74" t="str">
        <f>IF('２．目標候補選択'!O252="","",LEFT('２．目標候補選択'!O252, FIND(CHAR(10), '２．目標候補選択'!O252) - 1))</f>
        <v/>
      </c>
      <c r="B17" s="26"/>
      <c r="C17" s="33"/>
      <c r="D17" s="622"/>
      <c r="E17" s="502"/>
      <c r="F17" s="616" t="str">
        <f>IF('２．目標候補選択'!O252="","",LEFT('２．目標候補選択'!O252, FIND(CHAR(10), '２．目標候補選択'!O252) - 1))</f>
        <v/>
      </c>
      <c r="G17" s="617"/>
      <c r="H17" s="617"/>
      <c r="I17" s="617"/>
      <c r="J17" s="617"/>
      <c r="K17" s="617"/>
      <c r="L17" s="617"/>
      <c r="M17" s="617"/>
      <c r="N17" s="617"/>
      <c r="O17" s="617"/>
      <c r="P17" s="618"/>
      <c r="Q17" s="611"/>
      <c r="R17" s="612"/>
      <c r="S17" s="612"/>
      <c r="T17" s="612"/>
      <c r="U17" s="612"/>
      <c r="V17" s="612"/>
      <c r="W17" s="612"/>
      <c r="X17" s="613"/>
      <c r="Y17" s="614"/>
      <c r="Z17" s="615"/>
      <c r="AA17" s="71"/>
      <c r="AB17" s="72"/>
    </row>
    <row r="18" spans="1:28" ht="22.5" customHeight="1">
      <c r="A18" s="74" t="str">
        <f>IF('２．目標候補選択'!O253="","",LEFT('２．目標候補選択'!O253, FIND(CHAR(10), '２．目標候補選択'!O253) - 1))</f>
        <v/>
      </c>
      <c r="B18" s="26"/>
      <c r="C18" s="33"/>
      <c r="D18" s="622"/>
      <c r="E18" s="502"/>
      <c r="F18" s="616" t="str">
        <f>IF('２．目標候補選択'!O253="","",LEFT('２．目標候補選択'!O253, FIND(CHAR(10), '２．目標候補選択'!O253) - 1))</f>
        <v/>
      </c>
      <c r="G18" s="617"/>
      <c r="H18" s="617"/>
      <c r="I18" s="617"/>
      <c r="J18" s="617"/>
      <c r="K18" s="617"/>
      <c r="L18" s="617"/>
      <c r="M18" s="617"/>
      <c r="N18" s="617"/>
      <c r="O18" s="617"/>
      <c r="P18" s="618"/>
      <c r="Q18" s="611"/>
      <c r="R18" s="612"/>
      <c r="S18" s="612"/>
      <c r="T18" s="612"/>
      <c r="U18" s="612"/>
      <c r="V18" s="612"/>
      <c r="W18" s="612"/>
      <c r="X18" s="613"/>
      <c r="Y18" s="614"/>
      <c r="Z18" s="615"/>
      <c r="AA18" s="71"/>
      <c r="AB18" s="72"/>
    </row>
    <row r="19" spans="1:28" ht="22.5" customHeight="1">
      <c r="A19" s="74" t="str">
        <f>IF('２．目標候補選択'!O254="","",LEFT('２．目標候補選択'!O254, FIND(CHAR(10), '２．目標候補選択'!O254) - 1))</f>
        <v/>
      </c>
      <c r="B19" s="26"/>
      <c r="C19" s="33"/>
      <c r="D19" s="622"/>
      <c r="E19" s="502"/>
      <c r="F19" s="616" t="str">
        <f>IF('２．目標候補選択'!O254="","",LEFT('２．目標候補選択'!O254, FIND(CHAR(10), '２．目標候補選択'!O254) - 1))</f>
        <v/>
      </c>
      <c r="G19" s="617"/>
      <c r="H19" s="617"/>
      <c r="I19" s="617"/>
      <c r="J19" s="617"/>
      <c r="K19" s="617"/>
      <c r="L19" s="617"/>
      <c r="M19" s="617"/>
      <c r="N19" s="617"/>
      <c r="O19" s="617"/>
      <c r="P19" s="618"/>
      <c r="Q19" s="611"/>
      <c r="R19" s="612"/>
      <c r="S19" s="612"/>
      <c r="T19" s="612"/>
      <c r="U19" s="612"/>
      <c r="V19" s="612"/>
      <c r="W19" s="612"/>
      <c r="X19" s="613"/>
      <c r="Y19" s="614"/>
      <c r="Z19" s="615"/>
      <c r="AA19" s="71"/>
      <c r="AB19" s="72"/>
    </row>
    <row r="20" spans="1:28" ht="22.5" customHeight="1">
      <c r="A20" s="74" t="str">
        <f>IF('２．目標候補選択'!O255="","",LEFT('２．目標候補選択'!O255, FIND(CHAR(10), '２．目標候補選択'!O255) - 1))</f>
        <v/>
      </c>
      <c r="B20" s="26"/>
      <c r="C20" s="33"/>
      <c r="D20" s="622"/>
      <c r="E20" s="502"/>
      <c r="F20" s="616" t="str">
        <f>IF('２．目標候補選択'!O255="","",LEFT('２．目標候補選択'!O255, FIND(CHAR(10), '２．目標候補選択'!O255) - 1))</f>
        <v/>
      </c>
      <c r="G20" s="617"/>
      <c r="H20" s="617"/>
      <c r="I20" s="617"/>
      <c r="J20" s="617"/>
      <c r="K20" s="617"/>
      <c r="L20" s="617"/>
      <c r="M20" s="617"/>
      <c r="N20" s="617"/>
      <c r="O20" s="617"/>
      <c r="P20" s="618"/>
      <c r="Q20" s="611"/>
      <c r="R20" s="612"/>
      <c r="S20" s="612"/>
      <c r="T20" s="612"/>
      <c r="U20" s="612"/>
      <c r="V20" s="612"/>
      <c r="W20" s="612"/>
      <c r="X20" s="613"/>
      <c r="Y20" s="614"/>
      <c r="Z20" s="615"/>
      <c r="AA20" s="71"/>
      <c r="AB20" s="72"/>
    </row>
    <row r="21" spans="1:28" ht="22.5" customHeight="1">
      <c r="A21" s="74" t="str">
        <f>IF('２．目標候補選択'!O256="","",LEFT('２．目標候補選択'!O256, FIND(CHAR(10), '２．目標候補選択'!O256) - 1))</f>
        <v/>
      </c>
      <c r="B21" s="26"/>
      <c r="C21" s="33"/>
      <c r="D21" s="622"/>
      <c r="E21" s="502"/>
      <c r="F21" s="616" t="str">
        <f>IF('２．目標候補選択'!O256="","",LEFT('２．目標候補選択'!O256, FIND(CHAR(10), '２．目標候補選択'!O256) - 1))</f>
        <v/>
      </c>
      <c r="G21" s="617"/>
      <c r="H21" s="617"/>
      <c r="I21" s="617"/>
      <c r="J21" s="617"/>
      <c r="K21" s="617"/>
      <c r="L21" s="617"/>
      <c r="M21" s="617"/>
      <c r="N21" s="617"/>
      <c r="O21" s="617"/>
      <c r="P21" s="618"/>
      <c r="Q21" s="611"/>
      <c r="R21" s="612"/>
      <c r="S21" s="612"/>
      <c r="T21" s="612"/>
      <c r="U21" s="612"/>
      <c r="V21" s="612"/>
      <c r="W21" s="612"/>
      <c r="X21" s="613"/>
      <c r="Y21" s="614"/>
      <c r="Z21" s="615"/>
      <c r="AA21" s="71"/>
      <c r="AB21" s="72"/>
    </row>
    <row r="22" spans="1:28" ht="22.5" customHeight="1">
      <c r="A22" s="74" t="str">
        <f>IF('２．目標候補選択'!O257="","",LEFT('２．目標候補選択'!O257, FIND(CHAR(10), '２．目標候補選択'!O257) - 1))</f>
        <v/>
      </c>
      <c r="B22" s="26"/>
      <c r="C22" s="33"/>
      <c r="D22" s="622"/>
      <c r="E22" s="502"/>
      <c r="F22" s="616" t="str">
        <f>IF('２．目標候補選択'!O257="","",LEFT('２．目標候補選択'!O257, FIND(CHAR(10), '２．目標候補選択'!O257) - 1))</f>
        <v/>
      </c>
      <c r="G22" s="617"/>
      <c r="H22" s="617"/>
      <c r="I22" s="617"/>
      <c r="J22" s="617"/>
      <c r="K22" s="617"/>
      <c r="L22" s="617"/>
      <c r="M22" s="617"/>
      <c r="N22" s="617"/>
      <c r="O22" s="617"/>
      <c r="P22" s="618"/>
      <c r="Q22" s="611"/>
      <c r="R22" s="612"/>
      <c r="S22" s="612"/>
      <c r="T22" s="612"/>
      <c r="U22" s="612"/>
      <c r="V22" s="612"/>
      <c r="W22" s="612"/>
      <c r="X22" s="613"/>
      <c r="Y22" s="614"/>
      <c r="Z22" s="615"/>
      <c r="AA22" s="71"/>
      <c r="AB22" s="72"/>
    </row>
    <row r="23" spans="1:28" ht="22.5" customHeight="1">
      <c r="A23" s="74" t="str">
        <f>IF('２．目標候補選択'!O258="","",LEFT('２．目標候補選択'!O258, FIND(CHAR(10), '２．目標候補選択'!O258) - 1))</f>
        <v/>
      </c>
      <c r="B23" s="26"/>
      <c r="C23" s="33"/>
      <c r="D23" s="622"/>
      <c r="E23" s="502"/>
      <c r="F23" s="616" t="str">
        <f>IF('２．目標候補選択'!O258="","",LEFT('２．目標候補選択'!O258, FIND(CHAR(10), '２．目標候補選択'!O258) - 1))</f>
        <v/>
      </c>
      <c r="G23" s="617"/>
      <c r="H23" s="617"/>
      <c r="I23" s="617"/>
      <c r="J23" s="617"/>
      <c r="K23" s="617"/>
      <c r="L23" s="617"/>
      <c r="M23" s="617"/>
      <c r="N23" s="617"/>
      <c r="O23" s="617"/>
      <c r="P23" s="618"/>
      <c r="Q23" s="611"/>
      <c r="R23" s="612"/>
      <c r="S23" s="612"/>
      <c r="T23" s="612"/>
      <c r="U23" s="612"/>
      <c r="V23" s="612"/>
      <c r="W23" s="612"/>
      <c r="X23" s="613"/>
      <c r="Y23" s="614"/>
      <c r="Z23" s="615"/>
      <c r="AA23" s="71"/>
      <c r="AB23" s="72"/>
    </row>
    <row r="24" spans="1:28" ht="22.5" customHeight="1">
      <c r="A24" s="74" t="str">
        <f>IF('２．目標候補選択'!O259="","",LEFT('２．目標候補選択'!O259, FIND(CHAR(10), '２．目標候補選択'!O259) - 1))</f>
        <v/>
      </c>
      <c r="B24" s="26"/>
      <c r="C24" s="33"/>
      <c r="D24" s="622"/>
      <c r="E24" s="502"/>
      <c r="F24" s="616" t="str">
        <f>IF('２．目標候補選択'!O259="","",LEFT('２．目標候補選択'!O259, FIND(CHAR(10), '２．目標候補選択'!O259) - 1))</f>
        <v/>
      </c>
      <c r="G24" s="617"/>
      <c r="H24" s="617"/>
      <c r="I24" s="617"/>
      <c r="J24" s="617"/>
      <c r="K24" s="617"/>
      <c r="L24" s="617"/>
      <c r="M24" s="617"/>
      <c r="N24" s="617"/>
      <c r="O24" s="617"/>
      <c r="P24" s="618"/>
      <c r="Q24" s="611"/>
      <c r="R24" s="612"/>
      <c r="S24" s="612"/>
      <c r="T24" s="612"/>
      <c r="U24" s="612"/>
      <c r="V24" s="612"/>
      <c r="W24" s="612"/>
      <c r="X24" s="613"/>
      <c r="Y24" s="614"/>
      <c r="Z24" s="615"/>
      <c r="AA24" s="71"/>
      <c r="AB24" s="72"/>
    </row>
    <row r="25" spans="1:28" ht="22.5" customHeight="1">
      <c r="A25" s="74" t="str">
        <f>IF('２．目標候補選択'!O260="","",LEFT('２．目標候補選択'!O260, FIND(CHAR(10), '２．目標候補選択'!O260) - 1))</f>
        <v/>
      </c>
      <c r="B25" s="26"/>
      <c r="C25" s="33"/>
      <c r="D25" s="622"/>
      <c r="E25" s="502"/>
      <c r="F25" s="616" t="str">
        <f>IF('２．目標候補選択'!O260="","",LEFT('２．目標候補選択'!O260, FIND(CHAR(10), '２．目標候補選択'!O260) - 1))</f>
        <v/>
      </c>
      <c r="G25" s="617"/>
      <c r="H25" s="617"/>
      <c r="I25" s="617"/>
      <c r="J25" s="617"/>
      <c r="K25" s="617"/>
      <c r="L25" s="617"/>
      <c r="M25" s="617"/>
      <c r="N25" s="617"/>
      <c r="O25" s="617"/>
      <c r="P25" s="618"/>
      <c r="Q25" s="611"/>
      <c r="R25" s="612"/>
      <c r="S25" s="612"/>
      <c r="T25" s="612"/>
      <c r="U25" s="612"/>
      <c r="V25" s="612"/>
      <c r="W25" s="612"/>
      <c r="X25" s="613"/>
      <c r="Y25" s="614"/>
      <c r="Z25" s="615"/>
      <c r="AA25" s="71"/>
      <c r="AB25" s="72"/>
    </row>
    <row r="26" spans="1:28" ht="22.5" customHeight="1">
      <c r="A26" s="74" t="str">
        <f>IF('２．目標候補選択'!O261="","",LEFT('２．目標候補選択'!O261, FIND(CHAR(10), '２．目標候補選択'!O261) - 1))</f>
        <v/>
      </c>
      <c r="B26" s="26"/>
      <c r="C26" s="33"/>
      <c r="D26" s="622"/>
      <c r="E26" s="502"/>
      <c r="F26" s="616" t="str">
        <f>IF('２．目標候補選択'!O261="","",LEFT('２．目標候補選択'!O261, FIND(CHAR(10), '２．目標候補選択'!O261) - 1))</f>
        <v/>
      </c>
      <c r="G26" s="617"/>
      <c r="H26" s="617"/>
      <c r="I26" s="617"/>
      <c r="J26" s="617"/>
      <c r="K26" s="617"/>
      <c r="L26" s="617"/>
      <c r="M26" s="617"/>
      <c r="N26" s="617"/>
      <c r="O26" s="617"/>
      <c r="P26" s="618"/>
      <c r="Q26" s="611"/>
      <c r="R26" s="612"/>
      <c r="S26" s="612"/>
      <c r="T26" s="612"/>
      <c r="U26" s="612"/>
      <c r="V26" s="612"/>
      <c r="W26" s="612"/>
      <c r="X26" s="613"/>
      <c r="Y26" s="614"/>
      <c r="Z26" s="615"/>
      <c r="AA26" s="71"/>
      <c r="AB26" s="72"/>
    </row>
    <row r="27" spans="1:28" ht="22.5" customHeight="1">
      <c r="A27" s="74" t="str">
        <f>IF('２．目標候補選択'!O262="","",LEFT('２．目標候補選択'!O262, FIND(CHAR(10), '２．目標候補選択'!O262) - 1))</f>
        <v/>
      </c>
      <c r="B27" s="26"/>
      <c r="C27" s="33"/>
      <c r="D27" s="622"/>
      <c r="E27" s="502"/>
      <c r="F27" s="616" t="str">
        <f>IF('２．目標候補選択'!O262="","",LEFT('２．目標候補選択'!O262, FIND(CHAR(10), '２．目標候補選択'!O262) - 1))</f>
        <v/>
      </c>
      <c r="G27" s="617"/>
      <c r="H27" s="617"/>
      <c r="I27" s="617"/>
      <c r="J27" s="617"/>
      <c r="K27" s="617"/>
      <c r="L27" s="617"/>
      <c r="M27" s="617"/>
      <c r="N27" s="617"/>
      <c r="O27" s="617"/>
      <c r="P27" s="618"/>
      <c r="Q27" s="611"/>
      <c r="R27" s="612"/>
      <c r="S27" s="612"/>
      <c r="T27" s="612"/>
      <c r="U27" s="612"/>
      <c r="V27" s="612"/>
      <c r="W27" s="612"/>
      <c r="X27" s="613"/>
      <c r="Y27" s="614"/>
      <c r="Z27" s="615"/>
      <c r="AA27" s="71"/>
      <c r="AB27" s="72"/>
    </row>
    <row r="28" spans="1:28" ht="22.5" customHeight="1">
      <c r="A28" s="74" t="str">
        <f>IF('２．目標候補選択'!O263="","",LEFT('２．目標候補選択'!O263, FIND(CHAR(10), '２．目標候補選択'!O263) - 1))</f>
        <v/>
      </c>
      <c r="B28" s="26"/>
      <c r="C28" s="33"/>
      <c r="D28" s="622"/>
      <c r="E28" s="502"/>
      <c r="F28" s="616" t="str">
        <f>IF('２．目標候補選択'!O263="","",LEFT('２．目標候補選択'!O263, FIND(CHAR(10), '２．目標候補選択'!O263) - 1))</f>
        <v/>
      </c>
      <c r="G28" s="617"/>
      <c r="H28" s="617"/>
      <c r="I28" s="617"/>
      <c r="J28" s="617"/>
      <c r="K28" s="617"/>
      <c r="L28" s="617"/>
      <c r="M28" s="617"/>
      <c r="N28" s="617"/>
      <c r="O28" s="617"/>
      <c r="P28" s="618"/>
      <c r="Q28" s="611"/>
      <c r="R28" s="612"/>
      <c r="S28" s="612"/>
      <c r="T28" s="612"/>
      <c r="U28" s="612"/>
      <c r="V28" s="612"/>
      <c r="W28" s="612"/>
      <c r="X28" s="613"/>
      <c r="Y28" s="614"/>
      <c r="Z28" s="615"/>
      <c r="AA28" s="71"/>
      <c r="AB28" s="72"/>
    </row>
    <row r="29" spans="1:28" ht="22.5" customHeight="1">
      <c r="A29" s="74" t="str">
        <f>IF('２．目標候補選択'!O264="","",LEFT('２．目標候補選択'!O264, FIND(CHAR(10), '２．目標候補選択'!O264) - 1))</f>
        <v/>
      </c>
      <c r="B29" s="26"/>
      <c r="C29" s="33"/>
      <c r="D29" s="622"/>
      <c r="E29" s="502"/>
      <c r="F29" s="616" t="str">
        <f>IF('２．目標候補選択'!O264="","",LEFT('２．目標候補選択'!O264, FIND(CHAR(10), '２．目標候補選択'!O264) - 1))</f>
        <v/>
      </c>
      <c r="G29" s="617"/>
      <c r="H29" s="617"/>
      <c r="I29" s="617"/>
      <c r="J29" s="617"/>
      <c r="K29" s="617"/>
      <c r="L29" s="617"/>
      <c r="M29" s="617"/>
      <c r="N29" s="617"/>
      <c r="O29" s="617"/>
      <c r="P29" s="618"/>
      <c r="Q29" s="611"/>
      <c r="R29" s="612"/>
      <c r="S29" s="612"/>
      <c r="T29" s="612"/>
      <c r="U29" s="612"/>
      <c r="V29" s="612"/>
      <c r="W29" s="612"/>
      <c r="X29" s="613"/>
      <c r="Y29" s="614"/>
      <c r="Z29" s="615"/>
      <c r="AA29" s="71"/>
      <c r="AB29" s="72"/>
    </row>
    <row r="30" spans="1:28" ht="22.5" customHeight="1">
      <c r="A30" s="74" t="str">
        <f>IF('２．目標候補選択'!O265="","",LEFT('２．目標候補選択'!O265, FIND(CHAR(10), '２．目標候補選択'!O265) - 1))</f>
        <v/>
      </c>
      <c r="B30" s="26"/>
      <c r="C30" s="33"/>
      <c r="D30" s="622"/>
      <c r="E30" s="502"/>
      <c r="F30" s="616" t="str">
        <f>IF('２．目標候補選択'!O265="","",LEFT('２．目標候補選択'!O265, FIND(CHAR(10), '２．目標候補選択'!O265) - 1))</f>
        <v/>
      </c>
      <c r="G30" s="617"/>
      <c r="H30" s="617"/>
      <c r="I30" s="617"/>
      <c r="J30" s="617"/>
      <c r="K30" s="617"/>
      <c r="L30" s="617"/>
      <c r="M30" s="617"/>
      <c r="N30" s="617"/>
      <c r="O30" s="617"/>
      <c r="P30" s="618"/>
      <c r="Q30" s="611"/>
      <c r="R30" s="612"/>
      <c r="S30" s="612"/>
      <c r="T30" s="612"/>
      <c r="U30" s="612"/>
      <c r="V30" s="612"/>
      <c r="W30" s="612"/>
      <c r="X30" s="613"/>
      <c r="Y30" s="614"/>
      <c r="Z30" s="615"/>
      <c r="AA30" s="71"/>
      <c r="AB30" s="72"/>
    </row>
    <row r="31" spans="1:28" ht="22.5" customHeight="1">
      <c r="A31" s="74" t="str">
        <f>IF('２．目標候補選択'!O266="","",LEFT('２．目標候補選択'!O266, FIND(CHAR(10), '２．目標候補選択'!O266) - 1))</f>
        <v/>
      </c>
      <c r="B31" s="26"/>
      <c r="C31" s="33"/>
      <c r="D31" s="622"/>
      <c r="E31" s="502"/>
      <c r="F31" s="616" t="str">
        <f>IF('２．目標候補選択'!O266="","",LEFT('２．目標候補選択'!O266, FIND(CHAR(10), '２．目標候補選択'!O266) - 1))</f>
        <v/>
      </c>
      <c r="G31" s="617"/>
      <c r="H31" s="617"/>
      <c r="I31" s="617"/>
      <c r="J31" s="617"/>
      <c r="K31" s="617"/>
      <c r="L31" s="617"/>
      <c r="M31" s="617"/>
      <c r="N31" s="617"/>
      <c r="O31" s="617"/>
      <c r="P31" s="618"/>
      <c r="Q31" s="611"/>
      <c r="R31" s="612"/>
      <c r="S31" s="612"/>
      <c r="T31" s="612"/>
      <c r="U31" s="612"/>
      <c r="V31" s="612"/>
      <c r="W31" s="612"/>
      <c r="X31" s="613"/>
      <c r="Y31" s="614"/>
      <c r="Z31" s="615"/>
      <c r="AA31" s="71"/>
      <c r="AB31" s="72"/>
    </row>
    <row r="32" spans="1:28" ht="22.5" customHeight="1">
      <c r="A32" s="74" t="str">
        <f>IF('２．目標候補選択'!O267="","",LEFT('２．目標候補選択'!O267, FIND(CHAR(10), '２．目標候補選択'!O267) - 1))</f>
        <v/>
      </c>
      <c r="B32" s="26"/>
      <c r="C32" s="33"/>
      <c r="D32" s="622"/>
      <c r="E32" s="502"/>
      <c r="F32" s="616" t="str">
        <f>IF('２．目標候補選択'!O267="","",LEFT('２．目標候補選択'!O267, FIND(CHAR(10), '２．目標候補選択'!O267) - 1))</f>
        <v/>
      </c>
      <c r="G32" s="617"/>
      <c r="H32" s="617"/>
      <c r="I32" s="617"/>
      <c r="J32" s="617"/>
      <c r="K32" s="617"/>
      <c r="L32" s="617"/>
      <c r="M32" s="617"/>
      <c r="N32" s="617"/>
      <c r="O32" s="617"/>
      <c r="P32" s="618"/>
      <c r="Q32" s="611"/>
      <c r="R32" s="612"/>
      <c r="S32" s="612"/>
      <c r="T32" s="612"/>
      <c r="U32" s="612"/>
      <c r="V32" s="612"/>
      <c r="W32" s="612"/>
      <c r="X32" s="613"/>
      <c r="Y32" s="614"/>
      <c r="Z32" s="615"/>
      <c r="AA32" s="71"/>
      <c r="AB32" s="72"/>
    </row>
    <row r="33" spans="1:28" ht="22.5" customHeight="1">
      <c r="A33" s="74" t="str">
        <f>IF('２．目標候補選択'!O268="","",LEFT('２．目標候補選択'!O268, FIND(CHAR(10), '２．目標候補選択'!O268) - 1))</f>
        <v/>
      </c>
      <c r="B33" s="26"/>
      <c r="C33" s="33"/>
      <c r="D33" s="622"/>
      <c r="E33" s="502"/>
      <c r="F33" s="616" t="str">
        <f>IF('２．目標候補選択'!O268="","",LEFT('２．目標候補選択'!O268, FIND(CHAR(10), '２．目標候補選択'!O268) - 1))</f>
        <v/>
      </c>
      <c r="G33" s="617"/>
      <c r="H33" s="617"/>
      <c r="I33" s="617"/>
      <c r="J33" s="617"/>
      <c r="K33" s="617"/>
      <c r="L33" s="617"/>
      <c r="M33" s="617"/>
      <c r="N33" s="617"/>
      <c r="O33" s="617"/>
      <c r="P33" s="618"/>
      <c r="Q33" s="611"/>
      <c r="R33" s="612"/>
      <c r="S33" s="612"/>
      <c r="T33" s="612"/>
      <c r="U33" s="612"/>
      <c r="V33" s="612"/>
      <c r="W33" s="612"/>
      <c r="X33" s="613"/>
      <c r="Y33" s="614"/>
      <c r="Z33" s="615"/>
      <c r="AA33" s="71"/>
      <c r="AB33" s="72"/>
    </row>
    <row r="34" spans="1:28" ht="22.5" customHeight="1">
      <c r="A34" s="74" t="str">
        <f>IF('２．目標候補選択'!O269="","",LEFT('２．目標候補選択'!O269, FIND(CHAR(10), '２．目標候補選択'!O269) - 1))</f>
        <v/>
      </c>
      <c r="B34" s="26"/>
      <c r="C34" s="33"/>
      <c r="D34" s="622"/>
      <c r="E34" s="502"/>
      <c r="F34" s="616" t="str">
        <f>IF('２．目標候補選択'!O269="","",LEFT('２．目標候補選択'!O269, FIND(CHAR(10), '２．目標候補選択'!O269) - 1))</f>
        <v/>
      </c>
      <c r="G34" s="617"/>
      <c r="H34" s="617"/>
      <c r="I34" s="617"/>
      <c r="J34" s="617"/>
      <c r="K34" s="617"/>
      <c r="L34" s="617"/>
      <c r="M34" s="617"/>
      <c r="N34" s="617"/>
      <c r="O34" s="617"/>
      <c r="P34" s="618"/>
      <c r="Q34" s="611"/>
      <c r="R34" s="612"/>
      <c r="S34" s="612"/>
      <c r="T34" s="612"/>
      <c r="U34" s="612"/>
      <c r="V34" s="612"/>
      <c r="W34" s="612"/>
      <c r="X34" s="613"/>
      <c r="Y34" s="614"/>
      <c r="Z34" s="615"/>
      <c r="AA34" s="71"/>
      <c r="AB34" s="72"/>
    </row>
    <row r="35" spans="1:28" ht="18">
      <c r="A35" s="75" t="s">
        <v>925</v>
      </c>
      <c r="B35" s="26"/>
      <c r="C35" s="26"/>
      <c r="D35" s="623"/>
      <c r="E35" s="624"/>
      <c r="F35" s="616" t="str">
        <f>IF('２．目標候補選択'!O270="","",LEFT('２．目標候補選択'!O270, FIND(CHAR(10), '２．目標候補選択'!O270) - 1))</f>
        <v/>
      </c>
      <c r="G35" s="617"/>
      <c r="H35" s="617"/>
      <c r="I35" s="617"/>
      <c r="J35" s="617"/>
      <c r="K35" s="617"/>
      <c r="L35" s="617"/>
      <c r="M35" s="617"/>
      <c r="N35" s="617"/>
      <c r="O35" s="617"/>
      <c r="P35" s="618"/>
      <c r="Q35" s="611"/>
      <c r="R35" s="612"/>
      <c r="S35" s="612"/>
      <c r="T35" s="612"/>
      <c r="U35" s="612"/>
      <c r="V35" s="612"/>
      <c r="W35" s="612"/>
      <c r="X35" s="613"/>
      <c r="Y35" s="614"/>
      <c r="Z35" s="615"/>
      <c r="AA35" s="71"/>
      <c r="AB35" s="72"/>
    </row>
    <row r="36" spans="1:28" ht="12.75">
      <c r="A36" s="76"/>
      <c r="B36" s="77"/>
      <c r="C36" s="77"/>
      <c r="D36" s="78"/>
      <c r="E36" s="78"/>
      <c r="F36" s="77"/>
      <c r="G36" s="77"/>
      <c r="H36" s="77"/>
      <c r="I36" s="77"/>
      <c r="J36" s="77"/>
      <c r="K36" s="77"/>
      <c r="L36" s="77"/>
      <c r="M36" s="77"/>
      <c r="N36" s="77"/>
      <c r="O36" s="77"/>
      <c r="P36" s="77"/>
      <c r="Q36" s="77"/>
      <c r="R36" s="77"/>
      <c r="S36" s="77"/>
      <c r="T36" s="77"/>
      <c r="U36" s="77"/>
      <c r="V36" s="77"/>
      <c r="W36" s="77"/>
      <c r="X36" s="77"/>
      <c r="Y36" s="77"/>
      <c r="Z36" s="77"/>
      <c r="AA36" s="79"/>
      <c r="AB36" s="77"/>
    </row>
    <row r="37" spans="1:28" ht="12.75">
      <c r="A37" s="76"/>
      <c r="B37" s="77"/>
      <c r="C37" s="77"/>
      <c r="D37" s="77"/>
      <c r="E37" s="77"/>
      <c r="F37" s="77"/>
      <c r="G37" s="77"/>
      <c r="H37" s="77"/>
      <c r="I37" s="77"/>
      <c r="J37" s="77"/>
      <c r="K37" s="77"/>
      <c r="L37" s="77"/>
      <c r="M37" s="77"/>
      <c r="N37" s="77"/>
      <c r="O37" s="77"/>
      <c r="P37" s="77"/>
      <c r="Q37" s="77"/>
      <c r="R37" s="77"/>
      <c r="S37" s="77"/>
      <c r="T37" s="77"/>
      <c r="U37" s="77"/>
      <c r="V37" s="77"/>
      <c r="W37" s="77"/>
      <c r="X37" s="77"/>
      <c r="Z37" s="77"/>
      <c r="AA37" s="79"/>
      <c r="AB37" s="77"/>
    </row>
    <row r="38" spans="1:28" ht="12.75">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9"/>
      <c r="AB38" s="77"/>
    </row>
    <row r="39" spans="1:28" ht="18.75" customHeight="1">
      <c r="A39" s="76"/>
      <c r="B39" s="651" t="s">
        <v>1996</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3"/>
      <c r="AA39" s="79"/>
      <c r="AB39" s="77"/>
    </row>
    <row r="40" spans="1:28">
      <c r="A40" s="80"/>
      <c r="B40" s="81"/>
      <c r="C40" s="81"/>
      <c r="D40" s="81"/>
      <c r="E40" s="81"/>
      <c r="F40" s="81"/>
      <c r="G40" s="652"/>
      <c r="H40" s="430"/>
      <c r="I40" s="430"/>
      <c r="J40" s="430"/>
      <c r="K40" s="430"/>
      <c r="L40" s="430"/>
      <c r="M40" s="430"/>
      <c r="N40" s="430"/>
      <c r="O40" s="430"/>
      <c r="P40" s="430"/>
      <c r="Q40" s="430"/>
      <c r="R40" s="430"/>
      <c r="S40" s="430"/>
      <c r="T40" s="430"/>
      <c r="U40" s="430"/>
      <c r="V40" s="430"/>
      <c r="W40" s="430"/>
      <c r="X40" s="430"/>
      <c r="Y40" s="430"/>
      <c r="Z40" s="653"/>
      <c r="AA40" s="82"/>
      <c r="AB40" s="77"/>
    </row>
    <row r="41" spans="1:28" ht="12.75">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77"/>
    </row>
    <row r="42" spans="1:28" ht="28.5" customHeight="1">
      <c r="A42" s="80"/>
      <c r="B42" s="81"/>
      <c r="C42" s="82"/>
      <c r="D42" s="654" t="s">
        <v>926</v>
      </c>
      <c r="E42" s="655"/>
      <c r="F42" s="615"/>
      <c r="G42" s="659" t="str">
        <f>IF(Y125=1,V126,IF(Y125=2,V127,IF(Y125=3,V128,IF(Y125=4,V129,IF(Y125=5,V130,IF(Y125=6,V131,IF(Y125=7,V132,IF(Y125=8,V133,IF(Y125=9,V134,IF(Y125=10,V135,IF(Y125=11,V136,IF(Y125=12,V137,IF(Y125=13,V138,IF(Y125=14,V139,IF(Y125=15,V140,IF(Y125=16,V141,IF(Y125=17,V142,IF(Y125=18,V143,IF(Y125=19,V144,IF(Y125=20,V145,IF(Y125=21,V146,IF(Y125=22,V147,IF(Y125=23,V148,IF(Y125=24,V149,IF(Y125=25,V150,IF(Y125=26,V151,"上欄で未選択"))))))))))))))))))))))))))</f>
        <v>上欄で未選択</v>
      </c>
      <c r="H42" s="655"/>
      <c r="I42" s="655"/>
      <c r="J42" s="655"/>
      <c r="K42" s="655"/>
      <c r="L42" s="655"/>
      <c r="M42" s="655"/>
      <c r="N42" s="655"/>
      <c r="O42" s="655"/>
      <c r="P42" s="615"/>
      <c r="Q42" s="83" t="s">
        <v>963</v>
      </c>
      <c r="R42" s="660" t="s">
        <v>927</v>
      </c>
      <c r="S42" s="657"/>
      <c r="T42" s="658"/>
      <c r="U42" s="656" t="str">
        <f>C275</f>
        <v>上欄で未選択</v>
      </c>
      <c r="V42" s="657"/>
      <c r="W42" s="657"/>
      <c r="X42" s="657"/>
      <c r="Y42" s="657"/>
      <c r="Z42" s="658"/>
      <c r="AA42" s="84" t="str">
        <f>IF(Y125=1,AA126,IF(Y125=2,AA127,IF(Y125=3,AA128,IF(Y125=4,AA129,IF(Y125=5,AA130,IF(Y125=6,AA131,IF(Y125=7,AA132,IF(Y125=8,AA133,IF(Y125=9,AA134,IF(Y125=10,AA135,IF(Y125=11,AA136,IF(Y125=12,AA137,IF(Y125=13,AA138,IF(Y125=14,AA139,IF(Y125=15,AA140,IF(Y125=16,AA141,IF(Y125=17,AA142,IF(Y125=18,AA143,IF(Y125=19,AA144,IF(Y125=20,AA145,IF(Y125=21,AA146,IF(Y125=22,AA147,IF(Y125=23,AA148,IF(Y125=24,AA149,IF(Y125=25,AA150,IF(Y125=26,AA151,"null"))))))))))))))))))))))))))</f>
        <v>null</v>
      </c>
      <c r="AB42" s="85"/>
    </row>
    <row r="43" spans="1:28" ht="8.25" customHeight="1">
      <c r="A43" s="80"/>
      <c r="B43" s="81"/>
      <c r="C43" s="81"/>
      <c r="D43" s="81"/>
      <c r="E43" s="81"/>
      <c r="F43" s="81"/>
      <c r="G43" s="81"/>
      <c r="H43" s="81"/>
      <c r="I43" s="81"/>
      <c r="J43" s="81"/>
      <c r="K43" s="81"/>
      <c r="L43" s="81"/>
      <c r="M43" s="81"/>
      <c r="N43" s="81"/>
      <c r="O43" s="81"/>
      <c r="P43" s="81"/>
      <c r="Q43" s="81"/>
      <c r="R43" s="86"/>
      <c r="S43" s="86"/>
      <c r="T43" s="86"/>
      <c r="U43" s="364"/>
      <c r="V43" s="86"/>
      <c r="W43" s="86"/>
      <c r="X43" s="86"/>
      <c r="Y43" s="86"/>
      <c r="Z43" s="86"/>
      <c r="AA43" s="82"/>
      <c r="AB43" s="77"/>
    </row>
    <row r="44" spans="1:28" ht="26.25" customHeight="1">
      <c r="A44" s="80"/>
      <c r="B44" s="81"/>
      <c r="C44" s="82"/>
      <c r="D44" s="631" t="s">
        <v>928</v>
      </c>
      <c r="E44" s="632"/>
      <c r="F44" s="632"/>
      <c r="G44" s="632"/>
      <c r="H44" s="632"/>
      <c r="I44" s="632"/>
      <c r="J44" s="632"/>
      <c r="K44" s="632"/>
      <c r="L44" s="632"/>
      <c r="M44" s="632"/>
      <c r="N44" s="632"/>
      <c r="O44" s="632"/>
      <c r="P44" s="633"/>
      <c r="Q44" s="80"/>
      <c r="R44" s="634" t="s">
        <v>929</v>
      </c>
      <c r="S44" s="635"/>
      <c r="T44" s="636"/>
      <c r="U44" s="640" t="s">
        <v>930</v>
      </c>
      <c r="V44" s="557"/>
      <c r="W44" s="557"/>
      <c r="X44" s="557"/>
      <c r="Y44" s="557"/>
      <c r="Z44" s="558"/>
      <c r="AA44" s="82"/>
      <c r="AB44" s="77"/>
    </row>
    <row r="45" spans="1:28" ht="15.95" customHeight="1" thickBot="1">
      <c r="A45" s="80"/>
      <c r="B45" s="81"/>
      <c r="C45" s="217"/>
      <c r="D45" s="628" t="str">
        <f>IF(Y125=1,X126,IF(Y125=2,X127,IF(Y125=3,X128,IF(Y125=4,X129,IF(Y125=5,X130,IF(Y125=6,X131,IF(Y125=7,X132,IF(Y125=8,X133,IF(Y125=9,X134,IF(Y125=10,X135,IF(Y125=11,X136,IF(Y125=12,X137,IF(Y125=13,X138,IF(Y125=14,X139,IF(Y125=15,X140,IF(Y125=16,X141,IF(Y125=17,X142,IF(Y125=18,X143,IF(Y125=19,X144,IF(Y125=20,X145,IF(Y125=21,X146,IF(Y125=22,X147,IF(Y125=23,X148,IF(Y125=24,X149,IF(Y125=25,X150,IF(Y125=26,X151,"上欄で未選択"))))))))))))))))))))))))))</f>
        <v>上欄で未選択</v>
      </c>
      <c r="E45" s="629"/>
      <c r="F45" s="629"/>
      <c r="G45" s="629"/>
      <c r="H45" s="629"/>
      <c r="I45" s="629"/>
      <c r="J45" s="629"/>
      <c r="K45" s="629"/>
      <c r="L45" s="629"/>
      <c r="M45" s="629"/>
      <c r="N45" s="629"/>
      <c r="O45" s="629"/>
      <c r="P45" s="630"/>
      <c r="Q45" s="80"/>
      <c r="R45" s="637"/>
      <c r="S45" s="638"/>
      <c r="T45" s="639"/>
      <c r="U45" s="625"/>
      <c r="V45" s="626"/>
      <c r="W45" s="626"/>
      <c r="X45" s="626"/>
      <c r="Y45" s="626"/>
      <c r="Z45" s="627"/>
      <c r="AA45" s="70"/>
      <c r="AB45" s="77"/>
    </row>
    <row r="46" spans="1:28" ht="36" customHeight="1" thickTop="1" thickBot="1">
      <c r="A46" s="80"/>
      <c r="B46" s="81"/>
      <c r="C46" s="216"/>
      <c r="D46" s="645"/>
      <c r="E46" s="646"/>
      <c r="F46" s="646"/>
      <c r="G46" s="646"/>
      <c r="H46" s="646"/>
      <c r="I46" s="646"/>
      <c r="J46" s="646"/>
      <c r="K46" s="646"/>
      <c r="L46" s="646"/>
      <c r="M46" s="646"/>
      <c r="N46" s="646"/>
      <c r="O46" s="646"/>
      <c r="P46" s="647"/>
      <c r="Q46" s="648" t="s">
        <v>1918</v>
      </c>
      <c r="R46" s="649"/>
      <c r="S46" s="649"/>
      <c r="T46" s="649"/>
      <c r="U46" s="649"/>
      <c r="V46" s="649"/>
      <c r="W46" s="649"/>
      <c r="X46" s="649"/>
      <c r="Y46" s="649"/>
      <c r="Z46" s="650"/>
      <c r="AA46" s="82"/>
      <c r="AB46" s="77"/>
    </row>
    <row r="47" spans="1:28" ht="21.75" customHeight="1" thickTop="1">
      <c r="A47" s="80"/>
      <c r="B47" s="81"/>
      <c r="C47" s="81"/>
      <c r="D47" s="324" t="s">
        <v>1997</v>
      </c>
      <c r="E47" s="86"/>
      <c r="F47" s="86"/>
      <c r="G47" s="86"/>
      <c r="H47" s="86"/>
      <c r="I47" s="86"/>
      <c r="J47" s="86"/>
      <c r="K47" s="86"/>
      <c r="L47" s="86"/>
      <c r="M47" s="86"/>
      <c r="N47" s="86"/>
      <c r="O47" s="86"/>
      <c r="P47" s="86"/>
      <c r="Q47" s="81"/>
      <c r="R47" s="81"/>
      <c r="S47" s="81"/>
      <c r="T47" s="81"/>
      <c r="U47" s="81"/>
      <c r="V47" s="81"/>
      <c r="W47" s="81"/>
      <c r="X47" s="81"/>
      <c r="Y47" s="81"/>
      <c r="Z47" s="81"/>
      <c r="AA47" s="81"/>
      <c r="AB47" s="77"/>
    </row>
    <row r="48" spans="1:28" ht="21.75" customHeight="1">
      <c r="A48" s="80"/>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2"/>
      <c r="AB48" s="77"/>
    </row>
    <row r="49" spans="1:28" ht="17.25">
      <c r="A49" s="26"/>
      <c r="B49" s="671" t="s">
        <v>1925</v>
      </c>
      <c r="C49" s="672"/>
      <c r="D49" s="672"/>
      <c r="E49" s="672"/>
      <c r="F49" s="672"/>
      <c r="G49" s="672"/>
      <c r="H49" s="672"/>
      <c r="I49" s="672"/>
      <c r="J49" s="672"/>
      <c r="K49" s="672"/>
      <c r="L49" s="672"/>
      <c r="M49" s="672"/>
      <c r="N49" s="672"/>
      <c r="O49" s="672"/>
      <c r="P49" s="672"/>
      <c r="Q49" s="672"/>
      <c r="R49" s="672"/>
      <c r="S49" s="672"/>
      <c r="T49" s="672"/>
      <c r="U49" s="672"/>
      <c r="V49" s="672"/>
      <c r="W49" s="672"/>
      <c r="X49" s="672"/>
      <c r="Y49" s="672"/>
      <c r="Z49" s="673"/>
      <c r="AA49" s="26"/>
      <c r="AB49" s="26"/>
    </row>
    <row r="50" spans="1:28" ht="7.5"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row>
    <row r="51" spans="1:28" ht="27.75" customHeight="1">
      <c r="A51" s="77"/>
      <c r="B51" s="674" t="s">
        <v>931</v>
      </c>
      <c r="C51" s="672"/>
      <c r="D51" s="672"/>
      <c r="E51" s="672"/>
      <c r="F51" s="672"/>
      <c r="G51" s="672"/>
      <c r="H51" s="672"/>
      <c r="I51" s="672"/>
      <c r="J51" s="672"/>
      <c r="K51" s="672"/>
      <c r="L51" s="672"/>
      <c r="M51" s="672"/>
      <c r="N51" s="672"/>
      <c r="O51" s="672"/>
      <c r="P51" s="672"/>
      <c r="Q51" s="672"/>
      <c r="R51" s="672"/>
      <c r="S51" s="672"/>
      <c r="T51" s="672"/>
      <c r="U51" s="672"/>
      <c r="V51" s="672"/>
      <c r="W51" s="672"/>
      <c r="X51" s="672"/>
      <c r="Y51" s="672"/>
      <c r="Z51" s="673"/>
      <c r="AA51" s="77"/>
      <c r="AB51" s="77"/>
    </row>
    <row r="52" spans="1:28" ht="21.75" customHeight="1">
      <c r="A52" s="77"/>
      <c r="B52" s="81"/>
      <c r="C52" s="81"/>
      <c r="D52" s="81"/>
      <c r="E52" s="81"/>
      <c r="F52" s="81"/>
      <c r="G52" s="81"/>
      <c r="H52" s="81"/>
      <c r="I52" s="81"/>
      <c r="J52" s="81"/>
      <c r="K52" s="81"/>
      <c r="L52" s="81"/>
      <c r="M52" s="81"/>
      <c r="N52" s="81"/>
      <c r="O52" s="82"/>
      <c r="P52" s="81"/>
      <c r="Q52" s="80"/>
      <c r="R52" s="81"/>
      <c r="S52" s="81"/>
      <c r="T52" s="81"/>
      <c r="U52" s="81"/>
      <c r="V52" s="81"/>
      <c r="W52" s="81"/>
      <c r="X52" s="81"/>
      <c r="Y52" s="77"/>
      <c r="Z52" s="77"/>
      <c r="AA52" s="77"/>
      <c r="AB52" s="77"/>
    </row>
    <row r="53" spans="1:28" ht="26.25" customHeight="1">
      <c r="A53" s="77"/>
      <c r="B53" s="81"/>
      <c r="C53" s="82"/>
      <c r="D53" s="675" t="s">
        <v>1998</v>
      </c>
      <c r="E53" s="676"/>
      <c r="F53" s="676"/>
      <c r="G53" s="676"/>
      <c r="H53" s="676"/>
      <c r="I53" s="676"/>
      <c r="J53" s="676"/>
      <c r="K53" s="676"/>
      <c r="L53" s="676"/>
      <c r="M53" s="676"/>
      <c r="N53" s="676"/>
      <c r="O53" s="676"/>
      <c r="P53" s="676"/>
      <c r="Q53" s="676"/>
      <c r="R53" s="676"/>
      <c r="S53" s="676"/>
      <c r="T53" s="676"/>
      <c r="U53" s="676"/>
      <c r="V53" s="676"/>
      <c r="W53" s="676"/>
      <c r="X53" s="676"/>
      <c r="Y53" s="677"/>
      <c r="Z53" s="76"/>
      <c r="AA53" s="77"/>
      <c r="AB53" s="77"/>
    </row>
    <row r="54" spans="1:28" ht="183.95" customHeight="1">
      <c r="A54" s="77"/>
      <c r="B54" s="81"/>
      <c r="C54" s="82"/>
      <c r="D54" s="678" t="s">
        <v>1999</v>
      </c>
      <c r="E54" s="679"/>
      <c r="F54" s="679"/>
      <c r="G54" s="679"/>
      <c r="H54" s="679"/>
      <c r="I54" s="679"/>
      <c r="J54" s="679"/>
      <c r="K54" s="679"/>
      <c r="L54" s="679"/>
      <c r="M54" s="679"/>
      <c r="N54" s="679"/>
      <c r="O54" s="680"/>
      <c r="P54" s="681" t="s">
        <v>2000</v>
      </c>
      <c r="Q54" s="679"/>
      <c r="R54" s="679"/>
      <c r="S54" s="679"/>
      <c r="T54" s="679"/>
      <c r="U54" s="679"/>
      <c r="V54" s="679"/>
      <c r="W54" s="679"/>
      <c r="X54" s="679"/>
      <c r="Y54" s="680"/>
      <c r="Z54" s="76"/>
      <c r="AA54" s="77"/>
      <c r="AB54" s="77"/>
    </row>
    <row r="55" spans="1:28" ht="21.75" customHeight="1">
      <c r="A55" s="77"/>
      <c r="B55" s="81"/>
      <c r="C55" s="81"/>
      <c r="D55" s="86"/>
      <c r="E55" s="86"/>
      <c r="F55" s="87"/>
      <c r="G55" s="86"/>
      <c r="H55" s="88"/>
      <c r="I55" s="88"/>
      <c r="J55" s="86"/>
      <c r="K55" s="86"/>
      <c r="L55" s="86"/>
      <c r="M55" s="86"/>
      <c r="N55" s="86"/>
      <c r="O55" s="87"/>
      <c r="P55" s="86"/>
      <c r="Q55" s="88"/>
      <c r="R55" s="86"/>
      <c r="S55" s="86"/>
      <c r="T55" s="86"/>
      <c r="U55" s="86"/>
      <c r="V55" s="86"/>
      <c r="W55" s="86"/>
      <c r="X55" s="86"/>
      <c r="Y55" s="86"/>
      <c r="Z55" s="77"/>
      <c r="AA55" s="77"/>
      <c r="AB55" s="77"/>
    </row>
    <row r="56" spans="1:28" ht="21.75" customHeight="1">
      <c r="A56" s="80"/>
      <c r="B56" s="82"/>
      <c r="C56" s="682" t="s">
        <v>932</v>
      </c>
      <c r="D56" s="683"/>
      <c r="E56" s="683"/>
      <c r="F56" s="684"/>
      <c r="G56" s="685" t="str">
        <f>"　"&amp;D46</f>
        <v>　</v>
      </c>
      <c r="H56" s="683"/>
      <c r="I56" s="683"/>
      <c r="J56" s="683"/>
      <c r="K56" s="683"/>
      <c r="L56" s="683"/>
      <c r="M56" s="683"/>
      <c r="N56" s="683"/>
      <c r="O56" s="683"/>
      <c r="P56" s="683"/>
      <c r="Q56" s="683"/>
      <c r="R56" s="683"/>
      <c r="S56" s="683"/>
      <c r="T56" s="683"/>
      <c r="U56" s="683"/>
      <c r="V56" s="683"/>
      <c r="W56" s="683"/>
      <c r="X56" s="683"/>
      <c r="Y56" s="684"/>
      <c r="Z56" s="80"/>
      <c r="AA56" s="82"/>
      <c r="AB56" s="77"/>
    </row>
    <row r="57" spans="1:28" ht="21.75" customHeight="1">
      <c r="A57" s="80"/>
      <c r="B57" s="81"/>
      <c r="C57" s="86"/>
      <c r="D57" s="86"/>
      <c r="E57" s="86"/>
      <c r="F57" s="86"/>
      <c r="G57" s="86"/>
      <c r="H57" s="86"/>
      <c r="I57" s="86"/>
      <c r="J57" s="86"/>
      <c r="K57" s="86"/>
      <c r="L57" s="86"/>
      <c r="M57" s="86"/>
      <c r="N57" s="86"/>
      <c r="O57" s="86"/>
      <c r="P57" s="86"/>
      <c r="Q57" s="86"/>
      <c r="R57" s="86"/>
      <c r="S57" s="86"/>
      <c r="T57" s="86"/>
      <c r="U57" s="86"/>
      <c r="V57" s="86"/>
      <c r="W57" s="86"/>
      <c r="X57" s="86"/>
      <c r="Y57" s="86"/>
      <c r="Z57" s="81"/>
      <c r="AA57" s="82"/>
      <c r="AB57" s="77"/>
    </row>
    <row r="58" spans="1:28" s="257" customFormat="1" ht="21.75" customHeight="1">
      <c r="A58" s="253"/>
      <c r="B58" s="254"/>
      <c r="C58" s="551" t="s">
        <v>1926</v>
      </c>
      <c r="D58" s="552"/>
      <c r="E58" s="552"/>
      <c r="F58" s="552"/>
      <c r="G58" s="552"/>
      <c r="H58" s="552"/>
      <c r="I58" s="552"/>
      <c r="J58" s="552"/>
      <c r="K58" s="552"/>
      <c r="L58" s="552"/>
      <c r="M58" s="552"/>
      <c r="N58" s="552"/>
      <c r="O58" s="552"/>
      <c r="P58" s="552"/>
      <c r="Q58" s="552"/>
      <c r="R58" s="552"/>
      <c r="S58" s="552"/>
      <c r="T58" s="552"/>
      <c r="U58" s="552"/>
      <c r="V58" s="552"/>
      <c r="W58" s="552"/>
      <c r="X58" s="552"/>
      <c r="Y58" s="553"/>
      <c r="Z58" s="254"/>
      <c r="AA58" s="255"/>
      <c r="AB58" s="256"/>
    </row>
    <row r="59" spans="1:28" s="251" customFormat="1" ht="18.95" customHeight="1">
      <c r="A59" s="249"/>
      <c r="B59" s="236"/>
      <c r="C59" s="236"/>
      <c r="D59" s="666" t="s">
        <v>2001</v>
      </c>
      <c r="E59" s="489"/>
      <c r="F59" s="489"/>
      <c r="G59" s="489"/>
      <c r="H59" s="489"/>
      <c r="I59" s="489"/>
      <c r="J59" s="489"/>
      <c r="K59" s="489"/>
      <c r="L59" s="489"/>
      <c r="M59" s="489"/>
      <c r="N59" s="489"/>
      <c r="O59" s="489"/>
      <c r="P59" s="489"/>
      <c r="Q59" s="489"/>
      <c r="R59" s="489"/>
      <c r="S59" s="489"/>
      <c r="T59" s="489"/>
      <c r="U59" s="489"/>
      <c r="V59" s="489"/>
      <c r="W59" s="489"/>
      <c r="X59" s="489"/>
      <c r="Y59" s="489"/>
      <c r="Z59" s="489"/>
      <c r="AA59" s="490"/>
      <c r="AB59" s="250"/>
    </row>
    <row r="60" spans="1:28" s="251" customFormat="1" ht="21.75" customHeight="1">
      <c r="A60" s="249"/>
      <c r="B60" s="236"/>
      <c r="C60" s="236"/>
      <c r="D60" s="667" t="s">
        <v>2002</v>
      </c>
      <c r="E60" s="489"/>
      <c r="F60" s="489"/>
      <c r="G60" s="489"/>
      <c r="H60" s="489"/>
      <c r="I60" s="489"/>
      <c r="J60" s="489"/>
      <c r="K60" s="489"/>
      <c r="L60" s="489"/>
      <c r="M60" s="489"/>
      <c r="N60" s="489"/>
      <c r="O60" s="489"/>
      <c r="P60" s="489"/>
      <c r="Q60" s="489"/>
      <c r="R60" s="489"/>
      <c r="S60" s="489"/>
      <c r="T60" s="489"/>
      <c r="U60" s="489"/>
      <c r="V60" s="489"/>
      <c r="W60" s="489"/>
      <c r="X60" s="489"/>
      <c r="Y60" s="489"/>
      <c r="Z60" s="489"/>
      <c r="AA60" s="490"/>
      <c r="AB60" s="250"/>
    </row>
    <row r="61" spans="1:28" ht="21.75" customHeight="1">
      <c r="A61" s="80"/>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2"/>
      <c r="AB61" s="77"/>
    </row>
    <row r="62" spans="1:28" ht="19.5" customHeight="1">
      <c r="A62" s="80"/>
      <c r="B62" s="82"/>
      <c r="C62" s="246"/>
      <c r="D62" s="663" t="s">
        <v>933</v>
      </c>
      <c r="E62" s="664"/>
      <c r="F62" s="664"/>
      <c r="G62" s="664"/>
      <c r="H62" s="665"/>
      <c r="I62" s="663" t="s">
        <v>1924</v>
      </c>
      <c r="J62" s="589"/>
      <c r="K62" s="589"/>
      <c r="L62" s="589"/>
      <c r="M62" s="589"/>
      <c r="N62" s="589"/>
      <c r="O62" s="589"/>
      <c r="P62" s="589"/>
      <c r="Q62" s="589"/>
      <c r="R62" s="589"/>
      <c r="S62" s="589"/>
      <c r="T62" s="589"/>
      <c r="U62" s="590"/>
      <c r="V62" s="668" t="s">
        <v>934</v>
      </c>
      <c r="W62" s="669"/>
      <c r="X62" s="670" t="s">
        <v>935</v>
      </c>
      <c r="Y62" s="590"/>
      <c r="Z62" s="80"/>
      <c r="AA62" s="82"/>
      <c r="AB62" s="77"/>
    </row>
    <row r="63" spans="1:28" ht="12" customHeight="1">
      <c r="A63" s="80"/>
      <c r="B63" s="82"/>
      <c r="C63" s="661" t="s">
        <v>936</v>
      </c>
      <c r="D63" s="697"/>
      <c r="E63" s="698"/>
      <c r="F63" s="698"/>
      <c r="G63" s="699"/>
      <c r="H63" s="240" t="s">
        <v>963</v>
      </c>
      <c r="I63" s="692" t="str">
        <f>"【 記入例 】"&amp;Q63</f>
        <v>【 記入例 】</v>
      </c>
      <c r="J63" s="693"/>
      <c r="K63" s="693"/>
      <c r="L63" s="693"/>
      <c r="M63" s="693"/>
      <c r="N63" s="693"/>
      <c r="O63" s="693"/>
      <c r="P63" s="693"/>
      <c r="Q63" s="689"/>
      <c r="R63" s="690"/>
      <c r="S63" s="690"/>
      <c r="T63" s="690"/>
      <c r="U63" s="691"/>
      <c r="V63" s="641"/>
      <c r="W63" s="642"/>
      <c r="X63" s="641"/>
      <c r="Y63" s="642"/>
      <c r="Z63" s="81"/>
      <c r="AA63" s="82"/>
      <c r="AB63" s="77"/>
    </row>
    <row r="64" spans="1:28" ht="19.5" customHeight="1">
      <c r="A64" s="80"/>
      <c r="B64" s="82"/>
      <c r="C64" s="662"/>
      <c r="D64" s="700"/>
      <c r="E64" s="701"/>
      <c r="F64" s="701"/>
      <c r="G64" s="702"/>
      <c r="H64" s="242"/>
      <c r="I64" s="686"/>
      <c r="J64" s="687"/>
      <c r="K64" s="687"/>
      <c r="L64" s="687"/>
      <c r="M64" s="687"/>
      <c r="N64" s="687"/>
      <c r="O64" s="687"/>
      <c r="P64" s="687"/>
      <c r="Q64" s="687"/>
      <c r="R64" s="687"/>
      <c r="S64" s="687"/>
      <c r="T64" s="687"/>
      <c r="U64" s="688"/>
      <c r="V64" s="643"/>
      <c r="W64" s="644"/>
      <c r="X64" s="643"/>
      <c r="Y64" s="644"/>
      <c r="Z64" s="81"/>
      <c r="AA64" s="82"/>
      <c r="AB64" s="77"/>
    </row>
    <row r="65" spans="1:28" ht="12" customHeight="1">
      <c r="A65" s="80"/>
      <c r="B65" s="82"/>
      <c r="C65" s="661" t="s">
        <v>937</v>
      </c>
      <c r="D65" s="697"/>
      <c r="E65" s="698"/>
      <c r="F65" s="698"/>
      <c r="G65" s="699"/>
      <c r="H65" s="240" t="s">
        <v>963</v>
      </c>
      <c r="I65" s="706" t="str">
        <f>"【 記入例 】"&amp;Q65</f>
        <v>【 記入例 】</v>
      </c>
      <c r="J65" s="707"/>
      <c r="K65" s="707"/>
      <c r="L65" s="707"/>
      <c r="M65" s="707"/>
      <c r="N65" s="707"/>
      <c r="O65" s="707"/>
      <c r="P65" s="707"/>
      <c r="Q65" s="694"/>
      <c r="R65" s="695"/>
      <c r="S65" s="695"/>
      <c r="T65" s="695"/>
      <c r="U65" s="696"/>
      <c r="V65" s="641"/>
      <c r="W65" s="642"/>
      <c r="X65" s="641"/>
      <c r="Y65" s="642"/>
      <c r="Z65" s="81"/>
      <c r="AA65" s="82"/>
      <c r="AB65" s="77"/>
    </row>
    <row r="66" spans="1:28" ht="19.5" customHeight="1">
      <c r="A66" s="80"/>
      <c r="B66" s="82"/>
      <c r="C66" s="662"/>
      <c r="D66" s="700"/>
      <c r="E66" s="701"/>
      <c r="F66" s="701"/>
      <c r="G66" s="702"/>
      <c r="H66" s="241"/>
      <c r="I66" s="686"/>
      <c r="J66" s="687"/>
      <c r="K66" s="687"/>
      <c r="L66" s="687"/>
      <c r="M66" s="687"/>
      <c r="N66" s="687"/>
      <c r="O66" s="687"/>
      <c r="P66" s="687"/>
      <c r="Q66" s="687"/>
      <c r="R66" s="687"/>
      <c r="S66" s="687"/>
      <c r="T66" s="687"/>
      <c r="U66" s="688"/>
      <c r="V66" s="643"/>
      <c r="W66" s="644"/>
      <c r="X66" s="643"/>
      <c r="Y66" s="644"/>
      <c r="Z66" s="81"/>
      <c r="AA66" s="82"/>
      <c r="AB66" s="77"/>
    </row>
    <row r="67" spans="1:28" ht="12" customHeight="1">
      <c r="A67" s="80"/>
      <c r="B67" s="81"/>
      <c r="C67" s="661" t="s">
        <v>938</v>
      </c>
      <c r="D67" s="697"/>
      <c r="E67" s="698"/>
      <c r="F67" s="698"/>
      <c r="G67" s="699"/>
      <c r="H67" s="247" t="s">
        <v>963</v>
      </c>
      <c r="I67" s="706" t="str">
        <f>"【 記入例 】"&amp;Q67</f>
        <v>【 記入例 】</v>
      </c>
      <c r="J67" s="707"/>
      <c r="K67" s="707"/>
      <c r="L67" s="707"/>
      <c r="M67" s="707"/>
      <c r="N67" s="707"/>
      <c r="O67" s="707"/>
      <c r="P67" s="708"/>
      <c r="Q67" s="694"/>
      <c r="R67" s="695"/>
      <c r="S67" s="695"/>
      <c r="T67" s="695"/>
      <c r="U67" s="696"/>
      <c r="V67" s="641"/>
      <c r="W67" s="642"/>
      <c r="X67" s="641"/>
      <c r="Y67" s="642"/>
      <c r="Z67" s="81"/>
      <c r="AA67" s="82"/>
      <c r="AB67" s="77"/>
    </row>
    <row r="68" spans="1:28" ht="19.5" customHeight="1">
      <c r="A68" s="80"/>
      <c r="B68" s="81"/>
      <c r="C68" s="662"/>
      <c r="D68" s="700"/>
      <c r="E68" s="701"/>
      <c r="F68" s="701"/>
      <c r="G68" s="702"/>
      <c r="H68" s="248"/>
      <c r="I68" s="686"/>
      <c r="J68" s="687"/>
      <c r="K68" s="687"/>
      <c r="L68" s="687"/>
      <c r="M68" s="687"/>
      <c r="N68" s="687"/>
      <c r="O68" s="687"/>
      <c r="P68" s="687"/>
      <c r="Q68" s="687"/>
      <c r="R68" s="687"/>
      <c r="S68" s="687"/>
      <c r="T68" s="687"/>
      <c r="U68" s="688"/>
      <c r="V68" s="643"/>
      <c r="W68" s="644"/>
      <c r="X68" s="643"/>
      <c r="Y68" s="644"/>
      <c r="Z68" s="81"/>
      <c r="AA68" s="82"/>
      <c r="AB68" s="77"/>
    </row>
    <row r="69" spans="1:28" ht="12" customHeight="1">
      <c r="A69" s="80"/>
      <c r="B69" s="81"/>
      <c r="C69" s="661" t="s">
        <v>939</v>
      </c>
      <c r="D69" s="697"/>
      <c r="E69" s="698"/>
      <c r="F69" s="698"/>
      <c r="G69" s="699"/>
      <c r="H69" s="240" t="s">
        <v>963</v>
      </c>
      <c r="I69" s="706" t="str">
        <f>"【 記入例 】"&amp;Q69</f>
        <v>【 記入例 】</v>
      </c>
      <c r="J69" s="707"/>
      <c r="K69" s="707"/>
      <c r="L69" s="707"/>
      <c r="M69" s="707"/>
      <c r="N69" s="707"/>
      <c r="O69" s="707"/>
      <c r="P69" s="708"/>
      <c r="Q69" s="703"/>
      <c r="R69" s="719"/>
      <c r="S69" s="719"/>
      <c r="T69" s="719"/>
      <c r="U69" s="720"/>
      <c r="V69" s="641"/>
      <c r="W69" s="642"/>
      <c r="X69" s="641"/>
      <c r="Y69" s="642"/>
      <c r="Z69" s="81"/>
      <c r="AA69" s="82"/>
      <c r="AB69" s="77"/>
    </row>
    <row r="70" spans="1:28" ht="19.5" customHeight="1">
      <c r="A70" s="80"/>
      <c r="B70" s="81"/>
      <c r="C70" s="662"/>
      <c r="D70" s="700"/>
      <c r="E70" s="701"/>
      <c r="F70" s="701"/>
      <c r="G70" s="702"/>
      <c r="H70" s="242"/>
      <c r="I70" s="686"/>
      <c r="J70" s="687"/>
      <c r="K70" s="687"/>
      <c r="L70" s="687"/>
      <c r="M70" s="687"/>
      <c r="N70" s="687"/>
      <c r="O70" s="687"/>
      <c r="P70" s="687"/>
      <c r="Q70" s="687"/>
      <c r="R70" s="687"/>
      <c r="S70" s="687"/>
      <c r="T70" s="687"/>
      <c r="U70" s="688"/>
      <c r="V70" s="643"/>
      <c r="W70" s="644"/>
      <c r="X70" s="643"/>
      <c r="Y70" s="644"/>
      <c r="Z70" s="81"/>
      <c r="AA70" s="82"/>
      <c r="AB70" s="77"/>
    </row>
    <row r="71" spans="1:28" ht="12" customHeight="1">
      <c r="A71" s="80"/>
      <c r="B71" s="81"/>
      <c r="C71" s="661" t="s">
        <v>940</v>
      </c>
      <c r="D71" s="697"/>
      <c r="E71" s="698"/>
      <c r="F71" s="698"/>
      <c r="G71" s="699"/>
      <c r="H71" s="240" t="s">
        <v>963</v>
      </c>
      <c r="I71" s="706" t="str">
        <f>"【 記入例 】"&amp;Q71</f>
        <v>【 記入例 】</v>
      </c>
      <c r="J71" s="707"/>
      <c r="K71" s="707"/>
      <c r="L71" s="707"/>
      <c r="M71" s="707"/>
      <c r="N71" s="707"/>
      <c r="O71" s="707"/>
      <c r="P71" s="708"/>
      <c r="Q71" s="694"/>
      <c r="R71" s="695"/>
      <c r="S71" s="695"/>
      <c r="T71" s="695"/>
      <c r="U71" s="696"/>
      <c r="V71" s="641"/>
      <c r="W71" s="642"/>
      <c r="X71" s="641"/>
      <c r="Y71" s="642"/>
      <c r="Z71" s="81"/>
      <c r="AA71" s="82"/>
      <c r="AB71" s="77"/>
    </row>
    <row r="72" spans="1:28" ht="19.5" customHeight="1">
      <c r="A72" s="80"/>
      <c r="B72" s="81"/>
      <c r="C72" s="662"/>
      <c r="D72" s="700"/>
      <c r="E72" s="701"/>
      <c r="F72" s="701"/>
      <c r="G72" s="702"/>
      <c r="H72" s="242"/>
      <c r="I72" s="686"/>
      <c r="J72" s="687"/>
      <c r="K72" s="687"/>
      <c r="L72" s="687"/>
      <c r="M72" s="687"/>
      <c r="N72" s="687"/>
      <c r="O72" s="687"/>
      <c r="P72" s="687"/>
      <c r="Q72" s="687"/>
      <c r="R72" s="687"/>
      <c r="S72" s="687"/>
      <c r="T72" s="687"/>
      <c r="U72" s="688"/>
      <c r="V72" s="643"/>
      <c r="W72" s="644"/>
      <c r="X72" s="643"/>
      <c r="Y72" s="644"/>
      <c r="Z72" s="81"/>
      <c r="AA72" s="82"/>
      <c r="AB72" s="77"/>
    </row>
    <row r="73" spans="1:28" ht="12" customHeight="1">
      <c r="A73" s="80"/>
      <c r="B73" s="81"/>
      <c r="C73" s="661" t="s">
        <v>941</v>
      </c>
      <c r="D73" s="697"/>
      <c r="E73" s="698"/>
      <c r="F73" s="698"/>
      <c r="G73" s="699"/>
      <c r="H73" s="240" t="s">
        <v>963</v>
      </c>
      <c r="I73" s="706" t="str">
        <f>"【 記入例 】"&amp;Q73</f>
        <v>【 記入例 】</v>
      </c>
      <c r="J73" s="707"/>
      <c r="K73" s="707"/>
      <c r="L73" s="707"/>
      <c r="M73" s="707"/>
      <c r="N73" s="707"/>
      <c r="O73" s="707"/>
      <c r="P73" s="708"/>
      <c r="Q73" s="703"/>
      <c r="R73" s="704"/>
      <c r="S73" s="704"/>
      <c r="T73" s="704"/>
      <c r="U73" s="705"/>
      <c r="V73" s="641"/>
      <c r="W73" s="642"/>
      <c r="X73" s="641"/>
      <c r="Y73" s="642"/>
      <c r="Z73" s="81"/>
      <c r="AA73" s="82"/>
      <c r="AB73" s="77"/>
    </row>
    <row r="74" spans="1:28" ht="19.5" customHeight="1">
      <c r="A74" s="80"/>
      <c r="B74" s="81"/>
      <c r="C74" s="662"/>
      <c r="D74" s="700"/>
      <c r="E74" s="701"/>
      <c r="F74" s="701"/>
      <c r="G74" s="702"/>
      <c r="H74" s="242"/>
      <c r="I74" s="686"/>
      <c r="J74" s="687"/>
      <c r="K74" s="687"/>
      <c r="L74" s="687"/>
      <c r="M74" s="687"/>
      <c r="N74" s="687"/>
      <c r="O74" s="687"/>
      <c r="P74" s="687"/>
      <c r="Q74" s="687"/>
      <c r="R74" s="687"/>
      <c r="S74" s="687"/>
      <c r="T74" s="687"/>
      <c r="U74" s="688"/>
      <c r="V74" s="643"/>
      <c r="W74" s="644"/>
      <c r="X74" s="643"/>
      <c r="Y74" s="644"/>
      <c r="Z74" s="81"/>
      <c r="AA74" s="82"/>
      <c r="AB74" s="77"/>
    </row>
    <row r="75" spans="1:28" ht="12" customHeight="1">
      <c r="A75" s="80"/>
      <c r="B75" s="81"/>
      <c r="C75" s="661" t="s">
        <v>942</v>
      </c>
      <c r="D75" s="697"/>
      <c r="E75" s="698"/>
      <c r="F75" s="698"/>
      <c r="G75" s="699"/>
      <c r="H75" s="240" t="s">
        <v>963</v>
      </c>
      <c r="I75" s="706" t="str">
        <f>"【 記入例 】"&amp;Q75</f>
        <v>【 記入例 】</v>
      </c>
      <c r="J75" s="707"/>
      <c r="K75" s="707"/>
      <c r="L75" s="707"/>
      <c r="M75" s="707"/>
      <c r="N75" s="707"/>
      <c r="O75" s="707"/>
      <c r="P75" s="708"/>
      <c r="Q75" s="694"/>
      <c r="R75" s="695"/>
      <c r="S75" s="695"/>
      <c r="T75" s="695"/>
      <c r="U75" s="696"/>
      <c r="V75" s="641"/>
      <c r="W75" s="642"/>
      <c r="X75" s="641"/>
      <c r="Y75" s="642"/>
      <c r="Z75" s="81"/>
      <c r="AA75" s="82"/>
      <c r="AB75" s="77"/>
    </row>
    <row r="76" spans="1:28" ht="19.5" customHeight="1">
      <c r="A76" s="80"/>
      <c r="B76" s="81"/>
      <c r="C76" s="662"/>
      <c r="D76" s="700"/>
      <c r="E76" s="701"/>
      <c r="F76" s="701"/>
      <c r="G76" s="702"/>
      <c r="H76" s="242"/>
      <c r="I76" s="686"/>
      <c r="J76" s="687"/>
      <c r="K76" s="687"/>
      <c r="L76" s="687"/>
      <c r="M76" s="687"/>
      <c r="N76" s="687"/>
      <c r="O76" s="687"/>
      <c r="P76" s="687"/>
      <c r="Q76" s="687"/>
      <c r="R76" s="687"/>
      <c r="S76" s="687"/>
      <c r="T76" s="687"/>
      <c r="U76" s="688"/>
      <c r="V76" s="643"/>
      <c r="W76" s="644"/>
      <c r="X76" s="643"/>
      <c r="Y76" s="644"/>
      <c r="Z76" s="81"/>
      <c r="AA76" s="82"/>
      <c r="AB76" s="77"/>
    </row>
    <row r="77" spans="1:28" ht="11.1" customHeight="1">
      <c r="A77" s="80"/>
      <c r="B77" s="81"/>
      <c r="C77" s="661" t="s">
        <v>943</v>
      </c>
      <c r="D77" s="697"/>
      <c r="E77" s="698"/>
      <c r="F77" s="698"/>
      <c r="G77" s="699"/>
      <c r="H77" s="240" t="s">
        <v>963</v>
      </c>
      <c r="I77" s="706" t="str">
        <f>"【 記入例 】"&amp;Q77</f>
        <v>【 記入例 】</v>
      </c>
      <c r="J77" s="707"/>
      <c r="K77" s="707"/>
      <c r="L77" s="707"/>
      <c r="M77" s="707"/>
      <c r="N77" s="707"/>
      <c r="O77" s="707"/>
      <c r="P77" s="708"/>
      <c r="Q77" s="716"/>
      <c r="R77" s="717"/>
      <c r="S77" s="717"/>
      <c r="T77" s="717"/>
      <c r="U77" s="718"/>
      <c r="V77" s="641"/>
      <c r="W77" s="642"/>
      <c r="X77" s="641"/>
      <c r="Y77" s="642"/>
      <c r="Z77" s="81"/>
      <c r="AA77" s="82"/>
      <c r="AB77" s="77"/>
    </row>
    <row r="78" spans="1:28" ht="19.5" customHeight="1">
      <c r="A78" s="80"/>
      <c r="B78" s="81"/>
      <c r="C78" s="662"/>
      <c r="D78" s="700"/>
      <c r="E78" s="701"/>
      <c r="F78" s="701"/>
      <c r="G78" s="702"/>
      <c r="H78" s="242"/>
      <c r="I78" s="686"/>
      <c r="J78" s="687"/>
      <c r="K78" s="687"/>
      <c r="L78" s="687"/>
      <c r="M78" s="687"/>
      <c r="N78" s="687"/>
      <c r="O78" s="687"/>
      <c r="P78" s="687"/>
      <c r="Q78" s="687"/>
      <c r="R78" s="687"/>
      <c r="S78" s="687"/>
      <c r="T78" s="687"/>
      <c r="U78" s="688"/>
      <c r="V78" s="643"/>
      <c r="W78" s="644"/>
      <c r="X78" s="643"/>
      <c r="Y78" s="644"/>
      <c r="Z78" s="81"/>
      <c r="AA78" s="82"/>
      <c r="AB78" s="77"/>
    </row>
    <row r="79" spans="1:28" ht="11.1" customHeight="1">
      <c r="A79" s="80"/>
      <c r="B79" s="81"/>
      <c r="C79" s="661" t="s">
        <v>944</v>
      </c>
      <c r="D79" s="697"/>
      <c r="E79" s="698"/>
      <c r="F79" s="698"/>
      <c r="G79" s="699"/>
      <c r="H79" s="240" t="s">
        <v>963</v>
      </c>
      <c r="I79" s="706" t="str">
        <f>"【 記入例 】"&amp;Q79</f>
        <v>【 記入例 】</v>
      </c>
      <c r="J79" s="707"/>
      <c r="K79" s="707"/>
      <c r="L79" s="707"/>
      <c r="M79" s="707"/>
      <c r="N79" s="707"/>
      <c r="O79" s="707"/>
      <c r="P79" s="708"/>
      <c r="Q79" s="716"/>
      <c r="R79" s="717"/>
      <c r="S79" s="717"/>
      <c r="T79" s="717"/>
      <c r="U79" s="718"/>
      <c r="V79" s="641"/>
      <c r="W79" s="642"/>
      <c r="X79" s="641"/>
      <c r="Y79" s="642"/>
      <c r="Z79" s="81"/>
      <c r="AA79" s="82"/>
      <c r="AB79" s="77"/>
    </row>
    <row r="80" spans="1:28" ht="19.5" customHeight="1">
      <c r="A80" s="80"/>
      <c r="B80" s="81"/>
      <c r="C80" s="662"/>
      <c r="D80" s="700"/>
      <c r="E80" s="701"/>
      <c r="F80" s="701"/>
      <c r="G80" s="702"/>
      <c r="H80" s="242"/>
      <c r="I80" s="686"/>
      <c r="J80" s="687"/>
      <c r="K80" s="687"/>
      <c r="L80" s="687"/>
      <c r="M80" s="687"/>
      <c r="N80" s="687"/>
      <c r="O80" s="687"/>
      <c r="P80" s="687"/>
      <c r="Q80" s="687"/>
      <c r="R80" s="687"/>
      <c r="S80" s="687"/>
      <c r="T80" s="687"/>
      <c r="U80" s="688"/>
      <c r="V80" s="643"/>
      <c r="W80" s="644"/>
      <c r="X80" s="643"/>
      <c r="Y80" s="644"/>
      <c r="Z80" s="81"/>
      <c r="AA80" s="82"/>
      <c r="AB80" s="77"/>
    </row>
    <row r="81" spans="1:28" ht="12" customHeight="1">
      <c r="A81" s="80"/>
      <c r="B81" s="82"/>
      <c r="C81" s="728" t="s">
        <v>945</v>
      </c>
      <c r="D81" s="709"/>
      <c r="E81" s="709"/>
      <c r="F81" s="709"/>
      <c r="G81" s="710"/>
      <c r="H81" s="240" t="s">
        <v>963</v>
      </c>
      <c r="I81" s="706" t="str">
        <f>"【 記入例 】"&amp;Q81</f>
        <v>【 記入例 】</v>
      </c>
      <c r="J81" s="707"/>
      <c r="K81" s="707"/>
      <c r="L81" s="707"/>
      <c r="M81" s="707"/>
      <c r="N81" s="707"/>
      <c r="O81" s="707"/>
      <c r="P81" s="708"/>
      <c r="Q81" s="716"/>
      <c r="R81" s="717"/>
      <c r="S81" s="717"/>
      <c r="T81" s="717"/>
      <c r="U81" s="718"/>
      <c r="V81" s="641"/>
      <c r="W81" s="642"/>
      <c r="X81" s="641"/>
      <c r="Y81" s="642"/>
      <c r="Z81" s="81"/>
      <c r="AA81" s="82"/>
      <c r="AB81" s="77"/>
    </row>
    <row r="82" spans="1:28" ht="18.95" customHeight="1">
      <c r="A82" s="80"/>
      <c r="B82" s="82"/>
      <c r="C82" s="729"/>
      <c r="D82" s="711"/>
      <c r="E82" s="711"/>
      <c r="F82" s="711"/>
      <c r="G82" s="712"/>
      <c r="H82" s="243"/>
      <c r="I82" s="713"/>
      <c r="J82" s="714"/>
      <c r="K82" s="714"/>
      <c r="L82" s="714"/>
      <c r="M82" s="714"/>
      <c r="N82" s="714"/>
      <c r="O82" s="714"/>
      <c r="P82" s="714"/>
      <c r="Q82" s="714"/>
      <c r="R82" s="714"/>
      <c r="S82" s="714"/>
      <c r="T82" s="714"/>
      <c r="U82" s="715"/>
      <c r="V82" s="643"/>
      <c r="W82" s="644"/>
      <c r="X82" s="643"/>
      <c r="Y82" s="644"/>
      <c r="Z82" s="81"/>
      <c r="AA82" s="82"/>
      <c r="AB82" s="77"/>
    </row>
    <row r="83" spans="1:28" ht="21.75" customHeight="1">
      <c r="A83" s="80"/>
      <c r="B83" s="81"/>
      <c r="C83" s="86"/>
      <c r="D83" s="86"/>
      <c r="E83" s="86"/>
      <c r="F83" s="86"/>
      <c r="G83" s="86"/>
      <c r="H83" s="86"/>
      <c r="I83" s="86"/>
      <c r="J83" s="86"/>
      <c r="K83" s="86"/>
      <c r="L83" s="86"/>
      <c r="M83" s="86"/>
      <c r="N83" s="86"/>
      <c r="O83" s="86"/>
      <c r="P83" s="86"/>
      <c r="Q83" s="86"/>
      <c r="R83" s="86"/>
      <c r="S83" s="86"/>
      <c r="T83" s="86"/>
      <c r="U83" s="86"/>
      <c r="V83" s="86"/>
      <c r="W83" s="86"/>
      <c r="X83" s="574" t="s">
        <v>1979</v>
      </c>
      <c r="Y83" s="575"/>
      <c r="Z83" s="81"/>
      <c r="AA83" s="82"/>
      <c r="AB83" s="77"/>
    </row>
    <row r="84" spans="1:28" s="251" customFormat="1" ht="21.75" customHeight="1">
      <c r="A84" s="249"/>
      <c r="B84" s="236"/>
      <c r="C84" s="579" t="s">
        <v>2009</v>
      </c>
      <c r="D84" s="580"/>
      <c r="E84" s="580"/>
      <c r="F84" s="580"/>
      <c r="G84" s="581"/>
      <c r="H84" s="252" t="s">
        <v>963</v>
      </c>
      <c r="I84" s="582" t="str">
        <f>IF(X63=1,I64,IF(X65=1,I66,IF(X67=1,I68,IF(X69=1,I70,IF(X71=1,I72,IF(X73=1,I74,IF(X75=1,I76,IF(X77=1,I78,IF(X79=1,I80,IF(X81=1,I82,"選択されていません"))))))))))</f>
        <v>選択されていません</v>
      </c>
      <c r="J84" s="583"/>
      <c r="K84" s="583"/>
      <c r="L84" s="583"/>
      <c r="M84" s="583"/>
      <c r="N84" s="583"/>
      <c r="O84" s="583"/>
      <c r="P84" s="583"/>
      <c r="Q84" s="583"/>
      <c r="R84" s="583"/>
      <c r="S84" s="583"/>
      <c r="T84" s="583"/>
      <c r="U84" s="584"/>
      <c r="V84" s="249"/>
      <c r="W84" s="236"/>
      <c r="X84" s="236"/>
      <c r="Y84" s="236"/>
      <c r="Z84" s="236"/>
      <c r="AA84" s="252"/>
      <c r="AB84" s="250"/>
    </row>
    <row r="85" spans="1:28" s="251" customFormat="1" ht="21.75" customHeight="1">
      <c r="A85" s="249"/>
      <c r="B85" s="236"/>
      <c r="C85" s="236"/>
      <c r="D85" s="236"/>
      <c r="E85" s="236"/>
      <c r="F85" s="236"/>
      <c r="G85" s="236"/>
      <c r="H85" s="236"/>
      <c r="I85" s="237"/>
      <c r="J85" s="237"/>
      <c r="K85" s="237"/>
      <c r="L85" s="237"/>
      <c r="M85" s="237"/>
      <c r="N85" s="237"/>
      <c r="O85" s="237"/>
      <c r="P85" s="237"/>
      <c r="Q85" s="237"/>
      <c r="R85" s="237"/>
      <c r="S85" s="237"/>
      <c r="T85" s="237"/>
      <c r="U85" s="237"/>
      <c r="V85" s="236"/>
      <c r="W85" s="236"/>
      <c r="X85" s="236"/>
      <c r="Y85" s="236"/>
      <c r="Z85" s="236"/>
      <c r="AA85" s="252"/>
      <c r="AB85" s="250"/>
    </row>
    <row r="86" spans="1:28" s="251" customFormat="1" ht="21.75" customHeight="1">
      <c r="A86" s="249"/>
      <c r="B86" s="236"/>
      <c r="C86" s="585" t="s">
        <v>947</v>
      </c>
      <c r="D86" s="489"/>
      <c r="E86" s="489"/>
      <c r="F86" s="489"/>
      <c r="G86" s="489"/>
      <c r="H86" s="489"/>
      <c r="I86" s="490"/>
      <c r="J86" s="586" t="s">
        <v>1983</v>
      </c>
      <c r="K86" s="587"/>
      <c r="L86" s="587"/>
      <c r="M86" s="587"/>
      <c r="N86" s="587"/>
      <c r="O86" s="587"/>
      <c r="P86" s="587"/>
      <c r="Q86" s="587"/>
      <c r="R86" s="587"/>
      <c r="S86" s="587"/>
      <c r="T86" s="587"/>
      <c r="U86" s="587"/>
      <c r="V86" s="587"/>
      <c r="W86" s="587"/>
      <c r="X86" s="587"/>
      <c r="Y86" s="587"/>
      <c r="Z86" s="258"/>
      <c r="AA86" s="252"/>
      <c r="AB86" s="250"/>
    </row>
    <row r="87" spans="1:28" s="251" customFormat="1" ht="21.75" customHeight="1">
      <c r="A87" s="249"/>
      <c r="B87" s="252"/>
      <c r="C87" s="259"/>
      <c r="D87" s="588" t="s">
        <v>948</v>
      </c>
      <c r="E87" s="589"/>
      <c r="F87" s="590"/>
      <c r="G87" s="588" t="s">
        <v>949</v>
      </c>
      <c r="H87" s="589"/>
      <c r="I87" s="589"/>
      <c r="J87" s="590"/>
      <c r="K87" s="588" t="s">
        <v>950</v>
      </c>
      <c r="L87" s="589"/>
      <c r="M87" s="590"/>
      <c r="N87" s="588" t="s">
        <v>951</v>
      </c>
      <c r="O87" s="589"/>
      <c r="P87" s="590"/>
      <c r="Q87" s="588" t="s">
        <v>952</v>
      </c>
      <c r="R87" s="589"/>
      <c r="S87" s="590"/>
      <c r="T87" s="588" t="s">
        <v>953</v>
      </c>
      <c r="U87" s="589"/>
      <c r="V87" s="590"/>
      <c r="W87" s="588" t="s">
        <v>954</v>
      </c>
      <c r="X87" s="589"/>
      <c r="Y87" s="590"/>
      <c r="Z87" s="249"/>
      <c r="AA87" s="252"/>
      <c r="AB87" s="250"/>
    </row>
    <row r="88" spans="1:28" s="251" customFormat="1" ht="24">
      <c r="A88" s="249"/>
      <c r="B88" s="252"/>
      <c r="C88" s="325" t="s">
        <v>955</v>
      </c>
      <c r="D88" s="576"/>
      <c r="E88" s="577"/>
      <c r="F88" s="578"/>
      <c r="G88" s="576"/>
      <c r="H88" s="577"/>
      <c r="I88" s="577"/>
      <c r="J88" s="578"/>
      <c r="K88" s="576"/>
      <c r="L88" s="577"/>
      <c r="M88" s="578"/>
      <c r="N88" s="576"/>
      <c r="O88" s="577"/>
      <c r="P88" s="578"/>
      <c r="Q88" s="576"/>
      <c r="R88" s="577"/>
      <c r="S88" s="578"/>
      <c r="T88" s="576"/>
      <c r="U88" s="577"/>
      <c r="V88" s="578"/>
      <c r="W88" s="576"/>
      <c r="X88" s="577"/>
      <c r="Y88" s="578"/>
      <c r="Z88" s="249"/>
      <c r="AA88" s="252"/>
      <c r="AB88" s="250"/>
    </row>
    <row r="89" spans="1:28" s="251" customFormat="1" ht="21.75" customHeight="1">
      <c r="A89" s="249"/>
      <c r="B89" s="236"/>
      <c r="C89" s="237"/>
      <c r="D89" s="236"/>
      <c r="E89" s="236"/>
      <c r="F89" s="236"/>
      <c r="G89" s="236"/>
      <c r="H89" s="236"/>
      <c r="I89" s="236"/>
      <c r="J89" s="236"/>
      <c r="K89" s="237"/>
      <c r="L89" s="237"/>
      <c r="M89" s="237"/>
      <c r="N89" s="237"/>
      <c r="O89" s="237"/>
      <c r="P89" s="237"/>
      <c r="Q89" s="237"/>
      <c r="R89" s="237"/>
      <c r="S89" s="237"/>
      <c r="T89" s="237"/>
      <c r="U89" s="237"/>
      <c r="V89" s="237"/>
      <c r="W89" s="237"/>
      <c r="X89" s="237"/>
      <c r="Y89" s="237"/>
      <c r="Z89" s="236"/>
      <c r="AA89" s="252"/>
      <c r="AB89" s="250"/>
    </row>
    <row r="90" spans="1:28" s="251" customFormat="1" ht="21.75" customHeight="1">
      <c r="A90" s="249"/>
      <c r="B90" s="236"/>
      <c r="C90" s="579" t="s">
        <v>1980</v>
      </c>
      <c r="D90" s="580"/>
      <c r="E90" s="580"/>
      <c r="F90" s="580"/>
      <c r="G90" s="581"/>
      <c r="H90" s="252" t="s">
        <v>963</v>
      </c>
      <c r="I90" s="582" t="str">
        <f>IF(X63=2,I64,IF(X65=2,I66,IF(X67=2,I68,IF(X69=2,I70,IF(X71=2,I72,IF(X73=2,I74,IF(X75=2,I76,IF(X77=2,I78,IF(X79=2,I80,IF(X81=2,I82,"選択されていません"))))))))))</f>
        <v>選択されていません</v>
      </c>
      <c r="J90" s="583"/>
      <c r="K90" s="583"/>
      <c r="L90" s="583"/>
      <c r="M90" s="583"/>
      <c r="N90" s="583"/>
      <c r="O90" s="583"/>
      <c r="P90" s="583"/>
      <c r="Q90" s="583"/>
      <c r="R90" s="583"/>
      <c r="S90" s="583"/>
      <c r="T90" s="583"/>
      <c r="U90" s="584"/>
      <c r="V90" s="249"/>
      <c r="W90" s="236"/>
      <c r="X90" s="236"/>
      <c r="Y90" s="236"/>
      <c r="Z90" s="236"/>
      <c r="AA90" s="252"/>
      <c r="AB90" s="250"/>
    </row>
    <row r="91" spans="1:28" s="251" customFormat="1" ht="21.75" customHeight="1">
      <c r="A91" s="249"/>
      <c r="B91" s="236"/>
      <c r="C91" s="236"/>
      <c r="D91" s="236"/>
      <c r="E91" s="236"/>
      <c r="F91" s="236"/>
      <c r="G91" s="236"/>
      <c r="H91" s="236"/>
      <c r="I91" s="237"/>
      <c r="J91" s="237"/>
      <c r="K91" s="237"/>
      <c r="L91" s="237"/>
      <c r="M91" s="237"/>
      <c r="N91" s="237"/>
      <c r="O91" s="237"/>
      <c r="P91" s="237"/>
      <c r="Q91" s="237"/>
      <c r="R91" s="237"/>
      <c r="S91" s="237"/>
      <c r="T91" s="237"/>
      <c r="U91" s="237"/>
      <c r="V91" s="236"/>
      <c r="W91" s="236"/>
      <c r="X91" s="236"/>
      <c r="Y91" s="236"/>
      <c r="Z91" s="236"/>
      <c r="AA91" s="252"/>
      <c r="AB91" s="250"/>
    </row>
    <row r="92" spans="1:28" s="251" customFormat="1" ht="21.75" customHeight="1">
      <c r="A92" s="249"/>
      <c r="B92" s="236"/>
      <c r="C92" s="585" t="s">
        <v>947</v>
      </c>
      <c r="D92" s="489"/>
      <c r="E92" s="489"/>
      <c r="F92" s="489"/>
      <c r="G92" s="489"/>
      <c r="H92" s="489"/>
      <c r="I92" s="490"/>
      <c r="J92" s="586" t="s">
        <v>1983</v>
      </c>
      <c r="K92" s="587"/>
      <c r="L92" s="587"/>
      <c r="M92" s="587"/>
      <c r="N92" s="587"/>
      <c r="O92" s="587"/>
      <c r="P92" s="587"/>
      <c r="Q92" s="587"/>
      <c r="R92" s="587"/>
      <c r="S92" s="587"/>
      <c r="T92" s="587"/>
      <c r="U92" s="587"/>
      <c r="V92" s="587"/>
      <c r="W92" s="587"/>
      <c r="X92" s="587"/>
      <c r="Y92" s="587"/>
      <c r="Z92" s="258"/>
      <c r="AA92" s="252"/>
      <c r="AB92" s="250"/>
    </row>
    <row r="93" spans="1:28" s="251" customFormat="1" ht="21.75" customHeight="1">
      <c r="A93" s="249"/>
      <c r="B93" s="252"/>
      <c r="C93" s="259"/>
      <c r="D93" s="588" t="s">
        <v>948</v>
      </c>
      <c r="E93" s="589"/>
      <c r="F93" s="590"/>
      <c r="G93" s="588" t="s">
        <v>949</v>
      </c>
      <c r="H93" s="589"/>
      <c r="I93" s="589"/>
      <c r="J93" s="590"/>
      <c r="K93" s="588" t="s">
        <v>950</v>
      </c>
      <c r="L93" s="589"/>
      <c r="M93" s="590"/>
      <c r="N93" s="588" t="s">
        <v>951</v>
      </c>
      <c r="O93" s="589"/>
      <c r="P93" s="590"/>
      <c r="Q93" s="588" t="s">
        <v>952</v>
      </c>
      <c r="R93" s="589"/>
      <c r="S93" s="590"/>
      <c r="T93" s="588" t="s">
        <v>953</v>
      </c>
      <c r="U93" s="589"/>
      <c r="V93" s="590"/>
      <c r="W93" s="588" t="s">
        <v>954</v>
      </c>
      <c r="X93" s="589"/>
      <c r="Y93" s="590"/>
      <c r="Z93" s="249"/>
      <c r="AA93" s="252"/>
      <c r="AB93" s="250"/>
    </row>
    <row r="94" spans="1:28" s="251" customFormat="1" ht="24">
      <c r="A94" s="249"/>
      <c r="B94" s="252"/>
      <c r="C94" s="325" t="s">
        <v>955</v>
      </c>
      <c r="D94" s="576"/>
      <c r="E94" s="577"/>
      <c r="F94" s="578"/>
      <c r="G94" s="576"/>
      <c r="H94" s="577"/>
      <c r="I94" s="577"/>
      <c r="J94" s="578"/>
      <c r="K94" s="576"/>
      <c r="L94" s="577"/>
      <c r="M94" s="578"/>
      <c r="N94" s="576"/>
      <c r="O94" s="577"/>
      <c r="P94" s="578"/>
      <c r="Q94" s="576"/>
      <c r="R94" s="577"/>
      <c r="S94" s="578"/>
      <c r="T94" s="576"/>
      <c r="U94" s="577"/>
      <c r="V94" s="578"/>
      <c r="W94" s="576"/>
      <c r="X94" s="577"/>
      <c r="Y94" s="578"/>
      <c r="Z94" s="249"/>
      <c r="AA94" s="252"/>
      <c r="AB94" s="250"/>
    </row>
    <row r="95" spans="1:28" ht="21.75" customHeight="1">
      <c r="A95" s="80"/>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2"/>
      <c r="AB95" s="77"/>
    </row>
    <row r="96" spans="1:28" ht="19.5" customHeight="1">
      <c r="A96" s="80"/>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2"/>
      <c r="AB96" s="77"/>
    </row>
    <row r="97" spans="1:28" s="251" customFormat="1" ht="19.5" customHeight="1">
      <c r="A97" s="261"/>
      <c r="B97" s="727" t="s">
        <v>2003</v>
      </c>
      <c r="C97" s="672"/>
      <c r="D97" s="672"/>
      <c r="E97" s="672"/>
      <c r="F97" s="672"/>
      <c r="G97" s="672"/>
      <c r="H97" s="672"/>
      <c r="I97" s="672"/>
      <c r="J97" s="672"/>
      <c r="K97" s="672"/>
      <c r="L97" s="672"/>
      <c r="M97" s="672"/>
      <c r="N97" s="672"/>
      <c r="O97" s="672"/>
      <c r="P97" s="672"/>
      <c r="Q97" s="672"/>
      <c r="R97" s="672"/>
      <c r="S97" s="672"/>
      <c r="T97" s="672"/>
      <c r="U97" s="672"/>
      <c r="V97" s="672"/>
      <c r="W97" s="672"/>
      <c r="X97" s="672"/>
      <c r="Y97" s="672"/>
      <c r="Z97" s="673"/>
      <c r="AA97" s="261"/>
      <c r="AB97" s="261"/>
    </row>
    <row r="98" spans="1:28" ht="15.75" customHeight="1">
      <c r="A98" s="80"/>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2"/>
      <c r="AB98" s="77"/>
    </row>
    <row r="99" spans="1:28" s="251" customFormat="1" ht="14.25">
      <c r="A99" s="250"/>
      <c r="B99" s="554" t="s">
        <v>2012</v>
      </c>
      <c r="C99" s="555"/>
      <c r="D99" s="555"/>
      <c r="E99" s="555"/>
      <c r="F99" s="555"/>
      <c r="G99" s="555"/>
      <c r="H99" s="555"/>
      <c r="I99" s="555"/>
      <c r="J99" s="555"/>
      <c r="K99" s="555"/>
      <c r="L99" s="555"/>
      <c r="M99" s="555"/>
      <c r="N99" s="555"/>
      <c r="O99" s="555"/>
      <c r="P99" s="555"/>
      <c r="Q99" s="555"/>
      <c r="R99" s="555"/>
      <c r="S99" s="555"/>
      <c r="T99" s="555"/>
      <c r="U99" s="555"/>
      <c r="V99" s="555"/>
      <c r="W99" s="555"/>
      <c r="X99" s="555"/>
      <c r="Y99" s="555"/>
      <c r="Z99" s="260"/>
      <c r="AA99" s="250"/>
      <c r="AB99" s="250"/>
    </row>
    <row r="100" spans="1:28" s="251" customFormat="1" ht="14.25">
      <c r="A100" s="249"/>
      <c r="B100" s="346"/>
      <c r="C100" s="347" t="s">
        <v>956</v>
      </c>
      <c r="D100" s="724" t="s">
        <v>957</v>
      </c>
      <c r="E100" s="725"/>
      <c r="F100" s="725"/>
      <c r="G100" s="725"/>
      <c r="H100" s="725"/>
      <c r="I100" s="725"/>
      <c r="J100" s="725"/>
      <c r="K100" s="725"/>
      <c r="L100" s="725"/>
      <c r="M100" s="725"/>
      <c r="N100" s="726"/>
      <c r="O100" s="348"/>
      <c r="P100" s="348"/>
      <c r="Q100" s="348"/>
      <c r="R100" s="348"/>
      <c r="S100" s="348"/>
      <c r="T100" s="348"/>
      <c r="U100" s="348"/>
      <c r="V100" s="348"/>
      <c r="W100" s="348"/>
      <c r="X100" s="348"/>
      <c r="Y100" s="348"/>
      <c r="Z100" s="252"/>
      <c r="AA100" s="252"/>
      <c r="AB100" s="250"/>
    </row>
    <row r="101" spans="1:28" s="251" customFormat="1" ht="14.25">
      <c r="A101" s="249"/>
      <c r="B101" s="348"/>
      <c r="C101" s="348"/>
      <c r="D101" s="721" t="s">
        <v>958</v>
      </c>
      <c r="E101" s="722"/>
      <c r="F101" s="722"/>
      <c r="G101" s="722"/>
      <c r="H101" s="722"/>
      <c r="I101" s="722"/>
      <c r="J101" s="722"/>
      <c r="K101" s="722"/>
      <c r="L101" s="722"/>
      <c r="M101" s="722"/>
      <c r="N101" s="723"/>
      <c r="O101" s="348"/>
      <c r="P101" s="348"/>
      <c r="Q101" s="348"/>
      <c r="R101" s="348"/>
      <c r="S101" s="348"/>
      <c r="T101" s="348"/>
      <c r="U101" s="348"/>
      <c r="V101" s="348"/>
      <c r="W101" s="348"/>
      <c r="X101" s="348"/>
      <c r="Y101" s="348"/>
      <c r="Z101" s="252"/>
      <c r="AA101" s="252"/>
      <c r="AB101" s="250"/>
    </row>
    <row r="102" spans="1:28" ht="12.75">
      <c r="A102" s="80"/>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2"/>
      <c r="AB102" s="77"/>
    </row>
    <row r="103" spans="1:28" ht="9" customHeight="1">
      <c r="A103" s="80"/>
      <c r="B103" s="81"/>
      <c r="C103" s="561" t="s">
        <v>1908</v>
      </c>
      <c r="D103" s="430"/>
      <c r="E103" s="430"/>
      <c r="F103" s="562"/>
      <c r="G103" s="567"/>
      <c r="H103" s="565"/>
      <c r="I103" s="565"/>
      <c r="J103" s="565"/>
      <c r="K103" s="565"/>
      <c r="L103" s="565"/>
      <c r="M103" s="565"/>
      <c r="N103" s="565"/>
      <c r="O103" s="565"/>
      <c r="P103" s="565"/>
      <c r="Q103" s="565"/>
      <c r="R103" s="565"/>
      <c r="S103" s="565"/>
      <c r="T103" s="565"/>
      <c r="U103" s="565"/>
      <c r="V103" s="565"/>
      <c r="W103" s="565"/>
      <c r="X103" s="565"/>
      <c r="Y103" s="565"/>
      <c r="Z103" s="568"/>
      <c r="AA103" s="82"/>
      <c r="AB103" s="77"/>
    </row>
    <row r="104" spans="1:28" ht="24" customHeight="1">
      <c r="A104" s="80"/>
      <c r="B104" s="81"/>
      <c r="C104" s="563"/>
      <c r="D104" s="430"/>
      <c r="E104" s="430"/>
      <c r="F104" s="562"/>
      <c r="G104" s="571"/>
      <c r="H104" s="572"/>
      <c r="I104" s="572"/>
      <c r="J104" s="572"/>
      <c r="K104" s="572"/>
      <c r="L104" s="572"/>
      <c r="M104" s="572"/>
      <c r="N104" s="572"/>
      <c r="O104" s="572"/>
      <c r="P104" s="572"/>
      <c r="Q104" s="572"/>
      <c r="R104" s="572"/>
      <c r="S104" s="572"/>
      <c r="T104" s="572"/>
      <c r="U104" s="572"/>
      <c r="V104" s="572"/>
      <c r="W104" s="572"/>
      <c r="X104" s="572"/>
      <c r="Y104" s="573"/>
      <c r="Z104" s="569"/>
      <c r="AA104" s="82"/>
      <c r="AB104" s="77"/>
    </row>
    <row r="105" spans="1:28" ht="9" customHeight="1">
      <c r="A105" s="80"/>
      <c r="B105" s="81"/>
      <c r="C105" s="564"/>
      <c r="D105" s="565"/>
      <c r="E105" s="565"/>
      <c r="F105" s="566"/>
      <c r="G105" s="567"/>
      <c r="H105" s="565"/>
      <c r="I105" s="565"/>
      <c r="J105" s="565"/>
      <c r="K105" s="565"/>
      <c r="L105" s="565"/>
      <c r="M105" s="565"/>
      <c r="N105" s="565"/>
      <c r="O105" s="565"/>
      <c r="P105" s="565"/>
      <c r="Q105" s="565"/>
      <c r="R105" s="565"/>
      <c r="S105" s="565"/>
      <c r="T105" s="565"/>
      <c r="U105" s="565"/>
      <c r="V105" s="565"/>
      <c r="W105" s="565"/>
      <c r="X105" s="565"/>
      <c r="Y105" s="565"/>
      <c r="Z105" s="570"/>
      <c r="AA105" s="82"/>
      <c r="AB105" s="77"/>
    </row>
    <row r="106" spans="1:28" ht="18">
      <c r="A106" s="80"/>
      <c r="B106" s="81"/>
      <c r="C106" s="556" t="s">
        <v>2004</v>
      </c>
      <c r="D106" s="557"/>
      <c r="E106" s="557"/>
      <c r="F106" s="557"/>
      <c r="G106" s="557"/>
      <c r="H106" s="557"/>
      <c r="I106" s="557"/>
      <c r="J106" s="557"/>
      <c r="K106" s="557"/>
      <c r="L106" s="557"/>
      <c r="M106" s="557"/>
      <c r="N106" s="557"/>
      <c r="O106" s="557"/>
      <c r="P106" s="557"/>
      <c r="Q106" s="557"/>
      <c r="R106" s="557"/>
      <c r="S106" s="558"/>
      <c r="T106" s="90"/>
      <c r="U106" s="81"/>
      <c r="V106" s="81"/>
      <c r="W106" s="81"/>
      <c r="X106" s="81"/>
      <c r="Y106" s="559"/>
      <c r="Z106" s="560"/>
      <c r="AA106" s="82"/>
      <c r="AB106" s="77"/>
    </row>
    <row r="107" spans="1:28" ht="12.75">
      <c r="A107" s="80"/>
      <c r="B107" s="81"/>
      <c r="C107" s="594"/>
      <c r="D107" s="595"/>
      <c r="E107" s="595"/>
      <c r="F107" s="595"/>
      <c r="G107" s="595"/>
      <c r="H107" s="595"/>
      <c r="I107" s="595"/>
      <c r="J107" s="595"/>
      <c r="K107" s="595"/>
      <c r="L107" s="595"/>
      <c r="M107" s="595"/>
      <c r="N107" s="595"/>
      <c r="O107" s="595"/>
      <c r="P107" s="596"/>
      <c r="Q107" s="594"/>
      <c r="R107" s="595"/>
      <c r="S107" s="595"/>
      <c r="T107" s="595"/>
      <c r="U107" s="595"/>
      <c r="V107" s="595"/>
      <c r="W107" s="595"/>
      <c r="X107" s="596"/>
      <c r="Y107" s="594"/>
      <c r="Z107" s="596"/>
      <c r="AA107" s="82"/>
      <c r="AB107" s="77"/>
    </row>
    <row r="108" spans="1:28" ht="12.75">
      <c r="A108" s="80"/>
      <c r="B108" s="81"/>
      <c r="C108" s="597" t="s">
        <v>2005</v>
      </c>
      <c r="D108" s="557"/>
      <c r="E108" s="557"/>
      <c r="F108" s="557"/>
      <c r="G108" s="557"/>
      <c r="H108" s="557"/>
      <c r="I108" s="557"/>
      <c r="J108" s="557"/>
      <c r="K108" s="557"/>
      <c r="L108" s="557"/>
      <c r="M108" s="557"/>
      <c r="N108" s="557"/>
      <c r="O108" s="557"/>
      <c r="P108" s="557"/>
      <c r="Q108" s="557"/>
      <c r="R108" s="557"/>
      <c r="S108" s="557"/>
      <c r="T108" s="557"/>
      <c r="U108" s="557"/>
      <c r="V108" s="557"/>
      <c r="W108" s="557"/>
      <c r="X108" s="558"/>
      <c r="Y108" s="594"/>
      <c r="Z108" s="596"/>
      <c r="AA108" s="82"/>
      <c r="AB108" s="77"/>
    </row>
    <row r="109" spans="1:28" ht="12.7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82"/>
      <c r="AB109" s="77"/>
    </row>
    <row r="110" spans="1:28" ht="12.75">
      <c r="A110" s="26"/>
      <c r="B110" s="26"/>
      <c r="C110" s="26"/>
      <c r="D110" s="26"/>
      <c r="E110" s="26"/>
      <c r="F110" s="26"/>
      <c r="G110" s="26"/>
      <c r="H110" s="26"/>
      <c r="I110" s="26"/>
      <c r="J110" s="26"/>
      <c r="K110" s="26"/>
      <c r="L110" s="26"/>
      <c r="M110" s="26"/>
      <c r="N110" s="26"/>
      <c r="O110" s="26"/>
      <c r="P110" s="26"/>
      <c r="Q110" s="26"/>
      <c r="R110" s="26"/>
      <c r="S110" s="26"/>
      <c r="T110" s="26"/>
      <c r="U110" s="26"/>
      <c r="V110" s="517" t="s">
        <v>114</v>
      </c>
      <c r="W110" s="518"/>
      <c r="X110" s="518"/>
      <c r="Y110" s="519"/>
      <c r="Z110" s="26"/>
      <c r="AA110" s="82"/>
      <c r="AB110" s="77"/>
    </row>
    <row r="111" spans="1:28" ht="12.75">
      <c r="A111" s="26"/>
      <c r="B111" s="26"/>
      <c r="C111" s="26"/>
      <c r="D111" s="26"/>
      <c r="E111" s="26"/>
      <c r="F111" s="26"/>
      <c r="G111" s="26"/>
      <c r="H111" s="26"/>
      <c r="I111" s="26"/>
      <c r="J111" s="26"/>
      <c r="K111" s="26"/>
      <c r="L111" s="26"/>
      <c r="M111" s="26"/>
      <c r="N111" s="26"/>
      <c r="O111" s="26"/>
      <c r="P111" s="26"/>
      <c r="Q111" s="26"/>
      <c r="R111" s="26"/>
      <c r="S111" s="26"/>
      <c r="T111" s="26"/>
      <c r="U111" s="26"/>
      <c r="V111" s="520"/>
      <c r="W111" s="521"/>
      <c r="X111" s="521"/>
      <c r="Y111" s="522"/>
      <c r="Z111" s="26"/>
      <c r="AA111" s="82"/>
      <c r="AB111" s="77"/>
    </row>
    <row r="112" spans="1:28" ht="12.7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82"/>
      <c r="AB112" s="77"/>
    </row>
    <row r="113" spans="1:28" ht="12.75">
      <c r="A113" s="77"/>
      <c r="B113" s="77"/>
      <c r="C113" s="77"/>
      <c r="D113" s="591"/>
      <c r="E113" s="593"/>
      <c r="F113" s="591"/>
      <c r="G113" s="592"/>
      <c r="H113" s="592"/>
      <c r="I113" s="592"/>
      <c r="J113" s="592"/>
      <c r="K113" s="592"/>
      <c r="L113" s="592"/>
      <c r="M113" s="592"/>
      <c r="N113" s="592"/>
      <c r="O113" s="592"/>
      <c r="P113" s="593"/>
      <c r="Q113" s="591"/>
      <c r="R113" s="592"/>
      <c r="S113" s="592"/>
      <c r="T113" s="592"/>
      <c r="U113" s="592"/>
      <c r="V113" s="592"/>
      <c r="W113" s="592"/>
      <c r="X113" s="593"/>
      <c r="Y113" s="591"/>
      <c r="Z113" s="593"/>
      <c r="AA113" s="77"/>
      <c r="AB113" s="77"/>
    </row>
    <row r="114" spans="1:28" ht="12.75">
      <c r="A114" s="77"/>
      <c r="B114" s="77"/>
      <c r="C114" s="77"/>
      <c r="D114" s="591"/>
      <c r="E114" s="593"/>
      <c r="F114" s="591"/>
      <c r="G114" s="592"/>
      <c r="H114" s="592"/>
      <c r="I114" s="592"/>
      <c r="J114" s="592"/>
      <c r="K114" s="592"/>
      <c r="L114" s="592"/>
      <c r="M114" s="592"/>
      <c r="N114" s="592"/>
      <c r="O114" s="592"/>
      <c r="P114" s="593"/>
      <c r="Q114" s="591"/>
      <c r="R114" s="592"/>
      <c r="S114" s="592"/>
      <c r="T114" s="592"/>
      <c r="U114" s="592"/>
      <c r="V114" s="592"/>
      <c r="W114" s="592"/>
      <c r="X114" s="593"/>
      <c r="Y114" s="591"/>
      <c r="Z114" s="593"/>
      <c r="AA114" s="77"/>
      <c r="AB114" s="77"/>
    </row>
    <row r="115" spans="1:28" ht="12.75">
      <c r="A115" s="77"/>
      <c r="B115" s="77"/>
      <c r="C115" s="77"/>
      <c r="D115" s="591"/>
      <c r="E115" s="593"/>
      <c r="F115" s="591"/>
      <c r="G115" s="592"/>
      <c r="H115" s="592"/>
      <c r="I115" s="592"/>
      <c r="J115" s="592"/>
      <c r="K115" s="592"/>
      <c r="L115" s="592"/>
      <c r="M115" s="592"/>
      <c r="N115" s="592"/>
      <c r="O115" s="592"/>
      <c r="P115" s="593"/>
      <c r="Q115" s="591"/>
      <c r="R115" s="592"/>
      <c r="S115" s="592"/>
      <c r="T115" s="592"/>
      <c r="U115" s="592"/>
      <c r="V115" s="592"/>
      <c r="W115" s="592"/>
      <c r="X115" s="593"/>
      <c r="Y115" s="591"/>
      <c r="Z115" s="593"/>
      <c r="AA115" s="77"/>
      <c r="AB115" s="77"/>
    </row>
    <row r="116" spans="1:28" ht="12.75">
      <c r="A116" s="77"/>
      <c r="B116" s="77"/>
      <c r="C116" s="77"/>
      <c r="D116" s="591"/>
      <c r="E116" s="593"/>
      <c r="F116" s="591"/>
      <c r="G116" s="592"/>
      <c r="H116" s="592"/>
      <c r="I116" s="592"/>
      <c r="J116" s="592"/>
      <c r="K116" s="592"/>
      <c r="L116" s="592"/>
      <c r="M116" s="592"/>
      <c r="N116" s="592"/>
      <c r="O116" s="592"/>
      <c r="P116" s="593"/>
      <c r="Q116" s="591"/>
      <c r="R116" s="592"/>
      <c r="S116" s="592"/>
      <c r="T116" s="592"/>
      <c r="U116" s="592"/>
      <c r="V116" s="592"/>
      <c r="W116" s="592"/>
      <c r="X116" s="593"/>
      <c r="Y116" s="591"/>
      <c r="Z116" s="593"/>
      <c r="AA116" s="77"/>
      <c r="AB116" s="77"/>
    </row>
    <row r="117" spans="1:28" ht="12.75">
      <c r="A117" s="77"/>
      <c r="B117" s="77"/>
      <c r="C117" s="77"/>
      <c r="D117" s="591"/>
      <c r="E117" s="593"/>
      <c r="F117" s="591"/>
      <c r="G117" s="592"/>
      <c r="H117" s="592"/>
      <c r="I117" s="592"/>
      <c r="J117" s="592"/>
      <c r="K117" s="592"/>
      <c r="L117" s="592"/>
      <c r="M117" s="592"/>
      <c r="N117" s="592"/>
      <c r="O117" s="592"/>
      <c r="P117" s="593"/>
      <c r="Q117" s="591"/>
      <c r="R117" s="592"/>
      <c r="S117" s="592"/>
      <c r="T117" s="592"/>
      <c r="U117" s="592"/>
      <c r="V117" s="592"/>
      <c r="W117" s="592"/>
      <c r="X117" s="593"/>
      <c r="Y117" s="591"/>
      <c r="Z117" s="593"/>
      <c r="AA117" s="77"/>
      <c r="AB117" s="77"/>
    </row>
    <row r="118" spans="1:28" ht="12.95" customHeight="1">
      <c r="A118" s="77"/>
      <c r="B118" s="77"/>
      <c r="C118" s="77"/>
      <c r="D118" s="591"/>
      <c r="E118" s="593"/>
      <c r="F118" s="591"/>
      <c r="G118" s="592"/>
      <c r="H118" s="592"/>
      <c r="I118" s="592"/>
      <c r="J118" s="592"/>
      <c r="K118" s="592"/>
      <c r="L118" s="592"/>
      <c r="M118" s="592"/>
      <c r="N118" s="592"/>
      <c r="O118" s="592"/>
      <c r="P118" s="593"/>
      <c r="Q118" s="591"/>
      <c r="R118" s="592"/>
      <c r="S118" s="592"/>
      <c r="T118" s="592"/>
      <c r="U118" s="592"/>
      <c r="V118" s="592"/>
      <c r="W118" s="592"/>
      <c r="X118" s="593"/>
      <c r="Y118" s="591"/>
      <c r="Z118" s="593"/>
      <c r="AA118" s="77"/>
      <c r="AB118" s="77"/>
    </row>
    <row r="119" spans="1:28" ht="6" customHeight="1">
      <c r="A119" s="77"/>
      <c r="B119" s="77"/>
      <c r="C119" s="77"/>
      <c r="D119" s="591"/>
      <c r="E119" s="593"/>
      <c r="F119" s="591"/>
      <c r="G119" s="592"/>
      <c r="H119" s="592"/>
      <c r="I119" s="592"/>
      <c r="J119" s="592"/>
      <c r="K119" s="592"/>
      <c r="L119" s="592"/>
      <c r="M119" s="592"/>
      <c r="N119" s="592"/>
      <c r="O119" s="592"/>
      <c r="P119" s="593"/>
      <c r="Q119" s="591"/>
      <c r="R119" s="592"/>
      <c r="S119" s="592"/>
      <c r="T119" s="592"/>
      <c r="U119" s="592"/>
      <c r="V119" s="592"/>
      <c r="W119" s="592"/>
      <c r="X119" s="593"/>
      <c r="Y119" s="591"/>
      <c r="Z119" s="593"/>
      <c r="AA119" s="77"/>
      <c r="AB119" s="77"/>
    </row>
    <row r="120" spans="1:28" ht="12.95" hidden="1" customHeight="1">
      <c r="A120" s="77"/>
      <c r="B120" s="77"/>
      <c r="C120" s="77"/>
      <c r="D120" s="591"/>
      <c r="E120" s="593"/>
      <c r="F120" s="591"/>
      <c r="G120" s="592"/>
      <c r="H120" s="592"/>
      <c r="I120" s="592"/>
      <c r="J120" s="592"/>
      <c r="K120" s="592"/>
      <c r="L120" s="592"/>
      <c r="M120" s="592"/>
      <c r="N120" s="592"/>
      <c r="O120" s="592"/>
      <c r="P120" s="593"/>
      <c r="Q120" s="591"/>
      <c r="R120" s="592"/>
      <c r="S120" s="592"/>
      <c r="T120" s="592"/>
      <c r="U120" s="592"/>
      <c r="V120" s="592"/>
      <c r="W120" s="592"/>
      <c r="X120" s="593"/>
      <c r="Y120" s="591"/>
      <c r="Z120" s="593"/>
      <c r="AA120" s="77"/>
      <c r="AB120" s="77"/>
    </row>
    <row r="121" spans="1:28" ht="5.0999999999999996" hidden="1" customHeight="1">
      <c r="A121" s="77"/>
      <c r="B121" s="77"/>
      <c r="C121" s="77"/>
      <c r="D121" s="591"/>
      <c r="E121" s="593"/>
      <c r="F121" s="591"/>
      <c r="G121" s="592"/>
      <c r="H121" s="592"/>
      <c r="I121" s="592"/>
      <c r="J121" s="592"/>
      <c r="K121" s="592"/>
      <c r="L121" s="592"/>
      <c r="M121" s="592"/>
      <c r="N121" s="592"/>
      <c r="O121" s="592"/>
      <c r="P121" s="593"/>
      <c r="Q121" s="591"/>
      <c r="R121" s="592"/>
      <c r="S121" s="592"/>
      <c r="T121" s="592"/>
      <c r="U121" s="592"/>
      <c r="V121" s="592"/>
      <c r="W121" s="592"/>
      <c r="X121" s="593"/>
      <c r="Y121" s="591"/>
      <c r="Z121" s="593"/>
      <c r="AA121" s="77"/>
      <c r="AB121" s="77"/>
    </row>
    <row r="122" spans="1:28" ht="0.95" hidden="1" customHeight="1">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row>
    <row r="123" spans="1:28" ht="0.95" hidden="1" customHeight="1">
      <c r="D123" s="430"/>
      <c r="E123" s="430"/>
      <c r="F123" s="430"/>
      <c r="G123" s="430"/>
      <c r="H123" s="430"/>
      <c r="I123" s="430"/>
      <c r="J123" s="430"/>
      <c r="K123" s="430"/>
      <c r="L123" s="430"/>
      <c r="M123" s="430"/>
      <c r="N123" s="430"/>
      <c r="O123" s="430"/>
      <c r="P123" s="430"/>
      <c r="Q123" s="598" t="str">
        <f>X126</f>
        <v>記入例：デイサービスで職員との会話を楽しむ</v>
      </c>
      <c r="R123" s="430"/>
      <c r="S123" s="430"/>
      <c r="T123" s="430"/>
      <c r="U123" s="430"/>
      <c r="V123" s="430"/>
      <c r="W123" s="430"/>
      <c r="X123" s="430"/>
      <c r="Y123" s="430"/>
      <c r="Z123" s="430"/>
    </row>
    <row r="124" spans="1:28" ht="12.95" hidden="1" customHeight="1">
      <c r="D124" s="430"/>
      <c r="E124" s="430"/>
      <c r="F124" s="430"/>
      <c r="G124" s="430"/>
      <c r="H124" s="430"/>
      <c r="I124" s="430"/>
      <c r="J124" s="430"/>
      <c r="K124" s="430"/>
      <c r="L124" s="430"/>
      <c r="M124" s="430"/>
      <c r="N124" s="430"/>
      <c r="O124" s="430"/>
      <c r="P124" s="430"/>
      <c r="Q124" s="598" t="s">
        <v>960</v>
      </c>
      <c r="R124" s="430"/>
      <c r="S124" s="430"/>
      <c r="T124" s="430"/>
      <c r="U124" s="430"/>
      <c r="V124" s="430"/>
      <c r="W124" s="430"/>
      <c r="X124" s="430"/>
      <c r="Y124" s="598" t="s">
        <v>961</v>
      </c>
      <c r="Z124" s="430"/>
    </row>
    <row r="125" spans="1:28" ht="12.95" hidden="1" customHeight="1">
      <c r="D125" s="430"/>
      <c r="E125" s="430"/>
      <c r="F125" s="430"/>
      <c r="G125" s="430"/>
      <c r="H125" s="430"/>
      <c r="I125" s="430"/>
      <c r="J125" s="430"/>
      <c r="K125" s="430"/>
      <c r="L125" s="430"/>
      <c r="M125" s="430"/>
      <c r="N125" s="430"/>
      <c r="O125" s="430"/>
      <c r="P125" s="430"/>
      <c r="Q125" s="601">
        <v>0</v>
      </c>
      <c r="R125" s="602"/>
      <c r="S125" s="602"/>
      <c r="T125" s="602"/>
      <c r="U125" s="602"/>
      <c r="V125" s="602"/>
      <c r="W125" s="602"/>
      <c r="X125" s="602"/>
      <c r="Y125" s="598">
        <f>IF($Q$125=1,IF(F10="",0,1),IF($Q$125=2,IF(F11="",0,2),IF($Q$125=3,IF(F12="",0,3),IF($Q$125=4,IF(F13="",0,4),IF($Q$125=5,IF(F14="",0,5),IF($Q$125=6,IF(F15="",0,6),IF($Q$125=7,IF(F16="",0,7),IF($Q$125=8,IF(F17="",0,8),IF($Q$125=9,IF(F18="",0,9),IF($Q$125=10,IF(F19="",0,10),IF($Q$125=11,IF(F20="",0,11),IF($Q$125=12,IF(F21="",0,12),IF($Q$125=13,IF(F22="",0,13),IF($Q$125=14,IF(F23="",0,14),IF($Q$125=15,IF(F24="",0,15),IF($Q$125=16,IF(F25="",0,16),IF($Q$125=17,IF(F26="",0,17),IF($Q$125=18,IF(F27="",0,18),IF($Q$125=19,IF(F28="",0,19),IF($Q$125=20,IF(F29="",0,20),IF($Q$125=21,IF(F30="",0,21),IF($Q$125=22,IF(F31="",0,22),IF($Q$125=23,IF(F32="",0,23),IF($Q$125=24,IF(F33="",0,24),IF($Q$125=25,IF(F34="",0,25),IF($Q$125=26,IF(F35="",0,26),IF($Q$125=0,0,)))))))))))))))))))))))))))</f>
        <v>0</v>
      </c>
      <c r="Z125" s="430"/>
    </row>
    <row r="126" spans="1:28" ht="12.95" hidden="1" customHeight="1">
      <c r="D126" s="430"/>
      <c r="E126" s="430"/>
      <c r="F126" s="430"/>
      <c r="G126" s="430"/>
      <c r="H126" s="430"/>
      <c r="I126" s="430"/>
      <c r="J126" s="430"/>
      <c r="K126" s="430"/>
      <c r="L126" s="430"/>
      <c r="M126" s="430"/>
      <c r="N126" s="430"/>
      <c r="O126" s="430"/>
      <c r="P126" s="430"/>
      <c r="R126" s="58"/>
      <c r="S126" s="58"/>
      <c r="T126" s="58"/>
      <c r="U126" s="58"/>
      <c r="V126" s="58" t="str">
        <f>IF('２．目標候補選択'!O245="","",LEFT('２．目標候補選択'!O245, FIND(CHAR(10), '２．目標候補選択'!O245) - 1))</f>
        <v>デイサービスで他者と交流する【社会参加】</v>
      </c>
      <c r="W126" s="58" t="str">
        <f>IF('２．目標候補選択'!P245="","",LEFT('２．目標候補選択'!P245, FIND(CHAR(10), '２．目標候補選択'!P245) - 1))</f>
        <v>デイサービスで○○と交流する</v>
      </c>
      <c r="X126" s="58" t="str">
        <f>IF(Q10="",IF('２．目標候補選択'!Q245="","",LEFT('２．目標候補選択'!Q245, FIND(CHAR(10), '２．目標候補選択'!Q245) - 1)),IF(Q10="-",IF('２．目標候補選択'!Q245="","",LEFT('２．目標候補選択'!Q245, FIND(CHAR(10), '２．目標候補選択'!Q245) - 1)),"記入例　：　"&amp;Q10))</f>
        <v>記入例：デイサービスで職員との会話を楽しむ</v>
      </c>
      <c r="Y126" s="600" t="str">
        <f>IF('２．目標候補選択'!R245="","",LEFT('２．目標候補選択'!R245, FIND(CHAR(10), '２．目標候補選択'!R245) - 1))</f>
        <v>d710　基本的な対人交流</v>
      </c>
      <c r="Z126" s="430"/>
      <c r="AA126" s="58" t="str">
        <f>IF('２．目標候補選択'!Y245="","",LEFT('２．目標候補選択'!Y245, FIND(CHAR(10), '２．目標候補選択'!Y245) - 1))</f>
        <v>p26</v>
      </c>
      <c r="AB126" s="58"/>
    </row>
    <row r="127" spans="1:28" ht="12.95" hidden="1" customHeight="1">
      <c r="D127" s="430"/>
      <c r="E127" s="430"/>
      <c r="F127" s="430"/>
      <c r="G127" s="430"/>
      <c r="H127" s="430"/>
      <c r="I127" s="430"/>
      <c r="J127" s="430"/>
      <c r="K127" s="430"/>
      <c r="L127" s="430"/>
      <c r="M127" s="430"/>
      <c r="N127" s="430"/>
      <c r="O127" s="430"/>
      <c r="P127" s="430"/>
      <c r="R127" s="58"/>
      <c r="S127" s="58"/>
      <c r="T127" s="58"/>
      <c r="U127" s="58"/>
      <c r="V127" s="58" t="str">
        <f>IF('２．目標候補選択'!O246="","",LEFT('２．目標候補選択'!O246, FIND(CHAR(10), '２．目標候補選択'!O246) - 1))</f>
        <v/>
      </c>
      <c r="W127" s="58" t="str">
        <f>IF('２．目標候補選択'!P246="","",LEFT('２．目標候補選択'!P246, FIND(CHAR(10), '２．目標候補選択'!P246) - 1))</f>
        <v/>
      </c>
      <c r="X127" s="58" t="str">
        <f>IF(Q11="",IF('２．目標候補選択'!Q246="","",LEFT('２．目標候補選択'!Q246, FIND(CHAR(10), '２．目標候補選択'!Q246) - 1)),IF(Q11="-",IF('２．目標候補選択'!Q246="","",LEFT('２．目標候補選択'!Q246, FIND(CHAR(10), '２．目標候補選択'!Q246) - 1)),"記入例　：　"&amp;Q11))</f>
        <v/>
      </c>
      <c r="Y127" s="600" t="str">
        <f>IF('２．目標候補選択'!R246="","",LEFT('２．目標候補選択'!R246, FIND(CHAR(10), '２．目標候補選択'!R246) - 1))</f>
        <v/>
      </c>
      <c r="Z127" s="430"/>
      <c r="AA127" s="58" t="str">
        <f>IF('２．目標候補選択'!Y246="","",LEFT('２．目標候補選択'!Y246, FIND(CHAR(10), '２．目標候補選択'!Y246) - 1))</f>
        <v/>
      </c>
      <c r="AB127" s="58"/>
    </row>
    <row r="128" spans="1:28" ht="12.95" hidden="1" customHeight="1">
      <c r="V128" s="58" t="str">
        <f>IF('２．目標候補選択'!O247="","",LEFT('２．目標候補選択'!O247, FIND(CHAR(10), '２．目標候補選択'!O247) - 1))</f>
        <v/>
      </c>
      <c r="W128" s="58" t="str">
        <f>IF('２．目標候補選択'!P247="","",LEFT('２．目標候補選択'!P247, FIND(CHAR(10), '２．目標候補選択'!P247) - 1))</f>
        <v/>
      </c>
      <c r="X128" s="58" t="str">
        <f>IF(Q12="",IF('２．目標候補選択'!Q247="","",LEFT('２．目標候補選択'!Q247, FIND(CHAR(10), '２．目標候補選択'!Q247) - 1)),IF(Q12="-",IF('２．目標候補選択'!Q247="","",LEFT('２．目標候補選択'!Q247, FIND(CHAR(10), '２．目標候補選択'!Q247) - 1)),"記入例　：　"&amp;Q12))</f>
        <v/>
      </c>
      <c r="Y128" s="58" t="str">
        <f>IF('２．目標候補選択'!R247="","",LEFT('２．目標候補選択'!R247, FIND(CHAR(10), '２．目標候補選択'!R247) - 1))</f>
        <v/>
      </c>
      <c r="Z128" s="38" t="str">
        <f t="shared" ref="Z128:Z151" si="0">IF(Q12="",W128,IF(Q12="-",W128,Q12))</f>
        <v/>
      </c>
      <c r="AA128" s="58" t="str">
        <f>IF('２．目標候補選択'!Y247="","",LEFT('２．目標候補選択'!Y247, FIND(CHAR(10), '２．目標候補選択'!Y247) - 1))</f>
        <v/>
      </c>
      <c r="AB128" s="58"/>
    </row>
    <row r="129" spans="4:28" ht="12.95" hidden="1" customHeight="1">
      <c r="V129" s="58" t="str">
        <f>IF('２．目標候補選択'!O248="","",LEFT('２．目標候補選択'!O248, FIND(CHAR(10), '２．目標候補選択'!O248) - 1))</f>
        <v/>
      </c>
      <c r="W129" s="58" t="str">
        <f>IF('２．目標候補選択'!P248="","",LEFT('２．目標候補選択'!P248, FIND(CHAR(10), '２．目標候補選択'!P248) - 1))</f>
        <v/>
      </c>
      <c r="X129" s="58" t="str">
        <f>IF(Q13="",IF('２．目標候補選択'!Q248="","",LEFT('２．目標候補選択'!Q248, FIND(CHAR(10), '２．目標候補選択'!Q248) - 1)),IF(Q13="-",IF('２．目標候補選択'!Q248="","",LEFT('２．目標候補選択'!Q248, FIND(CHAR(10), '２．目標候補選択'!Q248) - 1)),"記入例　：　"&amp;Q13))</f>
        <v/>
      </c>
      <c r="Y129" s="58" t="str">
        <f>IF('２．目標候補選択'!R248="","",LEFT('２．目標候補選択'!R248, FIND(CHAR(10), '２．目標候補選択'!R248) - 1))</f>
        <v/>
      </c>
      <c r="Z129" s="38" t="str">
        <f t="shared" si="0"/>
        <v/>
      </c>
      <c r="AA129" s="58" t="str">
        <f>IF('２．目標候補選択'!Y248="","",LEFT('２．目標候補選択'!Y248, FIND(CHAR(10), '２．目標候補選択'!Y248) - 1))</f>
        <v/>
      </c>
      <c r="AB129" s="58"/>
    </row>
    <row r="130" spans="4:28" ht="12.95" hidden="1" customHeight="1">
      <c r="V130" s="58" t="str">
        <f>IF('２．目標候補選択'!O249="","",LEFT('２．目標候補選択'!O249, FIND(CHAR(10), '２．目標候補選択'!O249) - 1))</f>
        <v/>
      </c>
      <c r="W130" s="58" t="str">
        <f>IF('２．目標候補選択'!P249="","",LEFT('２．目標候補選択'!P249, FIND(CHAR(10), '２．目標候補選択'!P249) - 1))</f>
        <v/>
      </c>
      <c r="X130" s="58" t="str">
        <f>IF(Q14="",IF('２．目標候補選択'!Q249="","",LEFT('２．目標候補選択'!Q249, FIND(CHAR(10), '２．目標候補選択'!Q249) - 1)),IF(Q14="-",IF('２．目標候補選択'!Q249="","",LEFT('２．目標候補選択'!Q249, FIND(CHAR(10), '２．目標候補選択'!Q249) - 1)),"記入例　：　"&amp;Q14))</f>
        <v/>
      </c>
      <c r="Y130" s="58" t="str">
        <f>IF('２．目標候補選択'!R249="","",LEFT('２．目標候補選択'!R249, FIND(CHAR(10), '２．目標候補選択'!R249) - 1))</f>
        <v/>
      </c>
      <c r="Z130" s="38" t="str">
        <f t="shared" si="0"/>
        <v/>
      </c>
      <c r="AA130" s="58" t="str">
        <f>IF('２．目標候補選択'!Y249="","",LEFT('２．目標候補選択'!Y249, FIND(CHAR(10), '２．目標候補選択'!Y249) - 1))</f>
        <v/>
      </c>
      <c r="AB130" s="58"/>
    </row>
    <row r="131" spans="4:28" ht="12.95" hidden="1" customHeight="1">
      <c r="D131" s="91" t="s">
        <v>963</v>
      </c>
      <c r="E131" s="38" t="s">
        <v>962</v>
      </c>
      <c r="F131" s="38" t="s">
        <v>963</v>
      </c>
      <c r="G131" s="38" t="s">
        <v>963</v>
      </c>
      <c r="H131" s="38" t="s">
        <v>964</v>
      </c>
      <c r="V131" s="58" t="str">
        <f>IF('２．目標候補選択'!O250="","",LEFT('２．目標候補選択'!O250, FIND(CHAR(10), '２．目標候補選択'!O250) - 1))</f>
        <v/>
      </c>
      <c r="W131" s="58" t="str">
        <f>IF('２．目標候補選択'!P250="","",LEFT('２．目標候補選択'!P250, FIND(CHAR(10), '２．目標候補選択'!P250) - 1))</f>
        <v/>
      </c>
      <c r="X131" s="58" t="str">
        <f>IF(Q15="",IF('２．目標候補選択'!Q250="","",LEFT('２．目標候補選択'!Q250, FIND(CHAR(10), '２．目標候補選択'!Q250) - 1)),IF(Q15="-",IF('２．目標候補選択'!Q250="","",LEFT('２．目標候補選択'!Q250, FIND(CHAR(10), '２．目標候補選択'!Q250) - 1)),"記入例　：　"&amp;Q15))</f>
        <v/>
      </c>
      <c r="Y131" s="58" t="str">
        <f>IF('２．目標候補選択'!R250="","",LEFT('２．目標候補選択'!R250, FIND(CHAR(10), '２．目標候補選択'!R250) - 1))</f>
        <v/>
      </c>
      <c r="Z131" s="38" t="str">
        <f t="shared" si="0"/>
        <v/>
      </c>
      <c r="AA131" s="58" t="str">
        <f>IF('２．目標候補選択'!Y250="","",LEFT('２．目標候補選択'!Y250, FIND(CHAR(10), '２．目標候補選択'!Y250) - 1))</f>
        <v/>
      </c>
      <c r="AB131" s="58"/>
    </row>
    <row r="132" spans="4:28" ht="12.95" hidden="1" customHeight="1">
      <c r="V132" s="58" t="str">
        <f>IF('２．目標候補選択'!O251="","",LEFT('２．目標候補選択'!O251, FIND(CHAR(10), '２．目標候補選択'!O251) - 1))</f>
        <v/>
      </c>
      <c r="W132" s="58" t="str">
        <f>IF('２．目標候補選択'!P251="","",LEFT('２．目標候補選択'!P251, FIND(CHAR(10), '２．目標候補選択'!P251) - 1))</f>
        <v/>
      </c>
      <c r="X132" s="58" t="str">
        <f>IF(Q16="",IF('２．目標候補選択'!Q251="","",LEFT('２．目標候補選択'!Q251, FIND(CHAR(10), '２．目標候補選択'!Q251) - 1)),IF(Q16="-",IF('２．目標候補選択'!Q251="","",LEFT('２．目標候補選択'!Q251, FIND(CHAR(10), '２．目標候補選択'!Q251) - 1)),"記入例　：　"&amp;Q16))</f>
        <v/>
      </c>
      <c r="Y132" s="58" t="str">
        <f>IF('２．目標候補選択'!R251="","",LEFT('２．目標候補選択'!R251, FIND(CHAR(10), '２．目標候補選択'!R251) - 1))</f>
        <v/>
      </c>
      <c r="Z132" s="38" t="str">
        <f t="shared" si="0"/>
        <v/>
      </c>
      <c r="AA132" s="58" t="str">
        <f>IF('２．目標候補選択'!Y251="","",LEFT('２．目標候補選択'!Y251, FIND(CHAR(10), '２．目標候補選択'!Y251) - 1))</f>
        <v/>
      </c>
      <c r="AB132" s="58"/>
    </row>
    <row r="133" spans="4:28" ht="12.95" hidden="1" customHeight="1">
      <c r="V133" s="58" t="str">
        <f>IF('２．目標候補選択'!O252="","",LEFT('２．目標候補選択'!O252, FIND(CHAR(10), '２．目標候補選択'!O252) - 1))</f>
        <v/>
      </c>
      <c r="W133" s="58" t="str">
        <f>IF('２．目標候補選択'!P252="","",LEFT('２．目標候補選択'!P252, FIND(CHAR(10), '２．目標候補選択'!P252) - 1))</f>
        <v/>
      </c>
      <c r="X133" s="58" t="str">
        <f>IF(Q17="",IF('２．目標候補選択'!Q252="","",LEFT('２．目標候補選択'!Q252, FIND(CHAR(10), '２．目標候補選択'!Q252) - 1)),IF(Q17="-",IF('２．目標候補選択'!Q252="","",LEFT('２．目標候補選択'!Q252, FIND(CHAR(10), '２．目標候補選択'!Q252) - 1)),"記入例　：　"&amp;Q17))</f>
        <v/>
      </c>
      <c r="Y133" s="58" t="str">
        <f>IF('２．目標候補選択'!R252="","",LEFT('２．目標候補選択'!R252, FIND(CHAR(10), '２．目標候補選択'!R252) - 1))</f>
        <v/>
      </c>
      <c r="Z133" s="38" t="str">
        <f t="shared" si="0"/>
        <v/>
      </c>
      <c r="AA133" s="58" t="str">
        <f>IF('２．目標候補選択'!Y252="","",LEFT('２．目標候補選択'!Y252, FIND(CHAR(10), '２．目標候補選択'!Y252) - 1))</f>
        <v/>
      </c>
      <c r="AB133" s="58"/>
    </row>
    <row r="134" spans="4:28" ht="12.95" hidden="1" customHeight="1">
      <c r="V134" s="58" t="str">
        <f>IF('２．目標候補選択'!O253="","",LEFT('２．目標候補選択'!O253, FIND(CHAR(10), '２．目標候補選択'!O253) - 1))</f>
        <v/>
      </c>
      <c r="W134" s="58" t="str">
        <f>IF('２．目標候補選択'!P253="","",LEFT('２．目標候補選択'!P253, FIND(CHAR(10), '２．目標候補選択'!P253) - 1))</f>
        <v/>
      </c>
      <c r="X134" s="58" t="str">
        <f>IF(Q18="",IF('２．目標候補選択'!Q253="","",LEFT('２．目標候補選択'!Q253, FIND(CHAR(10), '２．目標候補選択'!Q253) - 1)),IF(Q18="-",IF('２．目標候補選択'!Q253="","",LEFT('２．目標候補選択'!Q253, FIND(CHAR(10), '２．目標候補選択'!Q253) - 1)),"記入例　：　"&amp;Q18))</f>
        <v/>
      </c>
      <c r="Y134" s="58" t="str">
        <f>IF('２．目標候補選択'!R253="","",LEFT('２．目標候補選択'!R253, FIND(CHAR(10), '２．目標候補選択'!R253) - 1))</f>
        <v/>
      </c>
      <c r="Z134" s="38" t="str">
        <f t="shared" si="0"/>
        <v/>
      </c>
      <c r="AA134" s="58" t="str">
        <f>IF('２．目標候補選択'!Y253="","",LEFT('２．目標候補選択'!Y253, FIND(CHAR(10), '２．目標候補選択'!Y253) - 1))</f>
        <v/>
      </c>
      <c r="AB134" s="58"/>
    </row>
    <row r="135" spans="4:28" ht="12.95" hidden="1" customHeight="1">
      <c r="V135" s="58" t="str">
        <f>IF('２．目標候補選択'!O254="","",LEFT('２．目標候補選択'!O254, FIND(CHAR(10), '２．目標候補選択'!O254) - 1))</f>
        <v/>
      </c>
      <c r="W135" s="58" t="str">
        <f>IF('２．目標候補選択'!P254="","",LEFT('２．目標候補選択'!P254, FIND(CHAR(10), '２．目標候補選択'!P254) - 1))</f>
        <v/>
      </c>
      <c r="X135" s="58" t="str">
        <f>IF(Q19="",IF('２．目標候補選択'!Q254="","",LEFT('２．目標候補選択'!Q254, FIND(CHAR(10), '２．目標候補選択'!Q254) - 1)),IF(Q19="-",IF('２．目標候補選択'!Q254="","",LEFT('２．目標候補選択'!Q254, FIND(CHAR(10), '２．目標候補選択'!Q254) - 1)),"記入例　：　"&amp;Q19))</f>
        <v/>
      </c>
      <c r="Y135" s="58" t="str">
        <f>IF('２．目標候補選択'!R254="","",LEFT('２．目標候補選択'!R254, FIND(CHAR(10), '２．目標候補選択'!R254) - 1))</f>
        <v/>
      </c>
      <c r="Z135" s="38" t="str">
        <f t="shared" si="0"/>
        <v/>
      </c>
      <c r="AA135" s="58" t="str">
        <f>IF('２．目標候補選択'!Y254="","",LEFT('２．目標候補選択'!Y254, FIND(CHAR(10), '２．目標候補選択'!Y254) - 1))</f>
        <v/>
      </c>
      <c r="AB135" s="58"/>
    </row>
    <row r="136" spans="4:28" ht="12.95" hidden="1" customHeight="1">
      <c r="V136" s="58" t="str">
        <f>IF('２．目標候補選択'!O255="","",LEFT('２．目標候補選択'!O255, FIND(CHAR(10), '２．目標候補選択'!O255) - 1))</f>
        <v/>
      </c>
      <c r="W136" s="58" t="str">
        <f>IF('２．目標候補選択'!P255="","",LEFT('２．目標候補選択'!P255, FIND(CHAR(10), '２．目標候補選択'!P255) - 1))</f>
        <v/>
      </c>
      <c r="X136" s="58" t="str">
        <f>IF(Q20="",IF('２．目標候補選択'!Q255="","",LEFT('２．目標候補選択'!Q255, FIND(CHAR(10), '２．目標候補選択'!Q255) - 1)),IF(Q20="-",IF('２．目標候補選択'!Q255="","",LEFT('２．目標候補選択'!Q255, FIND(CHAR(10), '２．目標候補選択'!Q255) - 1)),"記入例　：　"&amp;Q20))</f>
        <v/>
      </c>
      <c r="Y136" s="58" t="str">
        <f>IF('２．目標候補選択'!R255="","",LEFT('２．目標候補選択'!R255, FIND(CHAR(10), '２．目標候補選択'!R255) - 1))</f>
        <v/>
      </c>
      <c r="Z136" s="38" t="str">
        <f t="shared" si="0"/>
        <v/>
      </c>
      <c r="AA136" s="58" t="str">
        <f>IF('２．目標候補選択'!Y255="","",LEFT('２．目標候補選択'!Y255, FIND(CHAR(10), '２．目標候補選択'!Y255) - 1))</f>
        <v/>
      </c>
      <c r="AB136" s="58"/>
    </row>
    <row r="137" spans="4:28" ht="12.95" hidden="1" customHeight="1">
      <c r="V137" s="58" t="str">
        <f>IF('２．目標候補選択'!O256="","",LEFT('２．目標候補選択'!O256, FIND(CHAR(10), '２．目標候補選択'!O256) - 1))</f>
        <v/>
      </c>
      <c r="W137" s="58" t="str">
        <f>IF('２．目標候補選択'!P256="","",LEFT('２．目標候補選択'!P256, FIND(CHAR(10), '２．目標候補選択'!P256) - 1))</f>
        <v/>
      </c>
      <c r="X137" s="58" t="str">
        <f>IF(Q21="",IF('２．目標候補選択'!Q256="","",LEFT('２．目標候補選択'!Q256, FIND(CHAR(10), '２．目標候補選択'!Q256) - 1)),IF(Q21="-",IF('２．目標候補選択'!Q256="","",LEFT('２．目標候補選択'!Q256, FIND(CHAR(10), '２．目標候補選択'!Q256) - 1)),"記入例　：　"&amp;Q21))</f>
        <v/>
      </c>
      <c r="Y137" s="58" t="str">
        <f>IF('２．目標候補選択'!R256="","",LEFT('２．目標候補選択'!R256, FIND(CHAR(10), '２．目標候補選択'!R256) - 1))</f>
        <v/>
      </c>
      <c r="Z137" s="38" t="str">
        <f t="shared" si="0"/>
        <v/>
      </c>
      <c r="AA137" s="58" t="str">
        <f>IF('２．目標候補選択'!Y256="","",LEFT('２．目標候補選択'!Y256, FIND(CHAR(10), '２．目標候補選択'!Y256) - 1))</f>
        <v/>
      </c>
      <c r="AB137" s="58"/>
    </row>
    <row r="138" spans="4:28" ht="12.95" hidden="1" customHeight="1">
      <c r="V138" s="58" t="str">
        <f>IF('２．目標候補選択'!O257="","",LEFT('２．目標候補選択'!O257, FIND(CHAR(10), '２．目標候補選択'!O257) - 1))</f>
        <v/>
      </c>
      <c r="W138" s="58" t="str">
        <f>IF('２．目標候補選択'!P257="","",LEFT('２．目標候補選択'!P257, FIND(CHAR(10), '２．目標候補選択'!P257) - 1))</f>
        <v/>
      </c>
      <c r="X138" s="58" t="str">
        <f>IF(Q22="",IF('２．目標候補選択'!Q257="","",LEFT('２．目標候補選択'!Q257, FIND(CHAR(10), '２．目標候補選択'!Q257) - 1)),IF(Q22="-",IF('２．目標候補選択'!Q257="","",LEFT('２．目標候補選択'!Q257, FIND(CHAR(10), '２．目標候補選択'!Q257) - 1)),"記入例　：　"&amp;Q22))</f>
        <v/>
      </c>
      <c r="Y138" s="58" t="str">
        <f>IF('２．目標候補選択'!R257="","",LEFT('２．目標候補選択'!R257, FIND(CHAR(10), '２．目標候補選択'!R257) - 1))</f>
        <v/>
      </c>
      <c r="Z138" s="38" t="str">
        <f t="shared" si="0"/>
        <v/>
      </c>
      <c r="AA138" s="58" t="str">
        <f>IF('２．目標候補選択'!Y257="","",LEFT('２．目標候補選択'!Y257, FIND(CHAR(10), '２．目標候補選択'!Y257) - 1))</f>
        <v/>
      </c>
      <c r="AB138" s="58"/>
    </row>
    <row r="139" spans="4:28" ht="12.95" hidden="1" customHeight="1">
      <c r="V139" s="58" t="str">
        <f>IF('２．目標候補選択'!O258="","",LEFT('２．目標候補選択'!O258, FIND(CHAR(10), '２．目標候補選択'!O258) - 1))</f>
        <v/>
      </c>
      <c r="W139" s="58" t="str">
        <f>IF('２．目標候補選択'!P258="","",LEFT('２．目標候補選択'!P258, FIND(CHAR(10), '２．目標候補選択'!P258) - 1))</f>
        <v/>
      </c>
      <c r="X139" s="58" t="str">
        <f>IF(Q23="",IF('２．目標候補選択'!Q258="","",LEFT('２．目標候補選択'!Q258, FIND(CHAR(10), '２．目標候補選択'!Q258) - 1)),IF(Q23="-",IF('２．目標候補選択'!Q258="","",LEFT('２．目標候補選択'!Q258, FIND(CHAR(10), '２．目標候補選択'!Q258) - 1)),"記入例　：　"&amp;Q23))</f>
        <v/>
      </c>
      <c r="Y139" s="58" t="str">
        <f>IF('２．目標候補選択'!R258="","",LEFT('２．目標候補選択'!R258, FIND(CHAR(10), '２．目標候補選択'!R258) - 1))</f>
        <v/>
      </c>
      <c r="Z139" s="38" t="str">
        <f t="shared" si="0"/>
        <v/>
      </c>
      <c r="AA139" s="58" t="str">
        <f>IF('２．目標候補選択'!Y258="","",LEFT('２．目標候補選択'!Y258, FIND(CHAR(10), '２．目標候補選択'!Y258) - 1))</f>
        <v/>
      </c>
      <c r="AB139" s="58"/>
    </row>
    <row r="140" spans="4:28" ht="12.95" hidden="1" customHeight="1">
      <c r="V140" s="58" t="str">
        <f>IF('２．目標候補選択'!O259="","",LEFT('２．目標候補選択'!O259, FIND(CHAR(10), '２．目標候補選択'!O259) - 1))</f>
        <v/>
      </c>
      <c r="W140" s="58" t="str">
        <f>IF('２．目標候補選択'!P259="","",LEFT('２．目標候補選択'!P259, FIND(CHAR(10), '２．目標候補選択'!P259) - 1))</f>
        <v/>
      </c>
      <c r="X140" s="58" t="str">
        <f>IF(Q24="",IF('２．目標候補選択'!Q259="","",LEFT('２．目標候補選択'!Q259, FIND(CHAR(10), '２．目標候補選択'!Q259) - 1)),IF(Q24="-",IF('２．目標候補選択'!Q259="","",LEFT('２．目標候補選択'!Q259, FIND(CHAR(10), '２．目標候補選択'!Q259) - 1)),"記入例　：　"&amp;Q24))</f>
        <v/>
      </c>
      <c r="Y140" s="58" t="str">
        <f>IF('２．目標候補選択'!R259="","",LEFT('２．目標候補選択'!R259, FIND(CHAR(10), '２．目標候補選択'!R259) - 1))</f>
        <v/>
      </c>
      <c r="Z140" s="38" t="str">
        <f t="shared" si="0"/>
        <v/>
      </c>
      <c r="AA140" s="58" t="str">
        <f>IF('２．目標候補選択'!Y259="","",LEFT('２．目標候補選択'!Y259, FIND(CHAR(10), '２．目標候補選択'!Y259) - 1))</f>
        <v/>
      </c>
      <c r="AB140" s="58"/>
    </row>
    <row r="141" spans="4:28" ht="12.95" hidden="1" customHeight="1">
      <c r="V141" s="58" t="str">
        <f>IF('２．目標候補選択'!O260="","",LEFT('２．目標候補選択'!O260, FIND(CHAR(10), '２．目標候補選択'!O260) - 1))</f>
        <v/>
      </c>
      <c r="W141" s="58" t="str">
        <f>IF('２．目標候補選択'!P260="","",LEFT('２．目標候補選択'!P260, FIND(CHAR(10), '２．目標候補選択'!P260) - 1))</f>
        <v/>
      </c>
      <c r="X141" s="58" t="str">
        <f>IF(Q25="",IF('２．目標候補選択'!Q260="","",LEFT('２．目標候補選択'!Q260, FIND(CHAR(10), '２．目標候補選択'!Q260) - 1)),IF(Q25="-",IF('２．目標候補選択'!Q260="","",LEFT('２．目標候補選択'!Q260, FIND(CHAR(10), '２．目標候補選択'!Q260) - 1)),"記入例　：　"&amp;Q25))</f>
        <v/>
      </c>
      <c r="Y141" s="58" t="str">
        <f>IF('２．目標候補選択'!R260="","",LEFT('２．目標候補選択'!R260, FIND(CHAR(10), '２．目標候補選択'!R260) - 1))</f>
        <v/>
      </c>
      <c r="Z141" s="38" t="str">
        <f t="shared" si="0"/>
        <v/>
      </c>
      <c r="AA141" s="58" t="str">
        <f>IF('２．目標候補選択'!Y260="","",LEFT('２．目標候補選択'!Y260, FIND(CHAR(10), '２．目標候補選択'!Y260) - 1))</f>
        <v/>
      </c>
      <c r="AB141" s="58"/>
    </row>
    <row r="142" spans="4:28" ht="12.95" hidden="1" customHeight="1">
      <c r="V142" s="58" t="str">
        <f>IF('２．目標候補選択'!O261="","",LEFT('２．目標候補選択'!O261, FIND(CHAR(10), '２．目標候補選択'!O261) - 1))</f>
        <v/>
      </c>
      <c r="W142" s="58" t="str">
        <f>IF('２．目標候補選択'!P261="","",LEFT('２．目標候補選択'!P261, FIND(CHAR(10), '２．目標候補選択'!P261) - 1))</f>
        <v/>
      </c>
      <c r="X142" s="58" t="str">
        <f>IF(Q26="",IF('２．目標候補選択'!Q261="","",LEFT('２．目標候補選択'!Q261, FIND(CHAR(10), '２．目標候補選択'!Q261) - 1)),IF(Q26="-",IF('２．目標候補選択'!Q261="","",LEFT('２．目標候補選択'!Q261, FIND(CHAR(10), '２．目標候補選択'!Q261) - 1)),"記入例　：　"&amp;Q26))</f>
        <v/>
      </c>
      <c r="Y142" s="58" t="str">
        <f>IF('２．目標候補選択'!R261="","",LEFT('２．目標候補選択'!R261, FIND(CHAR(10), '２．目標候補選択'!R261) - 1))</f>
        <v/>
      </c>
      <c r="Z142" s="38" t="str">
        <f t="shared" si="0"/>
        <v/>
      </c>
      <c r="AA142" s="58" t="str">
        <f>IF('２．目標候補選択'!Y261="","",LEFT('２．目標候補選択'!Y261, FIND(CHAR(10), '２．目標候補選択'!Y261) - 1))</f>
        <v/>
      </c>
      <c r="AB142" s="58"/>
    </row>
    <row r="143" spans="4:28" ht="12.95" hidden="1" customHeight="1">
      <c r="V143" s="58" t="str">
        <f>IF('２．目標候補選択'!O262="","",LEFT('２．目標候補選択'!O262, FIND(CHAR(10), '２．目標候補選択'!O262) - 1))</f>
        <v/>
      </c>
      <c r="W143" s="58" t="str">
        <f>IF('２．目標候補選択'!P262="","",LEFT('２．目標候補選択'!P262, FIND(CHAR(10), '２．目標候補選択'!P262) - 1))</f>
        <v/>
      </c>
      <c r="X143" s="58" t="str">
        <f>IF(Q27="",IF('２．目標候補選択'!Q262="","",LEFT('２．目標候補選択'!Q262, FIND(CHAR(10), '２．目標候補選択'!Q262) - 1)),IF(Q27="-",IF('２．目標候補選択'!Q262="","",LEFT('２．目標候補選択'!Q262, FIND(CHAR(10), '２．目標候補選択'!Q262) - 1)),"記入例　：　"&amp;Q27))</f>
        <v/>
      </c>
      <c r="Y143" s="58" t="str">
        <f>IF('２．目標候補選択'!R262="","",LEFT('２．目標候補選択'!R262, FIND(CHAR(10), '２．目標候補選択'!R262) - 1))</f>
        <v/>
      </c>
      <c r="Z143" s="38" t="str">
        <f t="shared" si="0"/>
        <v/>
      </c>
      <c r="AA143" s="58" t="str">
        <f>IF('２．目標候補選択'!Y262="","",LEFT('２．目標候補選択'!Y262, FIND(CHAR(10), '２．目標候補選択'!Y262) - 1))</f>
        <v/>
      </c>
      <c r="AB143" s="58"/>
    </row>
    <row r="144" spans="4:28" ht="12.95" hidden="1" customHeight="1">
      <c r="V144" s="58" t="str">
        <f>IF('２．目標候補選択'!O263="","",LEFT('２．目標候補選択'!O263, FIND(CHAR(10), '２．目標候補選択'!O263) - 1))</f>
        <v/>
      </c>
      <c r="W144" s="58" t="str">
        <f>IF('２．目標候補選択'!P263="","",LEFT('２．目標候補選択'!P263, FIND(CHAR(10), '２．目標候補選択'!P263) - 1))</f>
        <v/>
      </c>
      <c r="X144" s="58" t="str">
        <f>IF(Q28="",IF('２．目標候補選択'!Q263="","",LEFT('２．目標候補選択'!Q263, FIND(CHAR(10), '２．目標候補選択'!Q263) - 1)),IF(Q28="-",IF('２．目標候補選択'!Q263="","",LEFT('２．目標候補選択'!Q263, FIND(CHAR(10), '２．目標候補選択'!Q263) - 1)),"記入例　：　"&amp;Q28))</f>
        <v/>
      </c>
      <c r="Y144" s="58" t="str">
        <f>IF('２．目標候補選択'!R263="","",LEFT('２．目標候補選択'!R263, FIND(CHAR(10), '２．目標候補選択'!R263) - 1))</f>
        <v/>
      </c>
      <c r="Z144" s="38" t="str">
        <f t="shared" si="0"/>
        <v/>
      </c>
      <c r="AA144" s="58" t="str">
        <f>IF('２．目標候補選択'!Y263="","",LEFT('２．目標候補選択'!Y263, FIND(CHAR(10), '２．目標候補選択'!Y263) - 1))</f>
        <v/>
      </c>
      <c r="AB144" s="58"/>
    </row>
    <row r="145" spans="4:28" ht="12.95" hidden="1" customHeight="1">
      <c r="V145" s="58" t="str">
        <f>IF('２．目標候補選択'!O264="","",LEFT('２．目標候補選択'!O264, FIND(CHAR(10), '２．目標候補選択'!O264) - 1))</f>
        <v/>
      </c>
      <c r="W145" s="58" t="str">
        <f>IF('２．目標候補選択'!P264="","",LEFT('２．目標候補選択'!P264, FIND(CHAR(10), '２．目標候補選択'!P264) - 1))</f>
        <v/>
      </c>
      <c r="X145" s="58" t="str">
        <f>IF(Q29="",IF('２．目標候補選択'!Q264="","",LEFT('２．目標候補選択'!Q264, FIND(CHAR(10), '２．目標候補選択'!Q264) - 1)),IF(Q29="-",IF('２．目標候補選択'!Q264="","",LEFT('２．目標候補選択'!Q264, FIND(CHAR(10), '２．目標候補選択'!Q264) - 1)),"記入例　：　"&amp;Q29))</f>
        <v/>
      </c>
      <c r="Y145" s="58" t="str">
        <f>IF('２．目標候補選択'!R264="","",LEFT('２．目標候補選択'!R264, FIND(CHAR(10), '２．目標候補選択'!R264) - 1))</f>
        <v/>
      </c>
      <c r="Z145" s="38" t="str">
        <f t="shared" si="0"/>
        <v/>
      </c>
      <c r="AA145" s="58" t="str">
        <f>IF('２．目標候補選択'!Y264="","",LEFT('２．目標候補選択'!Y264, FIND(CHAR(10), '２．目標候補選択'!Y264) - 1))</f>
        <v/>
      </c>
      <c r="AB145" s="58"/>
    </row>
    <row r="146" spans="4:28" ht="12.95" hidden="1" customHeight="1">
      <c r="V146" s="58" t="str">
        <f>IF('２．目標候補選択'!O265="","",LEFT('２．目標候補選択'!O265, FIND(CHAR(10), '２．目標候補選択'!O265) - 1))</f>
        <v/>
      </c>
      <c r="W146" s="58" t="str">
        <f>IF('２．目標候補選択'!P265="","",LEFT('２．目標候補選択'!P265, FIND(CHAR(10), '２．目標候補選択'!P265) - 1))</f>
        <v/>
      </c>
      <c r="X146" s="58" t="str">
        <f>IF(Q30="",IF('２．目標候補選択'!Q265="","",LEFT('２．目標候補選択'!Q265, FIND(CHAR(10), '２．目標候補選択'!Q265) - 1)),IF(Q30="-",IF('２．目標候補選択'!Q265="","",LEFT('２．目標候補選択'!Q265, FIND(CHAR(10), '２．目標候補選択'!Q265) - 1)),"記入例　：　"&amp;Q30))</f>
        <v/>
      </c>
      <c r="Y146" s="58" t="str">
        <f>IF('２．目標候補選択'!R265="","",LEFT('２．目標候補選択'!R265, FIND(CHAR(10), '２．目標候補選択'!R265) - 1))</f>
        <v/>
      </c>
      <c r="Z146" s="38" t="str">
        <f t="shared" si="0"/>
        <v/>
      </c>
      <c r="AA146" s="58" t="str">
        <f>IF('２．目標候補選択'!Y265="","",LEFT('２．目標候補選択'!Y265, FIND(CHAR(10), '２．目標候補選択'!Y265) - 1))</f>
        <v/>
      </c>
      <c r="AB146" s="58"/>
    </row>
    <row r="147" spans="4:28" ht="12.95" hidden="1" customHeight="1">
      <c r="V147" s="58" t="str">
        <f>IF('２．目標候補選択'!O266="","",LEFT('２．目標候補選択'!O266, FIND(CHAR(10), '２．目標候補選択'!O266) - 1))</f>
        <v/>
      </c>
      <c r="W147" s="58" t="str">
        <f>IF('２．目標候補選択'!P266="","",LEFT('２．目標候補選択'!P266, FIND(CHAR(10), '２．目標候補選択'!P266) - 1))</f>
        <v/>
      </c>
      <c r="X147" s="58" t="str">
        <f>IF(Q31="",IF('２．目標候補選択'!Q266="","",LEFT('２．目標候補選択'!Q266, FIND(CHAR(10), '２．目標候補選択'!Q266) - 1)),IF(Q31="-",IF('２．目標候補選択'!Q266="","",LEFT('２．目標候補選択'!Q266, FIND(CHAR(10), '２．目標候補選択'!Q266) - 1)),"記入例　：　"&amp;Q31))</f>
        <v/>
      </c>
      <c r="Y147" s="58" t="str">
        <f>IF('２．目標候補選択'!R266="","",LEFT('２．目標候補選択'!R266, FIND(CHAR(10), '２．目標候補選択'!R266) - 1))</f>
        <v/>
      </c>
      <c r="Z147" s="38" t="str">
        <f t="shared" si="0"/>
        <v/>
      </c>
      <c r="AA147" s="58" t="str">
        <f>IF('２．目標候補選択'!Y266="","",LEFT('２．目標候補選択'!Y266, FIND(CHAR(10), '２．目標候補選択'!Y266) - 1))</f>
        <v/>
      </c>
      <c r="AB147" s="58"/>
    </row>
    <row r="148" spans="4:28" ht="12.95" hidden="1" customHeight="1">
      <c r="V148" s="58" t="str">
        <f>IF('２．目標候補選択'!O267="","",LEFT('２．目標候補選択'!O267, FIND(CHAR(10), '２．目標候補選択'!O267) - 1))</f>
        <v/>
      </c>
      <c r="W148" s="58" t="str">
        <f>IF('２．目標候補選択'!P267="","",LEFT('２．目標候補選択'!P267, FIND(CHAR(10), '２．目標候補選択'!P267) - 1))</f>
        <v/>
      </c>
      <c r="X148" s="58" t="str">
        <f>IF(Q32="",IF('２．目標候補選択'!Q267="","",LEFT('２．目標候補選択'!Q267, FIND(CHAR(10), '２．目標候補選択'!Q267) - 1)),IF(Q32="-",IF('２．目標候補選択'!Q267="","",LEFT('２．目標候補選択'!Q267, FIND(CHAR(10), '２．目標候補選択'!Q267) - 1)),"記入例　：　"&amp;Q32))</f>
        <v/>
      </c>
      <c r="Y148" s="58" t="str">
        <f>IF('２．目標候補選択'!R267="","",LEFT('２．目標候補選択'!R267, FIND(CHAR(10), '２．目標候補選択'!R267) - 1))</f>
        <v/>
      </c>
      <c r="Z148" s="38" t="str">
        <f t="shared" si="0"/>
        <v/>
      </c>
      <c r="AA148" s="58" t="str">
        <f>IF('２．目標候補選択'!Y267="","",LEFT('２．目標候補選択'!Y267, FIND(CHAR(10), '２．目標候補選択'!Y267) - 1))</f>
        <v/>
      </c>
      <c r="AB148" s="58"/>
    </row>
    <row r="149" spans="4:28" ht="12.95" hidden="1" customHeight="1">
      <c r="V149" s="58" t="str">
        <f>IF('２．目標候補選択'!O268="","",LEFT('２．目標候補選択'!O268, FIND(CHAR(10), '２．目標候補選択'!O268) - 1))</f>
        <v/>
      </c>
      <c r="W149" s="58" t="str">
        <f>IF('２．目標候補選択'!P268="","",LEFT('２．目標候補選択'!P268, FIND(CHAR(10), '２．目標候補選択'!P268) - 1))</f>
        <v/>
      </c>
      <c r="X149" s="58" t="str">
        <f>IF(Q33="",IF('２．目標候補選択'!Q268="","",LEFT('２．目標候補選択'!Q268, FIND(CHAR(10), '２．目標候補選択'!Q268) - 1)),IF(Q33="-",IF('２．目標候補選択'!Q268="","",LEFT('２．目標候補選択'!Q268, FIND(CHAR(10), '２．目標候補選択'!Q268) - 1)),"記入例　：　"&amp;Q33))</f>
        <v/>
      </c>
      <c r="Y149" s="58" t="str">
        <f>IF('２．目標候補選択'!R268="","",LEFT('２．目標候補選択'!R268, FIND(CHAR(10), '２．目標候補選択'!R268) - 1))</f>
        <v/>
      </c>
      <c r="Z149" s="38" t="str">
        <f t="shared" si="0"/>
        <v/>
      </c>
      <c r="AA149" s="58" t="str">
        <f>IF('２．目標候補選択'!Y268="","",LEFT('２．目標候補選択'!Y268, FIND(CHAR(10), '２．目標候補選択'!Y268) - 1))</f>
        <v/>
      </c>
      <c r="AB149" s="58"/>
    </row>
    <row r="150" spans="4:28" ht="11.1" hidden="1" customHeight="1">
      <c r="V150" s="58" t="str">
        <f>IF('２．目標候補選択'!O269="","",LEFT('２．目標候補選択'!O269, FIND(CHAR(10), '２．目標候補選択'!O269) - 1))</f>
        <v/>
      </c>
      <c r="W150" s="58" t="str">
        <f>IF('２．目標候補選択'!P269="","",LEFT('２．目標候補選択'!P269, FIND(CHAR(10), '２．目標候補選択'!P269) - 1))</f>
        <v/>
      </c>
      <c r="X150" s="58" t="str">
        <f>IF(Q34="",IF('２．目標候補選択'!Q269="","",LEFT('２．目標候補選択'!Q269, FIND(CHAR(10), '２．目標候補選択'!Q269) - 1)),IF(Q34="-",IF('２．目標候補選択'!Q269="","",LEFT('２．目標候補選択'!Q269, FIND(CHAR(10), '２．目標候補選択'!Q269) - 1)),"記入例　：　"&amp;Q34))</f>
        <v/>
      </c>
      <c r="Y150" s="58" t="str">
        <f>IF('２．目標候補選択'!R269="","",LEFT('２．目標候補選択'!R269, FIND(CHAR(10), '２．目標候補選択'!R269) - 1))</f>
        <v/>
      </c>
      <c r="Z150" s="38" t="str">
        <f t="shared" si="0"/>
        <v/>
      </c>
      <c r="AA150" s="58" t="str">
        <f>IF('２．目標候補選択'!Y269="","",LEFT('２．目標候補選択'!Y269, FIND(CHAR(10), '２．目標候補選択'!Y269) - 1))</f>
        <v/>
      </c>
      <c r="AB150" s="58"/>
    </row>
    <row r="151" spans="4:28" ht="0.95" hidden="1" customHeight="1">
      <c r="V151" s="58" t="str">
        <f>IF('２．目標候補選択'!O270="","",LEFT('２．目標候補選択'!O270, FIND(CHAR(10), '２．目標候補選択'!O270) - 1))</f>
        <v/>
      </c>
      <c r="W151" s="58" t="str">
        <f>IF('２．目標候補選択'!P270="","",LEFT('２．目標候補選択'!P270, FIND(CHAR(10), '２．目標候補選択'!P270) - 1))</f>
        <v/>
      </c>
      <c r="X151" s="58" t="str">
        <f>IF(Q35="",IF('２．目標候補選択'!Q270="","",LEFT('２．目標候補選択'!Q270, FIND(CHAR(10), '２．目標候補選択'!Q270) - 1)),IF(Q35="-",IF('２．目標候補選択'!Q270="","",LEFT('２．目標候補選択'!Q270, FIND(CHAR(10), '２．目標候補選択'!Q270) - 1)),"記入例　：　"&amp;Q35))</f>
        <v/>
      </c>
      <c r="Y151" s="58" t="str">
        <f>IF('２．目標候補選択'!R270="","",LEFT('２．目標候補選択'!R270, FIND(CHAR(10), '２．目標候補選択'!R270) - 1))</f>
        <v/>
      </c>
      <c r="Z151" s="38" t="str">
        <f t="shared" si="0"/>
        <v/>
      </c>
      <c r="AA151" s="58" t="str">
        <f>IF('２．目標候補選択'!Y270="","",LEFT('２．目標候補選択'!Y270, FIND(CHAR(10), '２．目標候補選択'!Y270) - 1))</f>
        <v/>
      </c>
      <c r="AB151" s="58"/>
    </row>
    <row r="152" spans="4:28" ht="0.95" hidden="1" customHeight="1"/>
    <row r="153" spans="4:28" ht="0.95" hidden="1" customHeight="1">
      <c r="Y153" s="598" t="s">
        <v>965</v>
      </c>
      <c r="Z153" s="430"/>
    </row>
    <row r="154" spans="4:28" ht="0.95" hidden="1" customHeight="1">
      <c r="Y154" s="598" t="e">
        <f>IF(#REF!=TRUE,1,IF(#REF!=TRUE,2,IF(#REF!=TRUE,3,IF(#REF!=TRUE,4,IF(#REF!=TRUE,5,IF(#REF!=TRUE,6,IF(#REF!=TRUE,7,IF(#REF!=TRUE,8,IF(#REF!=TRUE,9,IF(#REF!=TRUE,10,IF(#REF!=TRUE,11,IF(#REF!=TRUE,12,IF(#REF!=TRUE,13,IF(#REF!=TRUE,14,IF(#REF!=TRUE,15,IF(#REF!=TRUE,16,IF(#REF!=TRUE,17,IF(#REF!=TRUE,18,IF(#REF!=TRUE,19,IF(#REF!=TRUE,20,IF(#REF!=TRUE,21,IF(#REF!=TRUE,22,IF(#REF!=TRUE,23,IF(#REF!=TRUE,24,IF(#REF!=TRUE,25,0)))))))))))))))))))))))))</f>
        <v>#REF!</v>
      </c>
      <c r="Z154" s="430"/>
    </row>
    <row r="155" spans="4:28" ht="0.95" hidden="1" customHeight="1">
      <c r="V155" s="58" t="str">
        <f>IF('２．目標候補選択'!O187="","",LEFT('２．目標候補選択'!O187, FIND(CHAR(10), '２．目標候補選択'!O187) - 1))</f>
        <v>一番近い店まで買い物に行く【移動範囲】</v>
      </c>
      <c r="W155" s="58" t="str">
        <f>IF('２．目標候補選択'!P187="","",LEFT('２．目標候補選択'!P187, FIND(CHAR(10), '２．目標候補選択'!P187) - 1))</f>
        <v>○○まで買い物に行ける</v>
      </c>
      <c r="X155" s="58" t="str">
        <f>IF('２．目標候補選択'!Q187="","",LEFT('２．目標候補選択'!Q187, FIND(CHAR(10), '２．目標候補選択'!Q187) - 1))</f>
        <v>記入例：近所のコンビニまで買い物に行ける</v>
      </c>
      <c r="Y155" s="58" t="str">
        <f>IF('２．目標候補選択'!R187="","",LEFT('２．目標候補選択'!R187, FIND(CHAR(10), '２．目標候補選択'!R187) - 1))</f>
        <v>d620 物品とサービスの入手</v>
      </c>
      <c r="Z155" s="38" t="e">
        <f t="shared" ref="Z155:Z179" si="1">IF(#REF!="",W155,IF(#REF!="-",W155,#REF!))</f>
        <v>#REF!</v>
      </c>
      <c r="AA155" s="58" t="str">
        <f>IF('２．目標候補選択'!Y187="","",LEFT('２．目標候補選択'!Y187, FIND(CHAR(10), '２．目標候補選択'!Y187) - 1))</f>
        <v>a1</v>
      </c>
      <c r="AB155" s="58"/>
    </row>
    <row r="156" spans="4:28" ht="0.95" hidden="1" customHeight="1">
      <c r="V156" s="58" t="str">
        <f>IF('２．目標候補選択'!O188="","",LEFT('２．目標候補選択'!O188, FIND(CHAR(10), '２．目標候補選択'!O188) - 1))</f>
        <v>タクシーや自家用車で市町村外に出掛けられる【移動範囲】</v>
      </c>
      <c r="W156" s="58" t="str">
        <f>IF('２．目標候補選択'!P188="","",LEFT('２．目標候補選択'!P188, FIND(CHAR(10), '２．目標候補選択'!P188) - 1))</f>
        <v>○○までタクシーで外出できる</v>
      </c>
      <c r="X156" s="58" t="str">
        <f>IF('２．目標候補選択'!Q188="","",LEFT('２．目標候補選択'!Q188, FIND(CHAR(10), '２．目標候補選択'!Q188) - 1))</f>
        <v>記入例：タクシーを使って市外の病院に行ける</v>
      </c>
      <c r="Y156" s="58" t="str">
        <f>IF('２．目標候補選択'!R188="","",LEFT('２．目標候補選択'!R188, FIND(CHAR(10), '２．目標候補選択'!R188) - 1))</f>
        <v>d470 交通機関や手段の利用</v>
      </c>
      <c r="Z156" s="38" t="e">
        <f t="shared" si="1"/>
        <v>#REF!</v>
      </c>
      <c r="AA156" s="58" t="str">
        <f>IF('２．目標候補選択'!Y188="","",LEFT('２．目標候補選択'!Y188, FIND(CHAR(10), '２．目標候補選択'!Y188) - 1))</f>
        <v>a2</v>
      </c>
      <c r="AB156" s="58"/>
    </row>
    <row r="157" spans="4:28" ht="0.95" hidden="1" customHeight="1">
      <c r="V157" s="58" t="str">
        <f>IF('２．目標候補選択'!O189="","",LEFT('２．目標候補選択'!O189, FIND(CHAR(10), '２．目標候補選択'!O189) - 1))</f>
        <v>バス･電車で10分以上の所に出掛ける【移動範囲】</v>
      </c>
      <c r="W157" s="58" t="str">
        <f>IF('２．目標候補選択'!P189="","",LEFT('２．目標候補選択'!P189, FIND(CHAR(10), '２．目標候補選択'!P189) - 1))</f>
        <v>○○まで電車（バス）で外出できる</v>
      </c>
      <c r="X157" s="58" t="str">
        <f>IF('２．目標候補選択'!Q189="","",LEFT('２．目標候補選択'!Q189, FIND(CHAR(10), '２．目標候補選択'!Q189) - 1))</f>
        <v>記入例：病院までバスで外出できる</v>
      </c>
      <c r="Y157" s="58" t="str">
        <f>IF('２．目標候補選択'!R189="","",LEFT('２．目標候補選択'!R189, FIND(CHAR(10), '２．目標候補選択'!R189) - 1))</f>
        <v>d470 交通機関や手段の利用</v>
      </c>
      <c r="Z157" s="38" t="e">
        <f t="shared" si="1"/>
        <v>#REF!</v>
      </c>
      <c r="AA157" s="58" t="str">
        <f>IF('２．目標候補選択'!Y189="","",LEFT('２．目標候補選択'!Y189, FIND(CHAR(10), '２．目標候補選択'!Y189) - 1))</f>
        <v>a3</v>
      </c>
      <c r="AB157" s="58"/>
    </row>
    <row r="158" spans="4:28" ht="0.95" hidden="1" customHeight="1">
      <c r="V158" s="58" t="str">
        <f>IF('２．目標候補選択'!O190="","",LEFT('２．目標候補選択'!O190, FIND(CHAR(10), '２．目標候補選択'!O190) - 1))</f>
        <v>鉄道や飛行機で遠方まで出掛ける【移動範囲】</v>
      </c>
      <c r="W158" s="58" t="str">
        <f>IF('２．目標候補選択'!P190="","",LEFT('２．目標候補選択'!P190, FIND(CHAR(10), '２．目標候補選択'!P190) - 1))</f>
        <v>（遠方の）○○まで外出できる</v>
      </c>
      <c r="X158" s="58" t="str">
        <f>IF('２．目標候補選択'!Q190="","",LEFT('２．目標候補選択'!Q190, FIND(CHAR(10), '２．目標候補選択'!Q190) - 1))</f>
        <v>記入例：○○県のお墓まで電車で出掛けられる</v>
      </c>
      <c r="Y158" s="58" t="str">
        <f>IF('２．目標候補選択'!R190="","",LEFT('２．目標候補選択'!R190, FIND(CHAR(10), '２．目標候補選択'!R190) - 1))</f>
        <v>d470 交通機関や手段の利用</v>
      </c>
      <c r="Z158" s="38" t="e">
        <f t="shared" si="1"/>
        <v>#REF!</v>
      </c>
      <c r="AA158" s="58" t="str">
        <f>IF('２．目標候補選択'!Y190="","",LEFT('２．目標候補選択'!Y190, FIND(CHAR(10), '２．目標候補選択'!Y190) - 1))</f>
        <v>a4</v>
      </c>
      <c r="AB158" s="58"/>
    </row>
    <row r="159" spans="4:28" ht="0.95" hidden="1" customHeight="1">
      <c r="V159" s="58" t="str">
        <f>IF('２．目標候補選択'!O191="","",LEFT('２．目標候補選択'!O191, FIND(CHAR(10), '２．目標候補選択'!O191) - 1))</f>
        <v>自転車や自動車を運転して移動する【移動範囲】</v>
      </c>
      <c r="W159" s="58" t="str">
        <f>IF('２．目標候補選択'!P191="","",LEFT('２．目標候補選択'!P191, FIND(CHAR(10), '２．目標候補選択'!P191) - 1))</f>
        <v>自転車（自動車運転）で外出ができる</v>
      </c>
      <c r="X159" s="58" t="str">
        <f>IF('２．目標候補選択'!Q191="","",LEFT('２．目標候補選択'!Q191, FIND(CHAR(10), '２．目標候補選択'!Q191) - 1))</f>
        <v>記入例：自転車で買い物に行ける</v>
      </c>
      <c r="Y159" s="58" t="str">
        <f>IF('２．目標候補選択'!R191="","",LEFT('２．目標候補選択'!R191, FIND(CHAR(10), '２．目標候補選択'!R191) - 1))</f>
        <v>d475 運転や操作</v>
      </c>
      <c r="Z159" s="38" t="e">
        <f t="shared" si="1"/>
        <v>#REF!</v>
      </c>
      <c r="AA159" s="58" t="str">
        <f>IF('２．目標候補選択'!Y191="","",LEFT('２．目標候補選択'!Y191, FIND(CHAR(10), '２．目標候補選択'!Y191) - 1))</f>
        <v>a5</v>
      </c>
      <c r="AB159" s="58"/>
    </row>
    <row r="160" spans="4:28" ht="0.95" hidden="1" customHeight="1">
      <c r="D160" s="91"/>
      <c r="F160" s="91"/>
      <c r="V160" s="58" t="str">
        <f>IF('２．目標候補選択'!O192="","",LEFT('２．目標候補選択'!O192, FIND(CHAR(10), '２．目標候補選択'!O192) - 1))</f>
        <v>ひとりで入浴する【セルフケア】</v>
      </c>
      <c r="W160" s="58" t="str">
        <f>IF('２．目標候補選択'!P192="","",LEFT('２．目標候補選択'!P192, FIND(CHAR(10), '２．目標候補選択'!P192) - 1))</f>
        <v>ひとりで入浴できる</v>
      </c>
      <c r="X160" s="58" t="str">
        <f>IF('２．目標候補選択'!Q192="","",LEFT('２．目標候補選択'!Q192, FIND(CHAR(10), '２．目標候補選択'!Q192) - 1))</f>
        <v>記入例：娘さんの見守りがあれば入浴できる</v>
      </c>
      <c r="Y160" s="58" t="str">
        <f>IF('２．目標候補選択'!R192="","",LEFT('２．目標候補選択'!R192, FIND(CHAR(10), '２．目標候補選択'!R192) - 1))</f>
        <v>d510 自分の身体を洗うこと</v>
      </c>
      <c r="Z160" s="38" t="e">
        <f t="shared" si="1"/>
        <v>#REF!</v>
      </c>
      <c r="AA160" s="58" t="str">
        <f>IF('２．目標候補選択'!Y192="","",LEFT('２．目標候補選択'!Y192, FIND(CHAR(10), '２．目標候補選択'!Y192) - 1))</f>
        <v>a11</v>
      </c>
      <c r="AB160" s="58"/>
    </row>
    <row r="161" spans="22:28" ht="0.95" hidden="1" customHeight="1">
      <c r="V161" s="58" t="str">
        <f>IF('２．目標候補選択'!O193="","",LEFT('２．目標候補選択'!O193, FIND(CHAR(10), '２．目標候補選択'!O193) - 1))</f>
        <v>整容動作をする【セルフケア】</v>
      </c>
      <c r="W161" s="58" t="str">
        <f>IF('２．目標候補選択'!P193="","",LEFT('２．目標候補選択'!P193, FIND(CHAR(10), '２．目標候補選択'!P193) - 1))</f>
        <v>ひとりではみがき(爪切り)ができる</v>
      </c>
      <c r="X161" s="58" t="str">
        <f>IF('２．目標候補選択'!Q193="","",LEFT('２．目標候補選択'!Q193, FIND(CHAR(10), '２．目標候補選択'!Q193) - 1))</f>
        <v>記入例：自助具を使って爪切りができる</v>
      </c>
      <c r="Y161" s="58" t="str">
        <f>IF('２．目標候補選択'!R193="","",LEFT('２．目標候補選択'!R193, FIND(CHAR(10), '２．目標候補選択'!R193) - 1))</f>
        <v>d520 身体各部の手入れ</v>
      </c>
      <c r="Z161" s="38" t="e">
        <f t="shared" si="1"/>
        <v>#REF!</v>
      </c>
      <c r="AA161" s="58" t="str">
        <f>IF('２．目標候補選択'!Y193="","",LEFT('２．目標候補選択'!Y193, FIND(CHAR(10), '２．目標候補選択'!Y193) - 1))</f>
        <v>a12</v>
      </c>
      <c r="AB161" s="58"/>
    </row>
    <row r="162" spans="22:28" ht="0.95" hidden="1" customHeight="1">
      <c r="V162" s="58" t="str">
        <f>IF('２．目標候補選択'!O194="","",LEFT('２．目標候補選択'!O194, FIND(CHAR(10), '２．目標候補選択'!O194) - 1))</f>
        <v>トイレ動作をする【セルフケア】</v>
      </c>
      <c r="W162" s="58" t="str">
        <f>IF('２．目標候補選択'!P194="","",LEFT('２．目標候補選択'!P194, FIND(CHAR(10), '２．目標候補選択'!P194) - 1))</f>
        <v>ひとりでトイレ動作ができる</v>
      </c>
      <c r="X162" s="58" t="str">
        <f>IF('２．目標候補選択'!Q194="","",LEFT('２．目標候補選択'!Q194, FIND(CHAR(10), '２．目標候補選択'!Q194) - 1))</f>
        <v>記入例：見守りなしでトイレに行ける</v>
      </c>
      <c r="Y162" s="58" t="str">
        <f>IF('２．目標候補選択'!R194="","",LEFT('２．目標候補選択'!R194, FIND(CHAR(10), '２．目標候補選択'!R194) - 1))</f>
        <v>d530 排泄</v>
      </c>
      <c r="Z162" s="38" t="e">
        <f t="shared" si="1"/>
        <v>#REF!</v>
      </c>
      <c r="AA162" s="58" t="str">
        <f>IF('２．目標候補選択'!Y194="","",LEFT('２．目標候補選択'!Y194, FIND(CHAR(10), '２．目標候補選択'!Y194) - 1))</f>
        <v>a13</v>
      </c>
      <c r="AB162" s="58"/>
    </row>
    <row r="163" spans="22:28" ht="0.95" hidden="1" customHeight="1">
      <c r="V163" s="58" t="str">
        <f>IF('２．目標候補選択'!O195="","",LEFT('２．目標候補選択'!O195, FIND(CHAR(10), '２．目標候補選択'!O195) - 1))</f>
        <v>更衣動作をする【セルフケア】</v>
      </c>
      <c r="W163" s="58" t="str">
        <f>IF('２．目標候補選択'!P195="","",LEFT('２．目標候補選択'!P195, FIND(CHAR(10), '２．目標候補選択'!P195) - 1))</f>
        <v>ひとりで着替えができる</v>
      </c>
      <c r="X163" s="58" t="str">
        <f>IF('２．目標候補選択'!Q195="","",LEFT('２．目標候補選択'!Q195, FIND(CHAR(10), '２．目標候補選択'!Q195) - 1))</f>
        <v>記入例：ひとりで靴下がはける</v>
      </c>
      <c r="Y163" s="58" t="str">
        <f>IF('２．目標候補選択'!R195="","",LEFT('２．目標候補選択'!R195, FIND(CHAR(10), '２．目標候補選択'!R195) - 1))</f>
        <v>d540 更衣</v>
      </c>
      <c r="Z163" s="38" t="e">
        <f t="shared" si="1"/>
        <v>#REF!</v>
      </c>
      <c r="AA163" s="58" t="str">
        <f>IF('２．目標候補選択'!Y195="","",LEFT('２．目標候補選択'!Y195, FIND(CHAR(10), '２．目標候補選択'!Y195) - 1))</f>
        <v>a14</v>
      </c>
      <c r="AB163" s="58"/>
    </row>
    <row r="164" spans="22:28" ht="0.95" hidden="1" customHeight="1">
      <c r="V164" s="58" t="str">
        <f>IF('２．目標候補選択'!O196="","",LEFT('２．目標候補選択'!O196, FIND(CHAR(10), '２．目標候補選択'!O196) - 1))</f>
        <v>食事動作をする【セルフケア】</v>
      </c>
      <c r="W164" s="58" t="str">
        <f>IF('２．目標候補選択'!P196="","",LEFT('２．目標候補選択'!P196, FIND(CHAR(10), '２．目標候補選択'!P196) - 1))</f>
        <v>ひとりで食事が食べられる（水分摂取できる）</v>
      </c>
      <c r="X164" s="58" t="str">
        <f>IF('２．目標候補選択'!Q196="","",LEFT('２．目標候補選択'!Q196, FIND(CHAR(10), '２．目標候補選択'!Q196) - 1))</f>
        <v>記入例：箸を使って食事ができる</v>
      </c>
      <c r="Y164" s="58" t="str">
        <f>IF('２．目標候補選択'!R196="","",LEFT('２．目標候補選択'!R196, FIND(CHAR(10), '２．目標候補選択'!R196) - 1))</f>
        <v>d550 食べること</v>
      </c>
      <c r="Z164" s="38" t="e">
        <f t="shared" si="1"/>
        <v>#REF!</v>
      </c>
      <c r="AA164" s="58" t="str">
        <f>IF('２．目標候補選択'!Y196="","",LEFT('２．目標候補選択'!Y196, FIND(CHAR(10), '２．目標候補選択'!Y196) - 1))</f>
        <v>a15</v>
      </c>
      <c r="AB164" s="58"/>
    </row>
    <row r="165" spans="22:28" ht="0.95" hidden="1" customHeight="1">
      <c r="V165" s="58" t="str">
        <f>IF('２．目標候補選択'!O197="","",LEFT('２．目標候補選択'!O197, FIND(CHAR(10), '２．目標候補選択'!O197) - 1))</f>
        <v>1人で病院に受診する【セルフケア】</v>
      </c>
      <c r="W165" s="58" t="str">
        <f>IF('２．目標候補選択'!P197="","",LEFT('２．目標候補選択'!P197, FIND(CHAR(10), '２．目標候補選択'!P197) - 1))</f>
        <v>ひとりで病院に通える</v>
      </c>
      <c r="X165" s="58" t="str">
        <f>IF('２．目標候補選択'!Q197="","",LEFT('２．目標候補選択'!Q197, FIND(CHAR(10), '２．目標候補選択'!Q197) - 1))</f>
        <v>記入例：ひとりで定期受診ができる</v>
      </c>
      <c r="Y165" s="58" t="str">
        <f>IF('２．目標候補選択'!R197="","",LEFT('２．目標候補選択'!R197, FIND(CHAR(10), '２．目標候補選択'!R197) - 1))</f>
        <v>d570 健康に注意すること</v>
      </c>
      <c r="Z165" s="38" t="e">
        <f t="shared" si="1"/>
        <v>#REF!</v>
      </c>
      <c r="AA165" s="58" t="str">
        <f>IF('２．目標候補選択'!Y197="","",LEFT('２．目標候補選択'!Y197, FIND(CHAR(10), '２．目標候補選択'!Y197) - 1))</f>
        <v>a16</v>
      </c>
      <c r="AB165" s="58"/>
    </row>
    <row r="166" spans="22:28" ht="0.95" hidden="1" customHeight="1">
      <c r="V166" s="58" t="str">
        <f>IF('２．目標候補選択'!O198="","",LEFT('２．目標候補選択'!O198, FIND(CHAR(10), '２．目標候補選択'!O198) - 1))</f>
        <v>健康のためにウオーキングをする【運動習慣】</v>
      </c>
      <c r="W166" s="58" t="str">
        <f>IF('２．目標候補選択'!P198="","",LEFT('２．目標候補選択'!P198, FIND(CHAR(10), '２．目標候補選択'!P198) - 1))</f>
        <v>歩行運動ができる</v>
      </c>
      <c r="X166" s="58" t="str">
        <f>IF('２．目標候補選択'!Q198="","",LEFT('２．目標候補選択'!Q198, FIND(CHAR(10), '２．目標候補選択'!Q198) - 1))</f>
        <v>記入例：健康のためにウオーキングができる</v>
      </c>
      <c r="Y166" s="58" t="str">
        <f>IF('２．目標候補選択'!R198="","",LEFT('２．目標候補選択'!R198, FIND(CHAR(10), '２．目標候補選択'!R198) - 1))</f>
        <v>d450 歩行</v>
      </c>
      <c r="Z166" s="38" t="e">
        <f t="shared" si="1"/>
        <v>#REF!</v>
      </c>
      <c r="AA166" s="58" t="str">
        <f>IF('２．目標候補選択'!Y198="","",LEFT('２．目標候補選択'!Y198, FIND(CHAR(10), '２．目標候補選択'!Y198) - 1))</f>
        <v>a22</v>
      </c>
      <c r="AB166" s="58"/>
    </row>
    <row r="167" spans="22:28" ht="0.95" hidden="1" customHeight="1">
      <c r="V167" s="58" t="str">
        <f>IF('２．目標候補選択'!O199="","",LEFT('２．目標候補選択'!O199, FIND(CHAR(10), '２．目標候補選択'!O199) - 1))</f>
        <v>健康のために歩く以外の運動をする【運動習慣】</v>
      </c>
      <c r="W167" s="58" t="str">
        <f>IF('２．目標候補選択'!P199="","",LEFT('２．目標候補選択'!P199, FIND(CHAR(10), '２．目標候補選択'!P199) - 1))</f>
        <v>歩く以外の運動ができる</v>
      </c>
      <c r="X167" s="58" t="str">
        <f>IF('２．目標候補選択'!Q199="","",LEFT('２．目標候補選択'!Q199, FIND(CHAR(10), '２．目標候補選択'!Q199) - 1))</f>
        <v>記入例：健康のために歩く以外の運動を行う</v>
      </c>
      <c r="Y167" s="58" t="str">
        <f>IF('２．目標候補選択'!R199="","",LEFT('２．目標候補選択'!R199, FIND(CHAR(10), '２．目標候補選択'!R199) - 1))</f>
        <v>d570 健康に注意すること</v>
      </c>
      <c r="Z167" s="38" t="e">
        <f t="shared" si="1"/>
        <v>#REF!</v>
      </c>
      <c r="AA167" s="58" t="str">
        <f>IF('２．目標候補選択'!Y199="","",LEFT('２．目標候補選択'!Y199, FIND(CHAR(10), '２．目標候補選択'!Y199) - 1))</f>
        <v>a23</v>
      </c>
      <c r="AB167" s="58"/>
    </row>
    <row r="168" spans="22:28" ht="0.95" hidden="1" customHeight="1">
      <c r="V168" s="58" t="str">
        <f>IF('２．目標候補選択'!O200="","",LEFT('２．目標候補選択'!O200, FIND(CHAR(10), '２．目標候補選択'!O200) - 1))</f>
        <v>自主的運動を週2回以上する【運動習慣】</v>
      </c>
      <c r="W168" s="58" t="str">
        <f>IF('２．目標候補選択'!P200="","",LEFT('２．目標候補選択'!P200, FIND(CHAR(10), '２．目標候補選択'!P200) - 1))</f>
        <v>自主的運動を週2回以上できる</v>
      </c>
      <c r="X168" s="58" t="str">
        <f>IF('２．目標候補選択'!Q200="","",LEFT('２．目標候補選択'!Q200, FIND(CHAR(10), '２．目標候補選択'!Q200) - 1))</f>
        <v>記入例：健康のための自主的運動を週2回以上行う</v>
      </c>
      <c r="Y168" s="58" t="str">
        <f>IF('２．目標候補選択'!R200="","",LEFT('２．目標候補選択'!R200, FIND(CHAR(10), '２．目標候補選択'!R200) - 1))</f>
        <v>d570 健康に注意すること</v>
      </c>
      <c r="Z168" s="38" t="e">
        <f t="shared" si="1"/>
        <v>#REF!</v>
      </c>
      <c r="AA168" s="58" t="str">
        <f>IF('２．目標候補選択'!Y200="","",LEFT('２．目標候補選択'!Y200, FIND(CHAR(10), '２．目標候補選択'!Y200) - 1))</f>
        <v>a24</v>
      </c>
      <c r="AB168" s="58"/>
    </row>
    <row r="169" spans="22:28" ht="0.95" hidden="1" customHeight="1">
      <c r="V169" s="58" t="str">
        <f>IF('２．目標候補選択'!O201="","",LEFT('２．目標候補選択'!O201, FIND(CHAR(10), '２．目標候補選択'!O201) - 1))</f>
        <v>自主的な運動を長期に渡って続ける【運動習慣】</v>
      </c>
      <c r="W169" s="58" t="str">
        <f>IF('２．目標候補選択'!P201="","",LEFT('２．目標候補選択'!P201, FIND(CHAR(10), '２．目標候補選択'!P201) - 1))</f>
        <v>自主的運動を習慣化できる</v>
      </c>
      <c r="X169" s="58" t="str">
        <f>IF('２．目標候補選択'!Q201="","",LEFT('２．目標候補選択'!Q201, FIND(CHAR(10), '２．目標候補選択'!Q201) - 1))</f>
        <v>記入例：健康のための自主的運動を習慣化する</v>
      </c>
      <c r="Y169" s="58" t="str">
        <f>IF('２．目標候補選択'!R201="","",LEFT('２．目標候補選択'!R201, FIND(CHAR(10), '２．目標候補選択'!R201) - 1))</f>
        <v>d570 健康に注意すること</v>
      </c>
      <c r="Z169" s="38" t="e">
        <f t="shared" si="1"/>
        <v>#REF!</v>
      </c>
      <c r="AA169" s="58" t="str">
        <f>IF('２．目標候補選択'!Y201="","",LEFT('２．目標候補選択'!Y201, FIND(CHAR(10), '２．目標候補選択'!Y201) - 1))</f>
        <v>a25</v>
      </c>
      <c r="AB169" s="58"/>
    </row>
    <row r="170" spans="22:28" ht="0.95" hidden="1" customHeight="1">
      <c r="V170" s="58" t="str">
        <f>IF('２．目標候補選択'!O202="","",LEFT('２．目標候補選択'!O202, FIND(CHAR(10), '２．目標候補選択'!O202) - 1))</f>
        <v/>
      </c>
      <c r="W170" s="58" t="str">
        <f>IF('２．目標候補選択'!P202="","",LEFT('２．目標候補選択'!P202, FIND(CHAR(10), '２．目標候補選択'!P202) - 1))</f>
        <v/>
      </c>
      <c r="X170" s="58" t="str">
        <f>IF('２．目標候補選択'!Q202="","",LEFT('２．目標候補選択'!Q202, FIND(CHAR(10), '２．目標候補選択'!Q202) - 1))</f>
        <v/>
      </c>
      <c r="Y170" s="58" t="str">
        <f>IF('２．目標候補選択'!R202="","",LEFT('２．目標候補選択'!R202, FIND(CHAR(10), '２．目標候補選択'!R202) - 1))</f>
        <v/>
      </c>
      <c r="Z170" s="38" t="e">
        <f t="shared" si="1"/>
        <v>#REF!</v>
      </c>
      <c r="AA170" s="58" t="str">
        <f>IF('２．目標候補選択'!Y202="","",LEFT('２．目標候補選択'!Y202, FIND(CHAR(10), '２．目標候補選択'!Y202) - 1))</f>
        <v/>
      </c>
      <c r="AB170" s="58"/>
    </row>
    <row r="171" spans="22:28" ht="0.95" hidden="1" customHeight="1">
      <c r="V171" s="58" t="str">
        <f>IF('２．目標候補選択'!O203="","",LEFT('２．目標候補選択'!O203, FIND(CHAR(10), '２．目標候補選択'!O203) - 1))</f>
        <v/>
      </c>
      <c r="W171" s="58" t="str">
        <f>IF('２．目標候補選択'!P203="","",LEFT('２．目標候補選択'!P203, FIND(CHAR(10), '２．目標候補選択'!P203) - 1))</f>
        <v/>
      </c>
      <c r="X171" s="58" t="str">
        <f>IF('２．目標候補選択'!Q203="","",LEFT('２．目標候補選択'!Q203, FIND(CHAR(10), '２．目標候補選択'!Q203) - 1))</f>
        <v/>
      </c>
      <c r="Y171" s="58" t="str">
        <f>IF('２．目標候補選択'!R203="","",LEFT('２．目標候補選択'!R203, FIND(CHAR(10), '２．目標候補選択'!R203) - 1))</f>
        <v/>
      </c>
      <c r="Z171" s="38" t="e">
        <f t="shared" si="1"/>
        <v>#REF!</v>
      </c>
      <c r="AA171" s="58" t="str">
        <f>IF('２．目標候補選択'!Y203="","",LEFT('２．目標候補選択'!Y203, FIND(CHAR(10), '２．目標候補選択'!Y203) - 1))</f>
        <v/>
      </c>
      <c r="AB171" s="58"/>
    </row>
    <row r="172" spans="22:28" ht="0.95" hidden="1" customHeight="1">
      <c r="V172" s="58" t="str">
        <f>IF('２．目標候補選択'!O204="","",LEFT('２．目標候補選択'!O204, FIND(CHAR(10), '２．目標候補選択'!O204) - 1))</f>
        <v/>
      </c>
      <c r="W172" s="58" t="str">
        <f>IF('２．目標候補選択'!P204="","",LEFT('２．目標候補選択'!P204, FIND(CHAR(10), '２．目標候補選択'!P204) - 1))</f>
        <v/>
      </c>
      <c r="X172" s="58" t="str">
        <f>IF('２．目標候補選択'!Q204="","",LEFT('２．目標候補選択'!Q204, FIND(CHAR(10), '２．目標候補選択'!Q204) - 1))</f>
        <v/>
      </c>
      <c r="Y172" s="58" t="str">
        <f>IF('２．目標候補選択'!R204="","",LEFT('２．目標候補選択'!R204, FIND(CHAR(10), '２．目標候補選択'!R204) - 1))</f>
        <v/>
      </c>
      <c r="Z172" s="38" t="e">
        <f t="shared" si="1"/>
        <v>#REF!</v>
      </c>
      <c r="AA172" s="58" t="str">
        <f>IF('２．目標候補選択'!Y204="","",LEFT('２．目標候補選択'!Y204, FIND(CHAR(10), '２．目標候補選択'!Y204) - 1))</f>
        <v/>
      </c>
      <c r="AB172" s="58"/>
    </row>
    <row r="173" spans="22:28" ht="0.95" hidden="1" customHeight="1">
      <c r="V173" s="58" t="str">
        <f>IF('２．目標候補選択'!O205="","",LEFT('２．目標候補選択'!O205, FIND(CHAR(10), '２．目標候補選択'!O205) - 1))</f>
        <v/>
      </c>
      <c r="W173" s="58" t="str">
        <f>IF('２．目標候補選択'!P205="","",LEFT('２．目標候補選択'!P205, FIND(CHAR(10), '２．目標候補選択'!P205) - 1))</f>
        <v/>
      </c>
      <c r="X173" s="58" t="str">
        <f>IF('２．目標候補選択'!Q205="","",LEFT('２．目標候補選択'!Q205, FIND(CHAR(10), '２．目標候補選択'!Q205) - 1))</f>
        <v/>
      </c>
      <c r="Y173" s="58" t="str">
        <f>IF('２．目標候補選択'!R205="","",LEFT('２．目標候補選択'!R205, FIND(CHAR(10), '２．目標候補選択'!R205) - 1))</f>
        <v/>
      </c>
      <c r="Z173" s="38" t="e">
        <f t="shared" si="1"/>
        <v>#REF!</v>
      </c>
      <c r="AA173" s="58" t="str">
        <f>IF('２．目標候補選択'!Y205="","",LEFT('２．目標候補選択'!Y205, FIND(CHAR(10), '２．目標候補選択'!Y205) - 1))</f>
        <v/>
      </c>
      <c r="AB173" s="58"/>
    </row>
    <row r="174" spans="22:28" ht="0.95" hidden="1" customHeight="1">
      <c r="V174" s="58" t="str">
        <f>IF('２．目標候補選択'!O206="","",LEFT('２．目標候補選択'!O206, FIND(CHAR(10), '２．目標候補選択'!O206) - 1))</f>
        <v/>
      </c>
      <c r="W174" s="58" t="str">
        <f>IF('２．目標候補選択'!P206="","",LEFT('２．目標候補選択'!P206, FIND(CHAR(10), '２．目標候補選択'!P206) - 1))</f>
        <v/>
      </c>
      <c r="X174" s="58" t="str">
        <f>IF('２．目標候補選択'!Q206="","",LEFT('２．目標候補選択'!Q206, FIND(CHAR(10), '２．目標候補選択'!Q206) - 1))</f>
        <v/>
      </c>
      <c r="Y174" s="58" t="str">
        <f>IF('２．目標候補選択'!R206="","",LEFT('２．目標候補選択'!R206, FIND(CHAR(10), '２．目標候補選択'!R206) - 1))</f>
        <v/>
      </c>
      <c r="Z174" s="38" t="e">
        <f t="shared" si="1"/>
        <v>#REF!</v>
      </c>
      <c r="AA174" s="58" t="str">
        <f>IF('２．目標候補選択'!Y206="","",LEFT('２．目標候補選択'!Y206, FIND(CHAR(10), '２．目標候補選択'!Y206) - 1))</f>
        <v/>
      </c>
      <c r="AB174" s="58"/>
    </row>
    <row r="175" spans="22:28" ht="0.95" hidden="1" customHeight="1">
      <c r="V175" s="58" t="str">
        <f>IF('２．目標候補選択'!O207="","",LEFT('２．目標候補選択'!O207, FIND(CHAR(10), '２．目標候補選択'!O207) - 1))</f>
        <v/>
      </c>
      <c r="W175" s="58" t="str">
        <f>IF('２．目標候補選択'!P207="","",LEFT('２．目標候補選択'!P207, FIND(CHAR(10), '２．目標候補選択'!P207) - 1))</f>
        <v/>
      </c>
      <c r="X175" s="58" t="str">
        <f>IF('２．目標候補選択'!Q207="","",LEFT('２．目標候補選択'!Q207, FIND(CHAR(10), '２．目標候補選択'!Q207) - 1))</f>
        <v/>
      </c>
      <c r="Y175" s="58" t="str">
        <f>IF('２．目標候補選択'!R207="","",LEFT('２．目標候補選択'!R207, FIND(CHAR(10), '２．目標候補選択'!R207) - 1))</f>
        <v/>
      </c>
      <c r="Z175" s="38" t="e">
        <f t="shared" si="1"/>
        <v>#REF!</v>
      </c>
      <c r="AA175" s="58" t="str">
        <f>IF('２．目標候補選択'!Y207="","",LEFT('２．目標候補選択'!Y207, FIND(CHAR(10), '２．目標候補選択'!Y207) - 1))</f>
        <v/>
      </c>
      <c r="AB175" s="58"/>
    </row>
    <row r="176" spans="22:28" ht="0.95" hidden="1" customHeight="1">
      <c r="V176" s="58" t="str">
        <f>IF('２．目標候補選択'!O208="","",LEFT('２．目標候補選択'!O208, FIND(CHAR(10), '２．目標候補選択'!O208) - 1))</f>
        <v/>
      </c>
      <c r="W176" s="58" t="str">
        <f>IF('２．目標候補選択'!P208="","",LEFT('２．目標候補選択'!P208, FIND(CHAR(10), '２．目標候補選択'!P208) - 1))</f>
        <v/>
      </c>
      <c r="X176" s="58" t="str">
        <f>IF('２．目標候補選択'!Q208="","",LEFT('２．目標候補選択'!Q208, FIND(CHAR(10), '２．目標候補選択'!Q208) - 1))</f>
        <v/>
      </c>
      <c r="Y176" s="58" t="str">
        <f>IF('２．目標候補選択'!R208="","",LEFT('２．目標候補選択'!R208, FIND(CHAR(10), '２．目標候補選択'!R208) - 1))</f>
        <v/>
      </c>
      <c r="Z176" s="38" t="e">
        <f t="shared" si="1"/>
        <v>#REF!</v>
      </c>
      <c r="AA176" s="58" t="str">
        <f>IF('２．目標候補選択'!Y208="","",LEFT('２．目標候補選択'!Y208, FIND(CHAR(10), '２．目標候補選択'!Y208) - 1))</f>
        <v/>
      </c>
      <c r="AB176" s="58"/>
    </row>
    <row r="177" spans="22:28" ht="0.95" hidden="1" customHeight="1">
      <c r="V177" s="58" t="str">
        <f>IF('２．目標候補選択'!O209="","",LEFT('２．目標候補選択'!O209, FIND(CHAR(10), '２．目標候補選択'!O209) - 1))</f>
        <v/>
      </c>
      <c r="W177" s="58" t="str">
        <f>IF('２．目標候補選択'!P209="","",LEFT('２．目標候補選択'!P209, FIND(CHAR(10), '２．目標候補選択'!P209) - 1))</f>
        <v/>
      </c>
      <c r="X177" s="58" t="str">
        <f>IF('２．目標候補選択'!Q209="","",LEFT('２．目標候補選択'!Q209, FIND(CHAR(10), '２．目標候補選択'!Q209) - 1))</f>
        <v/>
      </c>
      <c r="Y177" s="58" t="str">
        <f>IF('２．目標候補選択'!R209="","",LEFT('２．目標候補選択'!R209, FIND(CHAR(10), '２．目標候補選択'!R209) - 1))</f>
        <v/>
      </c>
      <c r="Z177" s="38" t="e">
        <f t="shared" si="1"/>
        <v>#REF!</v>
      </c>
      <c r="AA177" s="58" t="str">
        <f>IF('２．目標候補選択'!Y209="","",LEFT('２．目標候補選択'!Y209, FIND(CHAR(10), '２．目標候補選択'!Y209) - 1))</f>
        <v/>
      </c>
      <c r="AB177" s="58"/>
    </row>
    <row r="178" spans="22:28" ht="0.95" hidden="1" customHeight="1">
      <c r="V178" s="58" t="str">
        <f>IF('２．目標候補選択'!O210="","",LEFT('２．目標候補選択'!O210, FIND(CHAR(10), '２．目標候補選択'!O210) - 1))</f>
        <v/>
      </c>
      <c r="W178" s="58" t="str">
        <f>IF('２．目標候補選択'!P210="","",LEFT('２．目標候補選択'!P210, FIND(CHAR(10), '２．目標候補選択'!P210) - 1))</f>
        <v/>
      </c>
      <c r="X178" s="58" t="str">
        <f>IF('２．目標候補選択'!Q210="","",LEFT('２．目標候補選択'!Q210, FIND(CHAR(10), '２．目標候補選択'!Q210) - 1))</f>
        <v/>
      </c>
      <c r="Y178" s="58" t="str">
        <f>IF('２．目標候補選択'!R210="","",LEFT('２．目標候補選択'!R210, FIND(CHAR(10), '２．目標候補選択'!R210) - 1))</f>
        <v/>
      </c>
      <c r="Z178" s="38" t="e">
        <f t="shared" si="1"/>
        <v>#REF!</v>
      </c>
      <c r="AA178" s="58" t="str">
        <f>IF('２．目標候補選択'!Y210="","",LEFT('２．目標候補選択'!Y210, FIND(CHAR(10), '２．目標候補選択'!Y210) - 1))</f>
        <v/>
      </c>
      <c r="AB178" s="58"/>
    </row>
    <row r="179" spans="22:28" ht="0.95" hidden="1" customHeight="1">
      <c r="V179" s="58" t="str">
        <f>IF('２．目標候補選択'!O211="","",LEFT('２．目標候補選択'!O211, FIND(CHAR(10), '２．目標候補選択'!O211) - 1))</f>
        <v/>
      </c>
      <c r="W179" s="58" t="str">
        <f>IF('２．目標候補選択'!P211="","",LEFT('２．目標候補選択'!P211, FIND(CHAR(10), '２．目標候補選択'!P211) - 1))</f>
        <v/>
      </c>
      <c r="X179" s="58" t="str">
        <f>IF('２．目標候補選択'!Q211="","",LEFT('２．目標候補選択'!Q211, FIND(CHAR(10), '２．目標候補選択'!Q211) - 1))</f>
        <v/>
      </c>
      <c r="Y179" s="58" t="str">
        <f>IF('２．目標候補選択'!R211="","",LEFT('２．目標候補選択'!R211, FIND(CHAR(10), '２．目標候補選択'!R211) - 1))</f>
        <v/>
      </c>
      <c r="Z179" s="38" t="e">
        <f t="shared" si="1"/>
        <v>#REF!</v>
      </c>
      <c r="AA179" s="58" t="str">
        <f>IF('２．目標候補選択'!Y211="","",LEFT('２．目標候補選択'!Y211, FIND(CHAR(10), '２．目標候補選択'!Y211) - 1))</f>
        <v/>
      </c>
      <c r="AB179" s="58"/>
    </row>
    <row r="180" spans="22:28" ht="0.95" hidden="1" customHeight="1"/>
    <row r="181" spans="22:28" ht="12.95" hidden="1" customHeight="1"/>
    <row r="182" spans="22:28" ht="12.95" hidden="1" customHeight="1"/>
    <row r="183" spans="22:28" ht="12.95" hidden="1" customHeight="1"/>
    <row r="184" spans="22:28" ht="12.95" hidden="1" customHeight="1">
      <c r="W184" s="38" t="s">
        <v>966</v>
      </c>
      <c r="Y184" s="38" t="s">
        <v>965</v>
      </c>
    </row>
    <row r="185" spans="22:28" ht="12.95" hidden="1" customHeight="1">
      <c r="W185" s="38" t="e">
        <f>IF(#REF!=TRUE,1,IF(#REF!=TRUE,2,IF(#REF!=TRUE,3,IF(#REF!=TRUE,4,IF(#REF!=TRUE,5,IF(#REF!=TRUE,6,IF(#REF!=TRUE,7,IF(#REF!=TRUE,8,IF(#REF!=TRUE,9,IF(#REF!=TRUE,10,IF(#REF!=TRUE,11,IF(#REF!=TRUE,12,IF(#REF!=TRUE,13,IF(#REF!=TRUE,14,IF(#REF!=TRUE,15,IF(#REF!=TRUE,16,IF(#REF!=TRUE,17,IF(#REF!=TRUE,18,IF(#REF!=TRUE,19,IF(#REF!=TRUE,20,IF(#REF!=TRUE,21,IF(#REF!=TRUE,22,IF(#REF!=TRUE,23,IF(#REF!=TRUE,24,IF(#REF!=TRUE,25,0)))))))))))))))))))))))))</f>
        <v>#REF!</v>
      </c>
      <c r="Y185" s="38" t="e">
        <f>IF(#REF!=TRUE,1,IF(#REF!=TRUE,2,IF(#REF!=TRUE,3,IF(#REF!=TRUE,4,IF(#REF!=TRUE,5,IF(#REF!=TRUE,6,IF(#REF!=TRUE,7,IF(#REF!=TRUE,8,IF(#REF!=TRUE,9,IF(#REF!=TRUE,10,IF(#REF!=TRUE,11,IF(#REF!=TRUE,12,IF(#REF!=TRUE,13,IF(#REF!=TRUE,14,IF(#REF!=TRUE,15,IF(#REF!=TRUE,16,IF(#REF!=TRUE,17,IF(#REF!=TRUE,18,IF(#REF!=TRUE,19,IF(#REF!=TRUE,20,IF(#REF!=TRUE,21,IF(#REF!=TRUE,22,IF(#REF!=TRUE,23,IF(#REF!=TRUE,24,IF(#REF!=TRUE,25,0)))))))))))))))))))))))))</f>
        <v>#REF!</v>
      </c>
    </row>
    <row r="186" spans="22:28" ht="12.95" hidden="1" customHeight="1">
      <c r="W186" s="38" t="str">
        <f>IF('２．目標候補選択'!P187="","",LEFT('２．目標候補選択'!P187, FIND(CHAR(10), '２．目標候補選択'!P187) - 1))</f>
        <v>○○まで買い物に行ける</v>
      </c>
      <c r="X186" s="38" t="str">
        <f>IF('２．目標候補選択'!Q187="","",LEFT('２．目標候補選択'!Q187, FIND(CHAR(10), '２．目標候補選択'!Q187) - 1))</f>
        <v>記入例：近所のコンビニまで買い物に行ける</v>
      </c>
      <c r="Y186" s="38" t="str">
        <f>IF('２．目標候補選択'!R187="","",LEFT('２．目標候補選択'!R187, FIND(CHAR(10), '２．目標候補選択'!R187) - 1))</f>
        <v>d620 物品とサービスの入手</v>
      </c>
    </row>
    <row r="187" spans="22:28" ht="12.95" hidden="1" customHeight="1">
      <c r="W187" s="38" t="str">
        <f>IF('２．目標候補選択'!P188="","",LEFT('２．目標候補選択'!P188, FIND(CHAR(10), '２．目標候補選択'!P188) - 1))</f>
        <v>○○までタクシーで外出できる</v>
      </c>
      <c r="X187" s="38" t="str">
        <f>IF('２．目標候補選択'!Q188="","",LEFT('２．目標候補選択'!Q188, FIND(CHAR(10), '２．目標候補選択'!Q188) - 1))</f>
        <v>記入例：タクシーを使って市外の病院に行ける</v>
      </c>
      <c r="Y187" s="38" t="str">
        <f>IF('２．目標候補選択'!R188="","",LEFT('２．目標候補選択'!R188, FIND(CHAR(10), '２．目標候補選択'!R188) - 1))</f>
        <v>d470 交通機関や手段の利用</v>
      </c>
    </row>
    <row r="188" spans="22:28" ht="12.95" hidden="1" customHeight="1">
      <c r="W188" s="38" t="str">
        <f>IF('２．目標候補選択'!P189="","",LEFT('２．目標候補選択'!P189, FIND(CHAR(10), '２．目標候補選択'!P189) - 1))</f>
        <v>○○まで電車（バス）で外出できる</v>
      </c>
      <c r="X188" s="38" t="str">
        <f>IF('２．目標候補選択'!Q189="","",LEFT('２．目標候補選択'!Q189, FIND(CHAR(10), '２．目標候補選択'!Q189) - 1))</f>
        <v>記入例：病院までバスで外出できる</v>
      </c>
      <c r="Y188" s="38" t="str">
        <f>IF('２．目標候補選択'!R189="","",LEFT('２．目標候補選択'!R189, FIND(CHAR(10), '２．目標候補選択'!R189) - 1))</f>
        <v>d470 交通機関や手段の利用</v>
      </c>
    </row>
    <row r="189" spans="22:28" ht="12.95" hidden="1" customHeight="1">
      <c r="W189" s="38" t="str">
        <f>IF('２．目標候補選択'!P190="","",LEFT('２．目標候補選択'!P190, FIND(CHAR(10), '２．目標候補選択'!P190) - 1))</f>
        <v>（遠方の）○○まで外出できる</v>
      </c>
      <c r="X189" s="38" t="str">
        <f>IF('２．目標候補選択'!Q190="","",LEFT('２．目標候補選択'!Q190, FIND(CHAR(10), '２．目標候補選択'!Q190) - 1))</f>
        <v>記入例：○○県のお墓まで電車で出掛けられる</v>
      </c>
      <c r="Y189" s="38" t="str">
        <f>IF('２．目標候補選択'!R190="","",LEFT('２．目標候補選択'!R190, FIND(CHAR(10), '２．目標候補選択'!R190) - 1))</f>
        <v>d470 交通機関や手段の利用</v>
      </c>
    </row>
    <row r="190" spans="22:28" ht="12.95" hidden="1" customHeight="1">
      <c r="W190" s="38" t="str">
        <f>IF('２．目標候補選択'!P191="","",LEFT('２．目標候補選択'!P191, FIND(CHAR(10), '２．目標候補選択'!P191) - 1))</f>
        <v>自転車（自動車運転）で外出ができる</v>
      </c>
      <c r="X190" s="38" t="str">
        <f>IF('２．目標候補選択'!Q191="","",LEFT('２．目標候補選択'!Q191, FIND(CHAR(10), '２．目標候補選択'!Q191) - 1))</f>
        <v>記入例：自転車で買い物に行ける</v>
      </c>
      <c r="Y190" s="38" t="str">
        <f>IF('２．目標候補選択'!R191="","",LEFT('２．目標候補選択'!R191, FIND(CHAR(10), '２．目標候補選択'!R191) - 1))</f>
        <v>d475 運転や操作</v>
      </c>
    </row>
    <row r="191" spans="22:28" ht="12.95" hidden="1" customHeight="1">
      <c r="W191" s="38" t="str">
        <f>IF('２．目標候補選択'!P192="","",LEFT('２．目標候補選択'!P192, FIND(CHAR(10), '２．目標候補選択'!P192) - 1))</f>
        <v>ひとりで入浴できる</v>
      </c>
      <c r="X191" s="38" t="str">
        <f>IF('２．目標候補選択'!Q192="","",LEFT('２．目標候補選択'!Q192, FIND(CHAR(10), '２．目標候補選択'!Q192) - 1))</f>
        <v>記入例：娘さんの見守りがあれば入浴できる</v>
      </c>
      <c r="Y191" s="38" t="str">
        <f>IF('２．目標候補選択'!R192="","",LEFT('２．目標候補選択'!R192, FIND(CHAR(10), '２．目標候補選択'!R192) - 1))</f>
        <v>d510 自分の身体を洗うこと</v>
      </c>
    </row>
    <row r="192" spans="22:28" ht="12.95" hidden="1" customHeight="1">
      <c r="W192" s="38" t="str">
        <f>IF('２．目標候補選択'!P193="","",LEFT('２．目標候補選択'!P193, FIND(CHAR(10), '２．目標候補選択'!P193) - 1))</f>
        <v>ひとりではみがき(爪切り)ができる</v>
      </c>
      <c r="X192" s="38" t="str">
        <f>IF('２．目標候補選択'!Q193="","",LEFT('２．目標候補選択'!Q193, FIND(CHAR(10), '２．目標候補選択'!Q193) - 1))</f>
        <v>記入例：自助具を使って爪切りができる</v>
      </c>
      <c r="Y192" s="38" t="str">
        <f>IF('２．目標候補選択'!R193="","",LEFT('２．目標候補選択'!R193, FIND(CHAR(10), '２．目標候補選択'!R193) - 1))</f>
        <v>d520 身体各部の手入れ</v>
      </c>
    </row>
    <row r="193" spans="7:25" ht="12.95" hidden="1" customHeight="1">
      <c r="W193" s="38" t="str">
        <f>IF('２．目標候補選択'!P194="","",LEFT('２．目標候補選択'!P194, FIND(CHAR(10), '２．目標候補選択'!P194) - 1))</f>
        <v>ひとりでトイレ動作ができる</v>
      </c>
      <c r="X193" s="38" t="str">
        <f>IF('２．目標候補選択'!Q194="","",LEFT('２．目標候補選択'!Q194, FIND(CHAR(10), '２．目標候補選択'!Q194) - 1))</f>
        <v>記入例：見守りなしでトイレに行ける</v>
      </c>
      <c r="Y193" s="38" t="str">
        <f>IF('２．目標候補選択'!R194="","",LEFT('２．目標候補選択'!R194, FIND(CHAR(10), '２．目標候補選択'!R194) - 1))</f>
        <v>d530 排泄</v>
      </c>
    </row>
    <row r="194" spans="7:25" ht="12.95" hidden="1" customHeight="1">
      <c r="W194" s="38" t="str">
        <f>IF('２．目標候補選択'!P195="","",LEFT('２．目標候補選択'!P195, FIND(CHAR(10), '２．目標候補選択'!P195) - 1))</f>
        <v>ひとりで着替えができる</v>
      </c>
      <c r="X194" s="38" t="str">
        <f>IF('２．目標候補選択'!Q195="","",LEFT('２．目標候補選択'!Q195, FIND(CHAR(10), '２．目標候補選択'!Q195) - 1))</f>
        <v>記入例：ひとりで靴下がはける</v>
      </c>
      <c r="Y194" s="38" t="str">
        <f>IF('２．目標候補選択'!R195="","",LEFT('２．目標候補選択'!R195, FIND(CHAR(10), '２．目標候補選択'!R195) - 1))</f>
        <v>d540 更衣</v>
      </c>
    </row>
    <row r="195" spans="7:25" ht="12.95" hidden="1" customHeight="1">
      <c r="W195" s="38" t="str">
        <f>IF('２．目標候補選択'!P196="","",LEFT('２．目標候補選択'!P196, FIND(CHAR(10), '２．目標候補選択'!P196) - 1))</f>
        <v>ひとりで食事が食べられる（水分摂取できる）</v>
      </c>
      <c r="X195" s="38" t="str">
        <f>IF('２．目標候補選択'!Q196="","",LEFT('２．目標候補選択'!Q196, FIND(CHAR(10), '２．目標候補選択'!Q196) - 1))</f>
        <v>記入例：箸を使って食事ができる</v>
      </c>
      <c r="Y195" s="38" t="str">
        <f>IF('２．目標候補選択'!R196="","",LEFT('２．目標候補選択'!R196, FIND(CHAR(10), '２．目標候補選択'!R196) - 1))</f>
        <v>d550 食べること</v>
      </c>
    </row>
    <row r="196" spans="7:25" ht="12.95" hidden="1" customHeight="1">
      <c r="W196" s="38" t="str">
        <f>IF('２．目標候補選択'!P197="","",LEFT('２．目標候補選択'!P197, FIND(CHAR(10), '２．目標候補選択'!P197) - 1))</f>
        <v>ひとりで病院に通える</v>
      </c>
      <c r="X196" s="38" t="str">
        <f>IF('２．目標候補選択'!Q197="","",LEFT('２．目標候補選択'!Q197, FIND(CHAR(10), '２．目標候補選択'!Q197) - 1))</f>
        <v>記入例：ひとりで定期受診ができる</v>
      </c>
      <c r="Y196" s="38" t="str">
        <f>IF('２．目標候補選択'!R197="","",LEFT('２．目標候補選択'!R197, FIND(CHAR(10), '２．目標候補選択'!R197) - 1))</f>
        <v>d570 健康に注意すること</v>
      </c>
    </row>
    <row r="197" spans="7:25" ht="12.95" hidden="1" customHeight="1">
      <c r="W197" s="38" t="str">
        <f>IF('２．目標候補選択'!P198="","",LEFT('２．目標候補選択'!P198, FIND(CHAR(10), '２．目標候補選択'!P198) - 1))</f>
        <v>歩行運動ができる</v>
      </c>
      <c r="X197" s="38" t="str">
        <f>IF('２．目標候補選択'!Q198="","",LEFT('２．目標候補選択'!Q198, FIND(CHAR(10), '２．目標候補選択'!Q198) - 1))</f>
        <v>記入例：健康のためにウオーキングができる</v>
      </c>
      <c r="Y197" s="38" t="str">
        <f>IF('２．目標候補選択'!R198="","",LEFT('２．目標候補選択'!R198, FIND(CHAR(10), '２．目標候補選択'!R198) - 1))</f>
        <v>d450 歩行</v>
      </c>
    </row>
    <row r="198" spans="7:25" ht="12.95" hidden="1" customHeight="1">
      <c r="W198" s="38" t="str">
        <f>IF('２．目標候補選択'!P199="","",LEFT('２．目標候補選択'!P199, FIND(CHAR(10), '２．目標候補選択'!P199) - 1))</f>
        <v>歩く以外の運動ができる</v>
      </c>
      <c r="X198" s="38" t="str">
        <f>IF('２．目標候補選択'!Q199="","",LEFT('２．目標候補選択'!Q199, FIND(CHAR(10), '２．目標候補選択'!Q199) - 1))</f>
        <v>記入例：健康のために歩く以外の運動を行う</v>
      </c>
      <c r="Y198" s="38" t="str">
        <f>IF('２．目標候補選択'!R199="","",LEFT('２．目標候補選択'!R199, FIND(CHAR(10), '２．目標候補選択'!R199) - 1))</f>
        <v>d570 健康に注意すること</v>
      </c>
    </row>
    <row r="199" spans="7:25" ht="12.95" hidden="1" customHeight="1">
      <c r="W199" s="38" t="str">
        <f>IF('２．目標候補選択'!P200="","",LEFT('２．目標候補選択'!P200, FIND(CHAR(10), '２．目標候補選択'!P200) - 1))</f>
        <v>自主的運動を週2回以上できる</v>
      </c>
      <c r="X199" s="38" t="str">
        <f>IF('２．目標候補選択'!Q200="","",LEFT('２．目標候補選択'!Q200, FIND(CHAR(10), '２．目標候補選択'!Q200) - 1))</f>
        <v>記入例：健康のための自主的運動を週2回以上行う</v>
      </c>
      <c r="Y199" s="38" t="str">
        <f>IF('２．目標候補選択'!R200="","",LEFT('２．目標候補選択'!R200, FIND(CHAR(10), '２．目標候補選択'!R200) - 1))</f>
        <v>d570 健康に注意すること</v>
      </c>
    </row>
    <row r="200" spans="7:25" ht="12.95" hidden="1" customHeight="1">
      <c r="W200" s="38" t="str">
        <f>IF('２．目標候補選択'!P201="","",LEFT('２．目標候補選択'!P201, FIND(CHAR(10), '２．目標候補選択'!P201) - 1))</f>
        <v>自主的運動を習慣化できる</v>
      </c>
      <c r="X200" s="38" t="str">
        <f>IF('２．目標候補選択'!Q201="","",LEFT('２．目標候補選択'!Q201, FIND(CHAR(10), '２．目標候補選択'!Q201) - 1))</f>
        <v>記入例：健康のための自主的運動を習慣化する</v>
      </c>
      <c r="Y200" s="38" t="str">
        <f>IF('２．目標候補選択'!R201="","",LEFT('２．目標候補選択'!R201, FIND(CHAR(10), '２．目標候補選択'!R201) - 1))</f>
        <v>d570 健康に注意すること</v>
      </c>
    </row>
    <row r="201" spans="7:25" ht="12.95" hidden="1" customHeight="1">
      <c r="W201" s="38" t="str">
        <f>IF('２．目標候補選択'!P202="","",LEFT('２．目標候補選択'!P202, FIND(CHAR(10), '２．目標候補選択'!P202) - 1))</f>
        <v/>
      </c>
      <c r="X201" s="38" t="str">
        <f>IF('２．目標候補選択'!Q202="","",LEFT('２．目標候補選択'!Q202, FIND(CHAR(10), '２．目標候補選択'!Q202) - 1))</f>
        <v/>
      </c>
      <c r="Y201" s="38" t="str">
        <f>IF('２．目標候補選択'!R202="","",LEFT('２．目標候補選択'!R202, FIND(CHAR(10), '２．目標候補選択'!R202) - 1))</f>
        <v/>
      </c>
    </row>
    <row r="202" spans="7:25" ht="12.95" hidden="1" customHeight="1">
      <c r="W202" s="38" t="str">
        <f>IF('２．目標候補選択'!P203="","",LEFT('２．目標候補選択'!P203, FIND(CHAR(10), '２．目標候補選択'!P203) - 1))</f>
        <v/>
      </c>
      <c r="X202" s="38" t="str">
        <f>IF('２．目標候補選択'!Q203="","",LEFT('２．目標候補選択'!Q203, FIND(CHAR(10), '２．目標候補選択'!Q203) - 1))</f>
        <v/>
      </c>
      <c r="Y202" s="38" t="str">
        <f>IF('２．目標候補選択'!R203="","",LEFT('２．目標候補選択'!R203, FIND(CHAR(10), '２．目標候補選択'!R203) - 1))</f>
        <v/>
      </c>
    </row>
    <row r="203" spans="7:25" ht="12.95" hidden="1" customHeight="1">
      <c r="W203" s="38" t="str">
        <f>IF('２．目標候補選択'!P204="","",LEFT('２．目標候補選択'!P204, FIND(CHAR(10), '２．目標候補選択'!P204) - 1))</f>
        <v/>
      </c>
      <c r="X203" s="38" t="str">
        <f>IF('２．目標候補選択'!Q204="","",LEFT('２．目標候補選択'!Q204, FIND(CHAR(10), '２．目標候補選択'!Q204) - 1))</f>
        <v/>
      </c>
      <c r="Y203" s="38" t="str">
        <f>IF('２．目標候補選択'!R204="","",LEFT('２．目標候補選択'!R204, FIND(CHAR(10), '２．目標候補選択'!R204) - 1))</f>
        <v/>
      </c>
    </row>
    <row r="204" spans="7:25" ht="12.95" hidden="1" customHeight="1">
      <c r="W204" s="38" t="str">
        <f>IF('２．目標候補選択'!P205="","",LEFT('２．目標候補選択'!P205, FIND(CHAR(10), '２．目標候補選択'!P205) - 1))</f>
        <v/>
      </c>
      <c r="X204" s="38" t="str">
        <f>IF('２．目標候補選択'!Q205="","",LEFT('２．目標候補選択'!Q205, FIND(CHAR(10), '２．目標候補選択'!Q205) - 1))</f>
        <v/>
      </c>
      <c r="Y204" s="38" t="str">
        <f>IF('２．目標候補選択'!R205="","",LEFT('２．目標候補選択'!R205, FIND(CHAR(10), '２．目標候補選択'!R205) - 1))</f>
        <v/>
      </c>
    </row>
    <row r="205" spans="7:25" ht="12.95" hidden="1" customHeight="1">
      <c r="W205" s="38" t="str">
        <f>IF('２．目標候補選択'!P206="","",LEFT('２．目標候補選択'!P206, FIND(CHAR(10), '２．目標候補選択'!P206) - 1))</f>
        <v/>
      </c>
      <c r="X205" s="38" t="str">
        <f>IF('２．目標候補選択'!Q206="","",LEFT('２．目標候補選択'!Q206, FIND(CHAR(10), '２．目標候補選択'!Q206) - 1))</f>
        <v/>
      </c>
      <c r="Y205" s="38" t="str">
        <f>IF('２．目標候補選択'!R206="","",LEFT('２．目標候補選択'!R206, FIND(CHAR(10), '２．目標候補選択'!R206) - 1))</f>
        <v/>
      </c>
    </row>
    <row r="206" spans="7:25" ht="12.95" hidden="1" customHeight="1">
      <c r="G206" s="92"/>
      <c r="W206" s="38" t="str">
        <f>IF('２．目標候補選択'!P207="","",LEFT('２．目標候補選択'!P207, FIND(CHAR(10), '２．目標候補選択'!P207) - 1))</f>
        <v/>
      </c>
      <c r="X206" s="38" t="str">
        <f>IF('２．目標候補選択'!Q207="","",LEFT('２．目標候補選択'!Q207, FIND(CHAR(10), '２．目標候補選択'!Q207) - 1))</f>
        <v/>
      </c>
      <c r="Y206" s="38" t="str">
        <f>IF('２．目標候補選択'!R207="","",LEFT('２．目標候補選択'!R207, FIND(CHAR(10), '２．目標候補選択'!R207) - 1))</f>
        <v/>
      </c>
    </row>
    <row r="207" spans="7:25" ht="12.95" hidden="1" customHeight="1">
      <c r="G207" s="38"/>
      <c r="W207" s="38" t="str">
        <f>IF('２．目標候補選択'!P208="","",LEFT('２．目標候補選択'!P208, FIND(CHAR(10), '２．目標候補選択'!P208) - 1))</f>
        <v/>
      </c>
      <c r="X207" s="38" t="str">
        <f>IF('２．目標候補選択'!Q208="","",LEFT('２．目標候補選択'!Q208, FIND(CHAR(10), '２．目標候補選択'!Q208) - 1))</f>
        <v/>
      </c>
      <c r="Y207" s="38" t="str">
        <f>IF('２．目標候補選択'!R208="","",LEFT('２．目標候補選択'!R208, FIND(CHAR(10), '２．目標候補選択'!R208) - 1))</f>
        <v/>
      </c>
    </row>
    <row r="208" spans="7:25" ht="12.95" hidden="1" customHeight="1">
      <c r="G208" s="92"/>
      <c r="W208" s="38" t="str">
        <f>IF('２．目標候補選択'!P209="","",LEFT('２．目標候補選択'!P209, FIND(CHAR(10), '２．目標候補選択'!P209) - 1))</f>
        <v/>
      </c>
      <c r="X208" s="38" t="str">
        <f>IF('２．目標候補選択'!Q209="","",LEFT('２．目標候補選択'!Q209, FIND(CHAR(10), '２．目標候補選択'!Q209) - 1))</f>
        <v/>
      </c>
      <c r="Y208" s="38" t="str">
        <f>IF('２．目標候補選択'!R209="","",LEFT('２．目標候補選択'!R209, FIND(CHAR(10), '２．目標候補選択'!R209) - 1))</f>
        <v/>
      </c>
    </row>
    <row r="209" spans="3:25" ht="12.95" hidden="1" customHeight="1">
      <c r="G209" s="92"/>
      <c r="W209" s="38" t="str">
        <f>IF('２．目標候補選択'!P210="","",LEFT('２．目標候補選択'!P210, FIND(CHAR(10), '２．目標候補選択'!P210) - 1))</f>
        <v/>
      </c>
      <c r="X209" s="38" t="str">
        <f>IF('２．目標候補選択'!Q210="","",LEFT('２．目標候補選択'!Q210, FIND(CHAR(10), '２．目標候補選択'!Q210) - 1))</f>
        <v/>
      </c>
      <c r="Y209" s="38" t="str">
        <f>IF('２．目標候補選択'!R210="","",LEFT('２．目標候補選択'!R210, FIND(CHAR(10), '２．目標候補選択'!R210) - 1))</f>
        <v/>
      </c>
    </row>
    <row r="210" spans="3:25" ht="12.95" hidden="1" customHeight="1">
      <c r="G210" s="92"/>
      <c r="W210" s="38" t="str">
        <f>IF('２．目標候補選択'!P211="","",LEFT('２．目標候補選択'!P211, FIND(CHAR(10), '２．目標候補選択'!P211) - 1))</f>
        <v/>
      </c>
      <c r="X210" s="38" t="str">
        <f>IF('２．目標候補選択'!Q211="","",LEFT('２．目標候補選択'!Q211, FIND(CHAR(10), '２．目標候補選択'!Q211) - 1))</f>
        <v/>
      </c>
      <c r="Y210" s="38" t="str">
        <f>IF('２．目標候補選択'!R211="","",LEFT('２．目標候補選択'!R211, FIND(CHAR(10), '２．目標候補選択'!R211) - 1))</f>
        <v/>
      </c>
    </row>
    <row r="211" spans="3:25" ht="12.95" hidden="1" customHeight="1"/>
    <row r="212" spans="3:25" ht="12.95" hidden="1" customHeight="1">
      <c r="C212" s="38" t="s">
        <v>967</v>
      </c>
    </row>
    <row r="213" spans="3:25" ht="12.95" hidden="1" customHeight="1">
      <c r="C213" s="13" t="s">
        <v>636</v>
      </c>
      <c r="D213" s="93" t="str">
        <f>IF('２．目標候補選択'!S187="","",LEFT('２．目標候補選択'!S187, FIND(CHAR(10), '２．目標候補選択'!S187) - 1))</f>
        <v>自宅近くのコンビニまで歩いて行く</v>
      </c>
      <c r="E213" s="93" t="str">
        <f>IF('２．目標候補選択'!T187="","",LEFT('２．目標候補選択'!T187, FIND(CHAR(10), '２．目標候補選択'!T187) - 1))</f>
        <v>最寄りの店まで電動カートで往復する</v>
      </c>
      <c r="F213" s="93" t="str">
        <f>IF('２．目標候補選択'!U187="","",LEFT('２．目標候補選択'!U187, FIND(CHAR(10), '２．目標候補選択'!U187) - 1))</f>
        <v>歩行器を使って最寄りの店に行く</v>
      </c>
      <c r="G213" s="58"/>
    </row>
    <row r="214" spans="3:25" ht="12.95" hidden="1" customHeight="1">
      <c r="C214" s="13" t="s">
        <v>636</v>
      </c>
      <c r="D214" s="93" t="str">
        <f>IF('２．目標候補選択'!S188="","",LEFT('２．目標候補選択'!S188, FIND(CHAR(10), '２．目標候補選択'!S188) - 1))</f>
        <v>タクシーで1人で通院する</v>
      </c>
      <c r="E214" s="93" t="str">
        <f>IF('２．目標候補選択'!T188="","",LEFT('２．目標候補選択'!T188, FIND(CHAR(10), '２．目標候補選択'!T188) - 1))</f>
        <v>家族の車に同乗してスーパーに行く</v>
      </c>
      <c r="F214" s="93" t="str">
        <f>IF('２．目標候補選択'!U188="","",LEFT('２．目標候補選択'!U188, FIND(CHAR(10), '２．目標候補選択'!U188) - 1))</f>
        <v>タクシーで娘夫婦の家に出掛ける</v>
      </c>
    </row>
    <row r="215" spans="3:25" ht="12.95" hidden="1" customHeight="1">
      <c r="C215" s="13" t="s">
        <v>636</v>
      </c>
      <c r="D215" s="93" t="str">
        <f>IF('２．目標候補選択'!S189="","",LEFT('２．目標候補選択'!S189, FIND(CHAR(10), '２．目標候補選択'!S189) - 1))</f>
        <v>1人でバスに乗車して通院する</v>
      </c>
      <c r="E215" s="93" t="str">
        <f>IF('２．目標候補選択'!T189="","",LEFT('２．目標候補選択'!T189, FIND(CHAR(10), '２．目標候補選択'!T189) - 1))</f>
        <v>電車に乗って買い物に行く</v>
      </c>
      <c r="F215" s="93" t="str">
        <f>IF('２．目標候補選択'!U189="","",LEFT('２．目標候補選択'!U189, FIND(CHAR(10), '２．目標候補選択'!U189) - 1))</f>
        <v>ヘルパー同伴で電車を利用する</v>
      </c>
    </row>
    <row r="216" spans="3:25" ht="12.95" hidden="1" customHeight="1">
      <c r="C216" s="13" t="s">
        <v>636</v>
      </c>
      <c r="D216" s="93" t="str">
        <f>IF('２．目標候補選択'!S190="","",LEFT('２．目標候補選択'!S190, FIND(CHAR(10), '２．目標候補選択'!S190) - 1))</f>
        <v>新幹線で遠方に出掛ける</v>
      </c>
      <c r="E216" s="93" t="str">
        <f>IF('２．目標候補選択'!T190="","",LEFT('２．目標候補選択'!T190, FIND(CHAR(10), '２．目標候補選択'!T190) - 1))</f>
        <v>飛行機に乗って遠方に出向く</v>
      </c>
      <c r="F216" s="93" t="str">
        <f>IF('２．目標候補選択'!U190="","",LEFT('２．目標候補選択'!U190, FIND(CHAR(10), '２．目標候補選択'!U190) - 1))</f>
        <v>電車で遠方の実家に出向く</v>
      </c>
    </row>
    <row r="217" spans="3:25" ht="12.95" hidden="1" customHeight="1">
      <c r="C217" s="13" t="s">
        <v>636</v>
      </c>
      <c r="D217" s="93" t="str">
        <f>IF('２．目標候補選択'!S191="","",LEFT('２．目標候補選択'!S191, FIND(CHAR(10), '２．目標候補選択'!S191) - 1))</f>
        <v>自転車に乗って近隣に出掛ける</v>
      </c>
      <c r="E217" s="93" t="str">
        <f>IF('２．目標候補選択'!T191="","",LEFT('２．目標候補選択'!T191, FIND(CHAR(10), '２．目標候補選択'!T191) - 1))</f>
        <v>スクーターに乗って出掛ける</v>
      </c>
      <c r="F217" s="93" t="str">
        <f>IF('２．目標候補選択'!U191="","",LEFT('２．目標候補選択'!U191, FIND(CHAR(10), '２．目標候補選択'!U191) - 1))</f>
        <v>自家用車を運転して出掛ける</v>
      </c>
    </row>
    <row r="218" spans="3:25" ht="12.95" hidden="1" customHeight="1">
      <c r="C218" s="13" t="s">
        <v>636</v>
      </c>
      <c r="D218" s="93" t="str">
        <f>IF('２．目標候補選択'!S192="","",LEFT('２．目標候補選択'!S192, FIND(CHAR(10), '２．目標候補選択'!S192) - 1))</f>
        <v>自宅浴室で1人で入浴する</v>
      </c>
      <c r="E218" s="93" t="str">
        <f>IF('２．目標候補選択'!T192="","",LEFT('２．目標候補選択'!T192, FIND(CHAR(10), '２．目標候補選択'!T192) - 1))</f>
        <v>1人で洗身･洗髪をする</v>
      </c>
      <c r="F218" s="93" t="str">
        <f>IF('２．目標候補選択'!U192="","",LEFT('２．目標候補選択'!U192, FIND(CHAR(10), '２．目標候補選択'!U192) - 1))</f>
        <v>浴槽出入りを1人で行う</v>
      </c>
    </row>
    <row r="219" spans="3:25" ht="12.95" hidden="1" customHeight="1">
      <c r="C219" s="13" t="s">
        <v>636</v>
      </c>
      <c r="D219" s="93" t="str">
        <f>IF('２．目標候補選択'!S193="","",LEFT('２．目標候補選択'!S193, FIND(CHAR(10), '２．目標候補選択'!S193) - 1))</f>
        <v>洗面台で洗顔する</v>
      </c>
      <c r="E219" s="93" t="str">
        <f>IF('２．目標候補選択'!T193="","",LEFT('２．目標候補選択'!T193, FIND(CHAR(10), '２．目標候補選択'!T193) - 1))</f>
        <v>1人で爪が切れる</v>
      </c>
      <c r="F219" s="93" t="str">
        <f>IF('２．目標候補選択'!U193="","",LEFT('２．目標候補選択'!U193, FIND(CHAR(10), '２．目標候補選択'!U193) - 1))</f>
        <v>1人で歯磨きをする</v>
      </c>
    </row>
    <row r="220" spans="3:25" ht="12.95" hidden="1" customHeight="1">
      <c r="C220" s="13" t="s">
        <v>636</v>
      </c>
      <c r="D220" s="93" t="str">
        <f>IF('２．目標候補選択'!S194="","",LEFT('２．目標候補選択'!S194, FIND(CHAR(10), '２．目標候補選択'!S194) - 1))</f>
        <v>定時に1人で排尿する</v>
      </c>
      <c r="E220" s="93" t="str">
        <f>IF('２．目標候補選択'!T194="","",LEFT('２．目標候補選択'!T194, FIND(CHAR(10), '２．目標候補選択'!T194) - 1))</f>
        <v>1人で排便する</v>
      </c>
      <c r="F220" s="93" t="str">
        <f>IF('２．目標候補選択'!U194="","",LEFT('２．目標候補選択'!U194, FIND(CHAR(10), '２．目標候補選択'!U194) - 1))</f>
        <v>ポータブルトイレで排泄する</v>
      </c>
    </row>
    <row r="221" spans="3:25" ht="12.95" hidden="1" customHeight="1">
      <c r="C221" s="13" t="s">
        <v>636</v>
      </c>
      <c r="D221" s="93" t="str">
        <f>IF('２．目標候補選択'!S195="","",LEFT('２．目標候補選択'!S195, FIND(CHAR(10), '２．目標候補選択'!S195) - 1))</f>
        <v>1人で着替えをする</v>
      </c>
      <c r="E221" s="93" t="str">
        <f>IF('２．目標候補選択'!T195="","",LEFT('２．目標候補選択'!T195, FIND(CHAR(10), '２．目標候補選択'!T195) - 1))</f>
        <v>自力でボタンを掛け外す</v>
      </c>
      <c r="F221" s="93" t="str">
        <f>IF('２．目標候補選択'!U195="","",LEFT('２．目標候補選択'!U195, FIND(CHAR(10), '２．目標候補選択'!U195) - 1))</f>
        <v>1人で靴を着脱する</v>
      </c>
    </row>
    <row r="222" spans="3:25" ht="12.95" hidden="1" customHeight="1">
      <c r="C222" s="13" t="s">
        <v>636</v>
      </c>
      <c r="D222" s="93" t="str">
        <f>IF('２．目標候補選択'!S196="","",LEFT('２．目標候補選択'!S196, FIND(CHAR(10), '２．目標候補選択'!S196) - 1))</f>
        <v>スプーンで食事をする</v>
      </c>
      <c r="E222" s="93" t="str">
        <f>IF('２．目標候補選択'!T196="","",LEFT('２．目標候補選択'!T196, FIND(CHAR(10), '２．目標候補選択'!T196) - 1))</f>
        <v>よく噛んで食べる</v>
      </c>
      <c r="F222" s="93" t="str">
        <f>IF('２．目標候補選択'!U196="","",LEFT('２．目標候補選択'!U196, FIND(CHAR(10), '２．目標候補選択'!U196) - 1))</f>
        <v>むせずに食事する</v>
      </c>
    </row>
    <row r="223" spans="3:25" ht="12.95" hidden="1" customHeight="1">
      <c r="C223" s="13" t="s">
        <v>636</v>
      </c>
      <c r="D223" s="93" t="str">
        <f>IF('２．目標候補選択'!S197="","",LEFT('２．目標候補選択'!S197, FIND(CHAR(10), '２．目標候補選択'!S197) - 1))</f>
        <v>定期健康診断を受ける</v>
      </c>
      <c r="E223" s="93" t="str">
        <f>IF('２．目標候補選択'!T197="","",LEFT('２．目標候補選択'!T197, FIND(CHAR(10), '２．目標候補選択'!T197) - 1))</f>
        <v>1人でワクチン接種に出向く</v>
      </c>
      <c r="F223" s="93" t="str">
        <f>IF('２．目標候補選択'!U197="","",LEFT('２．目標候補選択'!U197, FIND(CHAR(10), '２．目標候補選択'!U197) - 1))</f>
        <v>1人で処方薬を入手する</v>
      </c>
    </row>
    <row r="224" spans="3:25" ht="12.95" hidden="1" customHeight="1">
      <c r="C224" s="13" t="s">
        <v>636</v>
      </c>
      <c r="D224" s="93" t="str">
        <f>IF('２．目標候補選択'!S198="","",LEFT('２．目標候補選択'!S198, FIND(CHAR(10), '２．目標候補選択'!S198) - 1))</f>
        <v>自宅周囲を散歩する</v>
      </c>
      <c r="E224" s="93" t="str">
        <f>IF('２．目標候補選択'!T198="","",LEFT('２．目標候補選択'!T198, FIND(CHAR(10), '２．目標候補選択'!T198) - 1))</f>
        <v>早歩きでウオーキングする</v>
      </c>
      <c r="F224" s="93" t="str">
        <f>IF('２．目標候補選択'!U198="","",LEFT('２．目標候補選択'!U198, FIND(CHAR(10), '２．目標候補選択'!U198) - 1))</f>
        <v>犬と散歩する</v>
      </c>
    </row>
    <row r="225" spans="3:6" ht="12.95" hidden="1" customHeight="1">
      <c r="C225" s="13" t="s">
        <v>636</v>
      </c>
      <c r="D225" s="93" t="str">
        <f>IF('２．目標候補選択'!S199="","",LEFT('２．目標候補選択'!S199, FIND(CHAR(10), '２．目標候補選択'!S199) - 1))</f>
        <v>テレビ体操をする</v>
      </c>
      <c r="E225" s="93" t="str">
        <f>IF('２．目標候補選択'!T199="","",LEFT('２．目標候補選択'!T199, FIND(CHAR(10), '２．目標候補選択'!T199) - 1))</f>
        <v>ヨガ/柔軟体操をする</v>
      </c>
      <c r="F225" s="93" t="str">
        <f>IF('２．目標候補選択'!U199="","",LEFT('２．目標候補選択'!U199, FIND(CHAR(10), '２．目標候補選択'!U199) - 1))</f>
        <v>太極拳をする</v>
      </c>
    </row>
    <row r="226" spans="3:6" ht="12.95" hidden="1" customHeight="1">
      <c r="C226" s="13" t="s">
        <v>636</v>
      </c>
      <c r="D226" s="93" t="str">
        <f>IF('２．目標候補選択'!S200="","",LEFT('２．目標候補選択'!S200, FIND(CHAR(10), '２．目標候補選択'!S200) - 1))</f>
        <v>散歩を日課とする</v>
      </c>
      <c r="E226" s="93" t="str">
        <f>IF('２．目標候補選択'!T200="","",LEFT('２．目標候補選択'!T200, FIND(CHAR(10), '２．目標候補選択'!T200) - 1))</f>
        <v>体操を日課とする</v>
      </c>
      <c r="F226" s="93" t="str">
        <f>IF('２．目標候補選択'!U200="","",LEFT('２．目標候補選択'!U200, FIND(CHAR(10), '２．目標候補選択'!U200) - 1))</f>
        <v>ダンベル運動を日課とする</v>
      </c>
    </row>
    <row r="227" spans="3:6" ht="12.95" hidden="1" customHeight="1">
      <c r="C227" s="13" t="s">
        <v>636</v>
      </c>
      <c r="D227" s="93" t="str">
        <f>IF('２．目標候補選択'!S201="","",LEFT('２．目標候補選択'!S201, FIND(CHAR(10), '２．目標候補選択'!S201) - 1))</f>
        <v>散歩を長期間継続する</v>
      </c>
      <c r="E227" s="93" t="str">
        <f>IF('２．目標候補選択'!T201="","",LEFT('２．目標候補選択'!T201, FIND(CHAR(10), '２．目標候補選択'!T201) - 1))</f>
        <v>体操を長期に渡って続ける</v>
      </c>
      <c r="F227" s="93" t="str">
        <f>IF('２．目標候補選択'!U201="","",LEFT('２．目標候補選択'!U201, FIND(CHAR(10), '２．目標候補選択'!U201) - 1))</f>
        <v>ラジオ体操に年間を通して参加する</v>
      </c>
    </row>
    <row r="228" spans="3:6" ht="12.95" hidden="1" customHeight="1">
      <c r="C228" s="13" t="s">
        <v>636</v>
      </c>
      <c r="D228" s="93" t="str">
        <f>IF('２．目標候補選択'!S202="","",LEFT('２．目標候補選択'!S202, FIND(CHAR(10), '２．目標候補選択'!S202) - 1))</f>
        <v/>
      </c>
      <c r="E228" s="93" t="str">
        <f>IF('２．目標候補選択'!T202="","",LEFT('２．目標候補選択'!T202, FIND(CHAR(10), '２．目標候補選択'!T202) - 1))</f>
        <v/>
      </c>
      <c r="F228" s="93" t="str">
        <f>IF('２．目標候補選択'!U202="","",LEFT('２．目標候補選択'!U202, FIND(CHAR(10), '２．目標候補選択'!U202) - 1))</f>
        <v/>
      </c>
    </row>
    <row r="229" spans="3:6" ht="12.95" hidden="1" customHeight="1">
      <c r="C229" s="13" t="s">
        <v>636</v>
      </c>
      <c r="D229" s="93" t="str">
        <f>IF('２．目標候補選択'!S203="","",LEFT('２．目標候補選択'!S203, FIND(CHAR(10), '２．目標候補選択'!S203) - 1))</f>
        <v/>
      </c>
      <c r="E229" s="93" t="str">
        <f>IF('２．目標候補選択'!T203="","",LEFT('２．目標候補選択'!T203, FIND(CHAR(10), '２．目標候補選択'!T203) - 1))</f>
        <v/>
      </c>
      <c r="F229" s="93" t="str">
        <f>IF('２．目標候補選択'!U203="","",LEFT('２．目標候補選択'!U203, FIND(CHAR(10), '２．目標候補選択'!U203) - 1))</f>
        <v/>
      </c>
    </row>
    <row r="230" spans="3:6" ht="12.95" hidden="1" customHeight="1">
      <c r="C230" s="13" t="s">
        <v>636</v>
      </c>
      <c r="D230" s="93" t="str">
        <f>IF('２．目標候補選択'!S204="","",LEFT('２．目標候補選択'!S204, FIND(CHAR(10), '２．目標候補選択'!S204) - 1))</f>
        <v/>
      </c>
      <c r="E230" s="93" t="str">
        <f>IF('２．目標候補選択'!T204="","",LEFT('２．目標候補選択'!T204, FIND(CHAR(10), '２．目標候補選択'!T204) - 1))</f>
        <v/>
      </c>
      <c r="F230" s="93" t="str">
        <f>IF('２．目標候補選択'!U204="","",LEFT('２．目標候補選択'!U204, FIND(CHAR(10), '２．目標候補選択'!U204) - 1))</f>
        <v/>
      </c>
    </row>
    <row r="231" spans="3:6" ht="12.95" hidden="1" customHeight="1">
      <c r="C231" s="13" t="s">
        <v>636</v>
      </c>
      <c r="D231" s="93" t="str">
        <f>IF('２．目標候補選択'!S205="","",LEFT('２．目標候補選択'!S205, FIND(CHAR(10), '２．目標候補選択'!S205) - 1))</f>
        <v/>
      </c>
      <c r="E231" s="93" t="str">
        <f>IF('２．目標候補選択'!T205="","",LEFT('２．目標候補選択'!T205, FIND(CHAR(10), '２．目標候補選択'!T205) - 1))</f>
        <v/>
      </c>
      <c r="F231" s="93" t="str">
        <f>IF('２．目標候補選択'!U205="","",LEFT('２．目標候補選択'!U205, FIND(CHAR(10), '２．目標候補選択'!U205) - 1))</f>
        <v/>
      </c>
    </row>
    <row r="232" spans="3:6" ht="12.95" hidden="1" customHeight="1">
      <c r="C232" s="13" t="s">
        <v>636</v>
      </c>
      <c r="D232" s="93" t="str">
        <f>IF('２．目標候補選択'!S206="","",LEFT('２．目標候補選択'!S206, FIND(CHAR(10), '２．目標候補選択'!S206) - 1))</f>
        <v/>
      </c>
      <c r="E232" s="93" t="str">
        <f>IF('２．目標候補選択'!T206="","",LEFT('２．目標候補選択'!T206, FIND(CHAR(10), '２．目標候補選択'!T206) - 1))</f>
        <v/>
      </c>
      <c r="F232" s="93" t="str">
        <f>IF('２．目標候補選択'!U206="","",LEFT('２．目標候補選択'!U206, FIND(CHAR(10), '２．目標候補選択'!U206) - 1))</f>
        <v/>
      </c>
    </row>
    <row r="233" spans="3:6" ht="12.95" hidden="1" customHeight="1">
      <c r="C233" s="13" t="s">
        <v>636</v>
      </c>
      <c r="D233" s="93" t="str">
        <f>IF('２．目標候補選択'!S207="","",LEFT('２．目標候補選択'!S207, FIND(CHAR(10), '２．目標候補選択'!S207) - 1))</f>
        <v/>
      </c>
      <c r="E233" s="93" t="str">
        <f>IF('２．目標候補選択'!T207="","",LEFT('２．目標候補選択'!T207, FIND(CHAR(10), '２．目標候補選択'!T207) - 1))</f>
        <v/>
      </c>
      <c r="F233" s="93" t="str">
        <f>IF('２．目標候補選択'!U207="","",LEFT('２．目標候補選択'!U207, FIND(CHAR(10), '２．目標候補選択'!U207) - 1))</f>
        <v/>
      </c>
    </row>
    <row r="234" spans="3:6" ht="12.95" hidden="1" customHeight="1">
      <c r="C234" s="13" t="s">
        <v>636</v>
      </c>
      <c r="D234" s="93" t="str">
        <f>IF('２．目標候補選択'!S208="","",LEFT('２．目標候補選択'!S208, FIND(CHAR(10), '２．目標候補選択'!S208) - 1))</f>
        <v/>
      </c>
      <c r="E234" s="93" t="str">
        <f>IF('２．目標候補選択'!T208="","",LEFT('２．目標候補選択'!T208, FIND(CHAR(10), '２．目標候補選択'!T208) - 1))</f>
        <v/>
      </c>
      <c r="F234" s="93" t="str">
        <f>IF('２．目標候補選択'!U208="","",LEFT('２．目標候補選択'!U208, FIND(CHAR(10), '２．目標候補選択'!U208) - 1))</f>
        <v/>
      </c>
    </row>
    <row r="235" spans="3:6" ht="12.95" hidden="1" customHeight="1">
      <c r="C235" s="13" t="s">
        <v>636</v>
      </c>
      <c r="D235" s="93" t="str">
        <f>IF('２．目標候補選択'!S209="","",LEFT('２．目標候補選択'!S209, FIND(CHAR(10), '２．目標候補選択'!S209) - 1))</f>
        <v/>
      </c>
      <c r="E235" s="93" t="str">
        <f>IF('２．目標候補選択'!T209="","",LEFT('２．目標候補選択'!T209, FIND(CHAR(10), '２．目標候補選択'!T209) - 1))</f>
        <v/>
      </c>
      <c r="F235" s="93" t="str">
        <f>IF('２．目標候補選択'!U209="","",LEFT('２．目標候補選択'!U209, FIND(CHAR(10), '２．目標候補選択'!U209) - 1))</f>
        <v/>
      </c>
    </row>
    <row r="236" spans="3:6" ht="12.95" hidden="1" customHeight="1">
      <c r="C236" s="13" t="s">
        <v>636</v>
      </c>
      <c r="D236" s="93" t="str">
        <f>IF('２．目標候補選択'!S210="","",LEFT('２．目標候補選択'!S210, FIND(CHAR(10), '２．目標候補選択'!S210) - 1))</f>
        <v/>
      </c>
      <c r="E236" s="93" t="str">
        <f>IF('２．目標候補選択'!T210="","",LEFT('２．目標候補選択'!T210, FIND(CHAR(10), '２．目標候補選択'!T210) - 1))</f>
        <v/>
      </c>
      <c r="F236" s="93" t="str">
        <f>IF('２．目標候補選択'!U210="","",LEFT('２．目標候補選択'!U210, FIND(CHAR(10), '２．目標候補選択'!U210) - 1))</f>
        <v/>
      </c>
    </row>
    <row r="237" spans="3:6" ht="12.95" hidden="1" customHeight="1">
      <c r="C237" s="13" t="s">
        <v>636</v>
      </c>
      <c r="D237" s="93" t="str">
        <f>IF('２．目標候補選択'!S211="","",LEFT('２．目標候補選択'!S211, FIND(CHAR(10), '２．目標候補選択'!S211) - 1))</f>
        <v/>
      </c>
      <c r="E237" s="93" t="str">
        <f>IF('２．目標候補選択'!T211="","",LEFT('２．目標候補選択'!T211, FIND(CHAR(10), '２．目標候補選択'!T211) - 1))</f>
        <v/>
      </c>
      <c r="F237" s="93" t="str">
        <f>IF('２．目標候補選択'!U211="","",LEFT('２．目標候補選択'!U211, FIND(CHAR(10), '２．目標候補選択'!U211) - 1))</f>
        <v/>
      </c>
    </row>
    <row r="238" spans="3:6" ht="12.95" hidden="1" customHeight="1"/>
    <row r="239" spans="3:6" ht="12.95" hidden="1" customHeight="1"/>
    <row r="240" spans="3:6" ht="12.95" hidden="1" customHeight="1"/>
    <row r="241" spans="3:21" ht="12.95" hidden="1" customHeight="1">
      <c r="C241" s="38" t="s">
        <v>968</v>
      </c>
      <c r="U241" s="38" t="s">
        <v>636</v>
      </c>
    </row>
    <row r="242" spans="3:21" ht="3.95" hidden="1" customHeight="1">
      <c r="C242" s="38" t="s">
        <v>636</v>
      </c>
      <c r="D242" s="58" t="str">
        <f>IF('２．目標候補選択'!S245="","",LEFT('２．目標候補選択'!S245, FIND(CHAR(10), '２．目標候補選択'!S245) - 1))</f>
        <v>デイサービスで他の利用者との交流を楽しむ</v>
      </c>
      <c r="E242" s="58" t="str">
        <f>IF('２．目標候補選択'!T245="","",LEFT('２．目標候補選択'!T245, FIND(CHAR(10), '２．目標候補選択'!T245) - 1))</f>
        <v>デイサービス職員との会話を楽しむ</v>
      </c>
      <c r="F242" s="58" t="str">
        <f>IF('２．目標候補選択'!U245="","",LEFT('２．目標候補選択'!U245, FIND(CHAR(10), '２．目標候補選択'!U245) - 1))</f>
        <v/>
      </c>
      <c r="G242" s="58" t="str">
        <f>IF('２．目標候補選択'!V245="","",LEFT('２．目標候補選択'!V245, FIND(CHAR(10), '２．目標候補選択'!V245) - 1))</f>
        <v/>
      </c>
      <c r="H242" s="58" t="str">
        <f>IF('２．目標候補選択'!W245="","",LEFT('２．目標候補選択'!W245, FIND(CHAR(10), '２．目標候補選択'!W245) - 1))</f>
        <v/>
      </c>
      <c r="I242" s="58" t="str">
        <f>IF('２．目標候補選択'!X245="","",LEFT('２．目標候補選択'!X245, FIND(CHAR(10), '２．目標候補選択'!X245) - 1))</f>
        <v/>
      </c>
      <c r="U242" s="53" t="s">
        <v>234</v>
      </c>
    </row>
    <row r="243" spans="3:21" ht="0.95" hidden="1" customHeight="1">
      <c r="C243" s="38" t="s">
        <v>636</v>
      </c>
      <c r="D243" s="58" t="str">
        <f>IF('２．目標候補選択'!S246="","",LEFT('２．目標候補選択'!S246, FIND(CHAR(10), '２．目標候補選択'!S246) - 1))</f>
        <v/>
      </c>
      <c r="E243" s="58" t="str">
        <f>IF('２．目標候補選択'!T246="","",LEFT('２．目標候補選択'!T246, FIND(CHAR(10), '２．目標候補選択'!T246) - 1))</f>
        <v/>
      </c>
      <c r="F243" s="58" t="str">
        <f>IF('２．目標候補選択'!U246="","",LEFT('２．目標候補選択'!U246, FIND(CHAR(10), '２．目標候補選択'!U246) - 1))</f>
        <v/>
      </c>
      <c r="G243" s="58" t="str">
        <f>IF('２．目標候補選択'!V246="","",LEFT('２．目標候補選択'!V246, FIND(CHAR(10), '２．目標候補選択'!V246) - 1))</f>
        <v/>
      </c>
      <c r="H243" s="58" t="str">
        <f>IF('２．目標候補選択'!W246="","",LEFT('２．目標候補選択'!W246, FIND(CHAR(10), '２．目標候補選択'!W246) - 1))</f>
        <v/>
      </c>
      <c r="U243" s="53" t="s">
        <v>969</v>
      </c>
    </row>
    <row r="244" spans="3:21" ht="11.1" hidden="1" customHeight="1">
      <c r="C244" s="38" t="s">
        <v>636</v>
      </c>
      <c r="D244" s="58" t="str">
        <f>IF('２．目標候補選択'!S247="","",LEFT('２．目標候補選択'!S247, FIND(CHAR(10), '２．目標候補選択'!S247) - 1))</f>
        <v/>
      </c>
      <c r="E244" s="58" t="str">
        <f>IF('２．目標候補選択'!T247="","",LEFT('２．目標候補選択'!T247, FIND(CHAR(10), '２．目標候補選択'!T247) - 1))</f>
        <v/>
      </c>
      <c r="F244" s="58" t="str">
        <f>IF('２．目標候補選択'!U247="","",LEFT('２．目標候補選択'!U247, FIND(CHAR(10), '２．目標候補選択'!U247) - 1))</f>
        <v/>
      </c>
      <c r="G244" s="58" t="str">
        <f>IF('２．目標候補選択'!V247="","",LEFT('２．目標候補選択'!V247, FIND(CHAR(10), '２．目標候補選択'!V247) - 1))</f>
        <v/>
      </c>
      <c r="H244" s="58" t="str">
        <f>IF('２．目標候補選択'!W247="","",LEFT('２．目標候補選択'!W247, FIND(CHAR(10), '２．目標候補選択'!W247) - 1))</f>
        <v/>
      </c>
      <c r="U244" s="53" t="s">
        <v>242</v>
      </c>
    </row>
    <row r="245" spans="3:21" ht="0.95" hidden="1" customHeight="1">
      <c r="C245" s="38" t="s">
        <v>636</v>
      </c>
      <c r="D245" s="58" t="str">
        <f>IF('２．目標候補選択'!S248="","",LEFT('２．目標候補選択'!S248, FIND(CHAR(10), '２．目標候補選択'!S248) - 1))</f>
        <v/>
      </c>
      <c r="E245" s="58" t="str">
        <f>IF('２．目標候補選択'!T248="","",LEFT('２．目標候補選択'!T248, FIND(CHAR(10), '２．目標候補選択'!T248) - 1))</f>
        <v/>
      </c>
      <c r="F245" s="58" t="str">
        <f>IF('２．目標候補選択'!U248="","",LEFT('２．目標候補選択'!U248, FIND(CHAR(10), '２．目標候補選択'!U248) - 1))</f>
        <v/>
      </c>
      <c r="G245" s="58" t="str">
        <f>IF('２．目標候補選択'!V248="","",LEFT('２．目標候補選択'!V248, FIND(CHAR(10), '２．目標候補選択'!V248) - 1))</f>
        <v/>
      </c>
      <c r="H245" s="58" t="str">
        <f>IF('２．目標候補選択'!W248="","",LEFT('２．目標候補選択'!W248, FIND(CHAR(10), '２．目標候補選択'!W248) - 1))</f>
        <v/>
      </c>
      <c r="U245" s="53" t="s">
        <v>970</v>
      </c>
    </row>
    <row r="246" spans="3:21" ht="3" hidden="1" customHeight="1">
      <c r="C246" s="38" t="s">
        <v>636</v>
      </c>
      <c r="D246" s="58" t="str">
        <f>IF('２．目標候補選択'!S249="","",LEFT('２．目標候補選択'!S249, FIND(CHAR(10), '２．目標候補選択'!S249) - 1))</f>
        <v/>
      </c>
      <c r="E246" s="58" t="str">
        <f>IF('２．目標候補選択'!T249="","",LEFT('２．目標候補選択'!T249, FIND(CHAR(10), '２．目標候補選択'!T249) - 1))</f>
        <v/>
      </c>
      <c r="F246" s="58" t="str">
        <f>IF('２．目標候補選択'!U249="","",LEFT('２．目標候補選択'!U249, FIND(CHAR(10), '２．目標候補選択'!U249) - 1))</f>
        <v/>
      </c>
      <c r="G246" s="58" t="str">
        <f>IF('２．目標候補選択'!V249="","",LEFT('２．目標候補選択'!V249, FIND(CHAR(10), '２．目標候補選択'!V249) - 1))</f>
        <v/>
      </c>
      <c r="H246" s="58" t="str">
        <f>IF('２．目標候補選択'!W249="","",LEFT('２．目標候補選択'!W249, FIND(CHAR(10), '２．目標候補選択'!W249) - 1))</f>
        <v/>
      </c>
      <c r="U246" s="53" t="s">
        <v>188</v>
      </c>
    </row>
    <row r="247" spans="3:21" ht="0.95" hidden="1" customHeight="1">
      <c r="C247" s="38" t="s">
        <v>636</v>
      </c>
      <c r="D247" s="58" t="str">
        <f>IF('２．目標候補選択'!S250="","",LEFT('２．目標候補選択'!S250, FIND(CHAR(10), '２．目標候補選択'!S250) - 1))</f>
        <v/>
      </c>
      <c r="E247" s="58" t="str">
        <f>IF('２．目標候補選択'!T250="","",LEFT('２．目標候補選択'!T250, FIND(CHAR(10), '２．目標候補選択'!T250) - 1))</f>
        <v/>
      </c>
      <c r="F247" s="58" t="str">
        <f>IF('２．目標候補選択'!U250="","",LEFT('２．目標候補選択'!U250, FIND(CHAR(10), '２．目標候補選択'!U250) - 1))</f>
        <v/>
      </c>
      <c r="G247" s="58" t="str">
        <f>IF('２．目標候補選択'!V250="","",LEFT('２．目標候補選択'!V250, FIND(CHAR(10), '２．目標候補選択'!V250) - 1))</f>
        <v/>
      </c>
      <c r="H247" s="58" t="str">
        <f>IF('２．目標候補選択'!W250="","",LEFT('２．目標候補選択'!W250, FIND(CHAR(10), '２．目標候補選択'!W250) - 1))</f>
        <v/>
      </c>
      <c r="U247" s="53" t="s">
        <v>971</v>
      </c>
    </row>
    <row r="248" spans="3:21" ht="0.95" hidden="1" customHeight="1">
      <c r="C248" s="38" t="s">
        <v>636</v>
      </c>
      <c r="D248" s="58" t="str">
        <f>IF('２．目標候補選択'!S251="","",LEFT('２．目標候補選択'!S251, FIND(CHAR(10), '２．目標候補選択'!S251) - 1))</f>
        <v/>
      </c>
      <c r="E248" s="58" t="str">
        <f>IF('２．目標候補選択'!T251="","",LEFT('２．目標候補選択'!T251, FIND(CHAR(10), '２．目標候補選択'!T251) - 1))</f>
        <v/>
      </c>
      <c r="F248" s="58" t="str">
        <f>IF('２．目標候補選択'!U251="","",LEFT('２．目標候補選択'!U251, FIND(CHAR(10), '２．目標候補選択'!U251) - 1))</f>
        <v/>
      </c>
      <c r="G248" s="58" t="str">
        <f>IF('２．目標候補選択'!V251="","",LEFT('２．目標候補選択'!V251, FIND(CHAR(10), '２．目標候補選択'!V251) - 1))</f>
        <v/>
      </c>
      <c r="H248" s="58" t="str">
        <f>IF('２．目標候補選択'!W251="","",LEFT('２．目標候補選択'!W251, FIND(CHAR(10), '２．目標候補選択'!W251) - 1))</f>
        <v/>
      </c>
      <c r="U248" s="53" t="s">
        <v>972</v>
      </c>
    </row>
    <row r="249" spans="3:21" ht="0.95" hidden="1" customHeight="1">
      <c r="C249" s="38" t="s">
        <v>636</v>
      </c>
      <c r="D249" s="58" t="str">
        <f>IF('２．目標候補選択'!S252="","",LEFT('２．目標候補選択'!S252, FIND(CHAR(10), '２．目標候補選択'!S252) - 1))</f>
        <v/>
      </c>
      <c r="E249" s="58" t="str">
        <f>IF('２．目標候補選択'!T252="","",LEFT('２．目標候補選択'!T252, FIND(CHAR(10), '２．目標候補選択'!T252) - 1))</f>
        <v/>
      </c>
      <c r="F249" s="58" t="str">
        <f>IF('２．目標候補選択'!U252="","",LEFT('２．目標候補選択'!U252, FIND(CHAR(10), '２．目標候補選択'!U252) - 1))</f>
        <v/>
      </c>
      <c r="G249" s="58" t="str">
        <f>IF('２．目標候補選択'!V252="","",LEFT('２．目標候補選択'!V252, FIND(CHAR(10), '２．目標候補選択'!V252) - 1))</f>
        <v/>
      </c>
      <c r="H249" s="58" t="str">
        <f>IF('２．目標候補選択'!W252="","",LEFT('２．目標候補選択'!W252, FIND(CHAR(10), '２．目標候補選択'!W252) - 1))</f>
        <v/>
      </c>
      <c r="U249" s="53" t="s">
        <v>258</v>
      </c>
    </row>
    <row r="250" spans="3:21" ht="0.95" hidden="1" customHeight="1">
      <c r="C250" s="38" t="s">
        <v>636</v>
      </c>
      <c r="D250" s="58" t="str">
        <f>IF('２．目標候補選択'!S253="","",LEFT('２．目標候補選択'!S253, FIND(CHAR(10), '２．目標候補選択'!S253) - 1))</f>
        <v/>
      </c>
      <c r="E250" s="58" t="str">
        <f>IF('２．目標候補選択'!T253="","",LEFT('２．目標候補選択'!T253, FIND(CHAR(10), '２．目標候補選択'!T253) - 1))</f>
        <v/>
      </c>
      <c r="F250" s="58" t="str">
        <f>IF('２．目標候補選択'!U253="","",LEFT('２．目標候補選択'!U253, FIND(CHAR(10), '２．目標候補選択'!U253) - 1))</f>
        <v/>
      </c>
      <c r="G250" s="58" t="str">
        <f>IF('２．目標候補選択'!V253="","",LEFT('２．目標候補選択'!V253, FIND(CHAR(10), '２．目標候補選択'!V253) - 1))</f>
        <v/>
      </c>
      <c r="H250" s="58" t="str">
        <f>IF('２．目標候補選択'!W253="","",LEFT('２．目標候補選択'!W253, FIND(CHAR(10), '２．目標候補選択'!W253) - 1))</f>
        <v/>
      </c>
      <c r="U250" s="53" t="s">
        <v>973</v>
      </c>
    </row>
    <row r="251" spans="3:21" ht="0.95" hidden="1" customHeight="1">
      <c r="C251" s="38" t="s">
        <v>636</v>
      </c>
      <c r="D251" s="58" t="str">
        <f>IF('２．目標候補選択'!S254="","",LEFT('２．目標候補選択'!S254, FIND(CHAR(10), '２．目標候補選択'!S254) - 1))</f>
        <v/>
      </c>
      <c r="E251" s="58" t="str">
        <f>IF('２．目標候補選択'!T254="","",LEFT('２．目標候補選択'!T254, FIND(CHAR(10), '２．目標候補選択'!T254) - 1))</f>
        <v/>
      </c>
      <c r="F251" s="58" t="str">
        <f>IF('２．目標候補選択'!U254="","",LEFT('２．目標候補選択'!U254, FIND(CHAR(10), '２．目標候補選択'!U254) - 1))</f>
        <v/>
      </c>
      <c r="G251" s="58" t="str">
        <f>IF('２．目標候補選択'!V254="","",LEFT('２．目標候補選択'!V254, FIND(CHAR(10), '２．目標候補選択'!V254) - 1))</f>
        <v/>
      </c>
      <c r="H251" s="58" t="str">
        <f>IF('２．目標候補選択'!W254="","",LEFT('２．目標候補選択'!W254, FIND(CHAR(10), '２．目標候補選択'!W254) - 1))</f>
        <v/>
      </c>
      <c r="U251" s="53" t="s">
        <v>266</v>
      </c>
    </row>
    <row r="252" spans="3:21" ht="2.1" hidden="1" customHeight="1">
      <c r="C252" s="38" t="s">
        <v>636</v>
      </c>
      <c r="D252" s="58" t="str">
        <f>IF('２．目標候補選択'!S255="","",LEFT('２．目標候補選択'!S255, FIND(CHAR(10), '２．目標候補選択'!S255) - 1))</f>
        <v/>
      </c>
      <c r="E252" s="58" t="str">
        <f>IF('２．目標候補選択'!T255="","",LEFT('２．目標候補選択'!T255, FIND(CHAR(10), '２．目標候補選択'!T255) - 1))</f>
        <v/>
      </c>
      <c r="F252" s="58" t="str">
        <f>IF('２．目標候補選択'!U255="","",LEFT('２．目標候補選択'!U255, FIND(CHAR(10), '２．目標候補選択'!U255) - 1))</f>
        <v/>
      </c>
      <c r="G252" s="58" t="str">
        <f>IF('２．目標候補選択'!V255="","",LEFT('２．目標候補選択'!V255, FIND(CHAR(10), '２．目標候補選択'!V255) - 1))</f>
        <v/>
      </c>
      <c r="H252" s="58" t="str">
        <f>IF('２．目標候補選択'!W255="","",LEFT('２．目標候補選択'!W255, FIND(CHAR(10), '２．目標候補選択'!W255) - 1))</f>
        <v/>
      </c>
      <c r="U252" s="53" t="s">
        <v>274</v>
      </c>
    </row>
    <row r="253" spans="3:21" ht="0.95" hidden="1" customHeight="1">
      <c r="C253" s="38" t="s">
        <v>636</v>
      </c>
      <c r="D253" s="58" t="str">
        <f>IF('２．目標候補選択'!S256="","",LEFT('２．目標候補選択'!S256, FIND(CHAR(10), '２．目標候補選択'!S256) - 1))</f>
        <v/>
      </c>
      <c r="E253" s="58" t="str">
        <f>IF('２．目標候補選択'!T256="","",LEFT('２．目標候補選択'!T256, FIND(CHAR(10), '２．目標候補選択'!T256) - 1))</f>
        <v/>
      </c>
      <c r="F253" s="58" t="str">
        <f>IF('２．目標候補選択'!U256="","",LEFT('２．目標候補選択'!U256, FIND(CHAR(10), '２．目標候補選択'!U256) - 1))</f>
        <v/>
      </c>
      <c r="G253" s="58" t="str">
        <f>IF('２．目標候補選択'!V256="","",LEFT('２．目標候補選択'!V256, FIND(CHAR(10), '２．目標候補選択'!V256) - 1))</f>
        <v/>
      </c>
      <c r="H253" s="58" t="str">
        <f>IF('２．目標候補選択'!W256="","",LEFT('２．目標候補選択'!W256, FIND(CHAR(10), '２．目標候補選択'!W256) - 1))</f>
        <v/>
      </c>
      <c r="U253" s="53" t="s">
        <v>282</v>
      </c>
    </row>
    <row r="254" spans="3:21" ht="8.1" hidden="1" customHeight="1">
      <c r="C254" s="38" t="s">
        <v>636</v>
      </c>
      <c r="D254" s="58" t="str">
        <f>IF('２．目標候補選択'!S257="","",LEFT('２．目標候補選択'!S257, FIND(CHAR(10), '２．目標候補選択'!S257) - 1))</f>
        <v/>
      </c>
      <c r="E254" s="58" t="str">
        <f>IF('２．目標候補選択'!T257="","",LEFT('２．目標候補選択'!T257, FIND(CHAR(10), '２．目標候補選択'!T257) - 1))</f>
        <v/>
      </c>
      <c r="F254" s="58" t="str">
        <f>IF('２．目標候補選択'!U257="","",LEFT('２．目標候補選択'!U257, FIND(CHAR(10), '２．目標候補選択'!U257) - 1))</f>
        <v/>
      </c>
      <c r="G254" s="58" t="str">
        <f>IF('２．目標候補選択'!V257="","",LEFT('２．目標候補選択'!V257, FIND(CHAR(10), '２．目標候補選択'!V257) - 1))</f>
        <v/>
      </c>
      <c r="H254" s="58" t="str">
        <f>IF('２．目標候補選択'!W257="","",LEFT('２．目標候補選択'!W257, FIND(CHAR(10), '２．目標候補選択'!W257) - 1))</f>
        <v/>
      </c>
      <c r="U254" s="53" t="s">
        <v>974</v>
      </c>
    </row>
    <row r="255" spans="3:21" ht="0.95" hidden="1" customHeight="1">
      <c r="C255" s="38" t="s">
        <v>636</v>
      </c>
      <c r="D255" s="58" t="str">
        <f>IF('２．目標候補選択'!S258="","",LEFT('２．目標候補選択'!S258, FIND(CHAR(10), '２．目標候補選択'!S258) - 1))</f>
        <v/>
      </c>
      <c r="E255" s="58" t="str">
        <f>IF('２．目標候補選択'!T258="","",LEFT('２．目標候補選択'!T258, FIND(CHAR(10), '２．目標候補選択'!T258) - 1))</f>
        <v/>
      </c>
      <c r="F255" s="58" t="str">
        <f>IF('２．目標候補選択'!U258="","",LEFT('２．目標候補選択'!U258, FIND(CHAR(10), '２．目標候補選択'!U258) - 1))</f>
        <v/>
      </c>
      <c r="G255" s="58" t="str">
        <f>IF('２．目標候補選択'!V258="","",LEFT('２．目標候補選択'!V258, FIND(CHAR(10), '２．目標候補選択'!V258) - 1))</f>
        <v/>
      </c>
      <c r="H255" s="58" t="str">
        <f>IF('２．目標候補選択'!W258="","",LEFT('２．目標候補選択'!W258, FIND(CHAR(10), '２．目標候補選択'!W258) - 1))</f>
        <v/>
      </c>
      <c r="U255" s="53" t="s">
        <v>975</v>
      </c>
    </row>
    <row r="256" spans="3:21" ht="12.95" hidden="1" customHeight="1">
      <c r="C256" s="38" t="s">
        <v>636</v>
      </c>
      <c r="D256" s="58" t="str">
        <f>IF('２．目標候補選択'!S259="","",LEFT('２．目標候補選択'!S259, FIND(CHAR(10), '２．目標候補選択'!S259) - 1))</f>
        <v/>
      </c>
      <c r="E256" s="58" t="str">
        <f>IF('２．目標候補選択'!T259="","",LEFT('２．目標候補選択'!T259, FIND(CHAR(10), '２．目標候補選択'!T259) - 1))</f>
        <v/>
      </c>
      <c r="F256" s="58" t="str">
        <f>IF('２．目標候補選択'!U259="","",LEFT('２．目標候補選択'!U259, FIND(CHAR(10), '２．目標候補選択'!U259) - 1))</f>
        <v/>
      </c>
      <c r="G256" s="58" t="str">
        <f>IF('２．目標候補選択'!V259="","",LEFT('２．目標候補選択'!V259, FIND(CHAR(10), '２．目標候補選択'!V259) - 1))</f>
        <v/>
      </c>
      <c r="H256" s="58" t="str">
        <f>IF('２．目標候補選択'!W259="","",LEFT('２．目標候補選択'!W259, FIND(CHAR(10), '２．目標候補選択'!W259) - 1))</f>
        <v/>
      </c>
      <c r="U256" s="53" t="s">
        <v>976</v>
      </c>
    </row>
    <row r="257" spans="3:21" ht="0.95" hidden="1" customHeight="1">
      <c r="C257" s="38" t="s">
        <v>636</v>
      </c>
      <c r="D257" s="58" t="str">
        <f>IF('２．目標候補選択'!S260="","",LEFT('２．目標候補選択'!S260, FIND(CHAR(10), '２．目標候補選択'!S260) - 1))</f>
        <v/>
      </c>
      <c r="E257" s="58" t="str">
        <f>IF('２．目標候補選択'!T260="","",LEFT('２．目標候補選択'!T260, FIND(CHAR(10), '２．目標候補選択'!T260) - 1))</f>
        <v/>
      </c>
      <c r="F257" s="58" t="str">
        <f>IF('２．目標候補選択'!U260="","",LEFT('２．目標候補選択'!U260, FIND(CHAR(10), '２．目標候補選択'!U260) - 1))</f>
        <v/>
      </c>
      <c r="G257" s="58" t="str">
        <f>IF('２．目標候補選択'!V260="","",LEFT('２．目標候補選択'!V260, FIND(CHAR(10), '２．目標候補選択'!V260) - 1))</f>
        <v/>
      </c>
      <c r="H257" s="58" t="str">
        <f>IF('２．目標候補選択'!W260="","",LEFT('２．目標候補選択'!W260, FIND(CHAR(10), '２．目標候補選択'!W260) - 1))</f>
        <v/>
      </c>
      <c r="U257" s="53" t="s">
        <v>977</v>
      </c>
    </row>
    <row r="258" spans="3:21" ht="0.95" hidden="1" customHeight="1">
      <c r="C258" s="38" t="s">
        <v>636</v>
      </c>
      <c r="D258" s="58" t="str">
        <f>IF('２．目標候補選択'!S261="","",LEFT('２．目標候補選択'!S261, FIND(CHAR(10), '２．目標候補選択'!S261) - 1))</f>
        <v/>
      </c>
      <c r="E258" s="58" t="str">
        <f>IF('２．目標候補選択'!T261="","",LEFT('２．目標候補選択'!T261, FIND(CHAR(10), '２．目標候補選択'!T261) - 1))</f>
        <v/>
      </c>
      <c r="F258" s="58" t="str">
        <f>IF('２．目標候補選択'!U261="","",LEFT('２．目標候補選択'!U261, FIND(CHAR(10), '２．目標候補選択'!U261) - 1))</f>
        <v/>
      </c>
      <c r="G258" s="58" t="str">
        <f>IF('２．目標候補選択'!V261="","",LEFT('２．目標候補選択'!V261, FIND(CHAR(10), '２．目標候補選択'!V261) - 1))</f>
        <v/>
      </c>
      <c r="H258" s="58" t="str">
        <f>IF('２．目標候補選択'!W261="","",LEFT('２．目標候補選択'!W261, FIND(CHAR(10), '２．目標候補選択'!W261) - 1))</f>
        <v/>
      </c>
      <c r="U258" s="53" t="s">
        <v>978</v>
      </c>
    </row>
    <row r="259" spans="3:21" ht="0.95" hidden="1" customHeight="1">
      <c r="C259" s="38" t="s">
        <v>636</v>
      </c>
      <c r="D259" s="58" t="str">
        <f>IF('２．目標候補選択'!S262="","",LEFT('２．目標候補選択'!S262, FIND(CHAR(10), '２．目標候補選択'!S262) - 1))</f>
        <v/>
      </c>
      <c r="E259" s="58" t="str">
        <f>IF('２．目標候補選択'!T262="","",LEFT('２．目標候補選択'!T262, FIND(CHAR(10), '２．目標候補選択'!T262) - 1))</f>
        <v/>
      </c>
      <c r="F259" s="58" t="str">
        <f>IF('２．目標候補選択'!U262="","",LEFT('２．目標候補選択'!U262, FIND(CHAR(10), '２．目標候補選択'!U262) - 1))</f>
        <v/>
      </c>
      <c r="G259" s="58" t="str">
        <f>IF('２．目標候補選択'!V262="","",LEFT('２．目標候補選択'!V262, FIND(CHAR(10), '２．目標候補選択'!V262) - 1))</f>
        <v/>
      </c>
      <c r="H259" s="58" t="str">
        <f>IF('２．目標候補選択'!W262="","",LEFT('２．目標候補選択'!W262, FIND(CHAR(10), '２．目標候補選択'!W262) - 1))</f>
        <v/>
      </c>
      <c r="U259" s="53" t="s">
        <v>290</v>
      </c>
    </row>
    <row r="260" spans="3:21" ht="0.95" hidden="1" customHeight="1">
      <c r="C260" s="38" t="s">
        <v>636</v>
      </c>
      <c r="D260" s="58" t="str">
        <f>IF('２．目標候補選択'!S263="","",LEFT('２．目標候補選択'!S263, FIND(CHAR(10), '２．目標候補選択'!S263) - 1))</f>
        <v/>
      </c>
      <c r="E260" s="58" t="str">
        <f>IF('２．目標候補選択'!T263="","",LEFT('２．目標候補選択'!T263, FIND(CHAR(10), '２．目標候補選択'!T263) - 1))</f>
        <v/>
      </c>
      <c r="F260" s="58" t="str">
        <f>IF('２．目標候補選択'!U263="","",LEFT('２．目標候補選択'!U263, FIND(CHAR(10), '２．目標候補選択'!U263) - 1))</f>
        <v/>
      </c>
      <c r="G260" s="58" t="str">
        <f>IF('２．目標候補選択'!V263="","",LEFT('２．目標候補選択'!V263, FIND(CHAR(10), '２．目標候補選択'!V263) - 1))</f>
        <v/>
      </c>
      <c r="H260" s="58" t="str">
        <f>IF('２．目標候補選択'!W263="","",LEFT('２．目標候補選択'!W263, FIND(CHAR(10), '２．目標候補選択'!W263) - 1))</f>
        <v/>
      </c>
      <c r="U260" s="53" t="s">
        <v>979</v>
      </c>
    </row>
    <row r="261" spans="3:21" ht="0.95" hidden="1" customHeight="1">
      <c r="C261" s="38" t="s">
        <v>636</v>
      </c>
      <c r="D261" s="58" t="str">
        <f>IF('２．目標候補選択'!S264="","",LEFT('２．目標候補選択'!S264, FIND(CHAR(10), '２．目標候補選択'!S264) - 1))</f>
        <v/>
      </c>
      <c r="E261" s="58" t="str">
        <f>IF('２．目標候補選択'!T264="","",LEFT('２．目標候補選択'!T264, FIND(CHAR(10), '２．目標候補選択'!T264) - 1))</f>
        <v/>
      </c>
      <c r="F261" s="58" t="str">
        <f>IF('２．目標候補選択'!U264="","",LEFT('２．目標候補選択'!U264, FIND(CHAR(10), '２．目標候補選択'!U264) - 1))</f>
        <v/>
      </c>
      <c r="G261" s="58" t="str">
        <f>IF('２．目標候補選択'!V264="","",LEFT('２．目標候補選択'!V264, FIND(CHAR(10), '２．目標候補選択'!V264) - 1))</f>
        <v/>
      </c>
      <c r="H261" s="58" t="str">
        <f>IF('２．目標候補選択'!W264="","",LEFT('２．目標候補選択'!W264, FIND(CHAR(10), '２．目標候補選択'!W264) - 1))</f>
        <v/>
      </c>
      <c r="U261" s="53" t="s">
        <v>298</v>
      </c>
    </row>
    <row r="262" spans="3:21" ht="0.95" hidden="1" customHeight="1">
      <c r="C262" s="38" t="s">
        <v>636</v>
      </c>
      <c r="D262" s="58" t="str">
        <f>IF('２．目標候補選択'!S265="","",LEFT('２．目標候補選択'!S265, FIND(CHAR(10), '２．目標候補選択'!S265) - 1))</f>
        <v/>
      </c>
      <c r="E262" s="58" t="str">
        <f>IF('２．目標候補選択'!T265="","",LEFT('２．目標候補選択'!T265, FIND(CHAR(10), '２．目標候補選択'!T265) - 1))</f>
        <v/>
      </c>
      <c r="F262" s="58" t="str">
        <f>IF('２．目標候補選択'!U265="","",LEFT('２．目標候補選択'!U265, FIND(CHAR(10), '２．目標候補選択'!U265) - 1))</f>
        <v/>
      </c>
      <c r="G262" s="58" t="str">
        <f>IF('２．目標候補選択'!V265="","",LEFT('２．目標候補選択'!V265, FIND(CHAR(10), '２．目標候補選択'!V265) - 1))</f>
        <v/>
      </c>
      <c r="H262" s="58" t="str">
        <f>IF('２．目標候補選択'!W265="","",LEFT('２．目標候補選択'!W265, FIND(CHAR(10), '２．目標候補選択'!W265) - 1))</f>
        <v/>
      </c>
      <c r="U262" s="53" t="s">
        <v>980</v>
      </c>
    </row>
    <row r="263" spans="3:21" ht="9" hidden="1" customHeight="1">
      <c r="C263" s="38" t="s">
        <v>636</v>
      </c>
      <c r="D263" s="58" t="str">
        <f>IF('２．目標候補選択'!S266="","",LEFT('２．目標候補選択'!S266, FIND(CHAR(10), '２．目標候補選択'!S266) - 1))</f>
        <v/>
      </c>
      <c r="E263" s="58" t="str">
        <f>IF('２．目標候補選択'!T266="","",LEFT('２．目標候補選択'!T266, FIND(CHAR(10), '２．目標候補選択'!T266) - 1))</f>
        <v/>
      </c>
      <c r="F263" s="58" t="str">
        <f>IF('２．目標候補選択'!U266="","",LEFT('２．目標候補選択'!U266, FIND(CHAR(10), '２．目標候補選択'!U266) - 1))</f>
        <v/>
      </c>
      <c r="G263" s="58" t="str">
        <f>IF('２．目標候補選択'!V266="","",LEFT('２．目標候補選択'!V266, FIND(CHAR(10), '２．目標候補選択'!V266) - 1))</f>
        <v/>
      </c>
      <c r="H263" s="58" t="str">
        <f>IF('２．目標候補選択'!W266="","",LEFT('２．目標候補選択'!W266, FIND(CHAR(10), '２．目標候補選択'!W266) - 1))</f>
        <v/>
      </c>
      <c r="U263" s="53" t="s">
        <v>981</v>
      </c>
    </row>
    <row r="264" spans="3:21" ht="0.95" hidden="1" customHeight="1">
      <c r="C264" s="38" t="s">
        <v>636</v>
      </c>
      <c r="D264" s="58" t="str">
        <f>IF('２．目標候補選択'!S267="","",LEFT('２．目標候補選択'!S267, FIND(CHAR(10), '２．目標候補選択'!S267) - 1))</f>
        <v/>
      </c>
      <c r="E264" s="58" t="str">
        <f>IF('２．目標候補選択'!T267="","",LEFT('２．目標候補選択'!T267, FIND(CHAR(10), '２．目標候補選択'!T267) - 1))</f>
        <v/>
      </c>
      <c r="F264" s="58" t="str">
        <f>IF('２．目標候補選択'!U267="","",LEFT('２．目標候補選択'!U267, FIND(CHAR(10), '２．目標候補選択'!U267) - 1))</f>
        <v/>
      </c>
      <c r="G264" s="58" t="str">
        <f>IF('２．目標候補選択'!V267="","",LEFT('２．目標候補選択'!V267, FIND(CHAR(10), '２．目標候補選択'!V267) - 1))</f>
        <v/>
      </c>
      <c r="H264" s="58" t="str">
        <f>IF('２．目標候補選択'!W267="","",LEFT('２．目標候補選択'!W267, FIND(CHAR(10), '２．目標候補選択'!W267) - 1))</f>
        <v/>
      </c>
      <c r="U264" s="53" t="s">
        <v>982</v>
      </c>
    </row>
    <row r="265" spans="3:21" ht="12.95" hidden="1" customHeight="1">
      <c r="C265" s="38" t="s">
        <v>636</v>
      </c>
      <c r="D265" s="58" t="str">
        <f>IF('２．目標候補選択'!S268="","",LEFT('２．目標候補選択'!S268, FIND(CHAR(10), '２．目標候補選択'!S268) - 1))</f>
        <v/>
      </c>
      <c r="E265" s="58" t="str">
        <f>IF('２．目標候補選択'!T268="","",LEFT('２．目標候補選択'!T268, FIND(CHAR(10), '２．目標候補選択'!T268) - 1))</f>
        <v/>
      </c>
      <c r="F265" s="58" t="str">
        <f>IF('２．目標候補選択'!U268="","",LEFT('２．目標候補選択'!U268, FIND(CHAR(10), '２．目標候補選択'!U268) - 1))</f>
        <v/>
      </c>
      <c r="G265" s="58" t="str">
        <f>IF('２．目標候補選択'!V268="","",LEFT('２．目標候補選択'!V268, FIND(CHAR(10), '２．目標候補選択'!V268) - 1))</f>
        <v/>
      </c>
      <c r="H265" s="58" t="str">
        <f>IF('２．目標候補選択'!W268="","",LEFT('２．目標候補選択'!W268, FIND(CHAR(10), '２．目標候補選択'!W268) - 1))</f>
        <v/>
      </c>
      <c r="U265" s="53" t="s">
        <v>983</v>
      </c>
    </row>
    <row r="266" spans="3:21" ht="0.95" hidden="1" customHeight="1">
      <c r="C266" s="38" t="s">
        <v>636</v>
      </c>
      <c r="D266" s="58" t="str">
        <f>IF('２．目標候補選択'!S269="","",LEFT('２．目標候補選択'!S269, FIND(CHAR(10), '２．目標候補選択'!S269) - 1))</f>
        <v/>
      </c>
      <c r="E266" s="58" t="str">
        <f>IF('２．目標候補選択'!T269="","",LEFT('２．目標候補選択'!T269, FIND(CHAR(10), '２．目標候補選択'!T269) - 1))</f>
        <v/>
      </c>
      <c r="F266" s="58" t="str">
        <f>IF('２．目標候補選択'!U269="","",LEFT('２．目標候補選択'!U269, FIND(CHAR(10), '２．目標候補選択'!U269) - 1))</f>
        <v/>
      </c>
      <c r="G266" s="58" t="str">
        <f>IF('２．目標候補選択'!V269="","",LEFT('２．目標候補選択'!V269, FIND(CHAR(10), '２．目標候補選択'!V269) - 1))</f>
        <v/>
      </c>
      <c r="H266" s="58" t="str">
        <f>IF('２．目標候補選択'!W269="","",LEFT('２．目標候補選択'!W269, FIND(CHAR(10), '２．目標候補選択'!W269) - 1))</f>
        <v/>
      </c>
      <c r="U266" s="53" t="s">
        <v>307</v>
      </c>
    </row>
    <row r="267" spans="3:21" ht="0.95" hidden="1" customHeight="1">
      <c r="C267" s="38" t="s">
        <v>636</v>
      </c>
      <c r="D267" s="58" t="str">
        <f>IF('２．目標候補選択'!S270="","",LEFT('２．目標候補選択'!S270, FIND(CHAR(10), '２．目標候補選択'!S270) - 1))</f>
        <v/>
      </c>
      <c r="E267" s="58" t="str">
        <f>IF('２．目標候補選択'!T270="","",LEFT('２．目標候補選択'!T270, FIND(CHAR(10), '２．目標候補選択'!T270) - 1))</f>
        <v/>
      </c>
      <c r="F267" s="58" t="str">
        <f>IF('２．目標候補選択'!U270="","",LEFT('２．目標候補選択'!U270, FIND(CHAR(10), '２．目標候補選択'!U270) - 1))</f>
        <v/>
      </c>
      <c r="G267" s="58" t="str">
        <f>IF('２．目標候補選択'!V270="","",LEFT('２．目標候補選択'!V270, FIND(CHAR(10), '２．目標候補選択'!V270) - 1))</f>
        <v/>
      </c>
      <c r="H267" s="58" t="str">
        <f>IF('２．目標候補選択'!W270="","",LEFT('２．目標候補選択'!W270, FIND(CHAR(10), '２．目標候補選択'!W270) - 1))</f>
        <v/>
      </c>
      <c r="U267" s="53" t="s">
        <v>984</v>
      </c>
    </row>
    <row r="268" spans="3:21" ht="6.95" hidden="1" customHeight="1">
      <c r="U268" s="53" t="s">
        <v>985</v>
      </c>
    </row>
    <row r="269" spans="3:21" ht="0.95" hidden="1" customHeight="1">
      <c r="U269" s="53" t="s">
        <v>322</v>
      </c>
    </row>
    <row r="270" spans="3:21" ht="9" hidden="1" customHeight="1">
      <c r="U270" s="53" t="s">
        <v>986</v>
      </c>
    </row>
    <row r="271" spans="3:21" ht="0.95" hidden="1" customHeight="1">
      <c r="U271" s="53" t="s">
        <v>987</v>
      </c>
    </row>
    <row r="272" spans="3:21" ht="3.95" hidden="1" customHeight="1">
      <c r="U272" s="53" t="s">
        <v>988</v>
      </c>
    </row>
    <row r="273" spans="3:21" ht="0.95" hidden="1" customHeight="1">
      <c r="U273" s="53" t="s">
        <v>989</v>
      </c>
    </row>
    <row r="274" spans="3:21" ht="0.95" hidden="1" customHeight="1">
      <c r="U274" s="53" t="s">
        <v>990</v>
      </c>
    </row>
    <row r="275" spans="3:21" ht="6.95" hidden="1" customHeight="1">
      <c r="C275" s="91" t="str">
        <f>IF(U45="",(IF(Y125=1,Y126,IF(Y125=2,Y127,IF(Y125=3,Y128,IF(Y125=4,Y129,IF(Y125=5,Y130,IF(Y125=6,Y131,IF(Y125=7,Y132,IF(Y125=8,Y133,IF(Y125=9,Y134,IF(Y125=10,Y135,IF(Y125=11,Y136,IF(Y125=12,Y137,IF(Y125=13,Y138,IF(Y125=14,Y139,IF(Y125=15,Y140,IF(Y125=16,Y141,IF(Y125=17,Y142,IF(Y125=18,Y143,IF(Y125=19,Y144,IF(Y125=20,Y145,IF(Y125=21,Y146,IF(Y125=22,Y147,IF(Y125=23,Y148,IF(Y125=24,Y149,IF(Y125=25,Y150,IF(Y125=26,Y151,"上欄で未選択"))))))))))))))))))))))))))),IF(U45="-",(IF(Y125=1,Y126,IF(Y125=2,Y127,IF(Y125=3,Y128,IF(Y125=4,Y129,IF(Y125=5,Y130,IF(Y125=6,Y131,IF(Y125=7,Y132,IF(Y125=8,Y133,IF(Y125=9,Y134,IF(Y125=10,Y135,IF(Y125=11,Y136,IF(Y125=12,Y137,IF(Y125=13,Y138,IF(Y125=14,Y139,IF(Y125=15,Y140,IF(Y125=16,Y141,IF(Y125=17,Y142,IF(Y125=18,Y143,IF(Y125=19,Y144,IF(Y125=20,Y145,IF(Y125=21,Y146,IF(Y125=22,Y147,IF(Y125=23,Y148,IF(Y125=24,Y149,IF(Y125=25,Y150,IF(Y125=26,Y151,"上欄で未選択"))))))))))))))))))))))))))),U45))</f>
        <v>上欄で未選択</v>
      </c>
      <c r="U275" s="53" t="s">
        <v>990</v>
      </c>
    </row>
    <row r="276" spans="3:21" ht="0.95" hidden="1" customHeight="1">
      <c r="U276" s="53" t="s">
        <v>410</v>
      </c>
    </row>
    <row r="277" spans="3:21" ht="12.95" hidden="1" customHeight="1">
      <c r="U277" s="53" t="s">
        <v>991</v>
      </c>
    </row>
    <row r="278" spans="3:21" ht="2.1" hidden="1" customHeight="1">
      <c r="U278" s="53" t="s">
        <v>377</v>
      </c>
    </row>
    <row r="279" spans="3:21" ht="0.95" hidden="1" customHeight="1">
      <c r="U279" s="53" t="s">
        <v>992</v>
      </c>
    </row>
    <row r="280" spans="3:21" ht="12.95" hidden="1" customHeight="1">
      <c r="U280" s="53" t="s">
        <v>993</v>
      </c>
    </row>
    <row r="281" spans="3:21" ht="2.1" hidden="1" customHeight="1">
      <c r="U281" s="53" t="s">
        <v>994</v>
      </c>
    </row>
    <row r="282" spans="3:21" ht="0.95" hidden="1" customHeight="1">
      <c r="U282" s="53" t="s">
        <v>399</v>
      </c>
    </row>
    <row r="283" spans="3:21" ht="3.95" hidden="1" customHeight="1">
      <c r="U283" s="53" t="s">
        <v>995</v>
      </c>
    </row>
    <row r="284" spans="3:21" ht="0.95" hidden="1" customHeight="1">
      <c r="U284" s="53" t="s">
        <v>432</v>
      </c>
    </row>
    <row r="285" spans="3:21" ht="0.95" hidden="1" customHeight="1">
      <c r="U285" s="53" t="s">
        <v>996</v>
      </c>
    </row>
    <row r="286" spans="3:21" ht="0.95" hidden="1" customHeight="1">
      <c r="U286" s="53" t="s">
        <v>997</v>
      </c>
    </row>
    <row r="287" spans="3:21" ht="0.95" hidden="1" customHeight="1">
      <c r="U287" s="53" t="s">
        <v>452</v>
      </c>
    </row>
    <row r="288" spans="3:21" ht="0.95" hidden="1" customHeight="1">
      <c r="U288" s="53" t="s">
        <v>998</v>
      </c>
    </row>
    <row r="289" spans="3:21" ht="12.95" hidden="1" customHeight="1">
      <c r="U289" s="53" t="s">
        <v>472</v>
      </c>
    </row>
    <row r="290" spans="3:21" ht="0.95" hidden="1" customHeight="1">
      <c r="U290" s="53" t="s">
        <v>999</v>
      </c>
    </row>
    <row r="291" spans="3:21" ht="0.95" hidden="1" customHeight="1">
      <c r="U291" s="53" t="s">
        <v>502</v>
      </c>
    </row>
    <row r="292" spans="3:21" ht="12.95" hidden="1" customHeight="1">
      <c r="U292" s="53" t="s">
        <v>1000</v>
      </c>
    </row>
    <row r="293" spans="3:21" ht="6" hidden="1" customHeight="1">
      <c r="U293" s="53" t="s">
        <v>568</v>
      </c>
    </row>
    <row r="294" spans="3:21" ht="0.95" hidden="1" customHeight="1">
      <c r="U294" s="53" t="s">
        <v>1001</v>
      </c>
    </row>
    <row r="295" spans="3:21" ht="12.95" hidden="1" customHeight="1"/>
    <row r="296" spans="3:21" ht="12" hidden="1" customHeight="1"/>
    <row r="297" spans="3:21" ht="0.95" hidden="1" customHeight="1"/>
    <row r="298" spans="3:21" ht="12.95" hidden="1" customHeight="1"/>
    <row r="299" spans="3:21" ht="3.95" hidden="1" customHeight="1"/>
    <row r="300" spans="3:21" ht="0.95" hidden="1" customHeight="1">
      <c r="C300" s="94" t="s">
        <v>1002</v>
      </c>
      <c r="D300" s="95" t="s">
        <v>1003</v>
      </c>
      <c r="E300" s="95" t="s">
        <v>1004</v>
      </c>
      <c r="F300" s="95" t="s">
        <v>639</v>
      </c>
      <c r="G300" s="95" t="s">
        <v>1005</v>
      </c>
      <c r="H300" s="95" t="s">
        <v>1006</v>
      </c>
      <c r="K300" s="94" t="s">
        <v>1007</v>
      </c>
      <c r="L300" s="94" t="s">
        <v>1008</v>
      </c>
      <c r="M300" s="94" t="s">
        <v>1009</v>
      </c>
      <c r="N300" s="94" t="s">
        <v>1010</v>
      </c>
      <c r="O300" s="94" t="s">
        <v>1011</v>
      </c>
      <c r="P300" s="94" t="s">
        <v>1012</v>
      </c>
      <c r="Q300" s="94" t="s">
        <v>1013</v>
      </c>
      <c r="R300" s="94" t="s">
        <v>1014</v>
      </c>
      <c r="S300" s="94" t="s">
        <v>1015</v>
      </c>
      <c r="T300" s="94" t="s">
        <v>1016</v>
      </c>
    </row>
    <row r="301" spans="3:21" ht="0.95" hidden="1" customHeight="1">
      <c r="D301" s="96" t="s">
        <v>636</v>
      </c>
      <c r="E301" s="96" t="s">
        <v>636</v>
      </c>
      <c r="F301" s="96" t="s">
        <v>636</v>
      </c>
      <c r="G301" s="96" t="s">
        <v>636</v>
      </c>
      <c r="H301" s="38" t="s">
        <v>636</v>
      </c>
      <c r="K301" s="13" t="s">
        <v>636</v>
      </c>
      <c r="L301" s="13" t="s">
        <v>636</v>
      </c>
      <c r="M301" s="13" t="s">
        <v>636</v>
      </c>
      <c r="N301" s="13" t="s">
        <v>636</v>
      </c>
      <c r="O301" s="13" t="s">
        <v>636</v>
      </c>
      <c r="P301" s="13" t="s">
        <v>636</v>
      </c>
      <c r="Q301" s="13" t="s">
        <v>636</v>
      </c>
      <c r="R301" s="13" t="s">
        <v>636</v>
      </c>
      <c r="S301" s="13" t="s">
        <v>636</v>
      </c>
      <c r="T301" s="13" t="s">
        <v>636</v>
      </c>
    </row>
    <row r="302" spans="3:21" ht="0.95" hidden="1" customHeight="1">
      <c r="D302" s="38" t="str">
        <f>IF('３．参加目標設定と細分化'!$AA$42="p1",D313,IF('３．参加目標設定と細分化'!$AA$42="p2",D318,IF('３．参加目標設定と細分化'!$AA$42="p3",D323,IF('３．参加目標設定と細分化'!$AA$42="p4",D328,IF('３．参加目標設定と細分化'!$AA$42="p5",D333,IF('３．参加目標設定と細分化'!$AA$42="p6",D338,IF('３．参加目標設定と細分化'!$AA$42="p7",D343,IF('３．参加目標設定と細分化'!$AA$42="p8",D348,IF('３．参加目標設定と細分化'!$AA$42="p9",D353,IF('３．参加目標設定と細分化'!$AA$42="p10",D358,IF('３．参加目標設定と細分化'!$AA$42="p11",D363,IF('３．参加目標設定と細分化'!$AA$42="p12",D368,IF('３．参加目標設定と細分化'!$AA$42="p13",D373,IF('３．参加目標設定と細分化'!$AA$42="p14",D378,IF('３．参加目標設定と細分化'!$AA$42="p15",D383,IF('３．参加目標設定と細分化'!$AA$42="p16",D388,IF('３．参加目標設定と細分化'!$AA$42="p17",D393,IF('３．参加目標設定と細分化'!$AA$42="p18",D398,IF('３．参加目標設定と細分化'!$AA$42="p19",D403,IF('３．参加目標設定と細分化'!$AA$42="p20",D408,IF('３．参加目標設定と細分化'!$AA$42="p21",D413,IF('３．参加目標設定と細分化'!$AA$42="p22",D418,IF('３．参加目標設定と細分化'!$AA$42="p23",D423,IF('３．参加目標設定と細分化'!$AA$42="p24",D428,IF('３．参加目標設定と細分化'!$AA$42="p25",D433,IF('３．参加目標設定と細分化'!$AA$42="p26",D438, IF('３．参加目標設定と細分化'!$AA$42="a17",D443, IF('３．参加目標設定と細分化'!$AA$42="a18",D448, IF('３．参加目標設定と細分化'!$AA$42="a19",D453, IF('３．参加目標設定と細分化'!$AA$42="a20",D458, IF('３．参加目標設定と細分化'!$AA$42="a21",D463,"-")))))))))))))))))))))))))))))))</f>
        <v>-</v>
      </c>
      <c r="E302" s="38" t="str">
        <f>IF('３．参加目標設定と細分化'!$AA$42="p1",E313,IF('３．参加目標設定と細分化'!$AA$42="p2",E318,IF('３．参加目標設定と細分化'!$AA$42="p3",E323,IF('３．参加目標設定と細分化'!$AA$42="p4",E328,IF('３．参加目標設定と細分化'!$AA$42="p5",E333,IF('３．参加目標設定と細分化'!$AA$42="p6",E338,IF('３．参加目標設定と細分化'!$AA$42="p7",E343,IF('３．参加目標設定と細分化'!$AA$42="p8",E348,IF('３．参加目標設定と細分化'!$AA$42="p9",E353,IF('３．参加目標設定と細分化'!$AA$42="p10",E358,IF('３．参加目標設定と細分化'!$AA$42="p11",E363,IF('３．参加目標設定と細分化'!$AA$42="p12",E368,IF('３．参加目標設定と細分化'!$AA$42="p13",E373,IF('３．参加目標設定と細分化'!$AA$42="p14",E378,IF('３．参加目標設定と細分化'!$AA$42="p15",E383,IF('３．参加目標設定と細分化'!$AA$42="p16",E388,IF('３．参加目標設定と細分化'!$AA$42="p17",E393,IF('３．参加目標設定と細分化'!$AA$42="p18",E398,IF('３．参加目標設定と細分化'!$AA$42="p19",E403,IF('３．参加目標設定と細分化'!$AA$42="p20",E408,IF('３．参加目標設定と細分化'!$AA$42="p21",E413,IF('３．参加目標設定と細分化'!$AA$42="p22",E418,IF('３．参加目標設定と細分化'!$AA$42="p23",E423,IF('３．参加目標設定と細分化'!$AA$42="p24",E428,IF('３．参加目標設定と細分化'!$AA$42="p25",E433,IF('３．参加目標設定と細分化'!$AA$42="p26",E438, IF('３．参加目標設定と細分化'!$AA$42="a17",E443, IF('３．参加目標設定と細分化'!$AA$42="a18",E448, IF('３．参加目標設定と細分化'!$AA$42="a19",E453, IF('３．参加目標設定と細分化'!$AA$42="a20",E458, IF('３．参加目標設定と細分化'!$AA$42="a21",E463,"-")))))))))))))))))))))))))))))))</f>
        <v>-</v>
      </c>
      <c r="F302" s="38" t="str">
        <f>IF('３．参加目標設定と細分化'!$AA$42="p1",F313,IF('３．参加目標設定と細分化'!$AA$42="p2",F318,IF('３．参加目標設定と細分化'!$AA$42="p3",F323,IF('３．参加目標設定と細分化'!$AA$42="p4",F328,IF('３．参加目標設定と細分化'!$AA$42="p5",F333,IF('３．参加目標設定と細分化'!$AA$42="p6",F338,IF('３．参加目標設定と細分化'!$AA$42="p7",F343,IF('３．参加目標設定と細分化'!$AA$42="p8",F348,IF('３．参加目標設定と細分化'!$AA$42="p9",F353,IF('３．参加目標設定と細分化'!$AA$42="p10",F358,IF('３．参加目標設定と細分化'!$AA$42="p11",F363,IF('３．参加目標設定と細分化'!$AA$42="p12",F368,IF('３．参加目標設定と細分化'!$AA$42="p13",F373,IF('３．参加目標設定と細分化'!$AA$42="p14",F378,IF('３．参加目標設定と細分化'!$AA$42="p15",F383,IF('３．参加目標設定と細分化'!$AA$42="p16",F388,IF('３．参加目標設定と細分化'!$AA$42="p17",F393,IF('３．参加目標設定と細分化'!$AA$42="p18",F398,IF('３．参加目標設定と細分化'!$AA$42="p19",F403,IF('３．参加目標設定と細分化'!$AA$42="p20",F408,IF('３．参加目標設定と細分化'!$AA$42="p21",F413,IF('３．参加目標設定と細分化'!$AA$42="p22",F418,IF('３．参加目標設定と細分化'!$AA$42="p23",F423,IF('３．参加目標設定と細分化'!$AA$42="p24",F428,IF('３．参加目標設定と細分化'!$AA$42="p25",F433,IF('３．参加目標設定と細分化'!$AA$42="p26",F438, IF('３．参加目標設定と細分化'!$AA$42="a17",F443, IF('３．参加目標設定と細分化'!$AA$42="a18",F448, IF('３．参加目標設定と細分化'!$AA$42="a19",F453, IF('３．参加目標設定と細分化'!$AA$42="a20",F458, IF('３．参加目標設定と細分化'!$AA$42="a21",F463,"-")))))))))))))))))))))))))))))))</f>
        <v>-</v>
      </c>
      <c r="G302" s="38" t="str">
        <f>IF('３．参加目標設定と細分化'!$AA$42="p1",G313,IF('３．参加目標設定と細分化'!$AA$42="p2",G318,IF('３．参加目標設定と細分化'!$AA$42="p3",G323,IF('３．参加目標設定と細分化'!$AA$42="p4",G328,IF('３．参加目標設定と細分化'!$AA$42="p5",G333,IF('３．参加目標設定と細分化'!$AA$42="p6",G338,IF('３．参加目標設定と細分化'!$AA$42="p7",G343,IF('３．参加目標設定と細分化'!$AA$42="p8",G348,IF('３．参加目標設定と細分化'!$AA$42="p9",G353,IF('３．参加目標設定と細分化'!$AA$42="p10",G358,IF('３．参加目標設定と細分化'!$AA$42="p11",G363,IF('３．参加目標設定と細分化'!$AA$42="p12",G368,IF('３．参加目標設定と細分化'!$AA$42="p13",G373,IF('３．参加目標設定と細分化'!$AA$42="p14",G378,IF('３．参加目標設定と細分化'!$AA$42="p15",G383,IF('３．参加目標設定と細分化'!$AA$42="p16",G388,IF('３．参加目標設定と細分化'!$AA$42="p17",G393,IF('３．参加目標設定と細分化'!$AA$42="p18",G398,IF('３．参加目標設定と細分化'!$AA$42="p19",G403,IF('３．参加目標設定と細分化'!$AA$42="p20",G408,IF('３．参加目標設定と細分化'!$AA$42="p21",G413,IF('３．参加目標設定と細分化'!$AA$42="p22",G418,IF('３．参加目標設定と細分化'!$AA$42="p23",G423,IF('３．参加目標設定と細分化'!$AA$42="p24",G428,IF('３．参加目標設定と細分化'!$AA$42="p25",G433,IF('３．参加目標設定と細分化'!$AA$42="p26",G438, IF('３．参加目標設定と細分化'!$AA$42="a17",G443, IF('３．参加目標設定と細分化'!$AA$42="a18",G448, IF('３．参加目標設定と細分化'!$AA$42="a19",G453, IF('３．参加目標設定と細分化'!$AA$42="a20",G458, IF('３．参加目標設定と細分化'!$AA$42="a21",G463,"-")))))))))))))))))))))))))))))))</f>
        <v>-</v>
      </c>
      <c r="H302" s="38" t="str">
        <f>IF('３．参加目標設定と細分化'!$AA$42="p1",H313,IF('３．参加目標設定と細分化'!$AA$42="p2",H318,IF('３．参加目標設定と細分化'!$AA$42="p3",H323,IF('３．参加目標設定と細分化'!$AA$42="p4",H328,IF('３．参加目標設定と細分化'!$AA$42="p5",H333,IF('３．参加目標設定と細分化'!$AA$42="p6",H338,IF('３．参加目標設定と細分化'!$AA$42="p7",H343,IF('３．参加目標設定と細分化'!$AA$42="p8",H348,IF('３．参加目標設定と細分化'!$AA$42="p9",H353,IF('３．参加目標設定と細分化'!$AA$42="p10",H358,IF('３．参加目標設定と細分化'!$AA$42="p11",H363,IF('３．参加目標設定と細分化'!$AA$42="p12",H368,IF('３．参加目標設定と細分化'!$AA$42="p13",H373,IF('３．参加目標設定と細分化'!$AA$42="p14",H378,IF('３．参加目標設定と細分化'!$AA$42="p15",H383,IF('３．参加目標設定と細分化'!$AA$42="p16",H388,IF('３．参加目標設定と細分化'!$AA$42="p17",H393,IF('３．参加目標設定と細分化'!$AA$42="p18",H398,IF('３．参加目標設定と細分化'!$AA$42="p19",H403,IF('３．参加目標設定と細分化'!$AA$42="p20",H408,IF('３．参加目標設定と細分化'!$AA$42="p21",H413,IF('３．参加目標設定と細分化'!$AA$42="p22",H418,IF('３．参加目標設定と細分化'!$AA$42="p23",H423,IF('３．参加目標設定と細分化'!$AA$42="p24",H428,IF('３．参加目標設定と細分化'!$AA$42="p25",H433,IF('３．参加目標設定と細分化'!$AA$42="p26",H438, IF('３．参加目標設定と細分化'!$AA$42="a17",H443, IF('３．参加目標設定と細分化'!$AA$42="a18",H448, IF('３．参加目標設定と細分化'!$AA$42="a19",H453, IF('３．参加目標設定と細分化'!$AA$42="a20",H458, IF('３．参加目標設定と細分化'!$AA$42="a21",H463,"-")))))))))))))))))))))))))))))))</f>
        <v>-</v>
      </c>
      <c r="K302" s="13" t="str">
        <f>IF($D$63="準備･支度",D302,IF($D$63="下調べ",E302,IF($D$63="移動",F302,IF($D$63="動作･操作",G302,IF($D$63="認知･ｺﾐｭﾆｹｰｼｮﾝ",H302,"-")))))</f>
        <v>-</v>
      </c>
      <c r="L302" s="93" t="str">
        <f>IF($D$65="準備･支度",D302,IF($D$65="下調べ",E302,IF($D$65="移動",F302,IF($D$65="動作･操作",G302,IF($D$65="認知･ｺﾐｭﾆｹｰｼｮﾝ",H302,"-")))))</f>
        <v>-</v>
      </c>
      <c r="M302" s="13" t="str">
        <f>IF($D$67="準備･支度",D302,IF($D$67="下調べ",E302,IF($D$67="移動",F302,IF($D$67="動作･操作",G302,IF($D$67="認知･ｺﾐｭﾆｹｰｼｮﾝ",H302,"-")))))</f>
        <v>-</v>
      </c>
      <c r="N302" s="93" t="str">
        <f>IF($D$69="準備･支度",D302,IF($D$69="下調べ",E302,IF($D$69="移動",F302,IF($D$69="動作･操作",G302,IF($D$69="認知･ｺﾐｭﾆｹｰｼｮﾝ",H302,"-")))))</f>
        <v>-</v>
      </c>
      <c r="O302" s="93" t="str">
        <f>IF($D$71="準備･支度",D302,IF($D$71="下調べ",E302,IF($D$71="移動",F302,IF($D$71="動作･操作",G302,IF($D$71="認知･ｺﾐｭﾆｹｰｼｮﾝ",H302,"-")))))</f>
        <v>-</v>
      </c>
      <c r="P302" s="13" t="str">
        <f>IF($D$73="準備･支度",D302,IF($D$73="下調べ",E302,IF($D$73="移動",F302,IF($D$73="動作･操作",G302,IF($D$73="認知･ｺﾐｭﾆｹｰｼｮﾝ",H302,"-")))))</f>
        <v>-</v>
      </c>
      <c r="Q302" s="93" t="str">
        <f>IF($D$75="準備･支度",D302,IF($D$75="下調べ",E302,IF($D$75="移動",F302,IF($D$75="動作･操作",G302,IF($D$75="認知･ｺﾐｭﾆｹｰｼｮﾝ",H302,"-")))))</f>
        <v>-</v>
      </c>
      <c r="R302" s="93" t="str">
        <f>IF($D$77="準備･支度",D302,IF($D$77="下調べ",E302,IF($D$77="移動",F302,IF($D$77="動作･操作",G302,IF($D$77="認知･ｺﾐｭﾆｹｰｼｮﾝ",H302,"-")))))</f>
        <v>-</v>
      </c>
      <c r="S302" s="93" t="str">
        <f>IF($D$79="準備･支度",D302,IF($D$79="下調べ",E302,IF($D$79="移動",F302,IF($D$79="動作･操作",G302,IF($D$79="認知･ｺﾐｭﾆｹｰｼｮﾝ",H302,"-")))))</f>
        <v>-</v>
      </c>
      <c r="T302" s="93" t="str">
        <f>IF($D$81="準備･支度",D302,IF($D$81="下調べ",E302,IF($D$81="移動",F302,IF($D$81="動作･操作",G302,IF($D$81="認知･ｺﾐｭﾆｹｰｼｮﾝ",H302,"-")))))</f>
        <v>-</v>
      </c>
    </row>
    <row r="303" spans="3:21" ht="0.95" hidden="1" customHeight="1">
      <c r="D303" s="38" t="str">
        <f>IF('３．参加目標設定と細分化'!$AA$42="p1",D314,IF('３．参加目標設定と細分化'!$AA$42="p2",D319,IF('３．参加目標設定と細分化'!$AA$42="p3",D324,IF('３．参加目標設定と細分化'!$AA$42="p4",D329,IF('３．参加目標設定と細分化'!$AA$42="p5",D334,IF('３．参加目標設定と細分化'!$AA$42="p6",D339,IF('３．参加目標設定と細分化'!$AA$42="p7",D344,IF('３．参加目標設定と細分化'!$AA$42="p8",D349,IF('３．参加目標設定と細分化'!$AA$42="p9",D354,IF('３．参加目標設定と細分化'!$AA$42="p10",D359,IF('３．参加目標設定と細分化'!$AA$42="p11",D364,IF('３．参加目標設定と細分化'!$AA$42="p12",D369,IF('３．参加目標設定と細分化'!$AA$42="p13",D374,IF('３．参加目標設定と細分化'!$AA$42="p14",D379,IF('３．参加目標設定と細分化'!$AA$42="p15",D384,IF('３．参加目標設定と細分化'!$AA$42="p16",D389,IF('３．参加目標設定と細分化'!$AA$42="p17",D394,IF('３．参加目標設定と細分化'!$AA$42="p18",D399,IF('３．参加目標設定と細分化'!$AA$42="p19",D404,IF('３．参加目標設定と細分化'!$AA$42="p20",D409,IF('３．参加目標設定と細分化'!$AA$42="p21",D414,IF('３．参加目標設定と細分化'!$AA$42="p22",D419,IF('３．参加目標設定と細分化'!$AA$42="p23",D424,IF('３．参加目標設定と細分化'!$AA$42="p24",D429,IF('３．参加目標設定と細分化'!$AA$42="p25",D434,IF('３．参加目標設定と細分化'!$AA$42="p26",D439, IF('３．参加目標設定と細分化'!$AA$42="a17",D444, IF('３．参加目標設定と細分化'!$AA$42="a18",D449, IF('３．参加目標設定と細分化'!$AA$42="a19",D454, IF('３．参加目標設定と細分化'!$AA$42="a20",D459, IF('３．参加目標設定と細分化'!$AA$42="a21",D464,"-")))))))))))))))))))))))))))))))</f>
        <v>-</v>
      </c>
      <c r="E303" s="38" t="str">
        <f>IF('３．参加目標設定と細分化'!$AA$42="p1",E314,IF('３．参加目標設定と細分化'!$AA$42="p2",E319,IF('３．参加目標設定と細分化'!$AA$42="p3",E324,IF('３．参加目標設定と細分化'!$AA$42="p4",E329,IF('３．参加目標設定と細分化'!$AA$42="p5",E334,IF('３．参加目標設定と細分化'!$AA$42="p6",E339,IF('３．参加目標設定と細分化'!$AA$42="p7",E344,IF('３．参加目標設定と細分化'!$AA$42="p8",E349,IF('３．参加目標設定と細分化'!$AA$42="p9",E354,IF('３．参加目標設定と細分化'!$AA$42="p10",E359,IF('３．参加目標設定と細分化'!$AA$42="p11",E364,IF('３．参加目標設定と細分化'!$AA$42="p12",E369,IF('３．参加目標設定と細分化'!$AA$42="p13",E374,IF('３．参加目標設定と細分化'!$AA$42="p14",E379,IF('３．参加目標設定と細分化'!$AA$42="p15",E384,IF('３．参加目標設定と細分化'!$AA$42="p16",E389,IF('３．参加目標設定と細分化'!$AA$42="p17",E394,IF('３．参加目標設定と細分化'!$AA$42="p18",E399,IF('３．参加目標設定と細分化'!$AA$42="p19",E404,IF('３．参加目標設定と細分化'!$AA$42="p20",E409,IF('３．参加目標設定と細分化'!$AA$42="p21",E414,IF('３．参加目標設定と細分化'!$AA$42="p22",E419,IF('３．参加目標設定と細分化'!$AA$42="p23",E424,IF('３．参加目標設定と細分化'!$AA$42="p24",E429,IF('３．参加目標設定と細分化'!$AA$42="p25",E434,IF('３．参加目標設定と細分化'!$AA$42="p26",E439, IF('３．参加目標設定と細分化'!$AA$42="a17",E444, IF('３．参加目標設定と細分化'!$AA$42="a18",E449, IF('３．参加目標設定と細分化'!$AA$42="a19",E454, IF('３．参加目標設定と細分化'!$AA$42="a20",E459, IF('３．参加目標設定と細分化'!$AA$42="a21",E464,"-")))))))))))))))))))))))))))))))</f>
        <v>-</v>
      </c>
      <c r="F303" s="38" t="str">
        <f>IF('３．参加目標設定と細分化'!$AA$42="p1",F314,IF('３．参加目標設定と細分化'!$AA$42="p2",F319,IF('３．参加目標設定と細分化'!$AA$42="p3",F324,IF('３．参加目標設定と細分化'!$AA$42="p4",F329,IF('３．参加目標設定と細分化'!$AA$42="p5",F334,IF('３．参加目標設定と細分化'!$AA$42="p6",F339,IF('３．参加目標設定と細分化'!$AA$42="p7",F344,IF('３．参加目標設定と細分化'!$AA$42="p8",F349,IF('３．参加目標設定と細分化'!$AA$42="p9",F354,IF('３．参加目標設定と細分化'!$AA$42="p10",F359,IF('３．参加目標設定と細分化'!$AA$42="p11",F364,IF('３．参加目標設定と細分化'!$AA$42="p12",F369,IF('３．参加目標設定と細分化'!$AA$42="p13",F374,IF('３．参加目標設定と細分化'!$AA$42="p14",F379,IF('３．参加目標設定と細分化'!$AA$42="p15",F384,IF('３．参加目標設定と細分化'!$AA$42="p16",F389,IF('３．参加目標設定と細分化'!$AA$42="p17",F394,IF('３．参加目標設定と細分化'!$AA$42="p18",F399,IF('３．参加目標設定と細分化'!$AA$42="p19",F404,IF('３．参加目標設定と細分化'!$AA$42="p20",F409,IF('３．参加目標設定と細分化'!$AA$42="p21",F414,IF('３．参加目標設定と細分化'!$AA$42="p22",F419,IF('３．参加目標設定と細分化'!$AA$42="p23",F424,IF('３．参加目標設定と細分化'!$AA$42="p24",F429,IF('３．参加目標設定と細分化'!$AA$42="p25",F434,IF('３．参加目標設定と細分化'!$AA$42="p26",F439, IF('３．参加目標設定と細分化'!$AA$42="a17",F444, IF('３．参加目標設定と細分化'!$AA$42="a18",F449, IF('３．参加目標設定と細分化'!$AA$42="a19",F454, IF('３．参加目標設定と細分化'!$AA$42="a20",F459, IF('３．参加目標設定と細分化'!$AA$42="a21",F464,"-")))))))))))))))))))))))))))))))</f>
        <v>-</v>
      </c>
      <c r="G303" s="38" t="str">
        <f>IF('３．参加目標設定と細分化'!$AA$42="p1",G314,IF('３．参加目標設定と細分化'!$AA$42="p2",G319,IF('３．参加目標設定と細分化'!$AA$42="p3",G324,IF('３．参加目標設定と細分化'!$AA$42="p4",G329,IF('３．参加目標設定と細分化'!$AA$42="p5",G334,IF('３．参加目標設定と細分化'!$AA$42="p6",G339,IF('３．参加目標設定と細分化'!$AA$42="p7",G344,IF('３．参加目標設定と細分化'!$AA$42="p8",G349,IF('３．参加目標設定と細分化'!$AA$42="p9",G354,IF('３．参加目標設定と細分化'!$AA$42="p10",G359,IF('３．参加目標設定と細分化'!$AA$42="p11",G364,IF('３．参加目標設定と細分化'!$AA$42="p12",G369,IF('３．参加目標設定と細分化'!$AA$42="p13",G374,IF('３．参加目標設定と細分化'!$AA$42="p14",G379,IF('３．参加目標設定と細分化'!$AA$42="p15",G384,IF('３．参加目標設定と細分化'!$AA$42="p16",G389,IF('３．参加目標設定と細分化'!$AA$42="p17",G394,IF('３．参加目標設定と細分化'!$AA$42="p18",G399,IF('３．参加目標設定と細分化'!$AA$42="p19",G404,IF('３．参加目標設定と細分化'!$AA$42="p20",G409,IF('３．参加目標設定と細分化'!$AA$42="p21",G414,IF('３．参加目標設定と細分化'!$AA$42="p22",G419,IF('３．参加目標設定と細分化'!$AA$42="p23",G424,IF('３．参加目標設定と細分化'!$AA$42="p24",G429,IF('３．参加目標設定と細分化'!$AA$42="p25",G434,IF('３．参加目標設定と細分化'!$AA$42="p26",G439, IF('３．参加目標設定と細分化'!$AA$42="a17",G444, IF('３．参加目標設定と細分化'!$AA$42="a18",G449, IF('３．参加目標設定と細分化'!$AA$42="a19",G454, IF('３．参加目標設定と細分化'!$AA$42="a20",G459, IF('３．参加目標設定と細分化'!$AA$42="a21",G464,"-")))))))))))))))))))))))))))))))</f>
        <v>-</v>
      </c>
      <c r="H303" s="38" t="str">
        <f>IF('３．参加目標設定と細分化'!$AA$42="p1",H314,IF('３．参加目標設定と細分化'!$AA$42="p2",H319,IF('３．参加目標設定と細分化'!$AA$42="p3",H324,IF('３．参加目標設定と細分化'!$AA$42="p4",H329,IF('３．参加目標設定と細分化'!$AA$42="p5",H334,IF('３．参加目標設定と細分化'!$AA$42="p6",H339,IF('３．参加目標設定と細分化'!$AA$42="p7",H344,IF('３．参加目標設定と細分化'!$AA$42="p8",H349,IF('３．参加目標設定と細分化'!$AA$42="p9",H354,IF('３．参加目標設定と細分化'!$AA$42="p10",H359,IF('３．参加目標設定と細分化'!$AA$42="p11",H364,IF('３．参加目標設定と細分化'!$AA$42="p12",H369,IF('３．参加目標設定と細分化'!$AA$42="p13",H374,IF('３．参加目標設定と細分化'!$AA$42="p14",H379,IF('３．参加目標設定と細分化'!$AA$42="p15",H384,IF('３．参加目標設定と細分化'!$AA$42="p16",H389,IF('３．参加目標設定と細分化'!$AA$42="p17",H394,IF('３．参加目標設定と細分化'!$AA$42="p18",H399,IF('３．参加目標設定と細分化'!$AA$42="p19",H404,IF('３．参加目標設定と細分化'!$AA$42="p20",H409,IF('３．参加目標設定と細分化'!$AA$42="p21",H414,IF('３．参加目標設定と細分化'!$AA$42="p22",H419,IF('３．参加目標設定と細分化'!$AA$42="p23",H424,IF('３．参加目標設定と細分化'!$AA$42="p24",H429,IF('３．参加目標設定と細分化'!$AA$42="p25",H434,IF('３．参加目標設定と細分化'!$AA$42="p26",H439, IF('３．参加目標設定と細分化'!$AA$42="a17",H444, IF('３．参加目標設定と細分化'!$AA$42="a18",H449, IF('３．参加目標設定と細分化'!$AA$42="a19",H454, IF('３．参加目標設定と細分化'!$AA$42="a20",H459, IF('３．参加目標設定と細分化'!$AA$42="a21",H464,"-")))))))))))))))))))))))))))))))</f>
        <v>-</v>
      </c>
      <c r="K303" s="13" t="str">
        <f>IF($D$63="準備･支度",D303,IF($D$63="下調べ",E303,IF($D$63="移動",F303,IF($D$63="動作･操作",G303,IF($D$63="認知･ｺﾐｭﾆｹｰｼｮﾝ",H303,"-")))))</f>
        <v>-</v>
      </c>
      <c r="L303" s="93" t="str">
        <f>IF($D$65="準備･支度",D303,IF($D$65="下調べ",E303,IF($D$65="移動",F303,IF($D$65="動作･操作",G303,IF($D$65="認知･ｺﾐｭﾆｹｰｼｮﾝ",H303,"-")))))</f>
        <v>-</v>
      </c>
      <c r="M303" s="13" t="str">
        <f>IF($D$67="準備･支度",D303,IF($D$67="下調べ",E303,IF($D$67="移動",F303,IF($D$67="動作･操作",G303,IF($D$67="認知･ｺﾐｭﾆｹｰｼｮﾝ",H303,"-")))))</f>
        <v>-</v>
      </c>
      <c r="N303" s="93" t="str">
        <f>IF($D$69="準備･支度",D303,IF($D$69="下調べ",E303,IF($D$69="移動",F303,IF($D$69="動作･操作",G303,IF($D$69="認知･ｺﾐｭﾆｹｰｼｮﾝ",H303,"-")))))</f>
        <v>-</v>
      </c>
      <c r="O303" s="93" t="str">
        <f>IF($D$71="準備･支度",D303,IF($D$71="下調べ",E303,IF($D$71="移動",F303,IF($D$71="動作･操作",G303,IF($D$71="認知･ｺﾐｭﾆｹｰｼｮﾝ",H303,"-")))))</f>
        <v>-</v>
      </c>
      <c r="P303" s="13" t="str">
        <f>IF($D$73="準備･支度",D303,IF($D$73="下調べ",E303,IF($D$73="移動",F303,IF($D$73="動作･操作",G303,IF($D$73="認知･ｺﾐｭﾆｹｰｼｮﾝ",H303,"-")))))</f>
        <v>-</v>
      </c>
      <c r="Q303" s="93" t="str">
        <f>IF($D$75="準備･支度",D303,IF($D$75="下調べ",E303,IF($D$75="移動",F303,IF($D$75="動作･操作",G303,IF($D$75="認知･ｺﾐｭﾆｹｰｼｮﾝ",H303,"-")))))</f>
        <v>-</v>
      </c>
      <c r="R303" s="93" t="str">
        <f>IF($D$77="準備･支度",D303,IF($D$77="下調べ",E303,IF($D$77="移動",F303,IF($D$77="動作･操作",G303,IF($D$77="認知･ｺﾐｭﾆｹｰｼｮﾝ",H303,"-")))))</f>
        <v>-</v>
      </c>
      <c r="S303" s="93" t="str">
        <f>IF($D$79="準備･支度",D303,IF($D$79="下調べ",E303,IF($D$79="移動",F303,IF($D$79="動作･操作",G303,IF($D$79="認知･ｺﾐｭﾆｹｰｼｮﾝ",H303,"-")))))</f>
        <v>-</v>
      </c>
      <c r="T303" s="93" t="str">
        <f>IF($D$81="準備･支度",D303,IF($D$81="下調べ",E303,IF($D$81="移動",F303,IF($D$81="動作･操作",G303,IF($D$81="認知･ｺﾐｭﾆｹｰｼｮﾝ",H303,"-")))))</f>
        <v>-</v>
      </c>
    </row>
    <row r="304" spans="3:21" ht="0.95" hidden="1" customHeight="1">
      <c r="D304" s="38" t="str">
        <f>IF('３．参加目標設定と細分化'!$AA$42="p1",D315,IF('３．参加目標設定と細分化'!$AA$42="p2",D320,IF('３．参加目標設定と細分化'!$AA$42="p3",D325,IF('３．参加目標設定と細分化'!$AA$42="p4",D330,IF('３．参加目標設定と細分化'!$AA$42="p5",D335,IF('３．参加目標設定と細分化'!$AA$42="p6",D340,IF('３．参加目標設定と細分化'!$AA$42="p7",D345,IF('３．参加目標設定と細分化'!$AA$42="p8",D350,IF('３．参加目標設定と細分化'!$AA$42="p9",D355,IF('３．参加目標設定と細分化'!$AA$42="p10",D360,IF('３．参加目標設定と細分化'!$AA$42="p11",D365,IF('３．参加目標設定と細分化'!$AA$42="p12",D370,IF('３．参加目標設定と細分化'!$AA$42="p13",D375,IF('３．参加目標設定と細分化'!$AA$42="p14",D380,IF('３．参加目標設定と細分化'!$AA$42="p15",D385,IF('３．参加目標設定と細分化'!$AA$42="p16",D390,IF('３．参加目標設定と細分化'!$AA$42="p17",D395,IF('３．参加目標設定と細分化'!$AA$42="p18",D400,IF('３．参加目標設定と細分化'!$AA$42="p19",D405,IF('３．参加目標設定と細分化'!$AA$42="p20",D410,IF('３．参加目標設定と細分化'!$AA$42="p21",D415,IF('３．参加目標設定と細分化'!$AA$42="p22",D420,IF('３．参加目標設定と細分化'!$AA$42="p23",D425,IF('３．参加目標設定と細分化'!$AA$42="p24",D430,IF('３．参加目標設定と細分化'!$AA$42="p25",D435,IF('３．参加目標設定と細分化'!$AA$42="p26",D440, IF('３．参加目標設定と細分化'!$AA$42="a17",D445, IF('３．参加目標設定と細分化'!$AA$42="a18",D450, IF('３．参加目標設定と細分化'!$AA$42="a19",D455, IF('３．参加目標設定と細分化'!$AA$42="a20",D460, IF('３．参加目標設定と細分化'!$AA$42="a21",D465,"-")))))))))))))))))))))))))))))))</f>
        <v>-</v>
      </c>
      <c r="E304" s="38" t="str">
        <f>IF('３．参加目標設定と細分化'!$AA$42="p1",E315,IF('３．参加目標設定と細分化'!$AA$42="p2",E320,IF('３．参加目標設定と細分化'!$AA$42="p3",E325,IF('３．参加目標設定と細分化'!$AA$42="p4",E330,IF('３．参加目標設定と細分化'!$AA$42="p5",E335,IF('３．参加目標設定と細分化'!$AA$42="p6",E340,IF('３．参加目標設定と細分化'!$AA$42="p7",E345,IF('３．参加目標設定と細分化'!$AA$42="p8",E350,IF('３．参加目標設定と細分化'!$AA$42="p9",E355,IF('３．参加目標設定と細分化'!$AA$42="p10",E360,IF('３．参加目標設定と細分化'!$AA$42="p11",E365,IF('３．参加目標設定と細分化'!$AA$42="p12",E370,IF('３．参加目標設定と細分化'!$AA$42="p13",E375,IF('３．参加目標設定と細分化'!$AA$42="p14",E380,IF('３．参加目標設定と細分化'!$AA$42="p15",E385,IF('３．参加目標設定と細分化'!$AA$42="p16",E390,IF('３．参加目標設定と細分化'!$AA$42="p17",E395,IF('３．参加目標設定と細分化'!$AA$42="p18",E400,IF('３．参加目標設定と細分化'!$AA$42="p19",E405,IF('３．参加目標設定と細分化'!$AA$42="p20",E410,IF('３．参加目標設定と細分化'!$AA$42="p21",E415,IF('３．参加目標設定と細分化'!$AA$42="p22",E420,IF('３．参加目標設定と細分化'!$AA$42="p23",E425,IF('３．参加目標設定と細分化'!$AA$42="p24",E430,IF('３．参加目標設定と細分化'!$AA$42="p25",E435,IF('３．参加目標設定と細分化'!$AA$42="p26",E440, IF('３．参加目標設定と細分化'!$AA$42="a17",E445, IF('３．参加目標設定と細分化'!$AA$42="a18",E450, IF('３．参加目標設定と細分化'!$AA$42="a19",E455, IF('３．参加目標設定と細分化'!$AA$42="a20",E460, IF('３．参加目標設定と細分化'!$AA$42="a21",E465,"-")))))))))))))))))))))))))))))))</f>
        <v>-</v>
      </c>
      <c r="F304" s="38" t="str">
        <f>IF('３．参加目標設定と細分化'!$AA$42="p1",F315,IF('３．参加目標設定と細分化'!$AA$42="p2",F320,IF('３．参加目標設定と細分化'!$AA$42="p3",F325,IF('３．参加目標設定と細分化'!$AA$42="p4",F330,IF('３．参加目標設定と細分化'!$AA$42="p5",F335,IF('３．参加目標設定と細分化'!$AA$42="p6",F340,IF('３．参加目標設定と細分化'!$AA$42="p7",F345,IF('３．参加目標設定と細分化'!$AA$42="p8",F350,IF('３．参加目標設定と細分化'!$AA$42="p9",F355,IF('３．参加目標設定と細分化'!$AA$42="p10",F360,IF('３．参加目標設定と細分化'!$AA$42="p11",F365,IF('３．参加目標設定と細分化'!$AA$42="p12",F370,IF('３．参加目標設定と細分化'!$AA$42="p13",F375,IF('３．参加目標設定と細分化'!$AA$42="p14",F380,IF('３．参加目標設定と細分化'!$AA$42="p15",F385,IF('３．参加目標設定と細分化'!$AA$42="p16",F390,IF('３．参加目標設定と細分化'!$AA$42="p17",F395,IF('３．参加目標設定と細分化'!$AA$42="p18",F400,IF('３．参加目標設定と細分化'!$AA$42="p19",F405,IF('３．参加目標設定と細分化'!$AA$42="p20",F410,IF('３．参加目標設定と細分化'!$AA$42="p21",F415,IF('３．参加目標設定と細分化'!$AA$42="p22",F420,IF('３．参加目標設定と細分化'!$AA$42="p23",F425,IF('３．参加目標設定と細分化'!$AA$42="p24",F430,IF('３．参加目標設定と細分化'!$AA$42="p25",F435,IF('３．参加目標設定と細分化'!$AA$42="p26",F440, IF('３．参加目標設定と細分化'!$AA$42="a17",F445, IF('３．参加目標設定と細分化'!$AA$42="a18",F450, IF('３．参加目標設定と細分化'!$AA$42="a19",F455, IF('３．参加目標設定と細分化'!$AA$42="a20",F460, IF('３．参加目標設定と細分化'!$AA$42="a21",F465,"-")))))))))))))))))))))))))))))))</f>
        <v>-</v>
      </c>
      <c r="G304" s="38" t="str">
        <f>IF('３．参加目標設定と細分化'!$AA$42="p1",G315,IF('３．参加目標設定と細分化'!$AA$42="p2",G320,IF('３．参加目標設定と細分化'!$AA$42="p3",G325,IF('３．参加目標設定と細分化'!$AA$42="p4",G330,IF('３．参加目標設定と細分化'!$AA$42="p5",G335,IF('３．参加目標設定と細分化'!$AA$42="p6",G340,IF('３．参加目標設定と細分化'!$AA$42="p7",G345,IF('３．参加目標設定と細分化'!$AA$42="p8",G350,IF('３．参加目標設定と細分化'!$AA$42="p9",G355,IF('３．参加目標設定と細分化'!$AA$42="p10",G360,IF('３．参加目標設定と細分化'!$AA$42="p11",G365,IF('３．参加目標設定と細分化'!$AA$42="p12",G370,IF('３．参加目標設定と細分化'!$AA$42="p13",G375,IF('３．参加目標設定と細分化'!$AA$42="p14",G380,IF('３．参加目標設定と細分化'!$AA$42="p15",G385,IF('３．参加目標設定と細分化'!$AA$42="p16",G390,IF('３．参加目標設定と細分化'!$AA$42="p17",G395,IF('３．参加目標設定と細分化'!$AA$42="p18",G400,IF('３．参加目標設定と細分化'!$AA$42="p19",G405,IF('３．参加目標設定と細分化'!$AA$42="p20",G410,IF('３．参加目標設定と細分化'!$AA$42="p21",G415,IF('３．参加目標設定と細分化'!$AA$42="p22",G420,IF('３．参加目標設定と細分化'!$AA$42="p23",G425,IF('３．参加目標設定と細分化'!$AA$42="p24",G430,IF('３．参加目標設定と細分化'!$AA$42="p25",G435,IF('３．参加目標設定と細分化'!$AA$42="p26",G440, IF('３．参加目標設定と細分化'!$AA$42="a17",G445, IF('３．参加目標設定と細分化'!$AA$42="a18",G450, IF('３．参加目標設定と細分化'!$AA$42="a19",G455, IF('３．参加目標設定と細分化'!$AA$42="a20",G460, IF('３．参加目標設定と細分化'!$AA$42="a21",G465,"-")))))))))))))))))))))))))))))))</f>
        <v>-</v>
      </c>
      <c r="H304" s="38" t="str">
        <f>IF('３．参加目標設定と細分化'!$AA$42="p1",H315,IF('３．参加目標設定と細分化'!$AA$42="p2",H320,IF('３．参加目標設定と細分化'!$AA$42="p3",H325,IF('３．参加目標設定と細分化'!$AA$42="p4",H330,IF('３．参加目標設定と細分化'!$AA$42="p5",H335,IF('３．参加目標設定と細分化'!$AA$42="p6",H340,IF('３．参加目標設定と細分化'!$AA$42="p7",H345,IF('３．参加目標設定と細分化'!$AA$42="p8",H350,IF('３．参加目標設定と細分化'!$AA$42="p9",H355,IF('３．参加目標設定と細分化'!$AA$42="p10",H360,IF('３．参加目標設定と細分化'!$AA$42="p11",H365,IF('３．参加目標設定と細分化'!$AA$42="p12",H370,IF('３．参加目標設定と細分化'!$AA$42="p13",H375,IF('３．参加目標設定と細分化'!$AA$42="p14",H380,IF('３．参加目標設定と細分化'!$AA$42="p15",H385,IF('３．参加目標設定と細分化'!$AA$42="p16",H390,IF('３．参加目標設定と細分化'!$AA$42="p17",H395,IF('３．参加目標設定と細分化'!$AA$42="p18",H400,IF('３．参加目標設定と細分化'!$AA$42="p19",H405,IF('３．参加目標設定と細分化'!$AA$42="p20",H410,IF('３．参加目標設定と細分化'!$AA$42="p21",H415,IF('３．参加目標設定と細分化'!$AA$42="p22",H420,IF('３．参加目標設定と細分化'!$AA$42="p23",H425,IF('３．参加目標設定と細分化'!$AA$42="p24",H430,IF('３．参加目標設定と細分化'!$AA$42="p25",H435,IF('３．参加目標設定と細分化'!$AA$42="p26",H440, IF('３．参加目標設定と細分化'!$AA$42="a17",H445, IF('３．参加目標設定と細分化'!$AA$42="a18",H450, IF('３．参加目標設定と細分化'!$AA$42="a19",H455, IF('３．参加目標設定と細分化'!$AA$42="a20",H460, IF('３．参加目標設定と細分化'!$AA$42="a21",H465,"-")))))))))))))))))))))))))))))))</f>
        <v>-</v>
      </c>
      <c r="K304" s="13" t="str">
        <f>IF($D$63="準備･支度",D304,IF($D$63="下調べ",E304,IF($D$63="移動",F304,IF($D$63="動作･操作",G304,IF($D$63="認知･ｺﾐｭﾆｹｰｼｮﾝ",H304,"-")))))</f>
        <v>-</v>
      </c>
      <c r="L304" s="93" t="str">
        <f>IF($D$65="準備･支度",D304,IF($D$65="下調べ",E304,IF($D$65="移動",F304,IF($D$65="動作･操作",G304,IF($D$65="認知･ｺﾐｭﾆｹｰｼｮﾝ",H304,"-")))))</f>
        <v>-</v>
      </c>
      <c r="M304" s="13" t="str">
        <f>IF($D$67="準備･支度",D304,IF($D$67="下調べ",E304,IF($D$67="移動",F304,IF($D$67="動作･操作",G304,IF($D$67="認知･ｺﾐｭﾆｹｰｼｮﾝ",H304,"-")))))</f>
        <v>-</v>
      </c>
      <c r="N304" s="93" t="str">
        <f>IF($D$69="準備･支度",D304,IF($D$69="下調べ",E304,IF($D$69="移動",F304,IF($D$69="動作･操作",G304,IF($D$69="認知･ｺﾐｭﾆｹｰｼｮﾝ",H304,"-")))))</f>
        <v>-</v>
      </c>
      <c r="O304" s="93" t="str">
        <f>IF($D$71="準備･支度",D304,IF($D$71="下調べ",E304,IF($D$71="移動",F304,IF($D$71="動作･操作",G304,IF($D$71="認知･ｺﾐｭﾆｹｰｼｮﾝ",H304,"-")))))</f>
        <v>-</v>
      </c>
      <c r="P304" s="13" t="str">
        <f>IF($D$73="準備･支度",D304,IF($D$73="下調べ",E304,IF($D$73="移動",F304,IF($D$73="動作･操作",G304,IF($D$73="認知･ｺﾐｭﾆｹｰｼｮﾝ",H304,"-")))))</f>
        <v>-</v>
      </c>
      <c r="Q304" s="93" t="str">
        <f>IF($D$75="準備･支度",D304,IF($D$75="下調べ",E304,IF($D$75="移動",F304,IF($D$75="動作･操作",G304,IF($D$75="認知･ｺﾐｭﾆｹｰｼｮﾝ",H304,"-")))))</f>
        <v>-</v>
      </c>
      <c r="R304" s="93" t="str">
        <f>IF($D$77="準備･支度",D304,IF($D$77="下調べ",E304,IF($D$77="移動",F304,IF($D$77="動作･操作",G304,IF($D$77="認知･ｺﾐｭﾆｹｰｼｮﾝ",H304,"-")))))</f>
        <v>-</v>
      </c>
      <c r="S304" s="93" t="str">
        <f>IF($D$79="準備･支度",D304,IF($D$79="下調べ",E304,IF($D$79="移動",F304,IF($D$79="動作･操作",G304,IF($D$79="認知･ｺﾐｭﾆｹｰｼｮﾝ",H304,"-")))))</f>
        <v>-</v>
      </c>
      <c r="T304" s="93" t="str">
        <f>IF($D$81="準備･支度",D304,IF($D$81="下調べ",E304,IF($D$81="移動",F304,IF($D$81="動作･操作",G304,IF($D$81="認知･ｺﾐｭﾆｹｰｼｮﾝ",H304,"-")))))</f>
        <v>-</v>
      </c>
    </row>
    <row r="305" spans="2:28" ht="3.95" hidden="1" customHeight="1"/>
    <row r="306" spans="2:28" ht="0.95" hidden="1" customHeight="1">
      <c r="D306" s="97" t="str">
        <f t="shared" ref="D306:G308" si="2">IF($AA$42="p1",D475,IF($AA$42="p2",D480,IF($AA$42="p3",D485,IF($AA$42="p4",D490,IF($AA$42="p5",D495,IF($AA$42="p6",D500,IF($AA$42="p7",D505,IF($AA$42="p8",D510,IF($AA$42="p9",D515,IF($AA$42="p10",D520,IF($AA$42="p11",D525,IF($AA$42="p12",D530,IF($AA$42="p13",D535,IF($AA$42="p14",D540,IF($AA$42="p15",D545,IF($AA$42="p16",D550,IF($AA$42="p17",D555,IF($AA$42="p18",D560,IF($AA$42="p19",D565,IF($AA$42="p20",D570,IF($AA$42="p21",D575,IF($AA$42="p22",D580,IF($AA$42="p23",D585,IF($AA$42="p24",D590,IF($AA$42="p25",D595,IF($AA$42="p26",D600,IF($AA$42="a17",D605,IF($AA$42="a18",D610,IF($AA$42="a19",D615,IF($AA$42="a20",D620,IF($AA$42="a21",D625,"-")))))))))))))))))))))))))))))))</f>
        <v>-</v>
      </c>
      <c r="E306" s="97" t="str">
        <f t="shared" si="2"/>
        <v>-</v>
      </c>
      <c r="F306" s="97" t="str">
        <f t="shared" si="2"/>
        <v>-</v>
      </c>
      <c r="G306" s="97" t="str">
        <f t="shared" si="2"/>
        <v>-</v>
      </c>
      <c r="H306" s="97" t="str">
        <f>IF($AA$42="p1",I475,IF($AA$42="p2",I480,IF($AA$42="p3",I485,IF($AA$42="p4",I490,IF($AA$42="p5",I495,IF($AA$42="p6",I500,IF($AA$42="p7",I505,IF($AA$42="p8",I510,IF($AA$42="p9",I515,IF($AA$42="p10",I520,IF($AA$42="p11",I525,IF($AA$42="p12",I530,IF($AA$42="p13",I535,IF($AA$42="p14",I540,IF($AA$42="p15",I545,IF($AA$42="p16",I550,IF($AA$42="p17",I555,IF($AA$42="p18",I560,IF($AA$42="p19",I565,IF($AA$42="p20",I570,IF($AA$42="p21",I575,IF($AA$42="p22",I580,IF($AA$42="p23",I585,IF($AA$42="p24",I590,IF($AA$42="p25",I595,IF($AA$42="p26",I600,IF($AA$42="a17",I605,IF($AA$42="a18",I610,IF($AA$42="a19",I615,IF($AA$42="a20",I620,IF($AA$42="a21",I625,"-")))))))))))))))))))))))))))))))</f>
        <v>-</v>
      </c>
      <c r="I306" s="13"/>
      <c r="K306" s="13" t="str">
        <f>IF($D$63="準備･支度",D306,IF($D$63="下調べ",E306,IF($D$63="移動",F306,IF($D$63="動作･操作",G306,IF($D$63="認知･ｺﾐｭﾆｹｰｼｮﾝ",H306,"-")))))</f>
        <v>-</v>
      </c>
      <c r="L306" s="98" t="str">
        <f>IF($D$65="準備･支度",D306,IF($D$65="下調べ",E306,IF($D$65="移動",F306,IF($D$65="動作･操作",G306,IF($D$65="認知･ｺﾐｭﾆｹｰｼｮﾝ",H306,"-")))))</f>
        <v>-</v>
      </c>
      <c r="M306" s="13" t="str">
        <f>IF($D$67="準備･支度",D306,IF($D$67="下調べ",E306,IF($D$67="移動",F306,IF($D$67="動作･操作",G306,IF($D$67="認知･ｺﾐｭﾆｹｰｼｮﾝ",H306,"-")))))</f>
        <v>-</v>
      </c>
      <c r="N306" s="98" t="str">
        <f>IF($D$69="準備･支度",D306,IF($D$69="下調べ",E306,IF($D$69="移動",F306,IF($D$69="動作･操作",G306,IF($D$69="認知･ｺﾐｭﾆｹｰｼｮﾝ",H306,"-")))))</f>
        <v>-</v>
      </c>
      <c r="O306" s="98" t="str">
        <f>IF($D$71="準備･支度",D306,IF($D$71="下調べ",E306,IF($D$71="移動",F306,IF($D$71="動作･操作",G306,IF($D$71="認知･ｺﾐｭﾆｹｰｼｮﾝ",H306,"-")))))</f>
        <v>-</v>
      </c>
      <c r="P306" s="13" t="str">
        <f>IF($D$73="準備･支度",D306,IF($D$73="下調べ",E306,IF($D$73="移動",F306,IF($D$73="動作･操作",G306,IF($D$73="認知･ｺﾐｭﾆｹｰｼｮﾝ",H306,"-")))))</f>
        <v>-</v>
      </c>
      <c r="Q306" s="98" t="str">
        <f>IF($D$75="準備･支度",D306,IF($D$75="下調べ",E306,IF($D$75="移動",F306,IF($D$75="動作･操作",G306,IF($D$75="認知･ｺﾐｭﾆｹｰｼｮﾝ",H306,"-")))))</f>
        <v>-</v>
      </c>
      <c r="R306" s="98" t="str">
        <f>IF($D$77="準備･支度",D306,IF($D$77="下調べ",E306,IF($D$77="移動",F306,IF($D$77="動作･操作",G306,IF($D$77="認知･ｺﾐｭﾆｹｰｼｮﾝ",H306,"-")))))</f>
        <v>-</v>
      </c>
      <c r="S306" s="98" t="str">
        <f>IF($D$79="準備･支度",D306,IF($D$79="下調べ",E306,IF($D$79="移動",F306,IF($D$79="動作･操作",G306,IF($D$79="認知･ｺﾐｭﾆｹｰｼｮﾝ",H306,"-")))))</f>
        <v>-</v>
      </c>
      <c r="T306" s="98" t="str">
        <f>IF($D$81="準備･支度",D306,IF($D$81="下調べ",E306,IF($D$81="移動",F306,IF($D$81="動作･操作",G306,IF($D$81="認知･ｺﾐｭﾆｹｰｼｮﾝ",H306,"-")))))</f>
        <v>-</v>
      </c>
      <c r="X306" s="99" t="s">
        <v>1017</v>
      </c>
      <c r="Y306" s="38" t="s">
        <v>1018</v>
      </c>
      <c r="Z306" s="38" t="str">
        <f>IF(X63=1,IF(Q63=K302,K306,IF(Q63=K303,K307,IF(Q63=K304,K308,X306))),
IF(X65=1,IF(U65=L302,L306,IF(U65=L303,L307,IF(U65=L304,L308,X306))),
IF(X67=1,IF(Q67=M302,M306,IF(Q67=M303,M307,IF(Q67=M304,M308,X306))),
IF(X69=1,IF(U69=N302,N306,IF(U69=N303,N307,IF(U69=N304,N308,X306))),
IF(X71=1,IF(U71=O302,O306,IF(U71=O303,O307,IF(U71=O304,O308,X306))),
IF(X73=1,IF(U73=P302,P306,IF(U73=P303,P307,IF(U73=P304,P308,X306))),
IF(X75=1,IF(U75=Q302,Q306,IF(U75=Q303,Q307,IF(U75=Q304,Q308,X306))),
IF(X77=1,IF(U77=R302,R306,IF(U77=R303,R307,IF(U77=R304,R308,X306))),
IF(X79=1,IF(U79=S302,S306,IF(U79=S303,S307,IF(U79=S304,S308,X306))),
IF(X81=1,IF(U81=T302,T306,IF(U81=T303,T307,IF(U81=T304,T308,X306))),X306)
))))))))
)</f>
        <v>ICFコードは任意で選択して下さい</v>
      </c>
    </row>
    <row r="307" spans="2:28" ht="12.95" hidden="1" customHeight="1">
      <c r="D307" s="97" t="str">
        <f t="shared" si="2"/>
        <v>-</v>
      </c>
      <c r="E307" s="97" t="str">
        <f t="shared" si="2"/>
        <v>-</v>
      </c>
      <c r="F307" s="97" t="str">
        <f t="shared" si="2"/>
        <v>-</v>
      </c>
      <c r="G307" s="97" t="str">
        <f t="shared" si="2"/>
        <v>-</v>
      </c>
      <c r="H307" s="97" t="str">
        <f>IF($AA$42="p1",I476,IF($AA$42="p2",I481,IF($AA$42="p3",I486,IF($AA$42="p4",I491,IF($AA$42="p5",I496,IF($AA$42="p6",I501,IF($AA$42="p7",I506,IF($AA$42="p8",I511,IF($AA$42="p9",I516,IF($AA$42="p10",I521,IF($AA$42="p11",I526,IF($AA$42="p12",I531,IF($AA$42="p13",I536,IF($AA$42="p14",I541,IF($AA$42="p15",I546,IF($AA$42="p16",I551,IF($AA$42="p17",I556,IF($AA$42="p18",I561,IF($AA$42="p19",I566,IF($AA$42="p20",I571,IF($AA$42="p21",I576,IF($AA$42="p22",I581,IF($AA$42="p23",I586,IF($AA$42="p24",I591,IF($AA$42="p25",I596,IF($AA$42="p26",I601,IF($AA$42="a17",I606,IF($AA$42="a18",I611,IF($AA$42="a19",I616,IF($AA$42="a20",I621,IF($AA$42="a21",I626,"-")))))))))))))))))))))))))))))))</f>
        <v>-</v>
      </c>
      <c r="I307" s="13"/>
      <c r="K307" s="13" t="str">
        <f>IF($D$63="準備･支度",D307,IF($D$63="下調べ",E307,IF($D$63="移動",F307,IF($D$63="動作･操作",G307,IF($D$63="認知･ｺﾐｭﾆｹｰｼｮﾝ",H307,"-")))))</f>
        <v>-</v>
      </c>
      <c r="L307" s="98" t="str">
        <f>IF($D$65="準備･支度",D307,IF($D$65="下調べ",E307,IF($D$65="移動",F307,IF($D$65="動作･操作",G307,IF($D$65="認知･ｺﾐｭﾆｹｰｼｮﾝ",H307,"-")))))</f>
        <v>-</v>
      </c>
      <c r="M307" s="13" t="str">
        <f>IF($D$67="準備･支度",D307,IF($D$67="下調べ",E307,IF($D$67="移動",F307,IF($D$67="動作･操作",G307,IF($D$67="認知･ｺﾐｭﾆｹｰｼｮﾝ",H307,"-")))))</f>
        <v>-</v>
      </c>
      <c r="N307" s="98" t="str">
        <f>IF($D$69="準備･支度",D307,IF($D$69="下調べ",E307,IF($D$69="移動",F307,IF($D$69="動作･操作",G307,IF($D$69="認知･ｺﾐｭﾆｹｰｼｮﾝ",H307,"-")))))</f>
        <v>-</v>
      </c>
      <c r="O307" s="98" t="str">
        <f>IF($D$71="準備･支度",D307,IF($D$71="下調べ",E307,IF($D$71="移動",F307,IF($D$71="動作･操作",G307,IF($D$71="認知･ｺﾐｭﾆｹｰｼｮﾝ",H307,"-")))))</f>
        <v>-</v>
      </c>
      <c r="P307" s="13" t="str">
        <f>IF($D$73="準備･支度",D307,IF($D$73="下調べ",E307,IF($D$73="移動",F307,IF($D$73="動作･操作",G307,IF($D$73="認知･ｺﾐｭﾆｹｰｼｮﾝ",H307,"-")))))</f>
        <v>-</v>
      </c>
      <c r="Q307" s="98" t="str">
        <f>IF($D$75="準備･支度",D307,IF($D$75="下調べ",E307,IF($D$75="移動",F307,IF($D$75="動作･操作",G307,IF($D$75="認知･ｺﾐｭﾆｹｰｼｮﾝ",H307,"-")))))</f>
        <v>-</v>
      </c>
      <c r="R307" s="98" t="str">
        <f>IF($D$77="準備･支度",D307,IF($D$77="下調べ",E307,IF($D$77="移動",F307,IF($D$77="動作･操作",G307,IF($D$77="認知･ｺﾐｭﾆｹｰｼｮﾝ",H307,"-")))))</f>
        <v>-</v>
      </c>
      <c r="S307" s="98" t="str">
        <f>IF($D$79="準備･支度",D307,IF($D$79="下調べ",E307,IF($D$79="移動",F307,IF($D$79="動作･操作",G307,IF($D$79="認知･ｺﾐｭﾆｹｰｼｮﾝ",H307,"-")))))</f>
        <v>-</v>
      </c>
      <c r="T307" s="98" t="str">
        <f>IF($D$81="準備･支度",D307,IF($D$81="下調べ",E307,IF($D$81="移動",F307,IF($D$81="動作･操作",G307,IF($D$81="認知･ｺﾐｭﾆｹｰｼｮﾝ",H307,"-")))))</f>
        <v>-</v>
      </c>
      <c r="X307" s="99" t="s">
        <v>1017</v>
      </c>
      <c r="Y307" s="38" t="s">
        <v>1019</v>
      </c>
      <c r="Z307" s="38" t="str">
        <f>IF(X63=2,IF(Q63=K302,K306,IF(Q63=K303,K307,IF(Q63=K304,K308,X306))),
IF(X65=2,IF(U65=L302,L306,IF(U65=L303,L307,IF(U65=L304,L308,X306))),
IF(X67=2,IF(Q67=M302,M306,IF(Q67=M303,M307,IF(Q67=M304,M308,X306))),
IF(X69=2,IF(U69=N302,N306,IF(U69=N303,N307,IF(U69=N304,N308,X306))),
IF(X71=2,IF(U71=O302,O306,IF(U71=O303,O307,IF(U71=O304,O308,X306))),
IF(X73=2,IF(U73=P302,P306,IF(U73=P303,P307,IF(U73=P304,P308,X306))),
IF(X75=2,IF(U75=Q302,Q306,IF(U75=Q303,Q307,IF(U75=Q304,Q308,X306))),
IF(X77=2,IF(U77=R302,R306,IF(U77=R303,R307,IF(U77=R304,R308,X306))),
IF(X79=2,IF(U79=S302,S306,IF(U79=S303,S307,IF(U79=S304,S308,X306))),
IF(X81=2,IF(U81=T302,T306,IF(U81=T303,T307,IF(U81=T304,T308,X306))),X306)
))))))))
)</f>
        <v>ICFコードは任意で選択して下さい</v>
      </c>
    </row>
    <row r="308" spans="2:28" ht="3.95" hidden="1" customHeight="1">
      <c r="D308" s="97" t="str">
        <f t="shared" si="2"/>
        <v>-</v>
      </c>
      <c r="E308" s="97" t="str">
        <f t="shared" si="2"/>
        <v>-</v>
      </c>
      <c r="F308" s="97" t="str">
        <f t="shared" si="2"/>
        <v>-</v>
      </c>
      <c r="G308" s="97" t="str">
        <f t="shared" si="2"/>
        <v>-</v>
      </c>
      <c r="H308" s="97" t="str">
        <f>IF($AA$42="p1",I477,IF($AA$42="p2",I482,IF($AA$42="p3",I487,IF($AA$42="p4",I492,IF($AA$42="p5",I497,IF($AA$42="p6",I502,IF($AA$42="p7",I507,IF($AA$42="p8",I512,IF($AA$42="p9",I517,IF($AA$42="p10",I522,IF($AA$42="p11",I527,IF($AA$42="p12",I532,IF($AA$42="p13",I537,IF($AA$42="p14",I542,IF($AA$42="p15",I547,IF($AA$42="p16",I552,IF($AA$42="p17",I557,IF($AA$42="p18",I562,IF($AA$42="p19",I567,IF($AA$42="p20",I572,IF($AA$42="p21",I577,IF($AA$42="p22",I582,IF($AA$42="p23",I587,IF($AA$42="p24",I592,IF($AA$42="p25",I597,IF($AA$42="p26",I602,IF($AA$42="a17",I607,IF($AA$42="a18",I612,IF($AA$42="a19",I617,IF($AA$42="a20",I622,IF($AA$42="a21",I627,"-")))))))))))))))))))))))))))))))</f>
        <v>-</v>
      </c>
      <c r="I308" s="13"/>
      <c r="K308" s="13" t="str">
        <f>IF($D$63="準備･支度",D308,IF($D$63="下調べ",E308,IF($D$63="移動",F308,IF($D$63="動作･操作",G308,IF($D$63="認知･ｺﾐｭﾆｹｰｼｮﾝ",H308,"-")))))</f>
        <v>-</v>
      </c>
      <c r="L308" s="98" t="str">
        <f>IF($D$65="準備･支度",D308,IF($D$65="下調べ",E308,IF($D$65="移動",F308,IF($D$65="動作･操作",G308,IF($D$65="認知･ｺﾐｭﾆｹｰｼｮﾝ",H308,"-")))))</f>
        <v>-</v>
      </c>
      <c r="M308" s="13" t="str">
        <f>IF($D$67="準備･支度",D308,IF($D$67="下調べ",E308,IF($D$67="移動",F308,IF($D$67="動作･操作",G308,IF($D$67="認知･ｺﾐｭﾆｹｰｼｮﾝ",H308,"-")))))</f>
        <v>-</v>
      </c>
      <c r="N308" s="98" t="str">
        <f>IF($D$69="準備･支度",D308,IF($D$69="下調べ",E308,IF($D$69="移動",F308,IF($D$69="動作･操作",G308,IF($D$69="認知･ｺﾐｭﾆｹｰｼｮﾝ",H308,"-")))))</f>
        <v>-</v>
      </c>
      <c r="O308" s="98" t="str">
        <f>IF($D$71="準備･支度",D308,IF($D$71="下調べ",E308,IF($D$71="移動",F308,IF($D$71="動作･操作",G308,IF($D$71="認知･ｺﾐｭﾆｹｰｼｮﾝ",H308,"-")))))</f>
        <v>-</v>
      </c>
      <c r="P308" s="13" t="str">
        <f>IF($D$73="準備･支度",D308,IF($D$73="下調べ",E308,IF($D$73="移動",F308,IF($D$73="動作･操作",G308,IF($D$73="認知･ｺﾐｭﾆｹｰｼｮﾝ",H308,"-")))))</f>
        <v>-</v>
      </c>
      <c r="Q308" s="98" t="str">
        <f>IF($D$75="準備･支度",D308,IF($D$75="下調べ",E308,IF($D$75="移動",F308,IF($D$75="動作･操作",G308,IF($D$75="認知･ｺﾐｭﾆｹｰｼｮﾝ",H308,"-")))))</f>
        <v>-</v>
      </c>
      <c r="R308" s="98" t="str">
        <f>IF($D$77="準備･支度",D308,IF($D$77="下調べ",E308,IF($D$77="移動",F308,IF($D$77="動作･操作",G308,IF($D$77="認知･ｺﾐｭﾆｹｰｼｮﾝ",H308,"-")))))</f>
        <v>-</v>
      </c>
      <c r="S308" s="98" t="str">
        <f>IF($D$79="準備･支度",D308,IF($D$79="下調べ",E308,IF($D$79="移動",F308,IF($D$79="動作･操作",G308,IF($D$79="認知･ｺﾐｭﾆｹｰｼｮﾝ",H308,"-")))))</f>
        <v>-</v>
      </c>
      <c r="T308" s="98" t="str">
        <f>IF($D$81="準備･支度",D308,IF($D$81="下調べ",E308,IF($D$81="移動",F308,IF($D$81="動作･操作",G308,IF($D$81="認知･ｺﾐｭﾆｹｰｼｮﾝ",H308,"-")))))</f>
        <v>-</v>
      </c>
    </row>
    <row r="309" spans="2:28" ht="0.95" hidden="1" customHeight="1"/>
    <row r="310" spans="2:28" ht="12" hidden="1" customHeight="1"/>
    <row r="311" spans="2:28" ht="0.95" hidden="1" customHeight="1">
      <c r="C311" s="96" t="s">
        <v>636</v>
      </c>
      <c r="D311" s="95" t="s">
        <v>1003</v>
      </c>
      <c r="E311" s="95" t="s">
        <v>1004</v>
      </c>
      <c r="F311" s="95" t="s">
        <v>639</v>
      </c>
      <c r="G311" s="95" t="s">
        <v>1005</v>
      </c>
      <c r="H311" s="95" t="s">
        <v>1006</v>
      </c>
      <c r="N311" s="95" t="s">
        <v>1003</v>
      </c>
      <c r="O311" s="95" t="s">
        <v>1004</v>
      </c>
      <c r="P311" s="95" t="s">
        <v>639</v>
      </c>
      <c r="Q311" s="95" t="s">
        <v>1005</v>
      </c>
      <c r="R311" s="95" t="s">
        <v>1006</v>
      </c>
    </row>
    <row r="312" spans="2:28" ht="9" hidden="1" customHeight="1">
      <c r="B312" s="100">
        <v>1</v>
      </c>
      <c r="C312" s="101" t="s">
        <v>635</v>
      </c>
      <c r="D312" s="96" t="s">
        <v>636</v>
      </c>
      <c r="E312" s="96" t="s">
        <v>636</v>
      </c>
      <c r="F312" s="96" t="s">
        <v>636</v>
      </c>
      <c r="G312" s="96" t="s">
        <v>636</v>
      </c>
      <c r="H312" s="38" t="s">
        <v>636</v>
      </c>
      <c r="N312" s="102" t="str">
        <f>D313&amp;CHAR(10)&amp;D318&amp;CHAR(10)&amp;D323&amp;CHAR(10)&amp;D328&amp;CHAR(10)&amp;D333&amp;CHAR(10)&amp;D338&amp;CHAR(10)&amp;D343&amp;CHAR(10)&amp;D348&amp;CHAR(10)&amp;D353&amp;CHAR(10)&amp;D358&amp;CHAR(10)&amp;D363&amp;CHAR(10)&amp;D368&amp;CHAR(10)&amp;D373&amp;CHAR(10)&amp;D378&amp;CHAR(10)&amp;D383&amp;CHAR(10)&amp;D388&amp;CHAR(10)&amp;D393&amp;CHAR(10)&amp;D398&amp;CHAR(10)&amp;D403&amp;CHAR(10)&amp;D408&amp;CHAR(10)&amp;D413&amp;CHAR(10)&amp;D418&amp;CHAR(10)&amp;D423&amp;CHAR(10)&amp;D428&amp;CHAR(10)&amp;D433&amp;CHAR(10)&amp;D438&amp;CHAR(10)&amp;D443&amp;CHAR(10)&amp;D448&amp;CHAR(10)&amp;D453&amp;CHAR(10)&amp;D458&amp;CHAR(10)&amp;D463&amp;CHAR(10)</f>
        <v xml:space="preserve">取り扱う家庭用品を手元に準備する
手入れをする手順を計画する
手入れをする手順を計画する
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2" s="102" t="str">
        <f>E313&amp;CHAR(10)&amp;E318&amp;CHAR(10)&amp;E323&amp;CHAR(10)&amp;E328&amp;CHAR(10)&amp;E333&amp;CHAR(10)&amp;E338&amp;CHAR(10)&amp;E343&amp;CHAR(10)&amp;E348&amp;CHAR(10)&amp;E353&amp;CHAR(10)&amp;E358&amp;CHAR(10)&amp;E363&amp;CHAR(10)&amp;E368&amp;CHAR(10)&amp;E373&amp;CHAR(10)&amp;E378&amp;CHAR(10)&amp;E383&amp;CHAR(10)&amp;E388&amp;CHAR(10)&amp;E393&amp;CHAR(10)&amp;E398&amp;CHAR(10)&amp;E403&amp;CHAR(10)&amp;E408&amp;CHAR(10)&amp;E413&amp;CHAR(10)&amp;E418&amp;CHAR(10)&amp;E423&amp;CHAR(10)&amp;E428&amp;CHAR(10)&amp;E433&amp;CHAR(10)&amp;E438&amp;CHAR(10)&amp;E443&amp;CHAR(10)&amp;E448&amp;CHAR(10)&amp;E453&amp;CHAR(10)&amp;E458&amp;CHAR(10)&amp;E463&amp;CHAR(10)</f>
        <v xml:space="preserve">家庭用品の使用/収納/管理方法を確認する
手入れの方法や手順を確認する
手入れの方法や手順を確認する
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2" s="102" t="str">
        <f>F313&amp;CHAR(10)&amp;F318&amp;CHAR(10)&amp;F323&amp;CHAR(10)&amp;F328&amp;CHAR(10)&amp;F333&amp;CHAR(10)&amp;F338&amp;CHAR(10)&amp;F343&amp;CHAR(10)&amp;F348&amp;CHAR(10)&amp;F353&amp;CHAR(10)&amp;F358&amp;CHAR(10)&amp;F363&amp;CHAR(10)&amp;F368&amp;CHAR(10)&amp;F373&amp;CHAR(10)&amp;F378&amp;CHAR(10)&amp;F383&amp;CHAR(10)&amp;F388&amp;CHAR(10)&amp;F393&amp;CHAR(10)&amp;F398&amp;CHAR(10)&amp;F403&amp;CHAR(10)&amp;F408&amp;CHAR(10)&amp;F413&amp;CHAR(10)&amp;F418&amp;CHAR(10)&amp;F423&amp;CHAR(10)&amp;F428&amp;CHAR(10)&amp;F433&amp;CHAR(10)&amp;F438&amp;CHAR(10)&amp;F443&amp;CHAR(10)&amp;F448&amp;CHAR(10)&amp;F453&amp;CHAR(10)&amp;F458&amp;CHAR(10)&amp;F463&amp;CHAR(10)</f>
        <v xml:space="preserve">家庭用品の場所まで歩く
手入れする場所まで移動する
手入れの場所まで安全に移動する
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2" s="102" t="str">
        <f>G313&amp;CHAR(10)&amp;G318&amp;CHAR(10)&amp;G323&amp;CHAR(10)&amp;G328&amp;CHAR(10)&amp;G333&amp;CHAR(10)&amp;G338&amp;CHAR(10)&amp;G343&amp;CHAR(10)&amp;G348&amp;CHAR(10)&amp;G353&amp;CHAR(10)&amp;G358&amp;CHAR(10)&amp;G363&amp;CHAR(10)&amp;G368&amp;CHAR(10)&amp;G373&amp;CHAR(10)&amp;G378&amp;CHAR(10)&amp;G383&amp;CHAR(10)&amp;G388&amp;CHAR(10)&amp;G393&amp;CHAR(10)&amp;G398&amp;CHAR(10)&amp;G403&amp;CHAR(10)&amp;G408&amp;CHAR(10)&amp;G413&amp;CHAR(10)&amp;G418&amp;CHAR(10)&amp;G423&amp;CHAR(10)&amp;G428&amp;CHAR(10)&amp;G433&amp;CHAR(10)&amp;G438&amp;CHAR(10)&amp;G443&amp;CHAR(10)&amp;G448&amp;CHAR(10)&amp;G453&amp;CHAR(10)&amp;G458&amp;CHAR(10)&amp;G463&amp;CHAR(10)</f>
        <v xml:space="preserve">家庭用品を取り扱う
手入れに必要な用具を取り扱う
手入れに必要な用具を取り扱う
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2" s="102" t="str">
        <f>H313&amp;CHAR(10)&amp;H318&amp;CHAR(10)&amp;H323&amp;CHAR(10)&amp;H328&amp;CHAR(10)&amp;H333&amp;CHAR(10)&amp;H338&amp;CHAR(10)&amp;H343&amp;CHAR(10)&amp;H348&amp;CHAR(10)&amp;H353&amp;CHAR(10)&amp;H358&amp;CHAR(10)&amp;H363&amp;CHAR(10)&amp;H368&amp;CHAR(10)&amp;H373&amp;CHAR(10)&amp;H378&amp;CHAR(10)&amp;H383&amp;CHAR(10)&amp;H388&amp;CHAR(10)&amp;H393&amp;CHAR(10)&amp;H398&amp;CHAR(10)&amp;H403&amp;CHAR(10)&amp;H408&amp;CHAR(10)&amp;H413&amp;CHAR(10)&amp;H418&amp;CHAR(10)&amp;H423&amp;CHAR(10)&amp;H428&amp;CHAR(10)&amp;H433&amp;CHAR(10)&amp;H438&amp;CHAR(10)&amp;H443&amp;CHAR(10)&amp;H448&amp;CHAR(10)&amp;H453&amp;CHAR(10)&amp;H458&amp;CHAR(10)&amp;H463&amp;CHAR(10)</f>
        <v xml:space="preserve">家庭用品の収納場所を思い出す
業者を決定して依頼をする
業者を決定する/依頼をする
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S312" s="102"/>
      <c r="X312" s="103" t="str">
        <f t="shared" ref="X312:X337" si="3">IF(N312="","",LEFT(N312, FIND(CHAR(10), N312) - 1))</f>
        <v>取り扱う家庭用品を手元に準備する</v>
      </c>
      <c r="AA312" s="38" t="s">
        <v>637</v>
      </c>
      <c r="AB312" s="38"/>
    </row>
    <row r="313" spans="2:28" ht="0.95" hidden="1" customHeight="1">
      <c r="B313" s="104"/>
      <c r="C313" s="513" t="s">
        <v>641</v>
      </c>
      <c r="D313" s="96" t="s">
        <v>642</v>
      </c>
      <c r="E313" s="96" t="s">
        <v>647</v>
      </c>
      <c r="F313" s="96" t="s">
        <v>644</v>
      </c>
      <c r="G313" s="96" t="s">
        <v>645</v>
      </c>
      <c r="H313" s="105" t="s">
        <v>643</v>
      </c>
      <c r="N313" s="102" t="str">
        <f t="shared" ref="N313:N343" si="4">IF(N312="","",MID(N312, FIND(CHAR(10), N312) + 1, LEN(N312)))</f>
        <v xml:space="preserve">手入れをする手順を計画する
手入れをする手順を計画する
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3" s="102" t="str">
        <f t="shared" ref="O313:O343" si="5">IF(O312="","",MID(O312, FIND(CHAR(10), O312) + 1, LEN(O312)))</f>
        <v xml:space="preserve">手入れの方法や手順を確認する
手入れの方法や手順を確認する
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3" s="102" t="str">
        <f t="shared" ref="P313:P343" si="6">IF(P312="","",MID(P312, FIND(CHAR(10), P312) + 1, LEN(P312)))</f>
        <v xml:space="preserve">手入れする場所まで移動する
手入れの場所まで安全に移動する
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3" s="102" t="str">
        <f t="shared" ref="Q313:Q343" si="7">IF(Q312="","",MID(Q312, FIND(CHAR(10), Q312) + 1, LEN(Q312)))</f>
        <v xml:space="preserve">手入れに必要な用具を取り扱う
手入れに必要な用具を取り扱う
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3" s="102" t="str">
        <f t="shared" ref="R313:R343" si="8">IF(R312="","",MID(R312, FIND(CHAR(10), R312) + 1, LEN(R312)))</f>
        <v xml:space="preserve">業者を決定して依頼をする
業者を決定する/依頼をする
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13" s="103" t="str">
        <f t="shared" si="3"/>
        <v>手入れをする手順を計画する</v>
      </c>
      <c r="AA313" s="106" t="str">
        <f>'３．参加目標設定と細分化'!Y162</f>
        <v>d530 排泄</v>
      </c>
      <c r="AB313" s="106"/>
    </row>
    <row r="314" spans="2:28" ht="2.1" hidden="1" customHeight="1">
      <c r="B314" s="104"/>
      <c r="C314" s="430"/>
      <c r="D314" s="96" t="s">
        <v>646</v>
      </c>
      <c r="E314" s="96" t="s">
        <v>1020</v>
      </c>
      <c r="F314" s="96" t="s">
        <v>648</v>
      </c>
      <c r="G314" s="96" t="s">
        <v>649</v>
      </c>
      <c r="H314" s="96" t="s">
        <v>651</v>
      </c>
      <c r="N314" s="102" t="str">
        <f t="shared" si="4"/>
        <v xml:space="preserve">手入れをする手順を計画する
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4" s="102" t="str">
        <f t="shared" si="5"/>
        <v xml:space="preserve">手入れの方法や手順を確認する
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4" s="102" t="str">
        <f t="shared" si="6"/>
        <v xml:space="preserve">手入れの場所まで安全に移動する
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4" s="102" t="str">
        <f t="shared" si="7"/>
        <v xml:space="preserve">手入れに必要な用具を取り扱う
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4" s="102" t="str">
        <f t="shared" si="8"/>
        <v xml:space="preserve">業者を決定する/依頼をする
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14" s="103" t="str">
        <f t="shared" si="3"/>
        <v>手入れをする手順を計画する</v>
      </c>
    </row>
    <row r="315" spans="2:28" ht="0.95" hidden="1" customHeight="1">
      <c r="B315" s="104"/>
      <c r="C315" s="101"/>
      <c r="D315" s="96" t="s">
        <v>650</v>
      </c>
      <c r="E315" s="96" t="s">
        <v>1917</v>
      </c>
      <c r="F315" s="96" t="s">
        <v>652</v>
      </c>
      <c r="G315" s="96" t="s">
        <v>653</v>
      </c>
      <c r="H315" s="38" t="s">
        <v>1021</v>
      </c>
      <c r="N315" s="102" t="str">
        <f t="shared" si="4"/>
        <v xml:space="preserve">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5" s="102" t="str">
        <f t="shared" si="5"/>
        <v xml:space="preserve">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5" s="102" t="str">
        <f t="shared" si="6"/>
        <v xml:space="preserve">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5" s="102" t="str">
        <f t="shared" si="7"/>
        <v xml:space="preserve">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5" s="102" t="str">
        <f t="shared" si="8"/>
        <v xml:space="preserve">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15" s="103" t="str">
        <f t="shared" si="3"/>
        <v>保管/貯蔵する物品を入手する</v>
      </c>
    </row>
    <row r="316" spans="2:28" ht="0.95" hidden="1" customHeight="1">
      <c r="B316" s="104"/>
      <c r="C316" s="101"/>
      <c r="D316" s="96"/>
      <c r="E316" s="96"/>
      <c r="F316" s="96"/>
      <c r="G316" s="96"/>
      <c r="N316" s="102" t="str">
        <f t="shared" si="4"/>
        <v xml:space="preserve">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6" s="102" t="str">
        <f t="shared" si="5"/>
        <v xml:space="preserve">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6" s="102" t="str">
        <f t="shared" si="6"/>
        <v xml:space="preserve">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6" s="102" t="str">
        <f t="shared" si="7"/>
        <v xml:space="preserve">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6" s="102" t="str">
        <f t="shared" si="8"/>
        <v xml:space="preserve">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16" s="103" t="str">
        <f t="shared" si="3"/>
        <v>管理に必要な物品を手元に揃える</v>
      </c>
    </row>
    <row r="317" spans="2:28" ht="0.95" hidden="1" customHeight="1">
      <c r="B317" s="100">
        <v>2</v>
      </c>
      <c r="C317" s="101" t="s">
        <v>654</v>
      </c>
      <c r="D317" s="96" t="s">
        <v>636</v>
      </c>
      <c r="E317" s="96" t="s">
        <v>636</v>
      </c>
      <c r="F317" s="96" t="s">
        <v>636</v>
      </c>
      <c r="G317" s="96" t="s">
        <v>636</v>
      </c>
      <c r="H317" s="96" t="s">
        <v>636</v>
      </c>
      <c r="N317" s="102" t="str">
        <f t="shared" si="4"/>
        <v xml:space="preserve">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7" s="102" t="str">
        <f t="shared" si="5"/>
        <v xml:space="preserve">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7" s="102" t="str">
        <f t="shared" si="6"/>
        <v xml:space="preserve">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7" s="102" t="str">
        <f t="shared" si="7"/>
        <v xml:space="preserve">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7" s="102" t="str">
        <f t="shared" si="8"/>
        <v xml:space="preserve">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17" s="103" t="str">
        <f t="shared" si="3"/>
        <v>介護に必要な物品を手元に揃える</v>
      </c>
    </row>
    <row r="318" spans="2:28" ht="12" hidden="1" customHeight="1">
      <c r="B318" s="104"/>
      <c r="C318" s="513" t="s">
        <v>655</v>
      </c>
      <c r="D318" s="96" t="s">
        <v>656</v>
      </c>
      <c r="E318" s="96" t="s">
        <v>661</v>
      </c>
      <c r="F318" s="96" t="s">
        <v>658</v>
      </c>
      <c r="G318" s="96" t="s">
        <v>659</v>
      </c>
      <c r="H318" s="96" t="s">
        <v>1022</v>
      </c>
      <c r="N318" s="102" t="str">
        <f t="shared" si="4"/>
        <v xml:space="preserve">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8" s="102" t="str">
        <f t="shared" si="5"/>
        <v xml:space="preserve">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8" s="102" t="str">
        <f t="shared" si="6"/>
        <v xml:space="preserve">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8" s="102" t="str">
        <f t="shared" si="7"/>
        <v xml:space="preserve">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8" s="102" t="str">
        <f t="shared" si="8"/>
        <v xml:space="preserve">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18" s="103" t="str">
        <f t="shared" si="3"/>
        <v>世話に必要な物品を手元に揃える</v>
      </c>
    </row>
    <row r="319" spans="2:28" ht="0.95" hidden="1" customHeight="1">
      <c r="B319" s="104"/>
      <c r="C319" s="430"/>
      <c r="D319" s="96" t="s">
        <v>660</v>
      </c>
      <c r="E319" s="96" t="s">
        <v>1023</v>
      </c>
      <c r="F319" s="96" t="s">
        <v>662</v>
      </c>
      <c r="G319" s="96" t="s">
        <v>663</v>
      </c>
      <c r="H319" s="38" t="s">
        <v>1024</v>
      </c>
      <c r="N319" s="102" t="str">
        <f t="shared" si="4"/>
        <v xml:space="preserve">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19" s="102" t="str">
        <f t="shared" si="5"/>
        <v xml:space="preserve">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19" s="102" t="str">
        <f t="shared" si="6"/>
        <v xml:space="preserve">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19" s="102" t="str">
        <f t="shared" si="7"/>
        <v xml:space="preserve">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19" s="102" t="str">
        <f t="shared" si="8"/>
        <v xml:space="preserve">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19" s="103" t="str">
        <f t="shared" si="3"/>
        <v>訪問者の有無や予定を確認する</v>
      </c>
    </row>
    <row r="320" spans="2:28" ht="12.95" hidden="1" customHeight="1">
      <c r="B320" s="104"/>
      <c r="C320" s="101"/>
      <c r="D320" s="96" t="s">
        <v>657</v>
      </c>
      <c r="E320" s="96" t="s">
        <v>1020</v>
      </c>
      <c r="F320" s="96" t="s">
        <v>666</v>
      </c>
      <c r="G320" s="96" t="s">
        <v>667</v>
      </c>
      <c r="H320" s="38" t="s">
        <v>1021</v>
      </c>
      <c r="N320" s="102" t="str">
        <f t="shared" si="4"/>
        <v xml:space="preserve">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0" s="102" t="str">
        <f t="shared" si="5"/>
        <v xml:space="preserve">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0" s="102" t="str">
        <f t="shared" si="6"/>
        <v xml:space="preserve">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0" s="102" t="str">
        <f t="shared" si="7"/>
        <v xml:space="preserve">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0" s="102" t="str">
        <f t="shared" si="8"/>
        <v xml:space="preserve">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0" s="103" t="str">
        <f t="shared" si="3"/>
        <v>ご近所の人と面識をもつ</v>
      </c>
    </row>
    <row r="321" spans="2:24" ht="5.0999999999999996" hidden="1" customHeight="1">
      <c r="B321" s="104"/>
      <c r="C321" s="101"/>
      <c r="D321" s="96"/>
      <c r="E321" s="96"/>
      <c r="F321" s="96"/>
      <c r="G321" s="96"/>
      <c r="N321" s="102" t="str">
        <f t="shared" si="4"/>
        <v xml:space="preserve">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1" s="102" t="str">
        <f t="shared" si="5"/>
        <v xml:space="preserve">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1" s="102" t="str">
        <f t="shared" si="6"/>
        <v xml:space="preserve">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1" s="102" t="str">
        <f t="shared" si="7"/>
        <v xml:space="preserve">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1" s="102" t="str">
        <f t="shared" si="8"/>
        <v xml:space="preserve">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1" s="103" t="str">
        <f t="shared" si="3"/>
        <v>お互いに話しやすい雰囲気を準備する</v>
      </c>
    </row>
    <row r="322" spans="2:24" ht="0.95" hidden="1" customHeight="1">
      <c r="B322" s="100">
        <v>3</v>
      </c>
      <c r="C322" s="101" t="s">
        <v>668</v>
      </c>
      <c r="D322" s="96" t="s">
        <v>636</v>
      </c>
      <c r="E322" s="96" t="s">
        <v>636</v>
      </c>
      <c r="F322" s="96" t="s">
        <v>636</v>
      </c>
      <c r="G322" s="96" t="s">
        <v>636</v>
      </c>
      <c r="H322" s="96" t="s">
        <v>636</v>
      </c>
      <c r="N322" s="102" t="str">
        <f t="shared" si="4"/>
        <v xml:space="preserve">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2" s="102" t="str">
        <f t="shared" si="5"/>
        <v xml:space="preserve">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2" s="102" t="str">
        <f t="shared" si="6"/>
        <v xml:space="preserve">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2" s="102" t="str">
        <f t="shared" si="7"/>
        <v xml:space="preserve">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2" s="102" t="str">
        <f t="shared" si="8"/>
        <v xml:space="preserve">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2" s="103" t="str">
        <f t="shared" si="3"/>
        <v>供物や飾りを準備する</v>
      </c>
    </row>
    <row r="323" spans="2:24" ht="12.95" hidden="1" customHeight="1">
      <c r="B323" s="104"/>
      <c r="C323" s="101"/>
      <c r="D323" s="96" t="s">
        <v>656</v>
      </c>
      <c r="E323" s="96" t="s">
        <v>661</v>
      </c>
      <c r="F323" s="96" t="s">
        <v>670</v>
      </c>
      <c r="G323" s="96" t="s">
        <v>659</v>
      </c>
      <c r="H323" s="96" t="s">
        <v>1025</v>
      </c>
      <c r="N323" s="102" t="str">
        <f t="shared" si="4"/>
        <v xml:space="preserve">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3" s="102" t="str">
        <f t="shared" si="5"/>
        <v xml:space="preserve">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3" s="102" t="str">
        <f t="shared" si="6"/>
        <v xml:space="preserve">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3" s="102" t="str">
        <f t="shared" si="7"/>
        <v xml:space="preserve">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3" s="102" t="str">
        <f t="shared" si="8"/>
        <v xml:space="preserve">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3" s="103" t="str">
        <f t="shared" si="3"/>
        <v>墓参りのお供え物を準備する</v>
      </c>
    </row>
    <row r="324" spans="2:24" ht="3.95" hidden="1" customHeight="1">
      <c r="B324" s="104"/>
      <c r="C324" s="101"/>
      <c r="D324" s="96" t="s">
        <v>660</v>
      </c>
      <c r="E324" s="96" t="s">
        <v>1023</v>
      </c>
      <c r="F324" s="96" t="s">
        <v>662</v>
      </c>
      <c r="G324" s="96" t="s">
        <v>663</v>
      </c>
      <c r="H324" s="38" t="s">
        <v>1021</v>
      </c>
      <c r="N324" s="102" t="str">
        <f t="shared" si="4"/>
        <v xml:space="preserve">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4" s="102" t="str">
        <f t="shared" si="5"/>
        <v xml:space="preserve">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4" s="102" t="str">
        <f t="shared" si="6"/>
        <v xml:space="preserve">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4" s="102" t="str">
        <f t="shared" si="7"/>
        <v xml:space="preserve">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4" s="102" t="str">
        <f t="shared" si="8"/>
        <v xml:space="preserve">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4" s="103" t="str">
        <f t="shared" si="3"/>
        <v>通勤前/就労前の身支度をする</v>
      </c>
    </row>
    <row r="325" spans="2:24" ht="0.95" hidden="1" customHeight="1">
      <c r="B325" s="104"/>
      <c r="C325" s="101"/>
      <c r="D325" s="96" t="s">
        <v>1026</v>
      </c>
      <c r="E325" s="96" t="s">
        <v>1020</v>
      </c>
      <c r="F325" s="96" t="s">
        <v>666</v>
      </c>
      <c r="G325" s="96" t="s">
        <v>667</v>
      </c>
      <c r="H325" s="96" t="s">
        <v>1917</v>
      </c>
      <c r="N325" s="102" t="str">
        <f t="shared" si="4"/>
        <v xml:space="preserve">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5" s="102" t="str">
        <f t="shared" si="5"/>
        <v xml:space="preserve">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5" s="102" t="str">
        <f t="shared" si="6"/>
        <v xml:space="preserve">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5" s="102" t="str">
        <f t="shared" si="7"/>
        <v xml:space="preserve">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5" s="102" t="str">
        <f t="shared" si="8"/>
        <v xml:space="preserve">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5" s="103" t="str">
        <f t="shared" si="3"/>
        <v>就労前/活動前の身支度をする</v>
      </c>
    </row>
    <row r="326" spans="2:24" ht="12.95" hidden="1" customHeight="1">
      <c r="B326" s="104"/>
      <c r="C326" s="101"/>
      <c r="D326" s="96"/>
      <c r="E326" s="96"/>
      <c r="F326" s="96"/>
      <c r="G326" s="96"/>
      <c r="N326" s="102" t="str">
        <f t="shared" si="4"/>
        <v xml:space="preserve">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6" s="102" t="str">
        <f t="shared" si="5"/>
        <v xml:space="preserve">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6" s="102" t="str">
        <f t="shared" si="6"/>
        <v xml:space="preserve">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6" s="102" t="str">
        <f t="shared" si="7"/>
        <v xml:space="preserve">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6" s="102" t="str">
        <f t="shared" si="8"/>
        <v xml:space="preserve">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6" s="103" t="str">
        <f t="shared" si="3"/>
        <v>出先までのルートや移動手段を計画する</v>
      </c>
    </row>
    <row r="327" spans="2:24" ht="6.95" hidden="1" customHeight="1">
      <c r="B327" s="100">
        <v>4</v>
      </c>
      <c r="C327" s="101" t="s">
        <v>671</v>
      </c>
      <c r="D327" s="96" t="s">
        <v>636</v>
      </c>
      <c r="E327" s="96" t="s">
        <v>636</v>
      </c>
      <c r="F327" s="96" t="s">
        <v>636</v>
      </c>
      <c r="G327" s="96" t="s">
        <v>636</v>
      </c>
      <c r="H327" s="96" t="s">
        <v>636</v>
      </c>
      <c r="N327" s="102" t="str">
        <f t="shared" si="4"/>
        <v xml:space="preserve">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7" s="102" t="str">
        <f t="shared" si="5"/>
        <v xml:space="preserve">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7" s="102" t="str">
        <f t="shared" si="6"/>
        <v xml:space="preserve">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7" s="102" t="str">
        <f t="shared" si="7"/>
        <v xml:space="preserve">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7" s="102" t="str">
        <f t="shared" si="8"/>
        <v xml:space="preserve">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7" s="103" t="str">
        <f t="shared" si="3"/>
        <v>出先までのルートや移動手段を計画する</v>
      </c>
    </row>
    <row r="328" spans="2:24" ht="0.95" hidden="1" customHeight="1">
      <c r="B328" s="104"/>
      <c r="C328" s="101"/>
      <c r="D328" s="96" t="s">
        <v>672</v>
      </c>
      <c r="E328" s="96" t="s">
        <v>673</v>
      </c>
      <c r="F328" s="96" t="s">
        <v>674</v>
      </c>
      <c r="G328" s="96" t="s">
        <v>675</v>
      </c>
      <c r="H328" s="96" t="s">
        <v>1025</v>
      </c>
      <c r="N328" s="102" t="str">
        <f t="shared" si="4"/>
        <v xml:space="preserve">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8" s="102" t="str">
        <f t="shared" si="5"/>
        <v xml:space="preserve">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8" s="102" t="str">
        <f t="shared" si="6"/>
        <v xml:space="preserve">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8" s="102" t="str">
        <f t="shared" si="7"/>
        <v xml:space="preserve">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8" s="102" t="str">
        <f t="shared" si="8"/>
        <v xml:space="preserve">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8" s="103" t="str">
        <f t="shared" si="3"/>
        <v>出先までのルートや移動手段を計画する</v>
      </c>
    </row>
    <row r="329" spans="2:24" ht="12.95" hidden="1" customHeight="1">
      <c r="B329" s="104"/>
      <c r="C329" s="101"/>
      <c r="D329" s="96" t="s">
        <v>676</v>
      </c>
      <c r="E329" s="96" t="s">
        <v>677</v>
      </c>
      <c r="F329" s="96" t="s">
        <v>678</v>
      </c>
      <c r="G329" s="96" t="s">
        <v>679</v>
      </c>
      <c r="H329" s="105" t="s">
        <v>1027</v>
      </c>
      <c r="N329" s="102" t="str">
        <f t="shared" si="4"/>
        <v xml:space="preserve">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29" s="102" t="str">
        <f t="shared" si="5"/>
        <v xml:space="preserve">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29" s="102" t="str">
        <f t="shared" si="6"/>
        <v xml:space="preserve">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29" s="102" t="str">
        <f t="shared" si="7"/>
        <v xml:space="preserve">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29" s="102" t="str">
        <f t="shared" si="8"/>
        <v xml:space="preserve">無理せず休憩が取れる
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29" s="103" t="str">
        <f t="shared" si="3"/>
        <v>会場までのルートや移動手段を計画する</v>
      </c>
    </row>
    <row r="330" spans="2:24" ht="5.0999999999999996" hidden="1" customHeight="1">
      <c r="B330" s="104"/>
      <c r="C330" s="101"/>
      <c r="D330" s="96" t="s">
        <v>1028</v>
      </c>
      <c r="E330" s="96" t="s">
        <v>680</v>
      </c>
      <c r="F330" s="96" t="s">
        <v>681</v>
      </c>
      <c r="G330" s="96" t="s">
        <v>682</v>
      </c>
      <c r="H330" s="38" t="s">
        <v>1021</v>
      </c>
      <c r="N330" s="102" t="str">
        <f t="shared" si="4"/>
        <v xml:space="preserve">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30" s="102" t="str">
        <f t="shared" si="5"/>
        <v xml:space="preserve">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30" s="102" t="str">
        <f t="shared" si="6"/>
        <v xml:space="preserve">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30" s="102" t="str">
        <f t="shared" si="7"/>
        <v xml:space="preserve">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30" s="102" t="str">
        <f t="shared" si="8"/>
        <v xml:space="preserve">無理せず休憩が取れる
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30" s="103" t="str">
        <f t="shared" si="3"/>
        <v>会場までのルートや移動手段を計画する</v>
      </c>
    </row>
    <row r="331" spans="2:24" ht="0.95" hidden="1" customHeight="1">
      <c r="B331" s="104"/>
      <c r="C331" s="101"/>
      <c r="D331" s="96"/>
      <c r="E331" s="96"/>
      <c r="F331" s="96"/>
      <c r="G331" s="96"/>
      <c r="N331" s="102" t="str">
        <f t="shared" si="4"/>
        <v xml:space="preserve">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31" s="102" t="str">
        <f t="shared" si="5"/>
        <v xml:space="preserve">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31" s="102" t="str">
        <f t="shared" si="6"/>
        <v xml:space="preserve">事前に必要な物品を買いに出掛ける
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31" s="102" t="str">
        <f t="shared" si="7"/>
        <v xml:space="preserve">行程のチケットを買う/入手する
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31" s="102" t="str">
        <f t="shared" si="8"/>
        <v xml:space="preserve">無理せず休憩が取れる
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31" s="103" t="str">
        <f t="shared" si="3"/>
        <v>行き先までのルートや移動手段を計画する</v>
      </c>
    </row>
    <row r="332" spans="2:24" ht="0.95" hidden="1" customHeight="1">
      <c r="B332" s="100">
        <v>5</v>
      </c>
      <c r="C332" s="101" t="s">
        <v>683</v>
      </c>
      <c r="D332" s="96" t="s">
        <v>636</v>
      </c>
      <c r="E332" s="96" t="s">
        <v>636</v>
      </c>
      <c r="F332" s="96" t="s">
        <v>636</v>
      </c>
      <c r="G332" s="96" t="s">
        <v>636</v>
      </c>
      <c r="H332" s="96" t="s">
        <v>636</v>
      </c>
      <c r="N332" s="102" t="str">
        <f t="shared" si="4"/>
        <v xml:space="preserve">参加先までの移動手段を計画する
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32" s="102" t="str">
        <f t="shared" si="5"/>
        <v xml:space="preserve">参加したいプログラムを探索する
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32" s="102" t="str">
        <f t="shared" si="6"/>
        <v xml:space="preserve">参加先まで移動する
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32" s="102" t="str">
        <f t="shared" si="7"/>
        <v xml:space="preserve">必要な準備運動をする
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32" s="102" t="str">
        <f t="shared" si="8"/>
        <v xml:space="preserve">無理せず休憩が取れる
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32" s="103" t="str">
        <f t="shared" si="3"/>
        <v>参加先までの移動手段を計画する</v>
      </c>
    </row>
    <row r="333" spans="2:24" ht="12.95" hidden="1" customHeight="1">
      <c r="B333" s="104"/>
      <c r="C333" s="101"/>
      <c r="D333" s="96" t="s">
        <v>684</v>
      </c>
      <c r="E333" s="96" t="s">
        <v>685</v>
      </c>
      <c r="F333" s="96" t="s">
        <v>686</v>
      </c>
      <c r="G333" s="96" t="s">
        <v>687</v>
      </c>
      <c r="H333" s="96" t="s">
        <v>1025</v>
      </c>
      <c r="N333" s="102" t="str">
        <f t="shared" si="4"/>
        <v xml:space="preserve">出先までのルートや移動手段を計画する
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33" s="102" t="str">
        <f t="shared" si="5"/>
        <v xml:space="preserve">参加対象のプログラムを確認する
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33" s="102" t="str">
        <f t="shared" si="6"/>
        <v xml:space="preserve">出先まで往復する
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33" s="102" t="str">
        <f t="shared" si="7"/>
        <v xml:space="preserve">入り口でチケットを購入する
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33" s="102" t="str">
        <f t="shared" si="8"/>
        <v xml:space="preserve">無理せず休憩が取れる
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33" s="103" t="str">
        <f t="shared" si="3"/>
        <v>出先までのルートや移動手段を計画する</v>
      </c>
    </row>
    <row r="334" spans="2:24" ht="12.95" hidden="1" customHeight="1">
      <c r="B334" s="104"/>
      <c r="C334" s="101"/>
      <c r="D334" s="96" t="s">
        <v>688</v>
      </c>
      <c r="E334" s="96" t="s">
        <v>689</v>
      </c>
      <c r="F334" s="96" t="s">
        <v>690</v>
      </c>
      <c r="G334" s="96" t="s">
        <v>691</v>
      </c>
      <c r="H334" s="38" t="s">
        <v>1029</v>
      </c>
      <c r="N334" s="102" t="str">
        <f t="shared" si="4"/>
        <v xml:space="preserve">出先までのルートや移動手段を計画する
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34" s="102" t="str">
        <f t="shared" si="5"/>
        <v xml:space="preserve">参拝/礼拝に適した日時を確認する
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34" s="102" t="str">
        <f t="shared" si="6"/>
        <v xml:space="preserve">現地まで往復移動する
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34" s="102" t="str">
        <f t="shared" si="7"/>
        <v xml:space="preserve">場に相応しい所作で参拝/礼拝する
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34" s="102" t="str">
        <f t="shared" si="8"/>
        <v xml:space="preserve">無理せず休憩が取れる
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34" s="103" t="str">
        <f t="shared" si="3"/>
        <v>出先までのルートや移動手段を計画する</v>
      </c>
    </row>
    <row r="335" spans="2:24" ht="12.95" hidden="1" customHeight="1">
      <c r="B335" s="104"/>
      <c r="C335" s="101"/>
      <c r="D335" s="96" t="s">
        <v>1917</v>
      </c>
      <c r="E335" s="96" t="s">
        <v>1030</v>
      </c>
      <c r="F335" s="96" t="s">
        <v>694</v>
      </c>
      <c r="G335" s="96" t="s">
        <v>695</v>
      </c>
      <c r="H335" s="96" t="s">
        <v>1917</v>
      </c>
      <c r="N335" s="102" t="str">
        <f t="shared" si="4"/>
        <v xml:space="preserve">投票所入場券を準備する
必要な情報端末を入手する
交流する相手を選ぶ
調理する食材を入手する
入手すべき物品をリストアップする
色落ちする洗濯物を分類する
掃除用具を準備する
廃棄物をあらかじめ選択する
</v>
      </c>
      <c r="O335" s="102" t="str">
        <f t="shared" si="5"/>
        <v xml:space="preserve">投票日や投票所を確認する
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35" s="102" t="str">
        <f t="shared" si="6"/>
        <v xml:space="preserve">投票所まで往復移動する
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35" s="102" t="str">
        <f t="shared" si="7"/>
        <v xml:space="preserve">投票用紙を受け取る
ビデオ通話を発信する/着信する
交流する相手と挨拶を交わす
食材を包丁で切る/剥く/刻む
生鮮食品を冷蔵庫に入れる
洗濯機を操作する
ロボット掃除機を操作する
ごみを分別して袋にまとめる
</v>
      </c>
      <c r="R335" s="102" t="str">
        <f t="shared" si="8"/>
        <v xml:space="preserve">係員の指示を理解する
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35" s="103" t="str">
        <f t="shared" si="3"/>
        <v>投票所入場券を準備する</v>
      </c>
    </row>
    <row r="336" spans="2:24" ht="12.95" hidden="1" customHeight="1">
      <c r="B336" s="104"/>
      <c r="C336" s="101"/>
      <c r="D336" s="96"/>
      <c r="E336" s="96"/>
      <c r="F336" s="104"/>
      <c r="G336" s="96"/>
      <c r="N336" s="102" t="str">
        <f t="shared" si="4"/>
        <v xml:space="preserve">必要な情報端末を入手する
交流する相手を選ぶ
調理する食材を入手する
入手すべき物品をリストアップする
色落ちする洗濯物を分類する
掃除用具を準備する
廃棄物をあらかじめ選択する
</v>
      </c>
      <c r="O336" s="102" t="str">
        <f t="shared" si="5"/>
        <v xml:space="preserve">情報端末で何ができるのかを知る
交流する相手を認識する
調理方法が実行可能かを調べる
物品を購入できる販売店を探す
洗濯機で洗える線維かどうか確かめる
ロボット掃除機の取扱い法を調べる
ごみ回収日を調べて確認する
</v>
      </c>
      <c r="P336" s="102" t="str">
        <f t="shared" si="6"/>
        <v xml:space="preserve">動画/写真撮影の場所まで往復移動する
交流しやすい場所に移動する
食材を台所に持って運ぶ
購入できる販売店まで往復する
洗濯物を洗濯機まで持ち運ぶ
掃除機を持ち運んでコードを差し込む
ごみ袋を持って屋内を移動する
</v>
      </c>
      <c r="Q336" s="102" t="str">
        <f t="shared" si="7"/>
        <v xml:space="preserve">ビデオ通話を発信する/着信する
交流する相手と挨拶を交わす
食材を包丁で切る/剥く/刻む
生鮮食品を冷蔵庫に入れる
洗濯機を操作する
ロボット掃除機を操作する
ごみを分別して袋にまとめる
</v>
      </c>
      <c r="R336" s="102" t="str">
        <f t="shared" si="8"/>
        <v xml:space="preserve">想定外の事態を認識する
声かけに反応する
怪我がないように包丁を扱う
ヘルパーに欲しい物品を伝える
干すか乾燥機を使うか判断する
掃除の出来映えをチェックする
分別に迷うごみの扱いを判断する
</v>
      </c>
      <c r="X336" s="103" t="str">
        <f t="shared" si="3"/>
        <v>必要な情報端末を入手する</v>
      </c>
    </row>
    <row r="337" spans="2:24" ht="12.95" hidden="1" customHeight="1">
      <c r="B337" s="100">
        <v>6</v>
      </c>
      <c r="C337" s="101" t="s">
        <v>696</v>
      </c>
      <c r="D337" s="96" t="s">
        <v>636</v>
      </c>
      <c r="E337" s="96" t="s">
        <v>636</v>
      </c>
      <c r="F337" s="96" t="s">
        <v>636</v>
      </c>
      <c r="G337" s="96" t="s">
        <v>636</v>
      </c>
      <c r="H337" s="96" t="s">
        <v>636</v>
      </c>
      <c r="N337" s="102" t="str">
        <f t="shared" si="4"/>
        <v xml:space="preserve">交流する相手を選ぶ
調理する食材を入手する
入手すべき物品をリストアップする
色落ちする洗濯物を分類する
掃除用具を準備する
廃棄物をあらかじめ選択する
</v>
      </c>
      <c r="O337" s="102" t="str">
        <f t="shared" si="5"/>
        <v xml:space="preserve">交流する相手を認識する
調理方法が実行可能かを調べる
物品を購入できる販売店を探す
洗濯機で洗える線維かどうか確かめる
ロボット掃除機の取扱い法を調べる
ごみ回収日を調べて確認する
</v>
      </c>
      <c r="P337" s="102" t="str">
        <f t="shared" si="6"/>
        <v xml:space="preserve">交流しやすい場所に移動する
食材を台所に持って運ぶ
購入できる販売店まで往復する
洗濯物を洗濯機まで持ち運ぶ
掃除機を持ち運んでコードを差し込む
ごみ袋を持って屋内を移動する
</v>
      </c>
      <c r="Q337" s="102" t="str">
        <f t="shared" si="7"/>
        <v xml:space="preserve">交流する相手と挨拶を交わす
食材を包丁で切る/剥く/刻む
生鮮食品を冷蔵庫に入れる
洗濯機を操作する
ロボット掃除機を操作する
ごみを分別して袋にまとめる
</v>
      </c>
      <c r="R337" s="102" t="str">
        <f t="shared" si="8"/>
        <v xml:space="preserve">声かけに反応する
怪我がないように包丁を扱う
ヘルパーに欲しい物品を伝える
干すか乾燥機を使うか判断する
掃除の出来映えをチェックする
分別に迷うごみの扱いを判断する
</v>
      </c>
      <c r="X337" s="103" t="str">
        <f t="shared" si="3"/>
        <v>交流する相手を選ぶ</v>
      </c>
    </row>
    <row r="338" spans="2:24" ht="12.95" hidden="1" customHeight="1">
      <c r="B338" s="104"/>
      <c r="C338" s="101"/>
      <c r="D338" s="96" t="s">
        <v>697</v>
      </c>
      <c r="E338" s="96" t="s">
        <v>698</v>
      </c>
      <c r="F338" s="96" t="s">
        <v>699</v>
      </c>
      <c r="G338" s="96" t="s">
        <v>700</v>
      </c>
      <c r="H338" s="38" t="s">
        <v>1031</v>
      </c>
      <c r="N338" s="102" t="str">
        <f t="shared" si="4"/>
        <v xml:space="preserve">調理する食材を入手する
入手すべき物品をリストアップする
色落ちする洗濯物を分類する
掃除用具を準備する
廃棄物をあらかじめ選択する
</v>
      </c>
      <c r="O338" s="102" t="str">
        <f t="shared" si="5"/>
        <v xml:space="preserve">調理方法が実行可能かを調べる
物品を購入できる販売店を探す
洗濯機で洗える線維かどうか確かめる
ロボット掃除機の取扱い法を調べる
ごみ回収日を調べて確認する
</v>
      </c>
      <c r="P338" s="102" t="str">
        <f t="shared" si="6"/>
        <v xml:space="preserve">食材を台所に持って運ぶ
購入できる販売店まで往復する
洗濯物を洗濯機まで持ち運ぶ
掃除機を持ち運んでコードを差し込む
ごみ袋を持って屋内を移動する
</v>
      </c>
      <c r="Q338" s="102" t="str">
        <f t="shared" si="7"/>
        <v xml:space="preserve">食材を包丁で切る/剥く/刻む
生鮮食品を冷蔵庫に入れる
洗濯機を操作する
ロボット掃除機を操作する
ごみを分別して袋にまとめる
</v>
      </c>
      <c r="R338" s="102" t="str">
        <f t="shared" si="8"/>
        <v xml:space="preserve">怪我がないように包丁を扱う
ヘルパーに欲しい物品を伝える
干すか乾燥機を使うか判断する
掃除の出来映えをチェックする
分別に迷うごみの扱いを判断する
</v>
      </c>
    </row>
    <row r="339" spans="2:24" ht="12.95" hidden="1" customHeight="1">
      <c r="B339" s="104"/>
      <c r="C339" s="101"/>
      <c r="D339" s="96" t="s">
        <v>701</v>
      </c>
      <c r="E339" s="96" t="s">
        <v>702</v>
      </c>
      <c r="F339" s="96" t="s">
        <v>703</v>
      </c>
      <c r="G339" s="96" t="s">
        <v>704</v>
      </c>
      <c r="H339" s="96" t="s">
        <v>1032</v>
      </c>
      <c r="N339" s="102" t="str">
        <f t="shared" si="4"/>
        <v xml:space="preserve">入手すべき物品をリストアップする
色落ちする洗濯物を分類する
掃除用具を準備する
廃棄物をあらかじめ選択する
</v>
      </c>
      <c r="O339" s="102" t="str">
        <f t="shared" si="5"/>
        <v xml:space="preserve">物品を購入できる販売店を探す
洗濯機で洗える線維かどうか確かめる
ロボット掃除機の取扱い法を調べる
ごみ回収日を調べて確認する
</v>
      </c>
      <c r="P339" s="102" t="str">
        <f t="shared" si="6"/>
        <v xml:space="preserve">購入できる販売店まで往復する
洗濯物を洗濯機まで持ち運ぶ
掃除機を持ち運んでコードを差し込む
ごみ袋を持って屋内を移動する
</v>
      </c>
      <c r="Q339" s="102" t="str">
        <f t="shared" si="7"/>
        <v xml:space="preserve">生鮮食品を冷蔵庫に入れる
洗濯機を操作する
ロボット掃除機を操作する
ごみを分別して袋にまとめる
</v>
      </c>
      <c r="R339" s="102" t="str">
        <f t="shared" si="8"/>
        <v xml:space="preserve">ヘルパーに欲しい物品を伝える
干すか乾燥機を使うか判断する
掃除の出来映えをチェックする
分別に迷うごみの扱いを判断する
</v>
      </c>
    </row>
    <row r="340" spans="2:24" ht="12.95" hidden="1" customHeight="1">
      <c r="B340" s="104"/>
      <c r="C340" s="101"/>
      <c r="D340" s="96" t="s">
        <v>705</v>
      </c>
      <c r="E340" s="96" t="s">
        <v>706</v>
      </c>
      <c r="F340" s="96" t="s">
        <v>707</v>
      </c>
      <c r="G340" s="96" t="s">
        <v>708</v>
      </c>
      <c r="H340" s="38" t="s">
        <v>1021</v>
      </c>
      <c r="N340" s="102" t="str">
        <f t="shared" si="4"/>
        <v xml:space="preserve">色落ちする洗濯物を分類する
掃除用具を準備する
廃棄物をあらかじめ選択する
</v>
      </c>
      <c r="O340" s="102" t="str">
        <f t="shared" si="5"/>
        <v xml:space="preserve">洗濯機で洗える線維かどうか確かめる
ロボット掃除機の取扱い法を調べる
ごみ回収日を調べて確認する
</v>
      </c>
      <c r="P340" s="102" t="str">
        <f t="shared" si="6"/>
        <v xml:space="preserve">洗濯物を洗濯機まで持ち運ぶ
掃除機を持ち運んでコードを差し込む
ごみ袋を持って屋内を移動する
</v>
      </c>
      <c r="Q340" s="102" t="str">
        <f t="shared" si="7"/>
        <v xml:space="preserve">洗濯機を操作する
ロボット掃除機を操作する
ごみを分別して袋にまとめる
</v>
      </c>
      <c r="R340" s="102" t="str">
        <f t="shared" si="8"/>
        <v xml:space="preserve">干すか乾燥機を使うか判断する
掃除の出来映えをチェックする
分別に迷うごみの扱いを判断する
</v>
      </c>
    </row>
    <row r="341" spans="2:24" ht="12.95" hidden="1" customHeight="1">
      <c r="B341" s="104"/>
      <c r="C341" s="101"/>
      <c r="D341" s="96"/>
      <c r="E341" s="96"/>
      <c r="F341" s="96"/>
      <c r="G341" s="96"/>
      <c r="N341" s="102" t="str">
        <f t="shared" si="4"/>
        <v xml:space="preserve">掃除用具を準備する
廃棄物をあらかじめ選択する
</v>
      </c>
      <c r="O341" s="102" t="str">
        <f t="shared" si="5"/>
        <v xml:space="preserve">ロボット掃除機の取扱い法を調べる
ごみ回収日を調べて確認する
</v>
      </c>
      <c r="P341" s="102" t="str">
        <f t="shared" si="6"/>
        <v xml:space="preserve">掃除機を持ち運んでコードを差し込む
ごみ袋を持って屋内を移動する
</v>
      </c>
      <c r="Q341" s="102" t="str">
        <f t="shared" si="7"/>
        <v xml:space="preserve">ロボット掃除機を操作する
ごみを分別して袋にまとめる
</v>
      </c>
      <c r="R341" s="102" t="str">
        <f t="shared" si="8"/>
        <v xml:space="preserve">掃除の出来映えをチェックする
分別に迷うごみの扱いを判断する
</v>
      </c>
    </row>
    <row r="342" spans="2:24" ht="12.95" hidden="1" customHeight="1">
      <c r="B342" s="100">
        <v>7</v>
      </c>
      <c r="C342" s="101" t="s">
        <v>709</v>
      </c>
      <c r="D342" s="96" t="s">
        <v>636</v>
      </c>
      <c r="E342" s="96" t="s">
        <v>636</v>
      </c>
      <c r="F342" s="96" t="s">
        <v>636</v>
      </c>
      <c r="G342" s="96" t="s">
        <v>636</v>
      </c>
      <c r="H342" s="96" t="s">
        <v>636</v>
      </c>
      <c r="N342" s="102" t="str">
        <f t="shared" si="4"/>
        <v xml:space="preserve">廃棄物をあらかじめ選択する
</v>
      </c>
      <c r="O342" s="102" t="str">
        <f t="shared" si="5"/>
        <v xml:space="preserve">ごみ回収日を調べて確認する
</v>
      </c>
      <c r="P342" s="102" t="str">
        <f t="shared" si="6"/>
        <v xml:space="preserve">ごみ袋を持って屋内を移動する
</v>
      </c>
      <c r="Q342" s="102" t="str">
        <f t="shared" si="7"/>
        <v xml:space="preserve">ごみを分別して袋にまとめる
</v>
      </c>
      <c r="R342" s="102" t="str">
        <f t="shared" si="8"/>
        <v xml:space="preserve">分別に迷うごみの扱いを判断する
</v>
      </c>
    </row>
    <row r="343" spans="2:24" ht="12.95" hidden="1" customHeight="1">
      <c r="B343" s="104"/>
      <c r="C343" s="101"/>
      <c r="D343" s="96" t="s">
        <v>710</v>
      </c>
      <c r="E343" s="96" t="s">
        <v>711</v>
      </c>
      <c r="F343" s="96" t="s">
        <v>712</v>
      </c>
      <c r="G343" s="96" t="s">
        <v>713</v>
      </c>
      <c r="H343" s="96" t="s">
        <v>1032</v>
      </c>
      <c r="N343" s="102" t="str">
        <f t="shared" si="4"/>
        <v/>
      </c>
      <c r="O343" s="102" t="str">
        <f t="shared" si="5"/>
        <v/>
      </c>
      <c r="P343" s="102" t="str">
        <f t="shared" si="6"/>
        <v/>
      </c>
      <c r="Q343" s="102" t="str">
        <f t="shared" si="7"/>
        <v/>
      </c>
      <c r="R343" s="102" t="str">
        <f t="shared" si="8"/>
        <v/>
      </c>
    </row>
    <row r="344" spans="2:24" ht="12.95" hidden="1" customHeight="1">
      <c r="B344" s="104"/>
      <c r="C344" s="101"/>
      <c r="D344" s="96" t="s">
        <v>714</v>
      </c>
      <c r="E344" s="96" t="s">
        <v>719</v>
      </c>
      <c r="F344" s="96" t="s">
        <v>716</v>
      </c>
      <c r="G344" s="96" t="s">
        <v>717</v>
      </c>
      <c r="H344" s="96" t="s">
        <v>1033</v>
      </c>
      <c r="N344" s="107" t="s">
        <v>1003</v>
      </c>
      <c r="O344" s="107" t="s">
        <v>1004</v>
      </c>
      <c r="P344" s="107" t="s">
        <v>639</v>
      </c>
      <c r="Q344" s="107" t="s">
        <v>1005</v>
      </c>
      <c r="R344" s="107" t="s">
        <v>1006</v>
      </c>
    </row>
    <row r="345" spans="2:24" ht="12.95" hidden="1" customHeight="1">
      <c r="B345" s="104"/>
      <c r="C345" s="101"/>
      <c r="D345" s="96" t="s">
        <v>718</v>
      </c>
      <c r="E345" s="96" t="s">
        <v>1917</v>
      </c>
      <c r="F345" s="96" t="s">
        <v>720</v>
      </c>
      <c r="G345" s="96" t="s">
        <v>721</v>
      </c>
      <c r="H345" s="38" t="s">
        <v>1034</v>
      </c>
      <c r="N345" s="95" t="str">
        <f>D314&amp;CHAR(10)&amp;D319&amp;CHAR(10)&amp;D324&amp;CHAR(10)&amp;D329&amp;CHAR(10)&amp;D334&amp;CHAR(10)&amp;D339&amp;CHAR(10)&amp;D344&amp;CHAR(10)&amp;D349&amp;CHAR(10)&amp;D354&amp;CHAR(10)&amp;D359&amp;CHAR(10)&amp;D364&amp;CHAR(10)&amp;D369&amp;CHAR(10)&amp;D374&amp;CHAR(10)&amp;D379&amp;CHAR(10)&amp;D384&amp;CHAR(10)&amp;D389&amp;CHAR(10)&amp;D394&amp;CHAR(10)&amp;D399&amp;CHAR(10)&amp;D404&amp;CHAR(10)&amp;D409&amp;CHAR(10)&amp;D414&amp;CHAR(10)&amp;D419&amp;CHAR(10)&amp;D424&amp;CHAR(10)&amp;D429&amp;CHAR(10)&amp;D434&amp;CHAR(10)&amp;D439&amp;CHAR(10)&amp;D444&amp;CHAR(10)&amp;D449&amp;CHAR(10)&amp;D454&amp;CHAR(10)&amp;D459&amp;CHAR(10)&amp;D464&amp;CHAR(10)</f>
        <v xml:space="preserve">家庭用品を取り扱いできる状態にする
手入れに使用する物品を準備する
手入れに使用する物品を準備する
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45" s="95" t="str">
        <f>E314&amp;CHAR(10)&amp;E319&amp;CHAR(10)&amp;E324&amp;CHAR(10)&amp;E329&amp;CHAR(10)&amp;E334&amp;CHAR(10)&amp;E339&amp;CHAR(10)&amp;E344&amp;CHAR(10)&amp;E349&amp;CHAR(10)&amp;E354&amp;CHAR(10)&amp;E359&amp;CHAR(10)&amp;E364&amp;CHAR(10)&amp;E369&amp;CHAR(10)&amp;E374&amp;CHAR(10)&amp;E379&amp;CHAR(10)&amp;E384&amp;CHAR(10)&amp;E389&amp;CHAR(10)&amp;E394&amp;CHAR(10)&amp;E399&amp;CHAR(10)&amp;E404&amp;CHAR(10)&amp;E409&amp;CHAR(10)&amp;E414&amp;CHAR(10)&amp;E419&amp;CHAR(10)&amp;E424&amp;CHAR(10)&amp;E429&amp;CHAR(10)&amp;E434&amp;CHAR(10)&amp;E439&amp;CHAR(10)&amp;E444&amp;CHAR(10)&amp;E449&amp;CHAR(10)&amp;E454&amp;CHAR(10)&amp;E459&amp;CHAR(10)&amp;E464&amp;CHAR(10)</f>
        <v xml:space="preserve">ネットで入手できる物品の情報を集める
委託する業者の情報を集める
委託する業者の情報を集める
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45" s="95" t="str">
        <f>F314&amp;CHAR(10)&amp;F319&amp;CHAR(10)&amp;F324&amp;CHAR(10)&amp;F329&amp;CHAR(10)&amp;F334&amp;CHAR(10)&amp;F339&amp;CHAR(10)&amp;F344&amp;CHAR(10)&amp;F349&amp;CHAR(10)&amp;F354&amp;CHAR(10)&amp;F359&amp;CHAR(10)&amp;F364&amp;CHAR(10)&amp;F369&amp;CHAR(10)&amp;F374&amp;CHAR(10)&amp;F379&amp;CHAR(10)&amp;F384&amp;CHAR(10)&amp;F389&amp;CHAR(10)&amp;F394&amp;CHAR(10)&amp;F399&amp;CHAR(10)&amp;F404&amp;CHAR(10)&amp;F409&amp;CHAR(10)&amp;F414&amp;CHAR(10)&amp;F419&amp;CHAR(10)&amp;F424&amp;CHAR(10)&amp;F429&amp;CHAR(10)&amp;F434&amp;CHAR(10)&amp;F439&amp;CHAR(10)&amp;F444&amp;CHAR(10)&amp;F449&amp;CHAR(10)&amp;F454&amp;CHAR(10)&amp;F459&amp;CHAR(10)&amp;F464&amp;CHAR(10)</f>
        <v xml:space="preserve">家庭用品を持って歩く
手入れ作業に必要な物品を持って歩く
手入れ作業に必要な物品を持って歩く
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45" s="95" t="str">
        <f>G314&amp;CHAR(10)&amp;G319&amp;CHAR(10)&amp;G324&amp;CHAR(10)&amp;G329&amp;CHAR(10)&amp;G334&amp;CHAR(10)&amp;G339&amp;CHAR(10)&amp;G344&amp;CHAR(10)&amp;G349&amp;CHAR(10)&amp;G354&amp;CHAR(10)&amp;G359&amp;CHAR(10)&amp;G364&amp;CHAR(10)&amp;G369&amp;CHAR(10)&amp;G374&amp;CHAR(10)&amp;G379&amp;CHAR(10)&amp;G384&amp;CHAR(10)&amp;G389&amp;CHAR(10)&amp;G394&amp;CHAR(10)&amp;G399&amp;CHAR(10)&amp;G404&amp;CHAR(10)&amp;G409&amp;CHAR(10)&amp;G414&amp;CHAR(10)&amp;G419&amp;CHAR(10)&amp;G424&amp;CHAR(10)&amp;G429&amp;CHAR(10)&amp;G434&amp;CHAR(10)&amp;G439&amp;CHAR(10)&amp;G444&amp;CHAR(10)&amp;G449&amp;CHAR(10)&amp;G454&amp;CHAR(10)&amp;G459&amp;CHAR(10)&amp;G464&amp;CHAR(10)</f>
        <v xml:space="preserve">物品を出し入れする
手順通りに手入れ作業を行う
手順通りに手入れ作業を行う
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45" s="95" t="str">
        <f>H314&amp;CHAR(10)&amp;H319&amp;CHAR(10)&amp;H324&amp;CHAR(10)&amp;H329&amp;CHAR(10)&amp;H334&amp;CHAR(10)&amp;H339&amp;CHAR(10)&amp;H344&amp;CHAR(10)&amp;H349&amp;CHAR(10)&amp;H354&amp;CHAR(10)&amp;H359&amp;CHAR(10)&amp;H364&amp;CHAR(10)&amp;H369&amp;CHAR(10)&amp;H374&amp;CHAR(10)&amp;H379&amp;CHAR(10)&amp;H384&amp;CHAR(10)&amp;H389&amp;CHAR(10)&amp;H394&amp;CHAR(10)&amp;H399&amp;CHAR(10)&amp;H404&amp;CHAR(10)&amp;H409&amp;CHAR(10)&amp;H414&amp;CHAR(10)&amp;H419&amp;CHAR(10)&amp;H424&amp;CHAR(10)&amp;H429&amp;CHAR(10)&amp;H434&amp;CHAR(10)&amp;H439&amp;CHAR(10)&amp;H444&amp;CHAR(10)&amp;H449&amp;CHAR(10)&amp;H454&amp;CHAR(10)&amp;H459&amp;CHAR(10)&amp;H464&amp;CHAR(10)</f>
        <v xml:space="preserve">不要な物品を選別する
他者に依頼をする
無理せず休憩が取れる
物品の収納場所を思い出す
不明な手続き手順を教えてもらう
非常時に適切な対応をする
子供（ペット）の様子を観察する
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c r="S345" s="95"/>
    </row>
    <row r="346" spans="2:24" ht="12.95" hidden="1" customHeight="1">
      <c r="B346" s="104"/>
      <c r="C346" s="101"/>
      <c r="D346" s="96"/>
      <c r="E346" s="96"/>
      <c r="F346" s="96"/>
      <c r="G346" s="96"/>
      <c r="N346" s="102" t="str">
        <f t="shared" ref="N346:N376" si="9">IF(N345="","",MID(N345, FIND(CHAR(10), N345) + 1, LEN(N345)))</f>
        <v xml:space="preserve">手入れに使用する物品を準備する
手入れに使用する物品を準備する
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46" s="102" t="str">
        <f t="shared" ref="O346:O376" si="10">IF(O345="","",MID(O345, FIND(CHAR(10), O345) + 1, LEN(O345)))</f>
        <v xml:space="preserve">委託する業者の情報を集める
委託する業者の情報を集める
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46" s="102" t="str">
        <f t="shared" ref="P346:P376" si="11">IF(P345="","",MID(P345, FIND(CHAR(10), P345) + 1, LEN(P345)))</f>
        <v xml:space="preserve">手入れ作業に必要な物品を持って歩く
手入れ作業に必要な物品を持って歩く
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46" s="102" t="str">
        <f t="shared" ref="Q346:Q376" si="12">IF(Q345="","",MID(Q345, FIND(CHAR(10), Q345) + 1, LEN(Q345)))</f>
        <v xml:space="preserve">手順通りに手入れ作業を行う
手順通りに手入れ作業を行う
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46" s="102" t="str">
        <f t="shared" ref="R346:R376" si="13">IF(R345="","",MID(R345, FIND(CHAR(10), R345) + 1, LEN(R345)))</f>
        <v xml:space="preserve">他者に依頼をする
無理せず休憩が取れる
物品の収納場所を思い出す
不明な手続き手順を教えてもらう
非常時に適切な対応をする
子供（ペット）の様子を観察する
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47" spans="2:24" ht="12.95" hidden="1" customHeight="1">
      <c r="B347" s="100">
        <v>8</v>
      </c>
      <c r="C347" s="101" t="s">
        <v>722</v>
      </c>
      <c r="D347" s="96" t="s">
        <v>636</v>
      </c>
      <c r="E347" s="96" t="s">
        <v>636</v>
      </c>
      <c r="F347" s="96" t="s">
        <v>636</v>
      </c>
      <c r="G347" s="96" t="s">
        <v>636</v>
      </c>
      <c r="H347" s="96" t="s">
        <v>636</v>
      </c>
      <c r="N347" s="102" t="str">
        <f t="shared" si="9"/>
        <v xml:space="preserve">手入れに使用する物品を準備する
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47" s="102" t="str">
        <f t="shared" si="10"/>
        <v xml:space="preserve">委託する業者の情報を集める
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47" s="102" t="str">
        <f t="shared" si="11"/>
        <v xml:space="preserve">手入れ作業に必要な物品を持って歩く
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47" s="102" t="str">
        <f t="shared" si="12"/>
        <v xml:space="preserve">手順通りに手入れ作業を行う
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47" s="102" t="str">
        <f t="shared" si="13"/>
        <v xml:space="preserve">無理せず休憩が取れる
物品の収納場所を思い出す
不明な手続き手順を教えてもらう
非常時に適切な対応をする
子供（ペット）の様子を観察する
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48" spans="2:24" ht="12.95" hidden="1" customHeight="1">
      <c r="B348" s="104"/>
      <c r="C348" s="101"/>
      <c r="D348" s="96" t="s">
        <v>723</v>
      </c>
      <c r="E348" s="96" t="s">
        <v>724</v>
      </c>
      <c r="F348" s="96" t="s">
        <v>725</v>
      </c>
      <c r="G348" s="96" t="s">
        <v>726</v>
      </c>
      <c r="H348" s="96" t="s">
        <v>728</v>
      </c>
      <c r="N348" s="102" t="str">
        <f t="shared" si="9"/>
        <v xml:space="preserve">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48" s="102" t="str">
        <f t="shared" si="10"/>
        <v xml:space="preserve">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48" s="102" t="str">
        <f t="shared" si="11"/>
        <v xml:space="preserve">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48" s="102" t="str">
        <f t="shared" si="12"/>
        <v xml:space="preserve">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48" s="102" t="str">
        <f t="shared" si="13"/>
        <v xml:space="preserve">物品の収納場所を思い出す
不明な手続き手順を教えてもらう
非常時に適切な対応をする
子供（ペット）の様子を観察する
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49" spans="2:24" ht="12.95" hidden="1" customHeight="1">
      <c r="B349" s="104"/>
      <c r="C349" s="101"/>
      <c r="D349" s="96" t="s">
        <v>727</v>
      </c>
      <c r="E349" s="96" t="s">
        <v>1035</v>
      </c>
      <c r="F349" s="96" t="s">
        <v>729</v>
      </c>
      <c r="G349" s="96" t="s">
        <v>730</v>
      </c>
      <c r="H349" s="38" t="s">
        <v>1036</v>
      </c>
      <c r="N349" s="102" t="str">
        <f t="shared" si="9"/>
        <v xml:space="preserve">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49" s="102" t="str">
        <f t="shared" si="10"/>
        <v xml:space="preserve">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49" s="102" t="str">
        <f t="shared" si="11"/>
        <v xml:space="preserve">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49" s="102" t="str">
        <f t="shared" si="12"/>
        <v xml:space="preserve">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49" s="102" t="str">
        <f t="shared" si="13"/>
        <v xml:space="preserve">不明な手続き手順を教えてもらう
非常時に適切な対応をする
子供（ペット）の様子を観察する
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0" spans="2:24" ht="12.95" hidden="1" customHeight="1">
      <c r="B350" s="104"/>
      <c r="C350" s="101"/>
      <c r="D350" s="96" t="s">
        <v>731</v>
      </c>
      <c r="E350" s="96" t="s">
        <v>1917</v>
      </c>
      <c r="F350" s="96" t="s">
        <v>733</v>
      </c>
      <c r="G350" s="96" t="s">
        <v>734</v>
      </c>
      <c r="H350" s="96" t="s">
        <v>1917</v>
      </c>
      <c r="N350" s="102" t="str">
        <f t="shared" si="9"/>
        <v xml:space="preserve">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0" s="102" t="str">
        <f t="shared" si="10"/>
        <v xml:space="preserve">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0" s="102" t="str">
        <f t="shared" si="11"/>
        <v xml:space="preserve">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0" s="102" t="str">
        <f t="shared" si="12"/>
        <v xml:space="preserve">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0" s="102" t="str">
        <f t="shared" si="13"/>
        <v xml:space="preserve">非常時に適切な対応をする
子供（ペット）の様子を観察する
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1" spans="2:24" ht="12.95" hidden="1" customHeight="1">
      <c r="B351" s="104"/>
      <c r="C351" s="101"/>
      <c r="D351" s="96"/>
      <c r="E351" s="96"/>
      <c r="F351" s="96"/>
      <c r="G351" s="96"/>
      <c r="N351" s="102" t="str">
        <f t="shared" si="9"/>
        <v xml:space="preserve">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1" s="102" t="str">
        <f t="shared" si="10"/>
        <v xml:space="preserve">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1" s="102" t="str">
        <f t="shared" si="11"/>
        <v xml:space="preserve">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1" s="102" t="str">
        <f t="shared" si="12"/>
        <v xml:space="preserve">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1" s="102" t="str">
        <f t="shared" si="13"/>
        <v xml:space="preserve">子供（ペット）の様子を観察する
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2" spans="2:24" ht="12.95" hidden="1" customHeight="1">
      <c r="B352" s="100">
        <v>9</v>
      </c>
      <c r="C352" s="101" t="s">
        <v>735</v>
      </c>
      <c r="D352" s="96" t="s">
        <v>636</v>
      </c>
      <c r="E352" s="96" t="s">
        <v>636</v>
      </c>
      <c r="F352" s="96" t="s">
        <v>636</v>
      </c>
      <c r="G352" s="96" t="s">
        <v>636</v>
      </c>
      <c r="H352" s="96" t="s">
        <v>636</v>
      </c>
      <c r="N352" s="102" t="str">
        <f t="shared" si="9"/>
        <v xml:space="preserve">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2" s="102" t="str">
        <f t="shared" si="10"/>
        <v xml:space="preserve">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2" s="102" t="str">
        <f t="shared" si="11"/>
        <v xml:space="preserve">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2" s="102" t="str">
        <f t="shared" si="12"/>
        <v xml:space="preserve">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2" s="102" t="str">
        <f t="shared" si="13"/>
        <v xml:space="preserve">留守電などに掛け直しするか判断する
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3" spans="2:18" ht="12.95" hidden="1" customHeight="1">
      <c r="B353" s="104"/>
      <c r="C353" s="101"/>
      <c r="D353" s="96" t="s">
        <v>736</v>
      </c>
      <c r="E353" s="96" t="s">
        <v>1037</v>
      </c>
      <c r="F353" s="96" t="s">
        <v>738</v>
      </c>
      <c r="G353" s="96" t="s">
        <v>739</v>
      </c>
      <c r="H353" s="96" t="s">
        <v>737</v>
      </c>
      <c r="N353" s="102" t="str">
        <f t="shared" si="9"/>
        <v xml:space="preserve">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3" s="102" t="str">
        <f t="shared" si="10"/>
        <v xml:space="preserve">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3" s="102" t="str">
        <f t="shared" si="11"/>
        <v xml:space="preserve">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3" s="102" t="str">
        <f t="shared" si="12"/>
        <v xml:space="preserve">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3" s="102" t="str">
        <f t="shared" si="13"/>
        <v xml:space="preserve">相手側の要件を理解する
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4" spans="2:18" ht="12.95" hidden="1" customHeight="1">
      <c r="B354" s="104"/>
      <c r="C354" s="101"/>
      <c r="D354" s="96" t="s">
        <v>740</v>
      </c>
      <c r="E354" s="96" t="s">
        <v>1038</v>
      </c>
      <c r="F354" s="96" t="s">
        <v>742</v>
      </c>
      <c r="G354" s="96" t="s">
        <v>743</v>
      </c>
      <c r="H354" s="38" t="s">
        <v>1039</v>
      </c>
      <c r="N354" s="102" t="str">
        <f t="shared" si="9"/>
        <v xml:space="preserve">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4" s="102" t="str">
        <f t="shared" si="10"/>
        <v xml:space="preserve">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4" s="102" t="str">
        <f t="shared" si="11"/>
        <v xml:space="preserve">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4" s="102" t="str">
        <f t="shared" si="12"/>
        <v xml:space="preserve">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4" s="102" t="str">
        <f t="shared" si="13"/>
        <v xml:space="preserve">適切な言葉を選んで応答する
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5" spans="2:18" ht="12.95" hidden="1" customHeight="1">
      <c r="B355" s="104"/>
      <c r="C355" s="101"/>
      <c r="D355" s="96" t="s">
        <v>744</v>
      </c>
      <c r="E355" s="96" t="s">
        <v>1917</v>
      </c>
      <c r="F355" s="96" t="s">
        <v>745</v>
      </c>
      <c r="G355" s="96" t="s">
        <v>746</v>
      </c>
      <c r="H355" s="96" t="s">
        <v>1917</v>
      </c>
      <c r="N355" s="102" t="str">
        <f t="shared" si="9"/>
        <v xml:space="preserve">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5" s="102" t="str">
        <f t="shared" si="10"/>
        <v xml:space="preserve">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5" s="102" t="str">
        <f t="shared" si="11"/>
        <v xml:space="preserve">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5" s="102" t="str">
        <f t="shared" si="12"/>
        <v xml:space="preserve">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5" s="102" t="str">
        <f t="shared" si="13"/>
        <v xml:space="preserve">神棚をまつる時期を認識する
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6" spans="2:18" ht="12.95" hidden="1" customHeight="1">
      <c r="B356" s="104"/>
      <c r="C356" s="101"/>
      <c r="D356" s="96"/>
      <c r="E356" s="96"/>
      <c r="F356" s="96"/>
      <c r="G356" s="96"/>
      <c r="N356" s="102" t="str">
        <f t="shared" si="9"/>
        <v xml:space="preserve">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6" s="102" t="str">
        <f t="shared" si="10"/>
        <v xml:space="preserve">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6" s="102" t="str">
        <f t="shared" si="11"/>
        <v xml:space="preserve">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6" s="102" t="str">
        <f t="shared" si="12"/>
        <v xml:space="preserve">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6" s="102" t="str">
        <f t="shared" si="13"/>
        <v xml:space="preserve">無理せず休憩が取れる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7" spans="2:18" ht="12.95" hidden="1" customHeight="1">
      <c r="B357" s="100">
        <v>10</v>
      </c>
      <c r="C357" s="101" t="s">
        <v>747</v>
      </c>
      <c r="D357" s="96" t="s">
        <v>636</v>
      </c>
      <c r="E357" s="96" t="s">
        <v>636</v>
      </c>
      <c r="F357" s="96" t="s">
        <v>636</v>
      </c>
      <c r="G357" s="96" t="s">
        <v>636</v>
      </c>
      <c r="H357" s="96" t="s">
        <v>636</v>
      </c>
      <c r="N357" s="102" t="str">
        <f t="shared" si="9"/>
        <v xml:space="preserve">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7" s="102" t="str">
        <f t="shared" si="10"/>
        <v xml:space="preserve">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7" s="102" t="str">
        <f t="shared" si="11"/>
        <v xml:space="preserve">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7" s="102" t="str">
        <f t="shared" si="12"/>
        <v xml:space="preserve">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7" s="102" t="str">
        <f t="shared" si="13"/>
        <v xml:space="preserve">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8" spans="2:18" ht="12.95" hidden="1" customHeight="1">
      <c r="B358" s="104"/>
      <c r="C358" s="101"/>
      <c r="D358" s="96" t="s">
        <v>748</v>
      </c>
      <c r="E358" s="96" t="s">
        <v>753</v>
      </c>
      <c r="F358" s="96" t="s">
        <v>750</v>
      </c>
      <c r="G358" s="96" t="s">
        <v>751</v>
      </c>
      <c r="H358" s="96" t="s">
        <v>749</v>
      </c>
      <c r="N358" s="102" t="str">
        <f t="shared" si="9"/>
        <v xml:space="preserve">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8" s="102" t="str">
        <f t="shared" si="10"/>
        <v xml:space="preserve">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8" s="102" t="str">
        <f t="shared" si="11"/>
        <v xml:space="preserve">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8" s="102" t="str">
        <f t="shared" si="12"/>
        <v xml:space="preserve">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8" s="102" t="str">
        <f t="shared" si="13"/>
        <v xml:space="preserve">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59" spans="2:18" ht="12.95" hidden="1" customHeight="1">
      <c r="B359" s="104"/>
      <c r="C359" s="101"/>
      <c r="D359" s="96" t="s">
        <v>752</v>
      </c>
      <c r="F359" s="96" t="s">
        <v>754</v>
      </c>
      <c r="G359" s="38" t="s">
        <v>1040</v>
      </c>
      <c r="H359" s="96" t="s">
        <v>1041</v>
      </c>
      <c r="N359" s="102" t="str">
        <f t="shared" si="9"/>
        <v xml:space="preserve">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59" s="102" t="str">
        <f t="shared" si="10"/>
        <v xml:space="preserve">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59" s="102" t="str">
        <f t="shared" si="11"/>
        <v xml:space="preserve">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59" s="102" t="str">
        <f t="shared" si="12"/>
        <v xml:space="preserve">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59" s="102" t="str">
        <f t="shared" si="13"/>
        <v xml:space="preserve">想定外の事態を認識する
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0" spans="2:18" ht="12.95" hidden="1" customHeight="1">
      <c r="B360" s="104"/>
      <c r="C360" s="101"/>
      <c r="D360" s="96" t="s">
        <v>1917</v>
      </c>
      <c r="E360" s="96" t="s">
        <v>1917</v>
      </c>
      <c r="F360" s="96" t="s">
        <v>1917</v>
      </c>
      <c r="G360" s="96" t="s">
        <v>1917</v>
      </c>
      <c r="H360" s="96" t="s">
        <v>1917</v>
      </c>
      <c r="N360" s="102" t="str">
        <f t="shared" si="9"/>
        <v xml:space="preserve">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0" s="102" t="str">
        <f t="shared" si="10"/>
        <v xml:space="preserve">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0" s="102" t="str">
        <f t="shared" si="11"/>
        <v xml:space="preserve">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0" s="102" t="str">
        <f t="shared" si="12"/>
        <v xml:space="preserve">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0" s="102" t="str">
        <f t="shared" si="13"/>
        <v xml:space="preserve">想定外の事態を認識する
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1" spans="2:18" ht="12.95" hidden="1" customHeight="1">
      <c r="B361" s="104"/>
      <c r="C361" s="101"/>
      <c r="D361" s="96"/>
      <c r="E361" s="96"/>
      <c r="F361" s="96"/>
      <c r="G361" s="96"/>
      <c r="N361" s="102" t="str">
        <f t="shared" si="9"/>
        <v xml:space="preserve">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1" s="102" t="str">
        <f t="shared" si="10"/>
        <v xml:space="preserve">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1" s="102" t="str">
        <f t="shared" si="11"/>
        <v xml:space="preserve">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1" s="102" t="str">
        <f t="shared" si="12"/>
        <v xml:space="preserve">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1" s="102" t="str">
        <f t="shared" si="13"/>
        <v xml:space="preserve">想定外の事態を認識する
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2" spans="2:18" ht="12.95" hidden="1" customHeight="1">
      <c r="B362" s="100">
        <v>11</v>
      </c>
      <c r="C362" s="101" t="s">
        <v>756</v>
      </c>
      <c r="D362" s="96" t="s">
        <v>636</v>
      </c>
      <c r="E362" s="96" t="s">
        <v>636</v>
      </c>
      <c r="F362" s="96" t="s">
        <v>636</v>
      </c>
      <c r="G362" s="96" t="s">
        <v>636</v>
      </c>
      <c r="H362" s="96" t="s">
        <v>636</v>
      </c>
      <c r="N362" s="102" t="str">
        <f t="shared" si="9"/>
        <v xml:space="preserve">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2" s="102" t="str">
        <f t="shared" si="10"/>
        <v xml:space="preserve">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2" s="102" t="str">
        <f t="shared" si="11"/>
        <v xml:space="preserve">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2" s="102" t="str">
        <f t="shared" si="12"/>
        <v xml:space="preserve">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2" s="102" t="str">
        <f t="shared" si="13"/>
        <v xml:space="preserve">想定外の事態を認識する
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3" spans="2:18" ht="12.95" hidden="1" customHeight="1">
      <c r="B363" s="104"/>
      <c r="C363" s="101"/>
      <c r="D363" s="96" t="s">
        <v>757</v>
      </c>
      <c r="E363" s="96" t="s">
        <v>1042</v>
      </c>
      <c r="F363" s="96" t="s">
        <v>759</v>
      </c>
      <c r="G363" s="96" t="s">
        <v>760</v>
      </c>
      <c r="H363" s="96" t="s">
        <v>758</v>
      </c>
      <c r="N363" s="102" t="str">
        <f t="shared" si="9"/>
        <v xml:space="preserve">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3" s="102" t="str">
        <f t="shared" si="10"/>
        <v xml:space="preserve">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3" s="102" t="str">
        <f t="shared" si="11"/>
        <v xml:space="preserve">会場内を安全に移動する
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3" s="102" t="str">
        <f t="shared" si="12"/>
        <v xml:space="preserve">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3" s="102" t="str">
        <f t="shared" si="13"/>
        <v xml:space="preserve">想定外の事態を認識する
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4" spans="2:18" ht="12.95" hidden="1" customHeight="1">
      <c r="B364" s="104"/>
      <c r="C364" s="101"/>
      <c r="D364" s="96" t="s">
        <v>761</v>
      </c>
      <c r="F364" s="96" t="s">
        <v>763</v>
      </c>
      <c r="G364" s="96" t="s">
        <v>764</v>
      </c>
      <c r="H364" s="96" t="s">
        <v>762</v>
      </c>
      <c r="N364" s="102" t="str">
        <f t="shared" si="9"/>
        <v xml:space="preserve">出掛ける前に必要な物品を用意する
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4" s="102" t="str">
        <f t="shared" si="10"/>
        <v xml:space="preserve">相手方の意向を確認する
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4" s="102" t="str">
        <f t="shared" si="11"/>
        <v xml:space="preserve">行き先まで移動する
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4" s="102" t="str">
        <f t="shared" si="12"/>
        <v xml:space="preserve">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4" s="102" t="str">
        <f t="shared" si="13"/>
        <v xml:space="preserve">想定外の事態を認識する
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5" spans="2:18" ht="12.95" hidden="1" customHeight="1">
      <c r="B365" s="104"/>
      <c r="C365" s="101"/>
      <c r="D365" s="96" t="s">
        <v>1917</v>
      </c>
      <c r="E365" s="96" t="s">
        <v>1917</v>
      </c>
      <c r="F365" s="96" t="s">
        <v>765</v>
      </c>
      <c r="G365" s="96" t="s">
        <v>766</v>
      </c>
      <c r="H365" s="38" t="s">
        <v>1021</v>
      </c>
      <c r="N365" s="102" t="str">
        <f t="shared" si="9"/>
        <v xml:space="preserve">天気に合わせて衣服を決める
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5" s="102" t="str">
        <f t="shared" si="10"/>
        <v xml:space="preserve">開催される日時を確認する
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5" s="102" t="str">
        <f t="shared" si="11"/>
        <v xml:space="preserve">予定していた通りに歩く/走る
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5" s="102" t="str">
        <f t="shared" si="12"/>
        <v xml:space="preserve">身体状況に合わせて運動量を調節する
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5" s="102" t="str">
        <f t="shared" si="13"/>
        <v xml:space="preserve">想定外の事態を認識する
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6" spans="2:18" ht="12.95" hidden="1" customHeight="1">
      <c r="B366" s="104"/>
      <c r="C366" s="101"/>
      <c r="D366" s="96"/>
      <c r="E366" s="96"/>
      <c r="F366" s="96"/>
      <c r="G366" s="96"/>
      <c r="N366" s="102" t="str">
        <f t="shared" si="9"/>
        <v xml:space="preserve">出掛ける前の身支度をする
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6" s="102" t="str">
        <f t="shared" si="10"/>
        <v xml:space="preserve">同行する参加者と日程調整を図る
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6" s="102" t="str">
        <f t="shared" si="11"/>
        <v xml:space="preserve">行き先の施設内を移動する
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6" s="102" t="str">
        <f t="shared" si="12"/>
        <v xml:space="preserve">参加プログラムの手順を実行する
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6" s="102" t="str">
        <f t="shared" si="13"/>
        <v xml:space="preserve">想定外の事態を認識する
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7" spans="2:18" ht="12.95" hidden="1" customHeight="1">
      <c r="B367" s="100">
        <v>12</v>
      </c>
      <c r="C367" s="101" t="s">
        <v>767</v>
      </c>
      <c r="D367" s="96" t="s">
        <v>636</v>
      </c>
      <c r="E367" s="96" t="s">
        <v>636</v>
      </c>
      <c r="F367" s="96" t="s">
        <v>636</v>
      </c>
      <c r="G367" s="96" t="s">
        <v>636</v>
      </c>
      <c r="H367" s="96" t="s">
        <v>636</v>
      </c>
      <c r="N367" s="102" t="str">
        <f t="shared" si="9"/>
        <v xml:space="preserve">出掛ける前の身支度をする
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7" s="102" t="str">
        <f t="shared" si="10"/>
        <v xml:space="preserve">同行/同席する参加者と日程の調整をする
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7" s="102" t="str">
        <f t="shared" si="11"/>
        <v xml:space="preserve">石段を階段を昇り降りする
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7" s="102" t="str">
        <f t="shared" si="12"/>
        <v xml:space="preserve">賽銭/献金を投じる
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7" s="102" t="str">
        <f t="shared" si="13"/>
        <v xml:space="preserve">想定外の事態を認識する
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8" spans="2:18" ht="12.95" hidden="1" customHeight="1">
      <c r="B368" s="104"/>
      <c r="C368" s="101"/>
      <c r="D368" s="96" t="s">
        <v>768</v>
      </c>
      <c r="E368" s="96" t="s">
        <v>1043</v>
      </c>
      <c r="F368" s="96" t="s">
        <v>770</v>
      </c>
      <c r="G368" s="96" t="s">
        <v>771</v>
      </c>
      <c r="H368" s="38" t="s">
        <v>1044</v>
      </c>
      <c r="N368" s="102" t="str">
        <f t="shared" si="9"/>
        <v xml:space="preserve">期日前投票宣誓書に記載を入れる
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8" s="102" t="str">
        <f t="shared" si="10"/>
        <v xml:space="preserve">選挙公報で候補者の政見を確認する
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8" s="102" t="str">
        <f t="shared" si="11"/>
        <v xml:space="preserve">演説会の場所まで往復する
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8" s="102" t="str">
        <f t="shared" si="12"/>
        <v xml:space="preserve">投票用紙に記入する
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8" s="102" t="str">
        <f t="shared" si="13"/>
        <v xml:space="preserve">不明な転を係員に問い合わせる
操作の誤りを判断する
-
味付けの加減を調節する
物品の必要性の有無を判断する
乾きやすい干し方を考える
廃棄する不要品を選別する
ディスポーザー禁止の生ごみを見分ける
</v>
      </c>
    </row>
    <row r="369" spans="2:18" ht="12.95" hidden="1" customHeight="1">
      <c r="B369" s="104"/>
      <c r="C369" s="101"/>
      <c r="D369" s="96" t="s">
        <v>772</v>
      </c>
      <c r="E369" s="96" t="s">
        <v>1045</v>
      </c>
      <c r="F369" s="96" t="s">
        <v>774</v>
      </c>
      <c r="G369" s="96" t="s">
        <v>775</v>
      </c>
      <c r="H369" s="38" t="s">
        <v>1021</v>
      </c>
      <c r="N369" s="102" t="str">
        <f t="shared" si="9"/>
        <v xml:space="preserve">動画や写真撮影の練習をする
話題を準備する
手洗い/消毒をする
物品を購入する予算を計画する
汚れがひどいものを洗剤に漬け置く
掃除機のダストボックスを確認する
自治体指定のごみ袋を用意する
</v>
      </c>
      <c r="O369" s="102" t="str">
        <f t="shared" si="10"/>
        <v xml:space="preserve">操作方法を指南してくれる人を見つける
-
より手軽に調理できる方法を調べる
ヘルパーに依頼できるか調べる
洗濯物が乾きやすい天候か調べる
お掃除便利用品が活用できるか調べる
ごみの捨て方に指定があるか調べる
</v>
      </c>
      <c r="P369" s="102" t="str">
        <f t="shared" si="11"/>
        <v xml:space="preserve">携帯ショップまで往復移動する
-
盛りつけた器を食卓まで持って移動する
自宅に届いた物品を持ち運ぶ
洗い終わった洗濯物を物干しまで運ぶ
掃除機とともに歩いて移動する
ごみを持って指定回収場所まで移動する
</v>
      </c>
      <c r="Q369" s="102" t="str">
        <f t="shared" si="12"/>
        <v xml:space="preserve">SNSに情報を書き込む/メッセージを確認する
話題に沿った話を返す
手順に従って加熱/味付けをする
販売店で購入したい物品を見つける
洗濯機から洗濯物を取り出して干す
必要な箇所に雑巾掛けをする
ごみ袋の口を結んで閉じる
</v>
      </c>
      <c r="R369" s="102" t="str">
        <f t="shared" si="13"/>
        <v xml:space="preserve">操作の誤りを判断する
-
味付けの加減を調節する
物品の必要性の有無を判断する
乾きやすい干し方を考える
廃棄する不要品を選別する
ディスポーザー禁止の生ごみを見分ける
</v>
      </c>
    </row>
    <row r="370" spans="2:18" ht="12.95" hidden="1" customHeight="1">
      <c r="B370" s="104"/>
      <c r="C370" s="101"/>
      <c r="D370" s="96" t="s">
        <v>776</v>
      </c>
      <c r="E370" s="96" t="s">
        <v>1917</v>
      </c>
      <c r="F370" s="96" t="s">
        <v>777</v>
      </c>
      <c r="G370" s="96" t="s">
        <v>778</v>
      </c>
      <c r="H370" s="13" t="s">
        <v>1917</v>
      </c>
      <c r="N370" s="102" t="str">
        <f t="shared" si="9"/>
        <v xml:space="preserve">話題を準備する
手洗い/消毒をする
物品を購入する予算を計画する
汚れがひどいものを洗剤に漬け置く
掃除機のダストボックスを確認する
自治体指定のごみ袋を用意する
</v>
      </c>
      <c r="O370" s="102" t="str">
        <f t="shared" si="10"/>
        <v xml:space="preserve">-
より手軽に調理できる方法を調べる
ヘルパーに依頼できるか調べる
洗濯物が乾きやすい天候か調べる
お掃除便利用品が活用できるか調べる
ごみの捨て方に指定があるか調べる
</v>
      </c>
      <c r="P370" s="102" t="str">
        <f t="shared" si="11"/>
        <v xml:space="preserve">-
盛りつけた器を食卓まで持って移動する
自宅に届いた物品を持ち運ぶ
洗い終わった洗濯物を物干しまで運ぶ
掃除機とともに歩いて移動する
ごみを持って指定回収場所まで移動する
</v>
      </c>
      <c r="Q370" s="102" t="str">
        <f t="shared" si="12"/>
        <v xml:space="preserve">話題に沿った話を返す
手順に従って加熱/味付けをする
販売店で購入したい物品を見つける
洗濯機から洗濯物を取り出して干す
必要な箇所に雑巾掛けをする
ごみ袋の口を結んで閉じる
</v>
      </c>
      <c r="R370" s="102" t="str">
        <f t="shared" si="13"/>
        <v xml:space="preserve">-
味付けの加減を調節する
物品の必要性の有無を判断する
乾きやすい干し方を考える
廃棄する不要品を選別する
ディスポーザー禁止の生ごみを見分ける
</v>
      </c>
    </row>
    <row r="371" spans="2:18" ht="12.95" hidden="1" customHeight="1">
      <c r="B371" s="104"/>
      <c r="C371" s="101"/>
      <c r="D371" s="96"/>
      <c r="E371" s="96"/>
      <c r="F371" s="96"/>
      <c r="G371" s="96"/>
      <c r="N371" s="102" t="str">
        <f t="shared" si="9"/>
        <v xml:space="preserve">手洗い/消毒をする
物品を購入する予算を計画する
汚れがひどいものを洗剤に漬け置く
掃除機のダストボックスを確認する
自治体指定のごみ袋を用意する
</v>
      </c>
      <c r="O371" s="102" t="str">
        <f t="shared" si="10"/>
        <v xml:space="preserve">より手軽に調理できる方法を調べる
ヘルパーに依頼できるか調べる
洗濯物が乾きやすい天候か調べる
お掃除便利用品が活用できるか調べる
ごみの捨て方に指定があるか調べる
</v>
      </c>
      <c r="P371" s="102" t="str">
        <f t="shared" si="11"/>
        <v xml:space="preserve">盛りつけた器を食卓まで持って移動する
自宅に届いた物品を持ち運ぶ
洗い終わった洗濯物を物干しまで運ぶ
掃除機とともに歩いて移動する
ごみを持って指定回収場所まで移動する
</v>
      </c>
      <c r="Q371" s="102" t="str">
        <f t="shared" si="12"/>
        <v xml:space="preserve">手順に従って加熱/味付けをする
販売店で購入したい物品を見つける
洗濯機から洗濯物を取り出して干す
必要な箇所に雑巾掛けをする
ごみ袋の口を結んで閉じる
</v>
      </c>
      <c r="R371" s="102" t="str">
        <f t="shared" si="13"/>
        <v xml:space="preserve">味付けの加減を調節する
物品の必要性の有無を判断する
乾きやすい干し方を考える
廃棄する不要品を選別する
ディスポーザー禁止の生ごみを見分ける
</v>
      </c>
    </row>
    <row r="372" spans="2:18" ht="12.95" hidden="1" customHeight="1">
      <c r="B372" s="100">
        <v>13</v>
      </c>
      <c r="C372" s="101" t="s">
        <v>779</v>
      </c>
      <c r="D372" s="96" t="s">
        <v>636</v>
      </c>
      <c r="E372" s="96" t="s">
        <v>636</v>
      </c>
      <c r="F372" s="96" t="s">
        <v>636</v>
      </c>
      <c r="G372" s="96" t="s">
        <v>636</v>
      </c>
      <c r="H372" s="96" t="s">
        <v>636</v>
      </c>
      <c r="N372" s="102" t="str">
        <f t="shared" si="9"/>
        <v xml:space="preserve">物品を購入する予算を計画する
汚れがひどいものを洗剤に漬け置く
掃除機のダストボックスを確認する
自治体指定のごみ袋を用意する
</v>
      </c>
      <c r="O372" s="102" t="str">
        <f t="shared" si="10"/>
        <v xml:space="preserve">ヘルパーに依頼できるか調べる
洗濯物が乾きやすい天候か調べる
お掃除便利用品が活用できるか調べる
ごみの捨て方に指定があるか調べる
</v>
      </c>
      <c r="P372" s="102" t="str">
        <f t="shared" si="11"/>
        <v xml:space="preserve">自宅に届いた物品を持ち運ぶ
洗い終わった洗濯物を物干しまで運ぶ
掃除機とともに歩いて移動する
ごみを持って指定回収場所まで移動する
</v>
      </c>
      <c r="Q372" s="102" t="str">
        <f t="shared" si="12"/>
        <v xml:space="preserve">販売店で購入したい物品を見つける
洗濯機から洗濯物を取り出して干す
必要な箇所に雑巾掛けをする
ごみ袋の口を結んで閉じる
</v>
      </c>
      <c r="R372" s="102" t="str">
        <f t="shared" si="13"/>
        <v xml:space="preserve">物品の必要性の有無を判断する
乾きやすい干し方を考える
廃棄する不要品を選別する
ディスポーザー禁止の生ごみを見分ける
</v>
      </c>
    </row>
    <row r="373" spans="2:18" ht="12.95" hidden="1" customHeight="1">
      <c r="B373" s="104"/>
      <c r="C373" s="101"/>
      <c r="D373" s="96" t="s">
        <v>780</v>
      </c>
      <c r="E373" s="96" t="s">
        <v>781</v>
      </c>
      <c r="F373" s="96" t="s">
        <v>782</v>
      </c>
      <c r="G373" s="96" t="s">
        <v>783</v>
      </c>
      <c r="H373" s="38" t="s">
        <v>1021</v>
      </c>
      <c r="N373" s="102" t="str">
        <f t="shared" si="9"/>
        <v xml:space="preserve">汚れがひどいものを洗剤に漬け置く
掃除機のダストボックスを確認する
自治体指定のごみ袋を用意する
</v>
      </c>
      <c r="O373" s="102" t="str">
        <f t="shared" si="10"/>
        <v xml:space="preserve">洗濯物が乾きやすい天候か調べる
お掃除便利用品が活用できるか調べる
ごみの捨て方に指定があるか調べる
</v>
      </c>
      <c r="P373" s="102" t="str">
        <f t="shared" si="11"/>
        <v xml:space="preserve">洗い終わった洗濯物を物干しまで運ぶ
掃除機とともに歩いて移動する
ごみを持って指定回収場所まで移動する
</v>
      </c>
      <c r="Q373" s="102" t="str">
        <f t="shared" si="12"/>
        <v xml:space="preserve">洗濯機から洗濯物を取り出して干す
必要な箇所に雑巾掛けをする
ごみ袋の口を結んで閉じる
</v>
      </c>
      <c r="R373" s="102" t="str">
        <f t="shared" si="13"/>
        <v xml:space="preserve">乾きやすい干し方を考える
廃棄する不要品を選別する
ディスポーザー禁止の生ごみを見分ける
</v>
      </c>
    </row>
    <row r="374" spans="2:18" ht="12.95" hidden="1" customHeight="1">
      <c r="B374" s="104"/>
      <c r="C374" s="101"/>
      <c r="D374" s="96" t="s">
        <v>784</v>
      </c>
      <c r="E374" s="96" t="s">
        <v>785</v>
      </c>
      <c r="F374" s="96" t="s">
        <v>786</v>
      </c>
      <c r="G374" s="96" t="s">
        <v>787</v>
      </c>
      <c r="H374" s="38" t="s">
        <v>1046</v>
      </c>
      <c r="N374" s="102" t="str">
        <f t="shared" si="9"/>
        <v xml:space="preserve">掃除機のダストボックスを確認する
自治体指定のごみ袋を用意する
</v>
      </c>
      <c r="O374" s="102" t="str">
        <f t="shared" si="10"/>
        <v xml:space="preserve">お掃除便利用品が活用できるか調べる
ごみの捨て方に指定があるか調べる
</v>
      </c>
      <c r="P374" s="102" t="str">
        <f t="shared" si="11"/>
        <v xml:space="preserve">掃除機とともに歩いて移動する
ごみを持って指定回収場所まで移動する
</v>
      </c>
      <c r="Q374" s="102" t="str">
        <f t="shared" si="12"/>
        <v xml:space="preserve">必要な箇所に雑巾掛けをする
ごみ袋の口を結んで閉じる
</v>
      </c>
      <c r="R374" s="102" t="str">
        <f t="shared" si="13"/>
        <v xml:space="preserve">廃棄する不要品を選別する
ディスポーザー禁止の生ごみを見分ける
</v>
      </c>
    </row>
    <row r="375" spans="2:18" ht="12.95" hidden="1" customHeight="1">
      <c r="B375" s="104"/>
      <c r="C375" s="101"/>
      <c r="D375" s="96" t="s">
        <v>788</v>
      </c>
      <c r="E375" s="96" t="s">
        <v>789</v>
      </c>
      <c r="F375" s="96" t="s">
        <v>790</v>
      </c>
      <c r="G375" s="96" t="s">
        <v>791</v>
      </c>
      <c r="H375" s="96" t="s">
        <v>1047</v>
      </c>
      <c r="N375" s="102" t="str">
        <f t="shared" si="9"/>
        <v xml:space="preserve">自治体指定のごみ袋を用意する
</v>
      </c>
      <c r="O375" s="102" t="str">
        <f t="shared" si="10"/>
        <v xml:space="preserve">ごみの捨て方に指定があるか調べる
</v>
      </c>
      <c r="P375" s="102" t="str">
        <f t="shared" si="11"/>
        <v xml:space="preserve">ごみを持って指定回収場所まで移動する
</v>
      </c>
      <c r="Q375" s="102" t="str">
        <f t="shared" si="12"/>
        <v xml:space="preserve">ごみ袋の口を結んで閉じる
</v>
      </c>
      <c r="R375" s="102" t="str">
        <f t="shared" si="13"/>
        <v xml:space="preserve">ディスポーザー禁止の生ごみを見分ける
</v>
      </c>
    </row>
    <row r="376" spans="2:18" ht="12.95" hidden="1" customHeight="1">
      <c r="B376" s="104"/>
      <c r="C376" s="101"/>
      <c r="D376" s="96"/>
      <c r="E376" s="96"/>
      <c r="F376" s="96"/>
      <c r="G376" s="96"/>
      <c r="N376" s="102" t="str">
        <f t="shared" si="9"/>
        <v/>
      </c>
      <c r="O376" s="102" t="str">
        <f t="shared" si="10"/>
        <v/>
      </c>
      <c r="P376" s="102" t="str">
        <f t="shared" si="11"/>
        <v/>
      </c>
      <c r="Q376" s="102" t="str">
        <f t="shared" si="12"/>
        <v/>
      </c>
      <c r="R376" s="102" t="str">
        <f t="shared" si="13"/>
        <v/>
      </c>
    </row>
    <row r="377" spans="2:18" ht="12.95" hidden="1" customHeight="1">
      <c r="B377" s="100">
        <v>14</v>
      </c>
      <c r="C377" s="101" t="s">
        <v>792</v>
      </c>
      <c r="D377" s="96" t="s">
        <v>636</v>
      </c>
      <c r="E377" s="96" t="s">
        <v>636</v>
      </c>
      <c r="F377" s="96" t="s">
        <v>636</v>
      </c>
      <c r="G377" s="96" t="s">
        <v>636</v>
      </c>
      <c r="H377" s="96" t="s">
        <v>636</v>
      </c>
      <c r="N377" s="107" t="s">
        <v>1003</v>
      </c>
      <c r="O377" s="107" t="s">
        <v>1004</v>
      </c>
      <c r="P377" s="107" t="s">
        <v>639</v>
      </c>
      <c r="Q377" s="107" t="s">
        <v>1005</v>
      </c>
      <c r="R377" s="107" t="s">
        <v>1006</v>
      </c>
    </row>
    <row r="378" spans="2:18" ht="12.95" hidden="1" customHeight="1">
      <c r="B378" s="104"/>
      <c r="C378" s="101"/>
      <c r="D378" s="96" t="s">
        <v>793</v>
      </c>
      <c r="E378" s="96" t="s">
        <v>781</v>
      </c>
      <c r="F378" s="96" t="s">
        <v>782</v>
      </c>
      <c r="G378" s="96" t="s">
        <v>783</v>
      </c>
      <c r="H378" s="38" t="s">
        <v>1021</v>
      </c>
      <c r="N378" s="95" t="str">
        <f>D315&amp;CHAR(10)&amp;D320&amp;CHAR(10)&amp;D325&amp;CHAR(10)&amp;D330&amp;CHAR(10)&amp;D335&amp;CHAR(10)&amp;D340&amp;CHAR(10)&amp;D345&amp;CHAR(10)&amp;D350&amp;CHAR(10)&amp;D355&amp;CHAR(10)&amp;D360&amp;CHAR(10)&amp;D365&amp;CHAR(10)&amp;D370&amp;CHAR(10)&amp;D375&amp;CHAR(10)&amp;D380&amp;CHAR(10)&amp;D385&amp;CHAR(10)&amp;D390&amp;CHAR(10)&amp;D395&amp;CHAR(10)&amp;D400&amp;CHAR(10)&amp;D405&amp;CHAR(10)&amp;D410&amp;CHAR(10)&amp;D415&amp;CHAR(10)&amp;D420&amp;CHAR(10)&amp;D425&amp;CHAR(10)&amp;D430&amp;CHAR(10)&amp;D435&amp;CHAR(10)&amp;D440&amp;CHAR(10)&amp;D445&amp;CHAR(10)&amp;D450&amp;CHAR(10)&amp;D455&amp;CHAR(10)&amp;D460&amp;CHAR(10)&amp;D465&amp;CHAR(10)</f>
        <v xml:space="preserve">手入れに必要な物品を用意する
手入れを要する場所を発見する
手入れを要する対象を決める
保管物を管理しやすい環境を整える
-
通院やサービス利用の段取りをする
子供が喜ぶ遊びを計画する
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78" s="95" t="str">
        <f>E315&amp;CHAR(10)&amp;E320&amp;CHAR(10)&amp;E325&amp;CHAR(10)&amp;E330&amp;CHAR(10)&amp;E335&amp;CHAR(10)&amp;E340&amp;CHAR(10)&amp;E345&amp;CHAR(10)&amp;E350&amp;CHAR(10)&amp;E355&amp;CHAR(10)&amp;E360&amp;CHAR(10)&amp;E365&amp;CHAR(10)&amp;E370&amp;CHAR(10)&amp;E375&amp;CHAR(10)&amp;E380&amp;CHAR(10)&amp;E385&amp;CHAR(10)&amp;E390&amp;CHAR(10)&amp;E395&amp;CHAR(10)&amp;E400&amp;CHAR(10)&amp;E405&amp;CHAR(10)&amp;E410&amp;CHAR(10)&amp;E415&amp;CHAR(10)&amp;E420&amp;CHAR(10)&amp;E425&amp;CHAR(10)&amp;E430&amp;CHAR(10)&amp;E435&amp;CHAR(10)&amp;E440&amp;CHAR(10)&amp;E445&amp;CHAR(10)&amp;E450&amp;CHAR(10)&amp;E455&amp;CHAR(10)&amp;E460&amp;CHAR(10)&amp;E465&amp;CHAR(10)</f>
        <v xml:space="preserve">-
ネットで入手できる物品の情報を集める
ネットで入手できる物品の情報を集める
依頼する業者を選定する
手続き機関までの安全な道順を確認する
非常時に適切な対応をする方法を確認する
-
-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78" s="95" t="str">
        <f>F315&amp;CHAR(10)&amp;F320&amp;CHAR(10)&amp;F325&amp;CHAR(10)&amp;F330&amp;CHAR(10)&amp;F335&amp;CHAR(10)&amp;F340&amp;CHAR(10)&amp;F345&amp;CHAR(10)&amp;F350&amp;CHAR(10)&amp;F355&amp;CHAR(10)&amp;F360&amp;CHAR(10)&amp;F365&amp;CHAR(10)&amp;F370&amp;CHAR(10)&amp;F375&amp;CHAR(10)&amp;F380&amp;CHAR(10)&amp;F385&amp;CHAR(10)&amp;F390&amp;CHAR(10)&amp;F395&amp;CHAR(10)&amp;F400&amp;CHAR(10)&amp;F405&amp;CHAR(10)&amp;F410&amp;CHAR(10)&amp;F415&amp;CHAR(10)&amp;F420&amp;CHAR(10)&amp;F425&amp;CHAR(10)&amp;F430&amp;CHAR(10)&amp;F435&amp;CHAR(10)&amp;F440&amp;CHAR(10)&amp;F445&amp;CHAR(10)&amp;F450&amp;CHAR(10)&amp;F455&amp;CHAR(10)&amp;F460&amp;CHAR(10)&amp;F465&amp;CHAR(10)</f>
        <v xml:space="preserve">作業を終えるまで歩き続ける
手入れが終わるまで歩き続ける
手入れが終わるまで歩き続ける
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78" s="95" t="str">
        <f>G315&amp;CHAR(10)&amp;G320&amp;CHAR(10)&amp;G325&amp;CHAR(10)&amp;G330&amp;CHAR(10)&amp;G335&amp;CHAR(10)&amp;G340&amp;CHAR(10)&amp;G345&amp;CHAR(10)&amp;G350&amp;CHAR(10)&amp;G355&amp;CHAR(10)&amp;G360&amp;CHAR(10)&amp;G365&amp;CHAR(10)&amp;G370&amp;CHAR(10)&amp;G375&amp;CHAR(10)&amp;G380&amp;CHAR(10)&amp;G385&amp;CHAR(10)&amp;G390&amp;CHAR(10)&amp;G395&amp;CHAR(10)&amp;G400&amp;CHAR(10)&amp;G405&amp;CHAR(10)&amp;G410&amp;CHAR(10)&amp;G415&amp;CHAR(10)&amp;G420&amp;CHAR(10)&amp;G425&amp;CHAR(10)&amp;G430&amp;CHAR(10)&amp;G435&amp;CHAR(10)&amp;G440&amp;CHAR(10)&amp;G445&amp;CHAR(10)&amp;G450&amp;CHAR(10)&amp;G455&amp;CHAR(10)&amp;G460&amp;CHAR(10)&amp;G465&amp;CHAR(10)</f>
        <v xml:space="preserve">物品を手入れする
手入れに使った用具を片付ける
手入れに使った用具を片付ける
保管/貯蔵作業に使った用具を片付ける
手続きに必要な書類に記入する
食事の介助と後片付けをする
着替えやトイレを手伝う
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78" s="95" t="str">
        <f>H315&amp;CHAR(10)&amp;H320&amp;CHAR(10)&amp;H325&amp;CHAR(10)&amp;H330&amp;CHAR(10)&amp;H335&amp;CHAR(10)&amp;H340&amp;CHAR(10)&amp;H345&amp;CHAR(10)&amp;H350&amp;CHAR(10)&amp;H355&amp;CHAR(10)&amp;H360&amp;CHAR(10)&amp;H365&amp;CHAR(10)&amp;H370&amp;CHAR(10)&amp;H375&amp;CHAR(10)&amp;H380&amp;CHAR(10)&amp;H385&amp;CHAR(10)&amp;H390&amp;CHAR(10)&amp;H395&amp;CHAR(10)&amp;H400&amp;CHAR(10)&amp;H405&amp;CHAR(10)&amp;H410&amp;CHAR(10)&amp;H415&amp;CHAR(10)&amp;H420&amp;CHAR(10)&amp;H425&amp;CHAR(10)&amp;H430&amp;CHAR(10)&amp;H435&amp;CHAR(10)&amp;H440&amp;CHAR(10)&amp;H445&amp;CHAR(10)&amp;H450&amp;CHAR(10)&amp;H455&amp;CHAR(10)&amp;H460&amp;CHAR(10)&amp;H465&amp;CHAR(10)</f>
        <v xml:space="preserve">無理せず休憩が取れる
無理せず休憩が取れる
-
無理せず休憩が取れる
-
無理せず休憩が取れる
子供（ペット）の安全を確保する
-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79" spans="2:18" ht="12.95" hidden="1" customHeight="1">
      <c r="B379" s="104"/>
      <c r="C379" s="101"/>
      <c r="D379" s="96" t="s">
        <v>794</v>
      </c>
      <c r="E379" s="96" t="s">
        <v>785</v>
      </c>
      <c r="F379" s="96" t="s">
        <v>786</v>
      </c>
      <c r="G379" s="96" t="s">
        <v>787</v>
      </c>
      <c r="H379" s="38" t="s">
        <v>1046</v>
      </c>
      <c r="N379" s="102" t="str">
        <f t="shared" ref="N379:N409" si="14">IF(N378="","",MID(N378, FIND(CHAR(10), N378) + 1, LEN(N378)))</f>
        <v xml:space="preserve">手入れを要する場所を発見する
手入れを要する対象を決める
保管物を管理しやすい環境を整える
-
通院やサービス利用の段取りをする
子供が喜ぶ遊びを計画する
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79" s="102" t="str">
        <f t="shared" ref="O379:O409" si="15">IF(O378="","",MID(O378, FIND(CHAR(10), O378) + 1, LEN(O378)))</f>
        <v xml:space="preserve">ネットで入手できる物品の情報を集める
ネットで入手できる物品の情報を集める
依頼する業者を選定する
手続き機関までの安全な道順を確認する
非常時に適切な対応をする方法を確認する
-
-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79" s="102" t="str">
        <f t="shared" ref="P379:P409" si="16">IF(P378="","",MID(P378, FIND(CHAR(10), P378) + 1, LEN(P378)))</f>
        <v xml:space="preserve">手入れが終わるまで歩き続ける
手入れが終わるまで歩き続ける
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79" s="102" t="str">
        <f t="shared" ref="Q379:Q409" si="17">IF(Q378="","",MID(Q378, FIND(CHAR(10), Q378) + 1, LEN(Q378)))</f>
        <v xml:space="preserve">手入れに使った用具を片付ける
手入れに使った用具を片付ける
保管/貯蔵作業に使った用具を片付ける
手続きに必要な書類に記入する
食事の介助と後片付けをする
着替えやトイレを手伝う
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79" s="102" t="str">
        <f t="shared" ref="R379:R409" si="18">IF(R378="","",MID(R378, FIND(CHAR(10), R378) + 1, LEN(R378)))</f>
        <v xml:space="preserve">無理せず休憩が取れる
-
無理せず休憩が取れる
-
無理せず休憩が取れる
子供（ペット）の安全を確保する
-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0" spans="2:18" ht="12.95" hidden="1" customHeight="1">
      <c r="B380" s="104"/>
      <c r="C380" s="101"/>
      <c r="D380" s="96" t="s">
        <v>788</v>
      </c>
      <c r="E380" s="96" t="s">
        <v>789</v>
      </c>
      <c r="F380" s="96" t="s">
        <v>790</v>
      </c>
      <c r="G380" s="96" t="s">
        <v>795</v>
      </c>
      <c r="H380" s="96" t="s">
        <v>1047</v>
      </c>
      <c r="N380" s="102" t="str">
        <f t="shared" si="14"/>
        <v xml:space="preserve">手入れを要する対象を決める
保管物を管理しやすい環境を整える
-
通院やサービス利用の段取りをする
子供が喜ぶ遊びを計画する
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0" s="102" t="str">
        <f t="shared" si="15"/>
        <v xml:space="preserve">ネットで入手できる物品の情報を集める
依頼する業者を選定する
手続き機関までの安全な道順を確認する
非常時に適切な対応をする方法を確認する
-
-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0" s="102" t="str">
        <f t="shared" si="16"/>
        <v xml:space="preserve">手入れが終わるまで歩き続ける
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0" s="102" t="str">
        <f t="shared" si="17"/>
        <v xml:space="preserve">手入れに使った用具を片付ける
保管/貯蔵作業に使った用具を片付ける
手続きに必要な書類に記入する
食事の介助と後片付けをする
着替えやトイレを手伝う
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0" s="102" t="str">
        <f t="shared" si="18"/>
        <v xml:space="preserve">-
無理せず休憩が取れる
-
無理せず休憩が取れる
子供（ペット）の安全を確保する
-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1" spans="2:18" ht="12.95" hidden="1" customHeight="1">
      <c r="B381" s="104"/>
      <c r="C381" s="101"/>
      <c r="D381" s="96"/>
      <c r="E381" s="96"/>
      <c r="F381" s="96"/>
      <c r="G381" s="96"/>
      <c r="N381" s="102" t="str">
        <f t="shared" si="14"/>
        <v xml:space="preserve">保管物を管理しやすい環境を整える
-
通院やサービス利用の段取りをする
子供が喜ぶ遊びを計画する
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1" s="102" t="str">
        <f t="shared" si="15"/>
        <v xml:space="preserve">依頼する業者を選定する
手続き機関までの安全な道順を確認する
非常時に適切な対応をする方法を確認する
-
-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1" s="102" t="str">
        <f t="shared" si="16"/>
        <v xml:space="preserve">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1" s="102" t="str">
        <f t="shared" si="17"/>
        <v xml:space="preserve">保管/貯蔵作業に使った用具を片付ける
手続きに必要な書類に記入する
食事の介助と後片付けをする
着替えやトイレを手伝う
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1" s="102" t="str">
        <f t="shared" si="18"/>
        <v xml:space="preserve">無理せず休憩が取れる
-
無理せず休憩が取れる
子供（ペット）の安全を確保する
-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2" spans="2:18" ht="12.95" hidden="1" customHeight="1">
      <c r="B382" s="100">
        <v>15</v>
      </c>
      <c r="C382" s="101" t="s">
        <v>796</v>
      </c>
      <c r="D382" s="96" t="s">
        <v>636</v>
      </c>
      <c r="E382" s="96" t="s">
        <v>636</v>
      </c>
      <c r="F382" s="96" t="s">
        <v>636</v>
      </c>
      <c r="G382" s="96" t="s">
        <v>636</v>
      </c>
      <c r="H382" s="96" t="s">
        <v>636</v>
      </c>
      <c r="N382" s="102" t="str">
        <f t="shared" si="14"/>
        <v xml:space="preserve">-
通院やサービス利用の段取りをする
子供が喜ぶ遊びを計画する
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2" s="102" t="str">
        <f t="shared" si="15"/>
        <v xml:space="preserve">手続き機関までの安全な道順を確認する
非常時に適切な対応をする方法を確認する
-
-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2" s="102" t="str">
        <f t="shared" si="16"/>
        <v xml:space="preserve">管理に必要な物品を探して手元に集める
掃除/洗濯などの家事作業で移動する
泣き出したり危険な時に駆けつける
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2" s="102" t="str">
        <f t="shared" si="17"/>
        <v xml:space="preserve">手続きに必要な書類に記入する
食事の介助と後片付けをする
着替えやトイレを手伝う
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2" s="102" t="str">
        <f t="shared" si="18"/>
        <v xml:space="preserve">-
無理せず休憩が取れる
子供（ペット）の安全を確保する
-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3" spans="2:18" ht="12.95" hidden="1" customHeight="1">
      <c r="B383" s="104"/>
      <c r="C383" s="101"/>
      <c r="D383" s="96" t="s">
        <v>797</v>
      </c>
      <c r="E383" s="96" t="s">
        <v>798</v>
      </c>
      <c r="F383" s="96" t="s">
        <v>799</v>
      </c>
      <c r="G383" s="96" t="s">
        <v>800</v>
      </c>
      <c r="H383" s="38" t="s">
        <v>1021</v>
      </c>
      <c r="N383" s="102" t="str">
        <f t="shared" si="14"/>
        <v xml:space="preserve">通院やサービス利用の段取りをする
子供が喜ぶ遊びを計画する
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3" s="102" t="str">
        <f t="shared" si="15"/>
        <v xml:space="preserve">非常時に適切な対応をする方法を確認する
-
-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3" s="102" t="str">
        <f t="shared" si="16"/>
        <v xml:space="preserve">掃除/洗濯などの家事作業で移動する
泣き出したり危険な時に駆けつける
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3" s="102" t="str">
        <f t="shared" si="17"/>
        <v xml:space="preserve">食事の介助と後片付けをする
着替えやトイレを手伝う
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3" s="102" t="str">
        <f t="shared" si="18"/>
        <v xml:space="preserve">無理せず休憩が取れる
子供（ペット）の安全を確保する
-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4" spans="2:18" ht="12.95" hidden="1" customHeight="1">
      <c r="B384" s="104"/>
      <c r="C384" s="101"/>
      <c r="D384" s="96" t="s">
        <v>801</v>
      </c>
      <c r="E384" s="96" t="s">
        <v>802</v>
      </c>
      <c r="F384" s="96" t="s">
        <v>803</v>
      </c>
      <c r="G384" s="96" t="s">
        <v>804</v>
      </c>
      <c r="H384" s="38" t="s">
        <v>1046</v>
      </c>
      <c r="N384" s="102" t="str">
        <f t="shared" si="14"/>
        <v xml:space="preserve">子供が喜ぶ遊びを計画する
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4" s="102" t="str">
        <f t="shared" si="15"/>
        <v xml:space="preserve">-
-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4" s="102" t="str">
        <f t="shared" si="16"/>
        <v xml:space="preserve">泣き出したり危険な時に駆けつける
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4" s="102" t="str">
        <f t="shared" si="17"/>
        <v xml:space="preserve">着替えやトイレを手伝う
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4" s="102" t="str">
        <f t="shared" si="18"/>
        <v xml:space="preserve">子供（ペット）の安全を確保する
-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5" spans="2:18" ht="12.95" hidden="1" customHeight="1">
      <c r="B385" s="104"/>
      <c r="C385" s="101"/>
      <c r="D385" s="96" t="s">
        <v>805</v>
      </c>
      <c r="E385" s="96" t="s">
        <v>806</v>
      </c>
      <c r="F385" s="96" t="s">
        <v>807</v>
      </c>
      <c r="G385" s="96" t="s">
        <v>808</v>
      </c>
      <c r="H385" s="96" t="s">
        <v>1047</v>
      </c>
      <c r="N385" s="102" t="str">
        <f t="shared" si="14"/>
        <v xml:space="preserve">集荷物（荷物/出前食器等）を事前に揃える
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5" s="102" t="str">
        <f t="shared" si="15"/>
        <v xml:space="preserve">-
-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5" s="102" t="str">
        <f t="shared" si="16"/>
        <v xml:space="preserve">設備の点検員と共に宅内を移動する
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5" s="102" t="str">
        <f t="shared" si="17"/>
        <v xml:space="preserve">来訪者をもてなす
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5" s="102" t="str">
        <f t="shared" si="18"/>
        <v xml:space="preserve">-
-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6" spans="2:18" ht="12.95" hidden="1" customHeight="1">
      <c r="B386" s="104"/>
      <c r="C386" s="101"/>
      <c r="D386" s="96"/>
      <c r="E386" s="96"/>
      <c r="F386" s="96"/>
      <c r="G386" s="96"/>
      <c r="N386" s="102" t="str">
        <f t="shared" si="14"/>
        <v xml:space="preserve">ご近所の人に渡す品を準備する
-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6" s="102" t="str">
        <f t="shared" si="15"/>
        <v xml:space="preserve">-
-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6" s="102" t="str">
        <f t="shared" si="16"/>
        <v xml:space="preserve">立ち話の間に姿勢を維持する
-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6" s="102" t="str">
        <f t="shared" si="17"/>
        <v xml:space="preserve">物品のやり取りをする
-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6" s="102" t="str">
        <f t="shared" si="18"/>
        <v xml:space="preserve">-
-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7" spans="2:18" ht="12.95" hidden="1" customHeight="1">
      <c r="B387" s="100">
        <v>16</v>
      </c>
      <c r="C387" s="101" t="s">
        <v>809</v>
      </c>
      <c r="D387" s="96" t="s">
        <v>636</v>
      </c>
      <c r="E387" s="96" t="s">
        <v>636</v>
      </c>
      <c r="F387" s="96" t="s">
        <v>636</v>
      </c>
      <c r="G387" s="96" t="s">
        <v>636</v>
      </c>
      <c r="H387" s="96" t="s">
        <v>636</v>
      </c>
      <c r="N387" s="102" t="str">
        <f t="shared" si="14"/>
        <v xml:space="preserve">-
-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7" s="102" t="str">
        <f t="shared" si="15"/>
        <v xml:space="preserve">-
-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7" s="102" t="str">
        <f t="shared" si="16"/>
        <v xml:space="preserve">-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7" s="102" t="str">
        <f t="shared" si="17"/>
        <v xml:space="preserve">-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7" s="102" t="str">
        <f t="shared" si="18"/>
        <v xml:space="preserve">-
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8" spans="2:18" ht="12.95" hidden="1" customHeight="1">
      <c r="B388" s="104"/>
      <c r="C388" s="101"/>
      <c r="D388" s="96" t="s">
        <v>797</v>
      </c>
      <c r="E388" s="96" t="s">
        <v>810</v>
      </c>
      <c r="F388" s="96" t="s">
        <v>799</v>
      </c>
      <c r="G388" s="96" t="s">
        <v>811</v>
      </c>
      <c r="H388" s="38" t="s">
        <v>1021</v>
      </c>
      <c r="N388" s="102" t="str">
        <f t="shared" si="14"/>
        <v xml:space="preserve">-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8" s="102" t="str">
        <f t="shared" si="15"/>
        <v xml:space="preserve">-
-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8" s="102" t="str">
        <f t="shared" si="16"/>
        <v xml:space="preserve">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8" s="102" t="str">
        <f t="shared" si="17"/>
        <v xml:space="preserve">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8" s="102" t="str">
        <f t="shared" si="18"/>
        <v xml:space="preserve">無理せず休憩が取れる
-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89" spans="2:18" ht="12.95" hidden="1" customHeight="1">
      <c r="B389" s="104"/>
      <c r="C389" s="101"/>
      <c r="D389" s="96" t="s">
        <v>812</v>
      </c>
      <c r="E389" s="96" t="s">
        <v>813</v>
      </c>
      <c r="F389" s="96" t="s">
        <v>814</v>
      </c>
      <c r="G389" s="96" t="s">
        <v>804</v>
      </c>
      <c r="H389" s="38" t="s">
        <v>1046</v>
      </c>
      <c r="N389" s="102" t="str">
        <f t="shared" si="14"/>
        <v xml:space="preserve">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89" s="102" t="str">
        <f t="shared" si="15"/>
        <v xml:space="preserve">-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89" s="102" t="str">
        <f t="shared" si="16"/>
        <v xml:space="preserve">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89" s="102" t="str">
        <f t="shared" si="17"/>
        <v xml:space="preserve">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89" s="102" t="str">
        <f t="shared" si="18"/>
        <v xml:space="preserve">-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0" spans="2:18" ht="12.95" hidden="1" customHeight="1">
      <c r="B390" s="104"/>
      <c r="C390" s="101"/>
      <c r="D390" s="96" t="s">
        <v>815</v>
      </c>
      <c r="E390" s="96" t="s">
        <v>806</v>
      </c>
      <c r="F390" s="96" t="s">
        <v>807</v>
      </c>
      <c r="G390" s="96" t="s">
        <v>816</v>
      </c>
      <c r="H390" s="96" t="s">
        <v>1047</v>
      </c>
      <c r="N390" s="102" t="str">
        <f t="shared" si="14"/>
        <v xml:space="preserve">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0" s="102" t="str">
        <f t="shared" si="15"/>
        <v xml:space="preserve">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0" s="102" t="str">
        <f t="shared" si="16"/>
        <v xml:space="preserve">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0" s="102" t="str">
        <f t="shared" si="17"/>
        <v xml:space="preserve">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0"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1" spans="2:18" ht="12.95" hidden="1" customHeight="1">
      <c r="B391" s="104"/>
      <c r="C391" s="101"/>
      <c r="D391" s="96"/>
      <c r="E391" s="96"/>
      <c r="F391" s="96"/>
      <c r="G391" s="96"/>
      <c r="N391" s="102" t="str">
        <f t="shared" si="14"/>
        <v xml:space="preserve">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1" s="102" t="str">
        <f t="shared" si="15"/>
        <v xml:space="preserve">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1" s="102" t="str">
        <f t="shared" si="16"/>
        <v xml:space="preserve">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1" s="102" t="str">
        <f t="shared" si="17"/>
        <v xml:space="preserve">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1"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2" spans="2:18" ht="12.95" hidden="1" customHeight="1">
      <c r="B392" s="100">
        <v>17</v>
      </c>
      <c r="C392" s="101" t="s">
        <v>817</v>
      </c>
      <c r="D392" s="96" t="s">
        <v>636</v>
      </c>
      <c r="E392" s="96" t="s">
        <v>636</v>
      </c>
      <c r="F392" s="96" t="s">
        <v>636</v>
      </c>
      <c r="G392" s="96" t="s">
        <v>636</v>
      </c>
      <c r="H392" s="96" t="s">
        <v>636</v>
      </c>
      <c r="N392" s="102" t="str">
        <f t="shared" si="14"/>
        <v xml:space="preserve">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2" s="102" t="str">
        <f t="shared" si="15"/>
        <v xml:space="preserve">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2" s="102" t="str">
        <f t="shared" si="16"/>
        <v xml:space="preserve">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2" s="102" t="str">
        <f t="shared" si="17"/>
        <v xml:space="preserve">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2"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3" spans="2:18" ht="12.95" hidden="1" customHeight="1">
      <c r="B393" s="104"/>
      <c r="C393" s="101"/>
      <c r="D393" s="96" t="s">
        <v>797</v>
      </c>
      <c r="E393" s="96" t="s">
        <v>810</v>
      </c>
      <c r="F393" s="96" t="s">
        <v>818</v>
      </c>
      <c r="G393" s="96" t="s">
        <v>819</v>
      </c>
      <c r="H393" s="38" t="s">
        <v>1021</v>
      </c>
      <c r="N393" s="102" t="str">
        <f t="shared" si="14"/>
        <v xml:space="preserve">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3" s="102" t="str">
        <f t="shared" si="15"/>
        <v xml:space="preserve">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3" s="102" t="str">
        <f t="shared" si="16"/>
        <v xml:space="preserve">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3" s="102" t="str">
        <f t="shared" si="17"/>
        <v xml:space="preserve">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3"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4" spans="2:18" ht="12.95" hidden="1" customHeight="1">
      <c r="B394" s="104"/>
      <c r="C394" s="101"/>
      <c r="D394" s="96" t="s">
        <v>812</v>
      </c>
      <c r="E394" s="96" t="s">
        <v>820</v>
      </c>
      <c r="F394" s="96" t="s">
        <v>807</v>
      </c>
      <c r="G394" s="96" t="s">
        <v>811</v>
      </c>
      <c r="H394" s="38" t="s">
        <v>1046</v>
      </c>
      <c r="N394" s="102" t="str">
        <f t="shared" si="14"/>
        <v xml:space="preserve">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4" s="102" t="str">
        <f t="shared" si="15"/>
        <v xml:space="preserve">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4" s="102" t="str">
        <f t="shared" si="16"/>
        <v xml:space="preserve">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4" s="102" t="str">
        <f t="shared" si="17"/>
        <v xml:space="preserve">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4"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5" spans="2:18" ht="6" hidden="1" customHeight="1">
      <c r="B395" s="104"/>
      <c r="C395" s="101"/>
      <c r="D395" s="96" t="s">
        <v>822</v>
      </c>
      <c r="E395" s="96" t="s">
        <v>823</v>
      </c>
      <c r="F395" s="96" t="s">
        <v>821</v>
      </c>
      <c r="G395" s="96" t="s">
        <v>824</v>
      </c>
      <c r="H395" s="96" t="s">
        <v>1047</v>
      </c>
      <c r="N395" s="102" t="str">
        <f t="shared" si="14"/>
        <v xml:space="preserve">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5" s="102" t="str">
        <f t="shared" si="15"/>
        <v xml:space="preserve">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5" s="102" t="str">
        <f t="shared" si="16"/>
        <v xml:space="preserve">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5" s="102" t="str">
        <f t="shared" si="17"/>
        <v xml:space="preserve">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5"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6" spans="2:18" ht="0.95" hidden="1" customHeight="1">
      <c r="B396" s="104"/>
      <c r="C396" s="101"/>
      <c r="D396" s="96"/>
      <c r="E396" s="96"/>
      <c r="F396" s="96"/>
      <c r="G396" s="96"/>
      <c r="N396" s="102" t="str">
        <f t="shared" si="14"/>
        <v xml:space="preserve">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6" s="102" t="str">
        <f t="shared" si="15"/>
        <v xml:space="preserve">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6" s="102" t="str">
        <f t="shared" si="16"/>
        <v xml:space="preserve">配布物等を持って帰宅する
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6" s="102" t="str">
        <f t="shared" si="17"/>
        <v xml:space="preserve">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6"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7" spans="2:18" ht="0.95" hidden="1" customHeight="1">
      <c r="B397" s="100">
        <v>18</v>
      </c>
      <c r="C397" s="101" t="s">
        <v>825</v>
      </c>
      <c r="D397" s="96" t="s">
        <v>636</v>
      </c>
      <c r="E397" s="96" t="s">
        <v>636</v>
      </c>
      <c r="F397" s="96" t="s">
        <v>636</v>
      </c>
      <c r="G397" s="96" t="s">
        <v>636</v>
      </c>
      <c r="H397" s="96" t="s">
        <v>636</v>
      </c>
      <c r="N397" s="102" t="str">
        <f t="shared" si="14"/>
        <v xml:space="preserve">訪問相手や同行者との調整をする
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7" s="102" t="str">
        <f t="shared" si="15"/>
        <v xml:space="preserve">出先までの移動方法を確認する
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7" s="102" t="str">
        <f t="shared" si="16"/>
        <v xml:space="preserve">出先で入手した品を持って帰宅する
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7" s="102" t="str">
        <f t="shared" si="17"/>
        <v xml:space="preserve">買い物や飲食の支払いをする
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7" s="102" t="str">
        <f t="shared" si="18"/>
        <v xml:space="preserve">非常時の適切な対応を判断する
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8" spans="2:18" ht="0.95" hidden="1" customHeight="1">
      <c r="B398" s="104"/>
      <c r="C398" s="101"/>
      <c r="D398" s="96" t="s">
        <v>826</v>
      </c>
      <c r="E398" s="96" t="s">
        <v>827</v>
      </c>
      <c r="F398" s="96" t="s">
        <v>828</v>
      </c>
      <c r="G398" s="96" t="s">
        <v>829</v>
      </c>
      <c r="H398" s="38" t="s">
        <v>1021</v>
      </c>
      <c r="N398" s="102" t="str">
        <f t="shared" si="14"/>
        <v xml:space="preserve">必要な用具を準備する
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8" s="102" t="str">
        <f t="shared" si="15"/>
        <v xml:space="preserve">出先までの移動方法を確認する
出先までの移動方法を確認する
出先までの移動方法を確認する
郵便投票の該当者か確認する
操作が不明なときの支援者を見つける
-
-
家族に頼めるかを検討する
-
-
生ごみ処理機の取扱い法を調べる
</v>
      </c>
      <c r="P398" s="102" t="str">
        <f t="shared" si="16"/>
        <v xml:space="preserve">事前に必要な用具を買いに出掛ける
事前に必要な用具を買いに出掛ける
出先の施設内を移動する
投票所内を移動する
-
-
-
-
取り込んだ洗濯物を持ち運ぶ
雑巾掛けで床を這って移動する
指定ごみ袋を買いに出掛ける
</v>
      </c>
      <c r="Q398" s="102" t="str">
        <f t="shared" si="17"/>
        <v xml:space="preserve">参加プログラムの手順を実行する
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8" s="102" t="str">
        <f t="shared" si="18"/>
        <v xml:space="preserve">非常時の適切な対応を判断する
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399" spans="2:18" ht="0.95" hidden="1" customHeight="1">
      <c r="B399" s="104"/>
      <c r="C399" s="101"/>
      <c r="D399" s="96" t="s">
        <v>830</v>
      </c>
      <c r="E399" s="96" t="s">
        <v>831</v>
      </c>
      <c r="F399" s="96" t="s">
        <v>832</v>
      </c>
      <c r="G399" s="96" t="s">
        <v>833</v>
      </c>
      <c r="H399" s="38" t="s">
        <v>1046</v>
      </c>
      <c r="N399" s="102" t="str">
        <f t="shared" si="14"/>
        <v xml:space="preserve">参加に必要な持ち物をバッグに詰める
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399" s="102" t="str">
        <f t="shared" si="15"/>
        <v xml:space="preserve">出先までの移動方法を確認する
出先までの移動方法を確認する
郵便投票の該当者か確認する
操作が不明なときの支援者を見つける
-
-
家族に頼めるかを検討する
-
-
生ごみ処理機の取扱い法を調べる
</v>
      </c>
      <c r="P399" s="102" t="str">
        <f t="shared" si="16"/>
        <v xml:space="preserve">事前に必要な用具を買いに出掛ける
出先の施設内を移動する
投票所内を移動する
-
-
-
-
取り込んだ洗濯物を持ち運ぶ
雑巾掛けで床を這って移動する
指定ごみ袋を買いに出掛ける
</v>
      </c>
      <c r="Q399" s="102" t="str">
        <f t="shared" si="17"/>
        <v xml:space="preserve">他者とコミュニケーションを図る
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399" s="102" t="str">
        <f t="shared" si="18"/>
        <v xml:space="preserve">非常時の適切な対応を判断する
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400" spans="2:18" ht="0.95" hidden="1" customHeight="1">
      <c r="B400" s="104"/>
      <c r="C400" s="101"/>
      <c r="D400" s="96" t="s">
        <v>834</v>
      </c>
      <c r="E400" s="96" t="s">
        <v>835</v>
      </c>
      <c r="F400" s="96" t="s">
        <v>836</v>
      </c>
      <c r="G400" s="96" t="s">
        <v>837</v>
      </c>
      <c r="H400" s="96" t="s">
        <v>1047</v>
      </c>
      <c r="N400" s="102" t="str">
        <f t="shared" si="14"/>
        <v xml:space="preserve">参拝/礼拝に必要な物をバッグに詰める
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400" s="102" t="str">
        <f t="shared" si="15"/>
        <v xml:space="preserve">出先までの移動方法を確認する
郵便投票の該当者か確認する
操作が不明なときの支援者を見つける
-
-
家族に頼めるかを検討する
-
-
生ごみ処理機の取扱い法を調べる
</v>
      </c>
      <c r="P400" s="102" t="str">
        <f t="shared" si="16"/>
        <v xml:space="preserve">出先の施設内を移動する
投票所内を移動する
-
-
-
-
取り込んだ洗濯物を持ち運ぶ
雑巾掛けで床を這って移動する
指定ごみ袋を買いに出掛ける
</v>
      </c>
      <c r="Q400" s="102" t="str">
        <f t="shared" si="17"/>
        <v xml:space="preserve">作法に合った手順で行動する
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400" s="102" t="str">
        <f t="shared" si="18"/>
        <v xml:space="preserve">非常時の適切な対応を判断する
非常時の適切な対応を判断する
非常時の適切な対応を判断する
-
疲れたら休憩を入れる
-
疲れたら適切に休憩を入れる
疲れたら適切に休憩を入れる
ヘルパーに処理を依頼する
</v>
      </c>
    </row>
    <row r="401" spans="2:18" ht="0.95" hidden="1" customHeight="1">
      <c r="B401" s="104"/>
      <c r="C401" s="101"/>
      <c r="D401" s="96"/>
      <c r="E401" s="96"/>
      <c r="F401" s="96"/>
      <c r="G401" s="96"/>
      <c r="N401" s="102" t="str">
        <f t="shared" si="14"/>
        <v xml:space="preserve">郵便投票等の申請をする
ビデオ通話の発信/着信操作を練習する
-
調理法と手順を計画する
自分で買いに行けるか計画する
洗剤が足りるかどうか確認する
掃除しやすいように部屋の整理をする
ごみ箱のごみの量を確認する
</v>
      </c>
      <c r="O401" s="102" t="str">
        <f t="shared" si="15"/>
        <v xml:space="preserve">郵便投票の該当者か確認する
操作が不明なときの支援者を見つける
-
-
家族に頼めるかを検討する
-
-
生ごみ処理機の取扱い法を調べる
</v>
      </c>
      <c r="P401" s="102" t="str">
        <f t="shared" si="16"/>
        <v xml:space="preserve">投票所内を移動する
-
-
-
-
取り込んだ洗濯物を持ち運ぶ
雑巾掛けで床を這って移動する
指定ごみ袋を買いに出掛ける
</v>
      </c>
      <c r="Q401" s="102" t="str">
        <f t="shared" si="17"/>
        <v xml:space="preserve">投票箱に投票する
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401" s="102" t="str">
        <f t="shared" si="18"/>
        <v xml:space="preserve">非常時の適切な対応を判断する
非常時の適切な対応を判断する
-
疲れたら休憩を入れる
-
疲れたら適切に休憩を入れる
疲れたら適切に休憩を入れる
ヘルパーに処理を依頼する
</v>
      </c>
    </row>
    <row r="402" spans="2:18" ht="0.95" hidden="1" customHeight="1">
      <c r="B402" s="100">
        <v>19</v>
      </c>
      <c r="C402" s="101" t="s">
        <v>838</v>
      </c>
      <c r="D402" s="96" t="s">
        <v>636</v>
      </c>
      <c r="E402" s="96" t="s">
        <v>636</v>
      </c>
      <c r="F402" s="96" t="s">
        <v>636</v>
      </c>
      <c r="G402" s="96" t="s">
        <v>636</v>
      </c>
      <c r="H402" s="96" t="s">
        <v>636</v>
      </c>
      <c r="N402" s="102" t="str">
        <f t="shared" si="14"/>
        <v xml:space="preserve">ビデオ通話の発信/着信操作を練習する
-
調理法と手順を計画する
自分で買いに行けるか計画する
洗剤が足りるかどうか確認する
掃除しやすいように部屋の整理をする
ごみ箱のごみの量を確認する
</v>
      </c>
      <c r="O402" s="102" t="str">
        <f t="shared" si="15"/>
        <v xml:space="preserve">操作が不明なときの支援者を見つける
-
-
家族に頼めるかを検討する
-
-
生ごみ処理機の取扱い法を調べる
</v>
      </c>
      <c r="P402" s="102" t="str">
        <f t="shared" si="16"/>
        <v xml:space="preserve">-
-
-
-
取り込んだ洗濯物を持ち運ぶ
雑巾掛けで床を這って移動する
指定ごみ袋を買いに出掛ける
</v>
      </c>
      <c r="Q402" s="102" t="str">
        <f t="shared" si="17"/>
        <v xml:space="preserve">動画を編集してアップする
声かけに反応する
出来た料理を盛りつける
宅配された物品が注文通りか確認する
干し終わった洗濯物を畳んでしまう
お掃除ワイパーで床をこする
割れたガラス類を包装する
</v>
      </c>
      <c r="R402" s="102" t="str">
        <f t="shared" si="18"/>
        <v xml:space="preserve">非常時の適切な対応を判断する
-
疲れたら休憩を入れる
-
疲れたら適切に休憩を入れる
疲れたら適切に休憩を入れる
ヘルパーに処理を依頼する
</v>
      </c>
    </row>
    <row r="403" spans="2:18" ht="0.95" hidden="1" customHeight="1">
      <c r="B403" s="104"/>
      <c r="C403" s="101"/>
      <c r="D403" s="96" t="s">
        <v>826</v>
      </c>
      <c r="E403" s="96" t="s">
        <v>839</v>
      </c>
      <c r="F403" s="96" t="s">
        <v>840</v>
      </c>
      <c r="G403" s="96" t="s">
        <v>841</v>
      </c>
      <c r="H403" s="38" t="s">
        <v>1021</v>
      </c>
      <c r="N403" s="102" t="str">
        <f t="shared" si="14"/>
        <v xml:space="preserve">-
調理法と手順を計画する
自分で買いに行けるか計画する
洗剤が足りるかどうか確認する
掃除しやすいように部屋の整理をする
ごみ箱のごみの量を確認する
</v>
      </c>
      <c r="O403" s="102" t="str">
        <f t="shared" si="15"/>
        <v xml:space="preserve">-
-
家族に頼めるかを検討する
-
-
生ごみ処理機の取扱い法を調べる
</v>
      </c>
      <c r="P403" s="102" t="str">
        <f t="shared" si="16"/>
        <v xml:space="preserve">-
-
-
取り込んだ洗濯物を持ち運ぶ
雑巾掛けで床を這って移動する
指定ごみ袋を買いに出掛ける
</v>
      </c>
      <c r="Q403" s="102" t="str">
        <f t="shared" si="17"/>
        <v xml:space="preserve">声かけに反応する
出来た料理を盛りつける
宅配された物品が注文通りか確認する
干し終わった洗濯物を畳んでしまう
お掃除ワイパーで床をこする
割れたガラス類を包装する
</v>
      </c>
      <c r="R403" s="102" t="str">
        <f t="shared" si="18"/>
        <v xml:space="preserve">-
疲れたら休憩を入れる
-
疲れたら適切に休憩を入れる
疲れたら適切に休憩を入れる
ヘルパーに処理を依頼する
</v>
      </c>
    </row>
    <row r="404" spans="2:18" ht="0.95" hidden="1" customHeight="1">
      <c r="B404" s="104"/>
      <c r="C404" s="101"/>
      <c r="D404" s="96" t="s">
        <v>830</v>
      </c>
      <c r="E404" s="96" t="s">
        <v>842</v>
      </c>
      <c r="F404" s="96" t="s">
        <v>843</v>
      </c>
      <c r="G404" s="96" t="s">
        <v>833</v>
      </c>
      <c r="H404" s="38" t="s">
        <v>1046</v>
      </c>
      <c r="N404" s="102" t="str">
        <f t="shared" si="14"/>
        <v xml:space="preserve">調理法と手順を計画する
自分で買いに行けるか計画する
洗剤が足りるかどうか確認する
掃除しやすいように部屋の整理をする
ごみ箱のごみの量を確認する
</v>
      </c>
      <c r="O404" s="102" t="str">
        <f t="shared" si="15"/>
        <v xml:space="preserve">-
家族に頼めるかを検討する
-
-
生ごみ処理機の取扱い法を調べる
</v>
      </c>
      <c r="P404" s="102" t="str">
        <f t="shared" si="16"/>
        <v xml:space="preserve">-
-
取り込んだ洗濯物を持ち運ぶ
雑巾掛けで床を這って移動する
指定ごみ袋を買いに出掛ける
</v>
      </c>
      <c r="Q404" s="102" t="str">
        <f t="shared" si="17"/>
        <v xml:space="preserve">出来た料理を盛りつける
宅配された物品が注文通りか確認する
干し終わった洗濯物を畳んでしまう
お掃除ワイパーで床をこする
割れたガラス類を包装する
</v>
      </c>
      <c r="R404" s="102" t="str">
        <f t="shared" si="18"/>
        <v xml:space="preserve">疲れたら休憩を入れる
-
疲れたら適切に休憩を入れる
疲れたら適切に休憩を入れる
ヘルパーに処理を依頼する
</v>
      </c>
    </row>
    <row r="405" spans="2:18" ht="0.95" hidden="1" customHeight="1">
      <c r="B405" s="104"/>
      <c r="C405" s="101"/>
      <c r="D405" s="96" t="s">
        <v>844</v>
      </c>
      <c r="E405" s="96" t="s">
        <v>810</v>
      </c>
      <c r="F405" s="96" t="s">
        <v>845</v>
      </c>
      <c r="G405" s="96" t="s">
        <v>846</v>
      </c>
      <c r="H405" s="96" t="s">
        <v>1047</v>
      </c>
      <c r="N405" s="102" t="str">
        <f t="shared" si="14"/>
        <v xml:space="preserve">自分で買いに行けるか計画する
洗剤が足りるかどうか確認する
掃除しやすいように部屋の整理をする
ごみ箱のごみの量を確認する
</v>
      </c>
      <c r="O405" s="102" t="str">
        <f t="shared" si="15"/>
        <v xml:space="preserve">家族に頼めるかを検討する
-
-
生ごみ処理機の取扱い法を調べる
</v>
      </c>
      <c r="P405" s="102" t="str">
        <f t="shared" si="16"/>
        <v xml:space="preserve">-
取り込んだ洗濯物を持ち運ぶ
雑巾掛けで床を這って移動する
指定ごみ袋を買いに出掛ける
</v>
      </c>
      <c r="Q405" s="102" t="str">
        <f t="shared" si="17"/>
        <v xml:space="preserve">宅配された物品が注文通りか確認する
干し終わった洗濯物を畳んでしまう
お掃除ワイパーで床をこする
割れたガラス類を包装する
</v>
      </c>
      <c r="R405" s="102" t="str">
        <f t="shared" si="18"/>
        <v xml:space="preserve">-
疲れたら適切に休憩を入れる
疲れたら適切に休憩を入れる
ヘルパーに処理を依頼する
</v>
      </c>
    </row>
    <row r="406" spans="2:18" ht="0.95" hidden="1" customHeight="1">
      <c r="B406" s="104"/>
      <c r="C406" s="101"/>
      <c r="D406" s="96"/>
      <c r="E406" s="96"/>
      <c r="F406" s="96"/>
      <c r="G406" s="96"/>
      <c r="N406" s="102" t="str">
        <f t="shared" si="14"/>
        <v xml:space="preserve">洗剤が足りるかどうか確認する
掃除しやすいように部屋の整理をする
ごみ箱のごみの量を確認する
</v>
      </c>
      <c r="O406" s="102" t="str">
        <f t="shared" si="15"/>
        <v xml:space="preserve">-
-
生ごみ処理機の取扱い法を調べる
</v>
      </c>
      <c r="P406" s="102" t="str">
        <f t="shared" si="16"/>
        <v xml:space="preserve">取り込んだ洗濯物を持ち運ぶ
雑巾掛けで床を這って移動する
指定ごみ袋を買いに出掛ける
</v>
      </c>
      <c r="Q406" s="102" t="str">
        <f t="shared" si="17"/>
        <v xml:space="preserve">干し終わった洗濯物を畳んでしまう
お掃除ワイパーで床をこする
割れたガラス類を包装する
</v>
      </c>
      <c r="R406" s="102" t="str">
        <f t="shared" si="18"/>
        <v xml:space="preserve">疲れたら適切に休憩を入れる
疲れたら適切に休憩を入れる
ヘルパーに処理を依頼する
</v>
      </c>
    </row>
    <row r="407" spans="2:18" ht="0.95" hidden="1" customHeight="1">
      <c r="B407" s="100">
        <v>20</v>
      </c>
      <c r="C407" s="101" t="s">
        <v>847</v>
      </c>
      <c r="D407" s="96" t="s">
        <v>636</v>
      </c>
      <c r="E407" s="96" t="s">
        <v>636</v>
      </c>
      <c r="F407" s="96" t="s">
        <v>636</v>
      </c>
      <c r="G407" s="96" t="s">
        <v>636</v>
      </c>
      <c r="H407" s="96" t="s">
        <v>636</v>
      </c>
      <c r="N407" s="102" t="str">
        <f t="shared" si="14"/>
        <v xml:space="preserve">掃除しやすいように部屋の整理をする
ごみ箱のごみの量を確認する
</v>
      </c>
      <c r="O407" s="102" t="str">
        <f t="shared" si="15"/>
        <v xml:space="preserve">-
生ごみ処理機の取扱い法を調べる
</v>
      </c>
      <c r="P407" s="102" t="str">
        <f t="shared" si="16"/>
        <v xml:space="preserve">雑巾掛けで床を這って移動する
指定ごみ袋を買いに出掛ける
</v>
      </c>
      <c r="Q407" s="102" t="str">
        <f t="shared" si="17"/>
        <v xml:space="preserve">お掃除ワイパーで床をこする
割れたガラス類を包装する
</v>
      </c>
      <c r="R407" s="102" t="str">
        <f t="shared" si="18"/>
        <v xml:space="preserve">疲れたら適切に休憩を入れる
ヘルパーに処理を依頼する
</v>
      </c>
    </row>
    <row r="408" spans="2:18" ht="0.95" hidden="1" customHeight="1">
      <c r="B408" s="104"/>
      <c r="C408" s="101"/>
      <c r="D408" s="96" t="s">
        <v>848</v>
      </c>
      <c r="E408" s="96" t="s">
        <v>849</v>
      </c>
      <c r="F408" s="96" t="s">
        <v>850</v>
      </c>
      <c r="G408" s="96" t="s">
        <v>851</v>
      </c>
      <c r="H408" s="38" t="s">
        <v>1021</v>
      </c>
      <c r="N408" s="102" t="str">
        <f t="shared" si="14"/>
        <v xml:space="preserve">ごみ箱のごみの量を確認する
</v>
      </c>
      <c r="O408" s="102" t="str">
        <f t="shared" si="15"/>
        <v xml:space="preserve">生ごみ処理機の取扱い法を調べる
</v>
      </c>
      <c r="P408" s="102" t="str">
        <f t="shared" si="16"/>
        <v xml:space="preserve">指定ごみ袋を買いに出掛ける
</v>
      </c>
      <c r="Q408" s="102" t="str">
        <f t="shared" si="17"/>
        <v xml:space="preserve">割れたガラス類を包装する
</v>
      </c>
      <c r="R408" s="102" t="str">
        <f t="shared" si="18"/>
        <v xml:space="preserve">ヘルパーに処理を依頼する
</v>
      </c>
    </row>
    <row r="409" spans="2:18" ht="0.95" hidden="1" customHeight="1">
      <c r="B409" s="104"/>
      <c r="C409" s="101"/>
      <c r="D409" s="96" t="s">
        <v>852</v>
      </c>
      <c r="E409" s="96" t="s">
        <v>853</v>
      </c>
      <c r="F409" s="96" t="s">
        <v>854</v>
      </c>
      <c r="G409" s="96" t="s">
        <v>855</v>
      </c>
      <c r="H409" s="38" t="s">
        <v>1046</v>
      </c>
      <c r="N409" s="102" t="str">
        <f t="shared" si="14"/>
        <v/>
      </c>
      <c r="O409" s="102" t="str">
        <f t="shared" si="15"/>
        <v/>
      </c>
      <c r="P409" s="102" t="str">
        <f t="shared" si="16"/>
        <v/>
      </c>
      <c r="Q409" s="102" t="str">
        <f t="shared" si="17"/>
        <v/>
      </c>
      <c r="R409" s="102" t="str">
        <f t="shared" si="18"/>
        <v/>
      </c>
    </row>
    <row r="410" spans="2:18" ht="0.95" hidden="1" customHeight="1">
      <c r="B410" s="104"/>
      <c r="C410" s="101"/>
      <c r="D410" s="96" t="s">
        <v>856</v>
      </c>
      <c r="E410" s="96" t="s">
        <v>857</v>
      </c>
      <c r="F410" s="96" t="s">
        <v>858</v>
      </c>
      <c r="G410" s="96" t="s">
        <v>859</v>
      </c>
      <c r="H410" s="96" t="s">
        <v>1047</v>
      </c>
    </row>
    <row r="411" spans="2:18" ht="0.95" hidden="1" customHeight="1">
      <c r="B411" s="104"/>
      <c r="C411" s="101"/>
      <c r="D411" s="96"/>
      <c r="E411" s="96"/>
      <c r="F411" s="96"/>
      <c r="G411" s="96"/>
      <c r="N411" s="38" t="s">
        <v>636</v>
      </c>
      <c r="O411" s="38" t="s">
        <v>636</v>
      </c>
      <c r="P411" s="38" t="s">
        <v>636</v>
      </c>
      <c r="Q411" s="38" t="s">
        <v>636</v>
      </c>
    </row>
    <row r="412" spans="2:18" ht="0.95" hidden="1" customHeight="1">
      <c r="B412" s="100">
        <v>21</v>
      </c>
      <c r="C412" s="101" t="s">
        <v>860</v>
      </c>
      <c r="D412" s="96" t="s">
        <v>636</v>
      </c>
      <c r="E412" s="96" t="s">
        <v>636</v>
      </c>
      <c r="F412" s="96" t="s">
        <v>636</v>
      </c>
      <c r="G412" s="96" t="s">
        <v>636</v>
      </c>
      <c r="H412" s="96" t="s">
        <v>636</v>
      </c>
      <c r="N412" s="108" t="str">
        <f>IF('３．参加目標設定と細分化'!Y162=1,'２．目標候補選択'!W339,IF('３．参加目標設定と細分化'!Y162=2,'２．目標候補選択'!W340,IF('３．参加目標設定と細分化'!Y162=3,'２．目標候補選択'!W341,IF('３．参加目標設定と細分化'!Y162=4,'２．目標候補選択'!W342,IF('３．参加目標設定と細分化'!Y162=5,'２．目標候補選択'!W343,IF('３．参加目標設定と細分化'!Y162=6,'２．目標候補選択'!W344,IF('３．参加目標設定と細分化'!Y162=7,'２．目標候補選択'!W345,IF('３．参加目標設定と細分化'!Y162=8,'２．目標候補選択'!W346,IF('３．参加目標設定と細分化'!Y162=9,'２．目標候補選択'!W347,IF('３．参加目標設定と細分化'!Y162=10,'２．目標候補選択'!W348,IF('３．参加目標設定と細分化'!Y162=11,'２．目標候補選択'!W349,IF('３．参加目標設定と細分化'!Y162=12,'２．目標候補選択'!W350,IF('３．参加目標設定と細分化'!Y162=13,'２．目標候補選択'!W351,IF('３．参加目標設定と細分化'!Y162=14,'２．目標候補選択'!W352,IF('３．参加目標設定と細分化'!Y162=15,'２．目標候補選択'!W353,IF('３．参加目標設定と細分化'!Y162=16,'２．目標候補選択'!W354,IF('３．参加目標設定と細分化'!Y162=17,'２．目標候補選択'!W355,IF('３．参加目標設定と細分化'!Y162=18,'２．目標候補選択'!W356,IF('３．参加目標設定と細分化'!Y162=19,'２．目標候補選択'!W357,IF('３．参加目標設定と細分化'!Y162=20,'２．目標候補選択'!W358,IF('３．参加目標設定と細分化'!Y162=21,'２．目標候補選択'!W359,IF('３．参加目標設定と細分化'!Y162=22,'２．目標候補選択'!W360,IF('３．参加目標設定と細分化'!Y162=23,'２．目標候補選択'!W361,IF('３．参加目標設定と細分化'!Y162=24,'２．目標候補選択'!W362,IF('３．参加目標設定と細分化'!Y162=25,'２．目標候補選択'!W363,IF('３．参加目標設定と細分化'!Y162=26,'２．目標候補選択'!W364,"前のページで未選択"))))))))))))))))))))))))))</f>
        <v>前のページで未選択</v>
      </c>
      <c r="O412" s="108" t="str">
        <f>IF('３．参加目標設定と細分化'!Y162=1,'２．目標候補選択'!X339,IF('３．参加目標設定と細分化'!Y162=2,'２．目標候補選択'!X340,IF('３．参加目標設定と細分化'!Y162=3,'２．目標候補選択'!X341,IF('３．参加目標設定と細分化'!Y162=4,'２．目標候補選択'!X342,IF('３．参加目標設定と細分化'!Y162=5,'２．目標候補選択'!X343,IF('３．参加目標設定と細分化'!Y162=6,'２．目標候補選択'!X344,IF('３．参加目標設定と細分化'!Y162=7,'２．目標候補選択'!X345,IF('３．参加目標設定と細分化'!Y162=8,'２．目標候補選択'!X346,IF('３．参加目標設定と細分化'!Y162=9,'２．目標候補選択'!X347,IF('３．参加目標設定と細分化'!Y162=10,'２．目標候補選択'!X348,IF('３．参加目標設定と細分化'!Y162=11,'２．目標候補選択'!X349,IF('３．参加目標設定と細分化'!Y162=12,'２．目標候補選択'!X350,IF('３．参加目標設定と細分化'!Y162=13,'２．目標候補選択'!X351,IF('３．参加目標設定と細分化'!Y162=14,'２．目標候補選択'!X352,IF('３．参加目標設定と細分化'!Y162=15,'２．目標候補選択'!X353,IF('３．参加目標設定と細分化'!Y162=16,'２．目標候補選択'!X354,IF('３．参加目標設定と細分化'!Y162=17,'２．目標候補選択'!X355,IF('３．参加目標設定と細分化'!Y162=18,'２．目標候補選択'!X356,IF('３．参加目標設定と細分化'!Y162=19,'２．目標候補選択'!X357,IF('３．参加目標設定と細分化'!Y162=20,'２．目標候補選択'!X358,IF('３．参加目標設定と細分化'!Y162=21,'２．目標候補選択'!X359,IF('３．参加目標設定と細分化'!Y162=22,'２．目標候補選択'!X360,IF('３．参加目標設定と細分化'!Y162=23,'２．目標候補選択'!X361,IF('３．参加目標設定と細分化'!Y162=24,'２．目標候補選択'!X362,IF('３．参加目標設定と細分化'!Y162=25,'２．目標候補選択'!X363,IF('３．参加目標設定と細分化'!Y162=26,'２．目標候補選択'!X364,"前のページで未選択"))))))))))))))))))))))))))</f>
        <v>前のページで未選択</v>
      </c>
      <c r="P412" s="108" t="str">
        <f>IF('３．参加目標設定と細分化'!Y162=1,'２．目標候補選択'!Y339,IF('３．参加目標設定と細分化'!Y162=2,'２．目標候補選択'!Y340,IF('３．参加目標設定と細分化'!Y162=3,'２．目標候補選択'!Y341,IF('３．参加目標設定と細分化'!Y162=4,'２．目標候補選択'!Y342,IF('３．参加目標設定と細分化'!Y162=5,'２．目標候補選択'!Y343,IF('３．参加目標設定と細分化'!Y162=6,'２．目標候補選択'!Y344,IF('３．参加目標設定と細分化'!Y162=7,'２．目標候補選択'!Y345,IF('３．参加目標設定と細分化'!Y162=8,'２．目標候補選択'!Y346,IF('３．参加目標設定と細分化'!Y162=9,'２．目標候補選択'!Y347,IF('３．参加目標設定と細分化'!Y162=10,'２．目標候補選択'!Y348,IF('３．参加目標設定と細分化'!Y162=11,'２．目標候補選択'!Y349,IF('３．参加目標設定と細分化'!Y162=12,'２．目標候補選択'!Y350,IF('３．参加目標設定と細分化'!Y162=13,'２．目標候補選択'!Y351,IF('３．参加目標設定と細分化'!Y162=14,'２．目標候補選択'!Y352,IF('３．参加目標設定と細分化'!Y162=15,'２．目標候補選択'!Y353,IF('３．参加目標設定と細分化'!Y162=16,'２．目標候補選択'!Y354,IF('３．参加目標設定と細分化'!Y162=17,'２．目標候補選択'!Y355,IF('３．参加目標設定と細分化'!Y162=18,'２．目標候補選択'!Y356,IF('３．参加目標設定と細分化'!Y162=19,'２．目標候補選択'!Y357,IF('３．参加目標設定と細分化'!Y162=20,'２．目標候補選択'!Y358,IF('３．参加目標設定と細分化'!Y162=21,'２．目標候補選択'!Y359,IF('３．参加目標設定と細分化'!Y162=22,'２．目標候補選択'!Y360,IF('３．参加目標設定と細分化'!Y162=23,'２．目標候補選択'!Y361,IF('３．参加目標設定と細分化'!Y162=24,'２．目標候補選択'!Y362,IF('３．参加目標設定と細分化'!Y162=25,'２．目標候補選択'!Y363,IF('３．参加目標設定と細分化'!Y162=26,'２．目標候補選択'!Y364,"前のページで未選択"))))))))))))))))))))))))))</f>
        <v>前のページで未選択</v>
      </c>
      <c r="Q412" s="108" t="str">
        <f>IF('３．参加目標設定と細分化'!Y162=1,'２．目標候補選択'!Z339,IF('３．参加目標設定と細分化'!Y162=2,'２．目標候補選択'!Z340,IF('３．参加目標設定と細分化'!Y162=3,'２．目標候補選択'!Z341,IF('３．参加目標設定と細分化'!Y162=4,'２．目標候補選択'!Z342,IF('３．参加目標設定と細分化'!Y162=5,'２．目標候補選択'!Z343,IF('３．参加目標設定と細分化'!Y162=6,'２．目標候補選択'!Z344,IF('３．参加目標設定と細分化'!Y162=7,'２．目標候補選択'!Z345,IF('３．参加目標設定と細分化'!Y162=8,'２．目標候補選択'!Z346,IF('３．参加目標設定と細分化'!Y162=9,'２．目標候補選択'!Z347,IF('３．参加目標設定と細分化'!Y162=10,'２．目標候補選択'!Z348,IF('３．参加目標設定と細分化'!Y162=11,'２．目標候補選択'!Z349,IF('３．参加目標設定と細分化'!Y162=12,'２．目標候補選択'!Z350,IF('３．参加目標設定と細分化'!Y162=13,'２．目標候補選択'!Z351,IF('３．参加目標設定と細分化'!Y162=14,'２．目標候補選択'!Z352,IF('３．参加目標設定と細分化'!Y162=15,'２．目標候補選択'!Z353,IF('３．参加目標設定と細分化'!Y162=16,'２．目標候補選択'!Z354,IF('３．参加目標設定と細分化'!Y162=17,'２．目標候補選択'!Z355,IF('３．参加目標設定と細分化'!Y162=18,'２．目標候補選択'!Z356,IF('３．参加目標設定と細分化'!Y162=19,'２．目標候補選択'!Z357,IF('３．参加目標設定と細分化'!Y162=20,'２．目標候補選択'!Z358,IF('３．参加目標設定と細分化'!Y162=21,'２．目標候補選択'!Z359,IF('３．参加目標設定と細分化'!Y162=22,'２．目標候補選択'!Z360,IF('３．参加目標設定と細分化'!Y162=23,'２．目標候補選択'!Z361,IF('３．参加目標設定と細分化'!Y162=24,'２．目標候補選択'!Z362,IF('３．参加目標設定と細分化'!Y162=25,'２．目標候補選択'!Z363,IF('３．参加目標設定と細分化'!Y162=26,'２．目標候補選択'!Z364,"前のページで未選択"))))))))))))))))))))))))))</f>
        <v>前のページで未選択</v>
      </c>
    </row>
    <row r="413" spans="2:18" ht="0.95" hidden="1" customHeight="1">
      <c r="B413" s="104"/>
      <c r="C413" s="101"/>
      <c r="D413" s="96" t="s">
        <v>861</v>
      </c>
      <c r="E413" s="96" t="s">
        <v>862</v>
      </c>
      <c r="F413" s="96" t="s">
        <v>863</v>
      </c>
      <c r="G413" s="96" t="s">
        <v>864</v>
      </c>
      <c r="H413" s="38" t="s">
        <v>1021</v>
      </c>
      <c r="N413" s="68" t="str">
        <f>IF('３．参加目標設定と細分化'!Y162=1,'２．目標候補選択'!W366,IF('３．参加目標設定と細分化'!Y162=2,'２．目標候補選択'!W367,IF('３．参加目標設定と細分化'!Y162=3,'２．目標候補選択'!W368,IF('３．参加目標設定と細分化'!Y162=4,'２．目標候補選択'!W369,IF('３．参加目標設定と細分化'!Y162=5,'２．目標候補選択'!W370,IF('３．参加目標設定と細分化'!Y162=6,'２．目標候補選択'!W371,IF('３．参加目標設定と細分化'!Y162=7,'２．目標候補選択'!W372,IF('３．参加目標設定と細分化'!Y162=8,'２．目標候補選択'!W373,IF('３．参加目標設定と細分化'!Y162=9,'２．目標候補選択'!W374,IF('３．参加目標設定と細分化'!Y162=10,'２．目標候補選択'!W375,IF('３．参加目標設定と細分化'!Y162=11,'２．目標候補選択'!W376,IF('３．参加目標設定と細分化'!Y162=12,'２．目標候補選択'!W377,IF('３．参加目標設定と細分化'!Y162=13,'２．目標候補選択'!W378,IF('３．参加目標設定と細分化'!Y162=14,'２．目標候補選択'!W379,IF('３．参加目標設定と細分化'!Y162=15,'２．目標候補選択'!W380,IF('３．参加目標設定と細分化'!Y162=16,'２．目標候補選択'!W381,IF('３．参加目標設定と細分化'!Y162=17,'２．目標候補選択'!W382,IF('３．参加目標設定と細分化'!Y162=18,'２．目標候補選択'!W383,IF('３．参加目標設定と細分化'!Y162=19,'２．目標候補選択'!W384,IF('３．参加目標設定と細分化'!Y162=20,'２．目標候補選択'!W385,IF('３．参加目標設定と細分化'!Y162=21,'２．目標候補選択'!W386,IF('３．参加目標設定と細分化'!Y162=22,'２．目標候補選択'!W387,IF('３．参加目標設定と細分化'!Y162=23,'２．目標候補選択'!W388,IF('３．参加目標設定と細分化'!Y162=24,'２．目標候補選択'!W389,IF('３．参加目標設定と細分化'!Y162=25,'２．目標候補選択'!W390,IF('３．参加目標設定と細分化'!Y162=26,'２．目標候補選択'!W391,"前のページで未選択"))))))))))))))))))))))))))</f>
        <v>前のページで未選択</v>
      </c>
      <c r="O413" s="68" t="str">
        <f>IF('３．参加目標設定と細分化'!Y162=1,'２．目標候補選択'!X366,IF('３．参加目標設定と細分化'!Y162=2,'２．目標候補選択'!X367,IF('３．参加目標設定と細分化'!Y162=3,'２．目標候補選択'!X368,IF('３．参加目標設定と細分化'!Y162=4,'２．目標候補選択'!X369,IF('３．参加目標設定と細分化'!Y162=5,'２．目標候補選択'!X370,IF('３．参加目標設定と細分化'!Y162=6,'２．目標候補選択'!X371,IF('３．参加目標設定と細分化'!Y162=7,'２．目標候補選択'!X372,IF('３．参加目標設定と細分化'!Y162=8,'２．目標候補選択'!X373,IF('３．参加目標設定と細分化'!Y162=9,'２．目標候補選択'!X374,IF('３．参加目標設定と細分化'!Y162=10,'２．目標候補選択'!X375,IF('３．参加目標設定と細分化'!Y162=11,'２．目標候補選択'!X376,IF('３．参加目標設定と細分化'!Y162=12,'２．目標候補選択'!X377,IF('３．参加目標設定と細分化'!Y162=13,'２．目標候補選択'!X378,IF('３．参加目標設定と細分化'!Y162=14,'２．目標候補選択'!X379,IF('３．参加目標設定と細分化'!Y162=15,'２．目標候補選択'!X380,IF('３．参加目標設定と細分化'!Y162=16,'２．目標候補選択'!X381,IF('３．参加目標設定と細分化'!Y162=17,'２．目標候補選択'!X382,IF('３．参加目標設定と細分化'!Y162=18,'２．目標候補選択'!X383,IF('３．参加目標設定と細分化'!Y162=19,'２．目標候補選択'!X384,IF('３．参加目標設定と細分化'!Y162=20,'２．目標候補選択'!X385,IF('３．参加目標設定と細分化'!Y162=21,'２．目標候補選択'!X386,IF('３．参加目標設定と細分化'!Y162=22,'２．目標候補選択'!X387,IF('３．参加目標設定と細分化'!Y162=23,'２．目標候補選択'!X388,IF('３．参加目標設定と細分化'!Y162=24,'２．目標候補選択'!X389,IF('３．参加目標設定と細分化'!Y162=25,'２．目標候補選択'!X390,IF('３．参加目標設定と細分化'!Y162=26,'２．目標候補選択'!X391,"前のページで未選択"))))))))))))))))))))))))))</f>
        <v>前のページで未選択</v>
      </c>
      <c r="P413" s="68" t="str">
        <f>IF('３．参加目標設定と細分化'!Y162=1,'２．目標候補選択'!Y366,IF('３．参加目標設定と細分化'!Y162=2,'２．目標候補選択'!Y367,IF('３．参加目標設定と細分化'!Y162=3,'２．目標候補選択'!Y368,IF('３．参加目標設定と細分化'!Y162=4,'２．目標候補選択'!Y369,IF('３．参加目標設定と細分化'!Y162=5,'２．目標候補選択'!Y370,IF('３．参加目標設定と細分化'!Y162=6,'２．目標候補選択'!Y371,IF('３．参加目標設定と細分化'!Y162=7,'２．目標候補選択'!Y372,IF('３．参加目標設定と細分化'!Y162=8,'２．目標候補選択'!Y373,IF('３．参加目標設定と細分化'!Y162=9,'２．目標候補選択'!Y374,IF('３．参加目標設定と細分化'!Y162=10,'２．目標候補選択'!Y375,IF('３．参加目標設定と細分化'!Y162=11,'２．目標候補選択'!Y376,IF('３．参加目標設定と細分化'!Y162=12,'２．目標候補選択'!Y377,IF('３．参加目標設定と細分化'!Y162=13,'２．目標候補選択'!Y378,IF('３．参加目標設定と細分化'!Y162=14,'２．目標候補選択'!Y379,IF('３．参加目標設定と細分化'!Y162=15,'２．目標候補選択'!Y380,IF('３．参加目標設定と細分化'!Y162=16,'２．目標候補選択'!Y381,IF('３．参加目標設定と細分化'!Y162=17,'２．目標候補選択'!Y382,IF('３．参加目標設定と細分化'!Y162=18,'２．目標候補選択'!Y383,IF('３．参加目標設定と細分化'!Y162=19,'２．目標候補選択'!Y384,IF('３．参加目標設定と細分化'!Y162=20,'２．目標候補選択'!Y385,IF('３．参加目標設定と細分化'!Y162=21,'２．目標候補選択'!Y386,IF('３．参加目標設定と細分化'!Y162=22,'２．目標候補選択'!Y387,IF('３．参加目標設定と細分化'!Y162=23,'２．目標候補選択'!Y388,IF('３．参加目標設定と細分化'!Y162=24,'２．目標候補選択'!Y389,IF('３．参加目標設定と細分化'!Y162=25,'２．目標候補選択'!Y390,IF('３．参加目標設定と細分化'!Y162=26,'２．目標候補選択'!Y391,"前のページで未選択"))))))))))))))))))))))))))</f>
        <v>前のページで未選択</v>
      </c>
      <c r="Q413" s="68" t="str">
        <f>IF('３．参加目標設定と細分化'!Y162=1,'２．目標候補選択'!Z366,IF('３．参加目標設定と細分化'!Y162=2,'２．目標候補選択'!Z367,IF('３．参加目標設定と細分化'!Y162=3,'２．目標候補選択'!Z368,IF('３．参加目標設定と細分化'!Y162=4,'２．目標候補選択'!Z369,IF('３．参加目標設定と細分化'!Y162=5,'２．目標候補選択'!Z370,IF('３．参加目標設定と細分化'!Y162=6,'２．目標候補選択'!Z371,IF('３．参加目標設定と細分化'!Y162=7,'２．目標候補選択'!Z372,IF('３．参加目標設定と細分化'!Y162=8,'２．目標候補選択'!Z373,IF('３．参加目標設定と細分化'!Y162=9,'２．目標候補選択'!Z374,IF('３．参加目標設定と細分化'!Y162=10,'２．目標候補選択'!Z375,IF('３．参加目標設定と細分化'!Y162=11,'２．目標候補選択'!Z376,IF('３．参加目標設定と細分化'!Y162=12,'２．目標候補選択'!Z377,IF('３．参加目標設定と細分化'!Y162=13,'２．目標候補選択'!Z378,IF('３．参加目標設定と細分化'!Y162=14,'２．目標候補選択'!Z379,IF('３．参加目標設定と細分化'!Y162=15,'２．目標候補選択'!Z380,IF('３．参加目標設定と細分化'!Y162=16,'２．目標候補選択'!Z381,IF('３．参加目標設定と細分化'!Y162=17,'２．目標候補選択'!Z382,IF('３．参加目標設定と細分化'!Y162=18,'２．目標候補選択'!Z383,IF('３．参加目標設定と細分化'!Y162=19,'２．目標候補選択'!Z384,IF('３．参加目標設定と細分化'!Y162=20,'２．目標候補選択'!Z385,IF('３．参加目標設定と細分化'!Y162=21,'２．目標候補選択'!Z386,IF('３．参加目標設定と細分化'!Y162=22,'２．目標候補選択'!Z387,IF('３．参加目標設定と細分化'!Y162=23,'２．目標候補選択'!Z388,IF('３．参加目標設定と細分化'!Y162=24,'２．目標候補選択'!Z389,IF('３．参加目標設定と細分化'!Y162=25,'２．目標候補選択'!Z390,IF('３．参加目標設定と細分化'!Y162=26,'２．目標候補選択'!Z391,"前のページで未選択"))))))))))))))))))))))))))</f>
        <v>前のページで未選択</v>
      </c>
    </row>
    <row r="414" spans="2:18" ht="0.95" hidden="1" customHeight="1">
      <c r="B414" s="104"/>
      <c r="C414" s="101"/>
      <c r="D414" s="96" t="s">
        <v>865</v>
      </c>
      <c r="E414" s="96" t="s">
        <v>810</v>
      </c>
      <c r="F414" s="96" t="s">
        <v>866</v>
      </c>
      <c r="G414" s="96" t="s">
        <v>867</v>
      </c>
      <c r="H414" s="38" t="s">
        <v>1046</v>
      </c>
      <c r="N414" s="68" t="str">
        <f>IF('３．参加目標設定と細分化'!Y162=1,'２．目標候補選択'!W393,IF('３．参加目標設定と細分化'!Y162=2,'２．目標候補選択'!W394,IF('３．参加目標設定と細分化'!Y162=3,'２．目標候補選択'!W395,IF('３．参加目標設定と細分化'!Y162=4,'２．目標候補選択'!W396,IF('３．参加目標設定と細分化'!Y162=5,'２．目標候補選択'!W397,IF('３．参加目標設定と細分化'!Y162=6,'２．目標候補選択'!W398,IF('３．参加目標設定と細分化'!Y162=7,'２．目標候補選択'!W399,IF('３．参加目標設定と細分化'!Y162=8,'２．目標候補選択'!W400,IF('３．参加目標設定と細分化'!Y162=9,'２．目標候補選択'!W401,IF('３．参加目標設定と細分化'!Y162=10,'２．目標候補選択'!W402,IF('３．参加目標設定と細分化'!Y162=11,'２．目標候補選択'!W403,IF('３．参加目標設定と細分化'!Y162=12,'２．目標候補選択'!W404,IF('３．参加目標設定と細分化'!Y162=13,'２．目標候補選択'!W405,IF('３．参加目標設定と細分化'!Y162=14,'２．目標候補選択'!W406,IF('３．参加目標設定と細分化'!Y162=15,'２．目標候補選択'!W407,IF('３．参加目標設定と細分化'!Y162=16,'２．目標候補選択'!W408,IF('３．参加目標設定と細分化'!Y162=17,'２．目標候補選択'!W409,IF('３．参加目標設定と細分化'!Y162=18,'２．目標候補選択'!W410,IF('３．参加目標設定と細分化'!Y162=19,'２．目標候補選択'!W411,IF('３．参加目標設定と細分化'!Y162=20,'２．目標候補選択'!W412,IF('３．参加目標設定と細分化'!Y162=21,'２．目標候補選択'!W413,IF('３．参加目標設定と細分化'!Y162=22,'２．目標候補選択'!W414,IF('３．参加目標設定と細分化'!Y162=23,'２．目標候補選択'!W415,IF('３．参加目標設定と細分化'!Y162=24,'２．目標候補選択'!W416,IF('３．参加目標設定と細分化'!Y162=25,'２．目標候補選択'!W417,IF('３．参加目標設定と細分化'!Y162=26,'２．目標候補選択'!W418,"前のページで未選択"))))))))))))))))))))))))))</f>
        <v>前のページで未選択</v>
      </c>
      <c r="O414" s="68" t="str">
        <f>IF('３．参加目標設定と細分化'!Y162=1,'２．目標候補選択'!X393,IF('３．参加目標設定と細分化'!Y162=2,'２．目標候補選択'!X394,IF('３．参加目標設定と細分化'!Y162=3,'２．目標候補選択'!X395,IF('３．参加目標設定と細分化'!Y162=4,'２．目標候補選択'!X396,IF('３．参加目標設定と細分化'!Y162=5,'２．目標候補選択'!X397,IF('３．参加目標設定と細分化'!Y162=6,'２．目標候補選択'!X398,IF('３．参加目標設定と細分化'!Y162=7,'２．目標候補選択'!X399,IF('３．参加目標設定と細分化'!Y162=8,'２．目標候補選択'!X400,IF('３．参加目標設定と細分化'!Y162=9,'２．目標候補選択'!X401,IF('３．参加目標設定と細分化'!Y162=10,'２．目標候補選択'!X402,IF('３．参加目標設定と細分化'!Y162=11,'２．目標候補選択'!X403,IF('３．参加目標設定と細分化'!Y162=12,'２．目標候補選択'!X404,IF('３．参加目標設定と細分化'!Y162=13,'２．目標候補選択'!X405,IF('３．参加目標設定と細分化'!Y162=14,'２．目標候補選択'!X406,IF('３．参加目標設定と細分化'!Y162=15,'２．目標候補選択'!X407,IF('３．参加目標設定と細分化'!Y162=16,'２．目標候補選択'!X408,IF('３．参加目標設定と細分化'!Y162=17,'２．目標候補選択'!X409,IF('３．参加目標設定と細分化'!Y162=18,'２．目標候補選択'!X410,IF('３．参加目標設定と細分化'!Y162=19,'２．目標候補選択'!X411,IF('３．参加目標設定と細分化'!Y162=20,'２．目標候補選択'!X412,IF('３．参加目標設定と細分化'!Y162=21,'２．目標候補選択'!X413,IF('３．参加目標設定と細分化'!Y162=22,'２．目標候補選択'!X414,IF('３．参加目標設定と細分化'!Y162=23,'２．目標候補選択'!X415,IF('３．参加目標設定と細分化'!Y162=24,'２．目標候補選択'!X416,IF('３．参加目標設定と細分化'!Y162=25,'２．目標候補選択'!X417,IF('３．参加目標設定と細分化'!Y162=26,'２．目標候補選択'!X418,"前のページで未選択"))))))))))))))))))))))))))</f>
        <v>前のページで未選択</v>
      </c>
      <c r="P414" s="68" t="str">
        <f>IF('３．参加目標設定と細分化'!Y162=1,'２．目標候補選択'!Y393,IF('３．参加目標設定と細分化'!Y162=2,'２．目標候補選択'!Y394,IF('３．参加目標設定と細分化'!Y162=3,'２．目標候補選択'!Y395,IF('３．参加目標設定と細分化'!Y162=4,'２．目標候補選択'!Y396,IF('３．参加目標設定と細分化'!Y162=5,'２．目標候補選択'!Y397,IF('３．参加目標設定と細分化'!Y162=6,'２．目標候補選択'!Y398,IF('３．参加目標設定と細分化'!Y162=7,'２．目標候補選択'!Y399,IF('３．参加目標設定と細分化'!Y162=8,'２．目標候補選択'!Y400,IF('３．参加目標設定と細分化'!Y162=9,'２．目標候補選択'!Y401,IF('３．参加目標設定と細分化'!Y162=10,'２．目標候補選択'!Y402,IF('３．参加目標設定と細分化'!Y162=11,'２．目標候補選択'!Y403,IF('３．参加目標設定と細分化'!Y162=12,'２．目標候補選択'!Y404,IF('３．参加目標設定と細分化'!Y162=13,'２．目標候補選択'!Y405,IF('３．参加目標設定と細分化'!Y162=14,'２．目標候補選択'!Y406,IF('３．参加目標設定と細分化'!Y162=15,'２．目標候補選択'!Y407,IF('３．参加目標設定と細分化'!Y162=16,'２．目標候補選択'!Y408,IF('３．参加目標設定と細分化'!Y162=17,'２．目標候補選択'!Y409,IF('３．参加目標設定と細分化'!Y162=18,'２．目標候補選択'!Y410,IF('３．参加目標設定と細分化'!Y162=19,'２．目標候補選択'!Y411,IF('３．参加目標設定と細分化'!Y162=20,'２．目標候補選択'!Y412,IF('３．参加目標設定と細分化'!Y162=21,'２．目標候補選択'!Y413,IF('３．参加目標設定と細分化'!Y162=22,'２．目標候補選択'!Y414,IF('３．参加目標設定と細分化'!Y162=23,'２．目標候補選択'!Y415,IF('３．参加目標設定と細分化'!Y162=24,'２．目標候補選択'!Y416,IF('３．参加目標設定と細分化'!Y162=25,'２．目標候補選択'!Y417,IF('３．参加目標設定と細分化'!Y162=26,'２．目標候補選択'!Y418,"前のページで未選択"))))))))))))))))))))))))))</f>
        <v>前のページで未選択</v>
      </c>
      <c r="Q414" s="68" t="str">
        <f>IF('３．参加目標設定と細分化'!Y162=1,'２．目標候補選択'!Z393,IF('３．参加目標設定と細分化'!Y162=2,'２．目標候補選択'!Z394,IF('３．参加目標設定と細分化'!Y162=3,'２．目標候補選択'!Z395,IF('３．参加目標設定と細分化'!Y162=4,'２．目標候補選択'!Z396,IF('３．参加目標設定と細分化'!Y162=5,'２．目標候補選択'!Z397,IF('３．参加目標設定と細分化'!Y162=6,'２．目標候補選択'!Z398,IF('３．参加目標設定と細分化'!Y162=7,'２．目標候補選択'!Z399,IF('３．参加目標設定と細分化'!Y162=8,'２．目標候補選択'!Z400,IF('３．参加目標設定と細分化'!Y162=9,'２．目標候補選択'!Z401,IF('３．参加目標設定と細分化'!Y162=10,'２．目標候補選択'!Z402,IF('３．参加目標設定と細分化'!Y162=11,'２．目標候補選択'!Z403,IF('３．参加目標設定と細分化'!Y162=12,'２．目標候補選択'!Z404,IF('３．参加目標設定と細分化'!Y162=13,'２．目標候補選択'!Z405,IF('３．参加目標設定と細分化'!Y162=14,'２．目標候補選択'!Z406,IF('３．参加目標設定と細分化'!Y162=15,'２．目標候補選択'!Z407,IF('３．参加目標設定と細分化'!Y162=16,'２．目標候補選択'!Z408,IF('３．参加目標設定と細分化'!Y162=17,'２．目標候補選択'!Z409,IF('３．参加目標設定と細分化'!Y162=18,'２．目標候補選択'!Z410,IF('３．参加目標設定と細分化'!Y162=19,'２．目標候補選択'!Z411,IF('３．参加目標設定と細分化'!Y162=20,'２．目標候補選択'!Z412,IF('３．参加目標設定と細分化'!Y162=21,'２．目標候補選択'!Z413,IF('３．参加目標設定と細分化'!Y162=22,'２．目標候補選択'!Z414,IF('３．参加目標設定と細分化'!Y162=23,'２．目標候補選択'!Z415,IF('３．参加目標設定と細分化'!Y162=24,'２．目標候補選択'!Z416,IF('３．参加目標設定と細分化'!Y162=25,'２．目標候補選択'!Z417,IF('３．参加目標設定と細分化'!Y162=26,'２．目標候補選択'!Z418,"前のページで未選択"))))))))))))))))))))))))))</f>
        <v>前のページで未選択</v>
      </c>
    </row>
    <row r="415" spans="2:18" ht="0.95" hidden="1" customHeight="1">
      <c r="B415" s="104"/>
      <c r="C415" s="101"/>
      <c r="D415" s="96" t="s">
        <v>868</v>
      </c>
      <c r="E415" s="96" t="s">
        <v>857</v>
      </c>
      <c r="F415" s="96" t="s">
        <v>869</v>
      </c>
      <c r="G415" s="96" t="s">
        <v>870</v>
      </c>
      <c r="H415" s="96" t="s">
        <v>1047</v>
      </c>
    </row>
    <row r="416" spans="2:18" ht="0.95" hidden="1" customHeight="1">
      <c r="B416" s="104"/>
      <c r="C416" s="101"/>
      <c r="D416" s="96"/>
      <c r="E416" s="96"/>
      <c r="F416" s="96"/>
      <c r="G416" s="96"/>
    </row>
    <row r="417" spans="2:8" ht="0.95" hidden="1" customHeight="1">
      <c r="B417" s="100">
        <v>22</v>
      </c>
      <c r="C417" s="101" t="s">
        <v>871</v>
      </c>
      <c r="D417" s="96" t="s">
        <v>636</v>
      </c>
      <c r="E417" s="96" t="s">
        <v>636</v>
      </c>
      <c r="F417" s="96" t="s">
        <v>636</v>
      </c>
      <c r="G417" s="96" t="s">
        <v>636</v>
      </c>
      <c r="H417" s="96" t="s">
        <v>636</v>
      </c>
    </row>
    <row r="418" spans="2:8" ht="0.95" hidden="1" customHeight="1">
      <c r="B418" s="104"/>
      <c r="C418" s="101"/>
      <c r="D418" s="96" t="s">
        <v>797</v>
      </c>
      <c r="E418" s="96" t="s">
        <v>872</v>
      </c>
      <c r="F418" s="96" t="s">
        <v>873</v>
      </c>
      <c r="G418" s="96" t="s">
        <v>874</v>
      </c>
      <c r="H418" s="38" t="s">
        <v>1021</v>
      </c>
    </row>
    <row r="419" spans="2:8" ht="0.95" hidden="1" customHeight="1">
      <c r="B419" s="104"/>
      <c r="C419" s="101"/>
      <c r="D419" s="96" t="s">
        <v>875</v>
      </c>
      <c r="E419" s="96" t="s">
        <v>876</v>
      </c>
      <c r="F419" s="96" t="s">
        <v>877</v>
      </c>
      <c r="G419" s="96" t="s">
        <v>870</v>
      </c>
      <c r="H419" s="38" t="s">
        <v>1046</v>
      </c>
    </row>
    <row r="420" spans="2:8" ht="0.95" hidden="1" customHeight="1">
      <c r="B420" s="104"/>
      <c r="C420" s="101"/>
      <c r="D420" s="96" t="s">
        <v>844</v>
      </c>
      <c r="E420" s="96" t="s">
        <v>857</v>
      </c>
      <c r="F420" s="96" t="s">
        <v>869</v>
      </c>
      <c r="G420" s="96" t="s">
        <v>878</v>
      </c>
      <c r="H420" s="96" t="s">
        <v>1047</v>
      </c>
    </row>
    <row r="421" spans="2:8" ht="0.95" hidden="1" customHeight="1">
      <c r="B421" s="104"/>
      <c r="C421" s="101"/>
      <c r="D421" s="96"/>
      <c r="E421" s="96"/>
      <c r="F421" s="96"/>
      <c r="G421" s="96"/>
    </row>
    <row r="422" spans="2:8" ht="0.95" hidden="1" customHeight="1">
      <c r="B422" s="100">
        <v>23</v>
      </c>
      <c r="C422" s="101" t="s">
        <v>879</v>
      </c>
      <c r="D422" s="96" t="s">
        <v>636</v>
      </c>
      <c r="E422" s="96" t="s">
        <v>636</v>
      </c>
      <c r="F422" s="96" t="s">
        <v>636</v>
      </c>
      <c r="G422" s="96" t="s">
        <v>636</v>
      </c>
      <c r="H422" s="96" t="s">
        <v>636</v>
      </c>
    </row>
    <row r="423" spans="2:8" ht="0.95" hidden="1" customHeight="1">
      <c r="B423" s="104"/>
      <c r="C423" s="101"/>
      <c r="D423" s="96" t="s">
        <v>797</v>
      </c>
      <c r="E423" s="96" t="s">
        <v>880</v>
      </c>
      <c r="F423" s="96" t="s">
        <v>881</v>
      </c>
      <c r="G423" s="96" t="s">
        <v>882</v>
      </c>
      <c r="H423" s="38" t="s">
        <v>1021</v>
      </c>
    </row>
    <row r="424" spans="2:8" ht="12.95" hidden="1" customHeight="1">
      <c r="B424" s="104"/>
      <c r="C424" s="101"/>
      <c r="D424" s="96" t="s">
        <v>875</v>
      </c>
      <c r="E424" s="96" t="s">
        <v>883</v>
      </c>
      <c r="F424" s="96" t="s">
        <v>884</v>
      </c>
      <c r="G424" s="96" t="s">
        <v>885</v>
      </c>
      <c r="H424" s="38" t="s">
        <v>1046</v>
      </c>
    </row>
    <row r="425" spans="2:8" ht="0.95" hidden="1" customHeight="1">
      <c r="B425" s="104"/>
      <c r="C425" s="101"/>
      <c r="D425" s="96" t="s">
        <v>886</v>
      </c>
      <c r="E425" s="96" t="s">
        <v>857</v>
      </c>
      <c r="F425" s="96" t="s">
        <v>887</v>
      </c>
      <c r="G425" s="96" t="s">
        <v>888</v>
      </c>
      <c r="H425" s="96" t="s">
        <v>1047</v>
      </c>
    </row>
    <row r="426" spans="2:8" ht="0.95" hidden="1" customHeight="1">
      <c r="B426" s="104"/>
      <c r="C426" s="101"/>
      <c r="D426" s="96"/>
      <c r="E426" s="96"/>
      <c r="F426" s="96"/>
      <c r="G426" s="96"/>
    </row>
    <row r="427" spans="2:8" ht="12.95" hidden="1" customHeight="1">
      <c r="B427" s="100">
        <v>24</v>
      </c>
      <c r="C427" s="101" t="s">
        <v>889</v>
      </c>
      <c r="D427" s="96" t="s">
        <v>636</v>
      </c>
      <c r="E427" s="96" t="s">
        <v>636</v>
      </c>
      <c r="F427" s="96" t="s">
        <v>636</v>
      </c>
      <c r="G427" s="96" t="s">
        <v>636</v>
      </c>
      <c r="H427" s="96" t="s">
        <v>636</v>
      </c>
    </row>
    <row r="428" spans="2:8" ht="2.1" hidden="1" customHeight="1">
      <c r="B428" s="104"/>
      <c r="C428" s="101"/>
      <c r="D428" s="96" t="s">
        <v>890</v>
      </c>
      <c r="E428" s="96" t="s">
        <v>891</v>
      </c>
      <c r="F428" s="96" t="s">
        <v>892</v>
      </c>
      <c r="G428" s="96" t="s">
        <v>893</v>
      </c>
      <c r="H428" s="96" t="s">
        <v>1048</v>
      </c>
    </row>
    <row r="429" spans="2:8" ht="0.95" hidden="1" customHeight="1">
      <c r="B429" s="104"/>
      <c r="C429" s="101"/>
      <c r="D429" s="96" t="s">
        <v>894</v>
      </c>
      <c r="E429" s="96" t="s">
        <v>895</v>
      </c>
      <c r="F429" s="96" t="s">
        <v>896</v>
      </c>
      <c r="G429" s="96" t="s">
        <v>897</v>
      </c>
      <c r="H429" s="96" t="s">
        <v>1049</v>
      </c>
    </row>
    <row r="430" spans="2:8" ht="12.95" hidden="1" customHeight="1">
      <c r="B430" s="104"/>
      <c r="C430" s="101"/>
      <c r="D430" s="96" t="s">
        <v>898</v>
      </c>
      <c r="E430" s="96" t="s">
        <v>899</v>
      </c>
      <c r="F430" s="96" t="s">
        <v>900</v>
      </c>
      <c r="G430" s="96" t="s">
        <v>901</v>
      </c>
      <c r="H430" s="96" t="s">
        <v>1047</v>
      </c>
    </row>
    <row r="431" spans="2:8" ht="9" hidden="1" customHeight="1">
      <c r="B431" s="104"/>
      <c r="C431" s="101"/>
      <c r="D431" s="96"/>
      <c r="E431" s="96"/>
      <c r="F431" s="96"/>
      <c r="G431" s="96"/>
    </row>
    <row r="432" spans="2:8" ht="0.95" hidden="1" customHeight="1">
      <c r="B432" s="100">
        <v>25</v>
      </c>
      <c r="C432" s="101" t="s">
        <v>902</v>
      </c>
      <c r="D432" s="96" t="s">
        <v>636</v>
      </c>
      <c r="E432" s="96" t="s">
        <v>636</v>
      </c>
      <c r="F432" s="96" t="s">
        <v>636</v>
      </c>
      <c r="G432" s="96" t="s">
        <v>636</v>
      </c>
      <c r="H432" s="96" t="s">
        <v>636</v>
      </c>
    </row>
    <row r="433" spans="2:9" ht="12.95" hidden="1" customHeight="1">
      <c r="B433" s="104"/>
      <c r="C433" s="101"/>
      <c r="D433" s="96" t="s">
        <v>903</v>
      </c>
      <c r="E433" s="96" t="s">
        <v>904</v>
      </c>
      <c r="F433" s="96" t="s">
        <v>905</v>
      </c>
      <c r="G433" s="96" t="s">
        <v>906</v>
      </c>
      <c r="H433" s="38" t="s">
        <v>1046</v>
      </c>
    </row>
    <row r="434" spans="2:9" ht="5.0999999999999996" hidden="1" customHeight="1">
      <c r="B434" s="104"/>
      <c r="C434" s="101"/>
      <c r="D434" s="96" t="s">
        <v>907</v>
      </c>
      <c r="E434" s="96" t="s">
        <v>908</v>
      </c>
      <c r="F434" s="96" t="s">
        <v>909</v>
      </c>
      <c r="G434" s="96" t="s">
        <v>910</v>
      </c>
      <c r="H434" s="38" t="s">
        <v>1050</v>
      </c>
    </row>
    <row r="435" spans="2:9" ht="0.95" hidden="1" customHeight="1">
      <c r="B435" s="104"/>
      <c r="C435" s="101"/>
      <c r="D435" s="96" t="s">
        <v>911</v>
      </c>
      <c r="E435" s="96" t="s">
        <v>912</v>
      </c>
      <c r="F435" s="96" t="s">
        <v>1917</v>
      </c>
      <c r="G435" s="96" t="s">
        <v>913</v>
      </c>
      <c r="H435" s="96" t="s">
        <v>1047</v>
      </c>
    </row>
    <row r="436" spans="2:9" ht="0.95" hidden="1" customHeight="1">
      <c r="B436" s="104"/>
      <c r="C436" s="101"/>
      <c r="E436" s="96"/>
      <c r="F436" s="96"/>
      <c r="G436" s="96"/>
    </row>
    <row r="437" spans="2:9" ht="0.95" hidden="1" customHeight="1">
      <c r="B437" s="100">
        <v>26</v>
      </c>
      <c r="C437" s="101" t="s">
        <v>914</v>
      </c>
      <c r="D437" s="96" t="s">
        <v>636</v>
      </c>
      <c r="E437" s="96" t="s">
        <v>636</v>
      </c>
      <c r="F437" s="96" t="s">
        <v>636</v>
      </c>
      <c r="G437" s="96" t="s">
        <v>636</v>
      </c>
      <c r="H437" s="96" t="s">
        <v>636</v>
      </c>
    </row>
    <row r="438" spans="2:9" ht="0.95" hidden="1" customHeight="1">
      <c r="B438" s="104"/>
      <c r="C438" s="104"/>
      <c r="D438" s="96" t="s">
        <v>915</v>
      </c>
      <c r="E438" s="96" t="s">
        <v>916</v>
      </c>
      <c r="F438" s="96" t="s">
        <v>917</v>
      </c>
      <c r="G438" s="96" t="s">
        <v>918</v>
      </c>
      <c r="H438" s="96" t="s">
        <v>921</v>
      </c>
    </row>
    <row r="439" spans="2:9" ht="0.95" hidden="1" customHeight="1">
      <c r="B439" s="104"/>
      <c r="C439" s="104"/>
      <c r="D439" s="96" t="s">
        <v>919</v>
      </c>
      <c r="E439" s="104" t="s">
        <v>1917</v>
      </c>
      <c r="F439" s="104" t="s">
        <v>1917</v>
      </c>
      <c r="G439" s="96" t="s">
        <v>920</v>
      </c>
      <c r="H439" s="96" t="s">
        <v>1917</v>
      </c>
    </row>
    <row r="440" spans="2:9" ht="9.9499999999999993" hidden="1" customHeight="1">
      <c r="B440" s="104"/>
      <c r="C440" s="104"/>
      <c r="D440" s="104" t="s">
        <v>1917</v>
      </c>
      <c r="E440" s="104" t="s">
        <v>1917</v>
      </c>
      <c r="F440" s="104" t="s">
        <v>1917</v>
      </c>
      <c r="G440" s="96" t="s">
        <v>921</v>
      </c>
      <c r="H440" s="96" t="s">
        <v>1917</v>
      </c>
    </row>
    <row r="441" spans="2:9" ht="0.95" hidden="1" customHeight="1">
      <c r="B441" s="104"/>
      <c r="C441" s="104"/>
      <c r="D441" s="109"/>
      <c r="E441" s="109"/>
      <c r="F441" s="109"/>
      <c r="G441" s="109"/>
      <c r="I441" s="109"/>
    </row>
    <row r="442" spans="2:9" ht="12.95" hidden="1" customHeight="1">
      <c r="B442" s="110">
        <v>17</v>
      </c>
      <c r="C442" s="111" t="s">
        <v>304</v>
      </c>
      <c r="D442" s="1" t="s">
        <v>636</v>
      </c>
      <c r="E442" s="1" t="s">
        <v>636</v>
      </c>
      <c r="F442" s="1" t="s">
        <v>636</v>
      </c>
      <c r="G442" s="1" t="s">
        <v>636</v>
      </c>
      <c r="I442" s="1" t="s">
        <v>636</v>
      </c>
    </row>
    <row r="443" spans="2:9" ht="12.95" hidden="1" customHeight="1">
      <c r="B443" s="1"/>
      <c r="C443" s="1"/>
      <c r="D443" s="1" t="s">
        <v>1051</v>
      </c>
      <c r="E443" s="1" t="s">
        <v>1052</v>
      </c>
      <c r="F443" s="1" t="s">
        <v>1053</v>
      </c>
      <c r="G443" s="1" t="s">
        <v>1054</v>
      </c>
      <c r="H443" s="1" t="s">
        <v>1055</v>
      </c>
    </row>
    <row r="444" spans="2:9" ht="6.95" hidden="1" customHeight="1">
      <c r="B444" s="1"/>
      <c r="C444" s="1"/>
      <c r="D444" s="1" t="s">
        <v>1056</v>
      </c>
      <c r="E444" s="1" t="s">
        <v>1057</v>
      </c>
      <c r="F444" s="1" t="s">
        <v>1058</v>
      </c>
      <c r="G444" s="1" t="s">
        <v>1059</v>
      </c>
      <c r="H444" s="1" t="s">
        <v>1060</v>
      </c>
    </row>
    <row r="445" spans="2:9" ht="0.95" hidden="1" customHeight="1">
      <c r="B445" s="1"/>
      <c r="C445" s="1"/>
      <c r="D445" s="1" t="s">
        <v>1061</v>
      </c>
      <c r="E445" s="1" t="s">
        <v>1917</v>
      </c>
      <c r="F445" s="1" t="s">
        <v>1917</v>
      </c>
      <c r="G445" s="1" t="s">
        <v>1062</v>
      </c>
      <c r="H445" s="1" t="s">
        <v>1063</v>
      </c>
    </row>
    <row r="446" spans="2:9" ht="12.95" hidden="1" customHeight="1">
      <c r="B446" s="1"/>
      <c r="C446" s="1"/>
      <c r="D446" s="1"/>
      <c r="E446" s="1"/>
      <c r="F446" s="1"/>
      <c r="G446" s="1"/>
      <c r="I446" s="1"/>
    </row>
    <row r="447" spans="2:9" ht="12.95" hidden="1" customHeight="1">
      <c r="B447" s="110">
        <v>18</v>
      </c>
      <c r="C447" s="111" t="s">
        <v>312</v>
      </c>
      <c r="D447" s="1" t="s">
        <v>636</v>
      </c>
      <c r="E447" s="1" t="s">
        <v>636</v>
      </c>
      <c r="F447" s="1" t="s">
        <v>636</v>
      </c>
      <c r="G447" s="1" t="s">
        <v>636</v>
      </c>
      <c r="I447" s="1" t="s">
        <v>636</v>
      </c>
    </row>
    <row r="448" spans="2:9" ht="3" hidden="1" customHeight="1">
      <c r="B448" s="1"/>
      <c r="C448" s="1"/>
      <c r="D448" s="1" t="s">
        <v>1064</v>
      </c>
      <c r="E448" s="1" t="s">
        <v>1065</v>
      </c>
      <c r="F448" s="1" t="s">
        <v>1066</v>
      </c>
      <c r="G448" s="1" t="s">
        <v>1067</v>
      </c>
      <c r="H448" s="1" t="s">
        <v>1068</v>
      </c>
    </row>
    <row r="449" spans="2:9" ht="0.95" hidden="1" customHeight="1">
      <c r="B449" s="1"/>
      <c r="C449" s="1"/>
      <c r="D449" s="1" t="s">
        <v>1069</v>
      </c>
      <c r="E449" s="1" t="s">
        <v>1070</v>
      </c>
      <c r="F449" s="1" t="s">
        <v>1071</v>
      </c>
      <c r="G449" s="1" t="s">
        <v>1072</v>
      </c>
      <c r="H449" s="1" t="s">
        <v>1073</v>
      </c>
    </row>
    <row r="450" spans="2:9" ht="8.1" hidden="1" customHeight="1">
      <c r="B450" s="1"/>
      <c r="C450" s="1"/>
      <c r="D450" s="1" t="s">
        <v>1074</v>
      </c>
      <c r="E450" s="1" t="s">
        <v>1075</v>
      </c>
      <c r="F450" s="1" t="s">
        <v>1917</v>
      </c>
      <c r="G450" s="1" t="s">
        <v>1076</v>
      </c>
      <c r="H450" s="1" t="s">
        <v>1917</v>
      </c>
    </row>
    <row r="451" spans="2:9" ht="0.95" hidden="1" customHeight="1">
      <c r="B451" s="1"/>
      <c r="C451" s="1"/>
      <c r="D451" s="1"/>
      <c r="E451" s="1"/>
      <c r="F451" s="1"/>
      <c r="G451" s="1"/>
      <c r="I451" s="1"/>
    </row>
    <row r="452" spans="2:9" ht="0.95" hidden="1" customHeight="1">
      <c r="B452" s="110">
        <v>19</v>
      </c>
      <c r="C452" s="111" t="s">
        <v>319</v>
      </c>
      <c r="D452" s="1" t="s">
        <v>636</v>
      </c>
      <c r="E452" s="1" t="s">
        <v>636</v>
      </c>
      <c r="F452" s="1" t="s">
        <v>636</v>
      </c>
      <c r="G452" s="1" t="s">
        <v>636</v>
      </c>
      <c r="I452" s="1" t="s">
        <v>636</v>
      </c>
    </row>
    <row r="453" spans="2:9" ht="0.95" hidden="1" customHeight="1">
      <c r="B453" s="1"/>
      <c r="C453" s="1"/>
      <c r="D453" s="1" t="s">
        <v>1077</v>
      </c>
      <c r="E453" s="1" t="s">
        <v>1078</v>
      </c>
      <c r="F453" s="1" t="s">
        <v>1079</v>
      </c>
      <c r="G453" s="1" t="s">
        <v>324</v>
      </c>
      <c r="H453" s="1" t="s">
        <v>1080</v>
      </c>
    </row>
    <row r="454" spans="2:9" ht="0.95" hidden="1" customHeight="1">
      <c r="B454" s="1"/>
      <c r="C454" s="1"/>
      <c r="D454" s="1" t="s">
        <v>1081</v>
      </c>
      <c r="E454" s="1" t="s">
        <v>1082</v>
      </c>
      <c r="F454" s="1" t="s">
        <v>1083</v>
      </c>
      <c r="G454" s="1" t="s">
        <v>1084</v>
      </c>
      <c r="H454" s="1" t="s">
        <v>1085</v>
      </c>
    </row>
    <row r="455" spans="2:9" ht="12.95" hidden="1" customHeight="1">
      <c r="B455" s="1"/>
      <c r="C455" s="1"/>
      <c r="D455" s="1" t="s">
        <v>1086</v>
      </c>
      <c r="E455" s="1" t="s">
        <v>1917</v>
      </c>
      <c r="F455" s="1" t="s">
        <v>1087</v>
      </c>
      <c r="G455" s="1" t="s">
        <v>1088</v>
      </c>
      <c r="H455" s="1" t="s">
        <v>1089</v>
      </c>
    </row>
    <row r="456" spans="2:9" ht="0.95" hidden="1" customHeight="1">
      <c r="B456" s="1"/>
      <c r="C456" s="1"/>
      <c r="D456" s="1"/>
      <c r="E456" s="1"/>
      <c r="F456" s="1"/>
      <c r="G456" s="1"/>
      <c r="I456" s="1"/>
    </row>
    <row r="457" spans="2:9" ht="0.95" hidden="1" customHeight="1">
      <c r="B457" s="110">
        <v>20</v>
      </c>
      <c r="C457" s="111" t="s">
        <v>327</v>
      </c>
      <c r="D457" s="1" t="s">
        <v>636</v>
      </c>
      <c r="E457" s="1" t="s">
        <v>636</v>
      </c>
      <c r="F457" s="1" t="s">
        <v>636</v>
      </c>
      <c r="G457" s="1" t="s">
        <v>636</v>
      </c>
      <c r="I457" s="1" t="s">
        <v>636</v>
      </c>
    </row>
    <row r="458" spans="2:9" ht="12.95" hidden="1" customHeight="1">
      <c r="B458" s="1"/>
      <c r="C458" s="1"/>
      <c r="D458" s="1" t="s">
        <v>1090</v>
      </c>
      <c r="E458" s="1" t="s">
        <v>1091</v>
      </c>
      <c r="F458" s="1" t="s">
        <v>1092</v>
      </c>
      <c r="G458" s="1" t="s">
        <v>1093</v>
      </c>
      <c r="H458" s="1" t="s">
        <v>1094</v>
      </c>
    </row>
    <row r="459" spans="2:9" ht="3" hidden="1" customHeight="1">
      <c r="B459" s="1"/>
      <c r="C459" s="1"/>
      <c r="D459" s="1" t="s">
        <v>1095</v>
      </c>
      <c r="E459" s="1" t="s">
        <v>1096</v>
      </c>
      <c r="F459" s="1" t="s">
        <v>1097</v>
      </c>
      <c r="G459" s="1" t="s">
        <v>1098</v>
      </c>
      <c r="H459" s="1" t="s">
        <v>1099</v>
      </c>
    </row>
    <row r="460" spans="2:9" ht="0.95" hidden="1" customHeight="1">
      <c r="B460" s="1"/>
      <c r="C460" s="1"/>
      <c r="D460" s="1" t="s">
        <v>1100</v>
      </c>
      <c r="E460" s="1" t="s">
        <v>1917</v>
      </c>
      <c r="F460" s="1" t="s">
        <v>1101</v>
      </c>
      <c r="G460" s="1" t="s">
        <v>1102</v>
      </c>
      <c r="H460" s="1" t="s">
        <v>1089</v>
      </c>
    </row>
    <row r="461" spans="2:9" ht="12.95" hidden="1" customHeight="1">
      <c r="B461" s="1"/>
      <c r="C461" s="1"/>
      <c r="D461" s="1"/>
      <c r="E461" s="1"/>
      <c r="F461" s="1"/>
      <c r="G461" s="1"/>
      <c r="I461" s="1"/>
    </row>
    <row r="462" spans="2:9" ht="6.95" hidden="1" customHeight="1">
      <c r="B462" s="110">
        <v>21</v>
      </c>
      <c r="C462" s="111" t="s">
        <v>334</v>
      </c>
      <c r="D462" s="1" t="s">
        <v>636</v>
      </c>
      <c r="E462" s="1" t="s">
        <v>636</v>
      </c>
      <c r="F462" s="1" t="s">
        <v>636</v>
      </c>
      <c r="G462" s="1" t="s">
        <v>636</v>
      </c>
      <c r="I462" s="1" t="s">
        <v>636</v>
      </c>
    </row>
    <row r="463" spans="2:9" ht="0.95" hidden="1" customHeight="1">
      <c r="B463" s="1"/>
      <c r="C463" s="1"/>
      <c r="D463" s="1" t="s">
        <v>1103</v>
      </c>
      <c r="E463" s="1" t="s">
        <v>1104</v>
      </c>
      <c r="F463" s="1" t="s">
        <v>1105</v>
      </c>
      <c r="G463" s="1" t="s">
        <v>1106</v>
      </c>
      <c r="H463" s="1" t="s">
        <v>1107</v>
      </c>
    </row>
    <row r="464" spans="2:9" ht="11.1" hidden="1" customHeight="1">
      <c r="B464" s="1"/>
      <c r="C464" s="1"/>
      <c r="D464" s="1" t="s">
        <v>1108</v>
      </c>
      <c r="E464" s="1" t="s">
        <v>1109</v>
      </c>
      <c r="F464" s="1" t="s">
        <v>1110</v>
      </c>
      <c r="G464" s="1" t="s">
        <v>1111</v>
      </c>
      <c r="H464" s="1" t="s">
        <v>1112</v>
      </c>
    </row>
    <row r="465" spans="2:9" ht="0.95" hidden="1" customHeight="1">
      <c r="B465" s="1"/>
      <c r="C465" s="1"/>
      <c r="D465" s="1" t="s">
        <v>1113</v>
      </c>
      <c r="E465" s="1" t="s">
        <v>1114</v>
      </c>
      <c r="F465" s="1" t="s">
        <v>1115</v>
      </c>
      <c r="G465" s="1" t="s">
        <v>1116</v>
      </c>
      <c r="H465" s="1" t="s">
        <v>1117</v>
      </c>
    </row>
    <row r="466" spans="2:9" ht="0.95" hidden="1" customHeight="1">
      <c r="B466" s="104"/>
      <c r="C466" s="104"/>
      <c r="D466" s="109"/>
      <c r="E466" s="109"/>
      <c r="F466" s="109"/>
      <c r="G466" s="109"/>
      <c r="I466" s="109"/>
    </row>
    <row r="467" spans="2:9" ht="0.95" hidden="1" customHeight="1">
      <c r="B467" s="104"/>
      <c r="C467" s="104"/>
      <c r="D467" s="109"/>
      <c r="E467" s="109"/>
      <c r="F467" s="109"/>
      <c r="G467" s="109"/>
      <c r="I467" s="109"/>
    </row>
    <row r="468" spans="2:9" ht="0.95" hidden="1" customHeight="1">
      <c r="B468" s="104"/>
      <c r="C468" s="104"/>
      <c r="D468" s="109"/>
      <c r="E468" s="109"/>
      <c r="F468" s="109"/>
      <c r="G468" s="109"/>
      <c r="I468" s="109"/>
    </row>
    <row r="469" spans="2:9" ht="0.95" hidden="1" customHeight="1">
      <c r="B469" s="104"/>
      <c r="C469" s="104"/>
      <c r="D469" s="109"/>
      <c r="E469" s="109"/>
      <c r="F469" s="109"/>
      <c r="G469" s="109"/>
      <c r="I469" s="109"/>
    </row>
    <row r="470" spans="2:9" ht="0.95" hidden="1" customHeight="1">
      <c r="B470" s="104"/>
      <c r="C470" s="104"/>
      <c r="D470" s="109"/>
      <c r="E470" s="109"/>
      <c r="F470" s="109"/>
      <c r="G470" s="109"/>
      <c r="I470" s="109"/>
    </row>
    <row r="471" spans="2:9" ht="6" hidden="1" customHeight="1">
      <c r="B471" s="104"/>
      <c r="C471" s="104"/>
      <c r="D471" s="109"/>
      <c r="E471" s="109"/>
      <c r="F471" s="109"/>
      <c r="G471" s="109"/>
      <c r="I471" s="109"/>
    </row>
    <row r="472" spans="2:9" ht="0.95" hidden="1" customHeight="1">
      <c r="B472" s="104"/>
      <c r="C472" s="104"/>
      <c r="D472" s="109"/>
      <c r="E472" s="109"/>
      <c r="F472" s="109"/>
      <c r="G472" s="109"/>
      <c r="I472" s="109"/>
    </row>
    <row r="473" spans="2:9" ht="9.9499999999999993" hidden="1" customHeight="1">
      <c r="B473" s="104"/>
      <c r="C473" s="104"/>
      <c r="D473" s="109" t="s">
        <v>1003</v>
      </c>
      <c r="E473" s="109" t="s">
        <v>1004</v>
      </c>
      <c r="F473" s="109" t="s">
        <v>639</v>
      </c>
      <c r="G473" s="109" t="s">
        <v>1005</v>
      </c>
      <c r="I473" s="109" t="s">
        <v>1006</v>
      </c>
    </row>
    <row r="474" spans="2:9" ht="0.95" hidden="1" customHeight="1">
      <c r="B474" s="112">
        <v>1</v>
      </c>
      <c r="D474" s="113"/>
      <c r="E474" s="113"/>
      <c r="F474" s="113"/>
      <c r="G474" s="113"/>
      <c r="I474" s="113"/>
    </row>
    <row r="475" spans="2:9" ht="12.95" hidden="1" customHeight="1">
      <c r="B475" s="114"/>
      <c r="D475" s="113" t="s">
        <v>1118</v>
      </c>
      <c r="E475" s="113" t="s">
        <v>1119</v>
      </c>
      <c r="F475" s="113" t="s">
        <v>1120</v>
      </c>
      <c r="G475" s="113" t="s">
        <v>1118</v>
      </c>
      <c r="H475" s="13"/>
      <c r="I475" s="113" t="s">
        <v>1121</v>
      </c>
    </row>
    <row r="476" spans="2:9" ht="12" hidden="1" customHeight="1">
      <c r="B476" s="114"/>
      <c r="D476" s="113" t="s">
        <v>1122</v>
      </c>
      <c r="E476" s="113" t="s">
        <v>1123</v>
      </c>
      <c r="F476" s="113" t="s">
        <v>1124</v>
      </c>
      <c r="G476" s="113" t="s">
        <v>1124</v>
      </c>
      <c r="H476" s="13"/>
      <c r="I476" s="113" t="s">
        <v>1125</v>
      </c>
    </row>
    <row r="477" spans="2:9" ht="0.95" hidden="1" customHeight="1">
      <c r="B477" s="114"/>
      <c r="D477" s="113" t="s">
        <v>1121</v>
      </c>
      <c r="E477" s="113"/>
      <c r="F477" s="113" t="s">
        <v>1120</v>
      </c>
      <c r="G477" s="113" t="s">
        <v>1126</v>
      </c>
      <c r="H477" s="13"/>
      <c r="I477" s="113" t="s">
        <v>1127</v>
      </c>
    </row>
    <row r="478" spans="2:9" ht="12.95" hidden="1" customHeight="1">
      <c r="B478" s="114"/>
      <c r="D478" s="113"/>
      <c r="E478" s="113"/>
      <c r="F478" s="113"/>
      <c r="G478" s="113"/>
      <c r="H478" s="13"/>
      <c r="I478" s="113"/>
    </row>
    <row r="479" spans="2:9" ht="12.95" hidden="1" customHeight="1">
      <c r="B479" s="112">
        <v>2</v>
      </c>
      <c r="D479" s="113"/>
      <c r="E479" s="113"/>
      <c r="F479" s="113"/>
      <c r="G479" s="113"/>
      <c r="H479" s="13"/>
      <c r="I479" s="113"/>
    </row>
    <row r="480" spans="2:9" ht="3" hidden="1" customHeight="1">
      <c r="B480" s="114"/>
      <c r="D480" s="113" t="s">
        <v>1125</v>
      </c>
      <c r="E480" s="113" t="s">
        <v>1119</v>
      </c>
      <c r="F480" s="113" t="s">
        <v>1128</v>
      </c>
      <c r="G480" s="113" t="s">
        <v>1118</v>
      </c>
      <c r="H480" s="13"/>
      <c r="I480" s="113" t="s">
        <v>1125</v>
      </c>
    </row>
    <row r="481" spans="2:9" ht="0.95" hidden="1" customHeight="1">
      <c r="B481" s="114"/>
      <c r="D481" s="113" t="s">
        <v>1121</v>
      </c>
      <c r="E481" s="113" t="s">
        <v>1121</v>
      </c>
      <c r="F481" s="113" t="s">
        <v>1124</v>
      </c>
      <c r="G481" s="113" t="s">
        <v>1126</v>
      </c>
      <c r="H481" s="13"/>
      <c r="I481" s="113" t="s">
        <v>1129</v>
      </c>
    </row>
    <row r="482" spans="2:9" ht="5.0999999999999996" hidden="1" customHeight="1">
      <c r="B482" s="114"/>
      <c r="D482" s="113" t="s">
        <v>1121</v>
      </c>
      <c r="E482" s="113" t="s">
        <v>1123</v>
      </c>
      <c r="F482" s="113" t="s">
        <v>1128</v>
      </c>
      <c r="G482" s="113" t="s">
        <v>1130</v>
      </c>
      <c r="H482" s="13"/>
      <c r="I482" s="113" t="s">
        <v>1127</v>
      </c>
    </row>
    <row r="483" spans="2:9" ht="0.95" hidden="1" customHeight="1">
      <c r="B483" s="114"/>
      <c r="D483" s="113"/>
      <c r="E483" s="113"/>
      <c r="F483" s="113"/>
      <c r="G483" s="113"/>
      <c r="H483" s="13"/>
      <c r="I483" s="113"/>
    </row>
    <row r="484" spans="2:9" ht="0.95" hidden="1" customHeight="1">
      <c r="B484" s="112">
        <v>3</v>
      </c>
      <c r="D484" s="113"/>
      <c r="E484" s="113"/>
      <c r="F484" s="113"/>
      <c r="G484" s="113"/>
      <c r="H484" s="13"/>
      <c r="I484" s="113"/>
    </row>
    <row r="485" spans="2:9" ht="12.95" hidden="1" customHeight="1">
      <c r="B485" s="114"/>
      <c r="D485" s="113" t="s">
        <v>1125</v>
      </c>
      <c r="E485" s="113" t="s">
        <v>1119</v>
      </c>
      <c r="F485" s="113" t="s">
        <v>1131</v>
      </c>
      <c r="G485" s="113" t="s">
        <v>1118</v>
      </c>
      <c r="H485" s="13"/>
      <c r="I485" s="113" t="s">
        <v>1125</v>
      </c>
    </row>
    <row r="486" spans="2:9" ht="12.95" hidden="1" customHeight="1">
      <c r="B486" s="114"/>
      <c r="D486" s="113" t="s">
        <v>1121</v>
      </c>
      <c r="E486" s="113" t="s">
        <v>1121</v>
      </c>
      <c r="F486" s="113" t="s">
        <v>1124</v>
      </c>
      <c r="G486" s="113" t="s">
        <v>1132</v>
      </c>
      <c r="H486" s="13"/>
      <c r="I486" s="113" t="s">
        <v>1127</v>
      </c>
    </row>
    <row r="487" spans="2:9" ht="12.95" hidden="1" customHeight="1">
      <c r="B487" s="114"/>
      <c r="D487" s="113" t="s">
        <v>1125</v>
      </c>
      <c r="E487" s="113" t="s">
        <v>1123</v>
      </c>
      <c r="F487" s="113" t="s">
        <v>1131</v>
      </c>
      <c r="G487" s="113" t="s">
        <v>1130</v>
      </c>
      <c r="H487" s="13"/>
      <c r="I487" s="113"/>
    </row>
    <row r="488" spans="2:9" ht="12.95" hidden="1" customHeight="1">
      <c r="B488" s="114"/>
      <c r="D488" s="113"/>
      <c r="E488" s="113"/>
      <c r="F488" s="113"/>
      <c r="G488" s="113"/>
      <c r="H488" s="13"/>
      <c r="I488" s="113"/>
    </row>
    <row r="489" spans="2:9" ht="12.95" hidden="1" customHeight="1">
      <c r="B489" s="112">
        <v>4</v>
      </c>
      <c r="D489" s="113"/>
      <c r="E489" s="113"/>
      <c r="F489" s="113"/>
      <c r="G489" s="113"/>
      <c r="H489" s="13"/>
      <c r="I489" s="113"/>
    </row>
    <row r="490" spans="2:9" ht="12.95" hidden="1" customHeight="1">
      <c r="B490" s="114"/>
      <c r="D490" s="113" t="s">
        <v>1133</v>
      </c>
      <c r="E490" s="113" t="s">
        <v>1121</v>
      </c>
      <c r="F490" s="113" t="s">
        <v>1128</v>
      </c>
      <c r="G490" s="113" t="s">
        <v>1118</v>
      </c>
      <c r="H490" s="13"/>
      <c r="I490" s="113" t="s">
        <v>1125</v>
      </c>
    </row>
    <row r="491" spans="2:9" ht="12.95" hidden="1" customHeight="1">
      <c r="B491" s="114"/>
      <c r="D491" s="113" t="s">
        <v>1125</v>
      </c>
      <c r="E491" s="113" t="s">
        <v>1119</v>
      </c>
      <c r="F491" s="113" t="s">
        <v>1124</v>
      </c>
      <c r="G491" s="113" t="s">
        <v>1134</v>
      </c>
      <c r="H491" s="13"/>
      <c r="I491" s="113" t="s">
        <v>1121</v>
      </c>
    </row>
    <row r="492" spans="2:9" ht="12.95" hidden="1" customHeight="1">
      <c r="B492" s="114"/>
      <c r="D492" s="113" t="s">
        <v>1122</v>
      </c>
      <c r="E492" s="113" t="s">
        <v>1125</v>
      </c>
      <c r="F492" s="113" t="s">
        <v>1128</v>
      </c>
      <c r="G492" s="113" t="s">
        <v>1130</v>
      </c>
      <c r="H492" s="13"/>
      <c r="I492" s="113" t="s">
        <v>1127</v>
      </c>
    </row>
    <row r="493" spans="2:9" ht="12.95" hidden="1" customHeight="1">
      <c r="B493" s="114"/>
      <c r="D493" s="113"/>
      <c r="E493" s="113"/>
      <c r="F493" s="113"/>
      <c r="G493" s="113"/>
      <c r="H493" s="13"/>
      <c r="I493" s="113"/>
    </row>
    <row r="494" spans="2:9" ht="12.95" hidden="1" customHeight="1">
      <c r="B494" s="112">
        <v>5</v>
      </c>
      <c r="D494" s="113"/>
      <c r="E494" s="113"/>
      <c r="F494" s="113"/>
      <c r="G494" s="113"/>
      <c r="H494" s="13"/>
      <c r="I494" s="113"/>
    </row>
    <row r="495" spans="2:9" ht="12.95" hidden="1" customHeight="1">
      <c r="B495" s="114"/>
      <c r="D495" s="113" t="s">
        <v>1122</v>
      </c>
      <c r="E495" s="113" t="s">
        <v>1121</v>
      </c>
      <c r="F495" s="113" t="s">
        <v>1131</v>
      </c>
      <c r="G495" s="113" t="s">
        <v>1135</v>
      </c>
      <c r="H495" s="13"/>
      <c r="I495" s="113" t="s">
        <v>1125</v>
      </c>
    </row>
    <row r="496" spans="2:9" ht="12.95" hidden="1" customHeight="1">
      <c r="B496" s="114"/>
      <c r="D496" s="113" t="s">
        <v>1125</v>
      </c>
      <c r="E496" s="113" t="s">
        <v>1119</v>
      </c>
      <c r="F496" s="113" t="s">
        <v>1128</v>
      </c>
      <c r="G496" s="113" t="s">
        <v>1135</v>
      </c>
      <c r="H496" s="13"/>
      <c r="I496" s="113" t="s">
        <v>1136</v>
      </c>
    </row>
    <row r="497" spans="2:9" ht="12.95" hidden="1" customHeight="1">
      <c r="B497" s="114"/>
      <c r="D497" s="113"/>
      <c r="E497" s="113" t="s">
        <v>1121</v>
      </c>
      <c r="F497" s="113" t="s">
        <v>1128</v>
      </c>
      <c r="G497" s="113" t="s">
        <v>1121</v>
      </c>
      <c r="H497" s="13"/>
      <c r="I497" s="113"/>
    </row>
    <row r="498" spans="2:9" ht="12.95" hidden="1" customHeight="1">
      <c r="B498" s="114"/>
      <c r="D498" s="113"/>
      <c r="E498" s="113"/>
      <c r="F498" s="113"/>
      <c r="G498" s="113"/>
      <c r="H498" s="13"/>
      <c r="I498" s="113"/>
    </row>
    <row r="499" spans="2:9" ht="12.95" hidden="1" customHeight="1">
      <c r="B499" s="112">
        <v>6</v>
      </c>
      <c r="D499" s="113"/>
      <c r="E499" s="113"/>
      <c r="F499" s="113"/>
      <c r="G499" s="113"/>
      <c r="H499" s="13"/>
      <c r="I499" s="113"/>
    </row>
    <row r="500" spans="2:9" ht="12.95" hidden="1" customHeight="1">
      <c r="B500" s="114"/>
      <c r="D500" s="113" t="s">
        <v>1122</v>
      </c>
      <c r="E500" s="113" t="s">
        <v>1125</v>
      </c>
      <c r="F500" s="113" t="s">
        <v>1137</v>
      </c>
      <c r="G500" s="113" t="s">
        <v>1137</v>
      </c>
      <c r="H500" s="13"/>
      <c r="I500" s="113" t="s">
        <v>1121</v>
      </c>
    </row>
    <row r="501" spans="2:9" ht="12.95" hidden="1" customHeight="1">
      <c r="B501" s="114"/>
      <c r="D501" s="113" t="s">
        <v>1125</v>
      </c>
      <c r="E501" s="113" t="s">
        <v>1121</v>
      </c>
      <c r="F501" s="113" t="s">
        <v>1138</v>
      </c>
      <c r="G501" s="113" t="s">
        <v>1137</v>
      </c>
      <c r="H501" s="13"/>
      <c r="I501" s="113" t="s">
        <v>1121</v>
      </c>
    </row>
    <row r="502" spans="2:9" ht="12.95" hidden="1" customHeight="1">
      <c r="B502" s="114"/>
      <c r="D502" s="113" t="s">
        <v>1121</v>
      </c>
      <c r="E502" s="113" t="s">
        <v>1119</v>
      </c>
      <c r="F502" s="113" t="s">
        <v>1120</v>
      </c>
      <c r="G502" s="113" t="s">
        <v>1137</v>
      </c>
      <c r="H502" s="13"/>
      <c r="I502" s="113" t="s">
        <v>1127</v>
      </c>
    </row>
    <row r="503" spans="2:9" ht="12.95" hidden="1" customHeight="1">
      <c r="B503" s="114"/>
      <c r="D503" s="113"/>
      <c r="E503" s="113"/>
      <c r="F503" s="113"/>
      <c r="G503" s="113"/>
      <c r="H503" s="13"/>
      <c r="I503" s="113"/>
    </row>
    <row r="504" spans="2:9" ht="12.95" hidden="1" customHeight="1">
      <c r="B504" s="112">
        <v>7</v>
      </c>
      <c r="D504" s="113"/>
      <c r="E504" s="113"/>
      <c r="F504" s="113"/>
      <c r="G504" s="113"/>
      <c r="H504" s="13"/>
      <c r="I504" s="113"/>
    </row>
    <row r="505" spans="2:9" ht="12.95" hidden="1" customHeight="1">
      <c r="B505" s="114"/>
      <c r="D505" s="113" t="s">
        <v>1122</v>
      </c>
      <c r="E505" s="113" t="s">
        <v>1121</v>
      </c>
      <c r="F505" s="113" t="s">
        <v>1137</v>
      </c>
      <c r="G505" s="113" t="s">
        <v>1137</v>
      </c>
      <c r="H505" s="13"/>
      <c r="I505" s="113" t="s">
        <v>1121</v>
      </c>
    </row>
    <row r="506" spans="2:9" ht="12.95" hidden="1" customHeight="1">
      <c r="B506" s="114"/>
      <c r="D506" s="113" t="s">
        <v>1125</v>
      </c>
      <c r="E506" s="113" t="s">
        <v>1119</v>
      </c>
      <c r="F506" s="113" t="s">
        <v>1139</v>
      </c>
      <c r="G506" s="113" t="s">
        <v>1139</v>
      </c>
      <c r="H506" s="13"/>
      <c r="I506" s="113" t="s">
        <v>1135</v>
      </c>
    </row>
    <row r="507" spans="2:9" ht="12.95" hidden="1" customHeight="1">
      <c r="B507" s="114"/>
      <c r="D507" s="113" t="s">
        <v>1125</v>
      </c>
      <c r="E507" s="113"/>
      <c r="F507" s="113" t="s">
        <v>1137</v>
      </c>
      <c r="G507" s="113" t="s">
        <v>1137</v>
      </c>
      <c r="H507" s="13"/>
      <c r="I507" s="113" t="s">
        <v>1140</v>
      </c>
    </row>
    <row r="508" spans="2:9" ht="12.95" hidden="1" customHeight="1">
      <c r="B508" s="114"/>
      <c r="D508" s="113"/>
      <c r="E508" s="113"/>
      <c r="F508" s="113"/>
      <c r="G508" s="113"/>
      <c r="H508" s="13"/>
      <c r="I508" s="113"/>
    </row>
    <row r="509" spans="2:9" ht="12.95" hidden="1" customHeight="1">
      <c r="B509" s="112">
        <v>8</v>
      </c>
      <c r="D509" s="113"/>
      <c r="E509" s="113"/>
      <c r="F509" s="113"/>
      <c r="G509" s="113"/>
      <c r="H509" s="13"/>
      <c r="I509" s="113"/>
    </row>
    <row r="510" spans="2:9" ht="12.95" hidden="1" customHeight="1">
      <c r="B510" s="114"/>
      <c r="D510" s="113" t="s">
        <v>1121</v>
      </c>
      <c r="E510" s="113" t="s">
        <v>1141</v>
      </c>
      <c r="F510" s="113" t="s">
        <v>1120</v>
      </c>
      <c r="G510" s="113" t="s">
        <v>1129</v>
      </c>
      <c r="H510" s="13"/>
      <c r="I510" s="113" t="s">
        <v>1121</v>
      </c>
    </row>
    <row r="511" spans="2:9" ht="12.95" hidden="1" customHeight="1">
      <c r="B511" s="114"/>
      <c r="D511" s="113" t="s">
        <v>1121</v>
      </c>
      <c r="E511" s="113" t="s">
        <v>1121</v>
      </c>
      <c r="F511" s="113" t="s">
        <v>1124</v>
      </c>
      <c r="G511" s="113" t="s">
        <v>1137</v>
      </c>
      <c r="H511" s="13"/>
      <c r="I511" s="113" t="s">
        <v>1121</v>
      </c>
    </row>
    <row r="512" spans="2:9" ht="12.95" hidden="1" customHeight="1">
      <c r="B512" s="114"/>
      <c r="D512" s="113" t="s">
        <v>1122</v>
      </c>
      <c r="E512" s="113"/>
      <c r="F512" s="113" t="s">
        <v>1120</v>
      </c>
      <c r="G512" s="113" t="s">
        <v>1142</v>
      </c>
      <c r="H512" s="13"/>
      <c r="I512" s="113"/>
    </row>
    <row r="513" spans="2:9" ht="12.95" hidden="1" customHeight="1">
      <c r="B513" s="114"/>
      <c r="D513" s="113"/>
      <c r="E513" s="113"/>
      <c r="F513" s="113"/>
      <c r="G513" s="113"/>
      <c r="H513" s="13"/>
      <c r="I513" s="113"/>
    </row>
    <row r="514" spans="2:9" ht="12.95" hidden="1" customHeight="1">
      <c r="B514" s="112">
        <v>9</v>
      </c>
      <c r="D514" s="113"/>
      <c r="E514" s="113"/>
      <c r="F514" s="113"/>
      <c r="G514" s="113"/>
      <c r="H514" s="13"/>
      <c r="I514" s="113"/>
    </row>
    <row r="515" spans="2:9" ht="12.95" hidden="1" customHeight="1">
      <c r="B515" s="114"/>
      <c r="D515" s="113" t="s">
        <v>1142</v>
      </c>
      <c r="E515" s="113" t="s">
        <v>1121</v>
      </c>
      <c r="F515" s="113" t="s">
        <v>1131</v>
      </c>
      <c r="G515" s="113" t="s">
        <v>1142</v>
      </c>
      <c r="H515" s="13"/>
      <c r="I515" s="113" t="s">
        <v>1121</v>
      </c>
    </row>
    <row r="516" spans="2:9" ht="12.95" hidden="1" customHeight="1">
      <c r="B516" s="114"/>
      <c r="D516" s="113" t="s">
        <v>1119</v>
      </c>
      <c r="E516" s="113" t="s">
        <v>1125</v>
      </c>
      <c r="F516" s="113" t="s">
        <v>1143</v>
      </c>
      <c r="G516" s="113" t="s">
        <v>1142</v>
      </c>
      <c r="H516" s="13"/>
      <c r="I516" s="113" t="s">
        <v>1136</v>
      </c>
    </row>
    <row r="517" spans="2:9" ht="12.95" hidden="1" customHeight="1">
      <c r="B517" s="114"/>
      <c r="D517" s="113" t="s">
        <v>1125</v>
      </c>
      <c r="E517" s="113"/>
      <c r="F517" s="113" t="s">
        <v>1144</v>
      </c>
      <c r="G517" s="113" t="s">
        <v>1135</v>
      </c>
      <c r="H517" s="13"/>
      <c r="I517" s="113"/>
    </row>
    <row r="518" spans="2:9" ht="12.95" hidden="1" customHeight="1">
      <c r="B518" s="114"/>
      <c r="D518" s="113"/>
      <c r="E518" s="113"/>
      <c r="F518" s="113"/>
      <c r="G518" s="113"/>
      <c r="H518" s="13"/>
      <c r="I518" s="113"/>
    </row>
    <row r="519" spans="2:9" ht="12.95" hidden="1" customHeight="1">
      <c r="B519" s="112">
        <v>10</v>
      </c>
      <c r="D519" s="113"/>
      <c r="E519" s="113"/>
      <c r="F519" s="113"/>
      <c r="G519" s="113"/>
      <c r="H519" s="13"/>
      <c r="I519" s="113"/>
    </row>
    <row r="520" spans="2:9" ht="12.95" hidden="1" customHeight="1">
      <c r="B520" s="114"/>
      <c r="D520" s="113" t="s">
        <v>1121</v>
      </c>
      <c r="E520" s="113" t="s">
        <v>1121</v>
      </c>
      <c r="F520" s="113" t="s">
        <v>1137</v>
      </c>
      <c r="G520" s="113" t="s">
        <v>1136</v>
      </c>
      <c r="H520" s="13"/>
      <c r="I520" s="113" t="s">
        <v>1121</v>
      </c>
    </row>
    <row r="521" spans="2:9" ht="12.95" hidden="1" customHeight="1">
      <c r="B521" s="114"/>
      <c r="D521" s="113" t="s">
        <v>1122</v>
      </c>
      <c r="E521" s="113"/>
      <c r="F521" s="113" t="s">
        <v>1145</v>
      </c>
      <c r="G521" s="113" t="s">
        <v>1146</v>
      </c>
      <c r="H521" s="13"/>
      <c r="I521" s="113" t="s">
        <v>1129</v>
      </c>
    </row>
    <row r="522" spans="2:9" ht="12.95" hidden="1" customHeight="1">
      <c r="B522" s="114"/>
      <c r="D522" s="113"/>
      <c r="E522" s="113"/>
      <c r="F522" s="113"/>
      <c r="G522" s="113"/>
      <c r="H522" s="13"/>
      <c r="I522" s="113"/>
    </row>
    <row r="523" spans="2:9" ht="12.95" hidden="1" customHeight="1">
      <c r="B523" s="114"/>
      <c r="D523" s="113"/>
      <c r="E523" s="113"/>
      <c r="F523" s="113"/>
      <c r="G523" s="113"/>
      <c r="H523" s="13"/>
      <c r="I523" s="113"/>
    </row>
    <row r="524" spans="2:9" ht="12.95" hidden="1" customHeight="1">
      <c r="B524" s="112">
        <v>11</v>
      </c>
      <c r="D524" s="113"/>
      <c r="E524" s="113"/>
      <c r="F524" s="113"/>
      <c r="G524" s="113"/>
      <c r="H524" s="13"/>
      <c r="I524" s="113"/>
    </row>
    <row r="525" spans="2:9" ht="12.95" hidden="1" customHeight="1">
      <c r="B525" s="114"/>
      <c r="D525" s="113" t="s">
        <v>1125</v>
      </c>
      <c r="E525" s="113" t="s">
        <v>1121</v>
      </c>
      <c r="F525" s="113" t="s">
        <v>1147</v>
      </c>
      <c r="G525" s="113" t="s">
        <v>1122</v>
      </c>
      <c r="H525" s="13"/>
      <c r="I525" s="113" t="s">
        <v>1125</v>
      </c>
    </row>
    <row r="526" spans="2:9" ht="12.95" hidden="1" customHeight="1">
      <c r="B526" s="114"/>
      <c r="D526" s="113" t="s">
        <v>1133</v>
      </c>
      <c r="E526" s="113"/>
      <c r="F526" s="113" t="s">
        <v>1133</v>
      </c>
      <c r="G526" s="113" t="s">
        <v>1135</v>
      </c>
      <c r="H526" s="13"/>
      <c r="I526" s="113" t="s">
        <v>1125</v>
      </c>
    </row>
    <row r="527" spans="2:9" ht="12.95" hidden="1" customHeight="1">
      <c r="B527" s="114"/>
      <c r="D527" s="113"/>
      <c r="E527" s="113"/>
      <c r="F527" s="113" t="s">
        <v>1143</v>
      </c>
      <c r="G527" s="113" t="s">
        <v>1130</v>
      </c>
      <c r="H527" s="13"/>
      <c r="I527" s="113" t="s">
        <v>1127</v>
      </c>
    </row>
    <row r="528" spans="2:9" ht="12.95" hidden="1" customHeight="1">
      <c r="B528" s="114"/>
      <c r="D528" s="113"/>
      <c r="E528" s="113"/>
      <c r="F528" s="113"/>
      <c r="G528" s="113"/>
      <c r="H528" s="13"/>
      <c r="I528" s="113"/>
    </row>
    <row r="529" spans="2:9" ht="12.95" hidden="1" customHeight="1">
      <c r="B529" s="112">
        <v>12</v>
      </c>
      <c r="D529" s="113"/>
      <c r="E529" s="51"/>
      <c r="F529" s="113"/>
      <c r="G529" s="113"/>
      <c r="H529" s="13"/>
      <c r="I529" s="51"/>
    </row>
    <row r="530" spans="2:9" ht="12.95" hidden="1" customHeight="1">
      <c r="B530" s="114"/>
      <c r="D530" s="113" t="s">
        <v>1133</v>
      </c>
      <c r="E530" s="113" t="s">
        <v>1121</v>
      </c>
      <c r="F530" s="113" t="s">
        <v>1143</v>
      </c>
      <c r="G530" s="113" t="s">
        <v>1122</v>
      </c>
      <c r="H530" s="13"/>
      <c r="I530" s="113" t="s">
        <v>1142</v>
      </c>
    </row>
    <row r="531" spans="2:9" ht="12.95" hidden="1" customHeight="1">
      <c r="B531" s="114"/>
      <c r="D531" s="113" t="s">
        <v>1125</v>
      </c>
      <c r="E531" s="113" t="s">
        <v>1121</v>
      </c>
      <c r="F531" s="113" t="s">
        <v>1143</v>
      </c>
      <c r="G531" s="113" t="s">
        <v>1131</v>
      </c>
      <c r="H531" s="13"/>
      <c r="I531" s="113" t="s">
        <v>1127</v>
      </c>
    </row>
    <row r="532" spans="2:9" ht="12.95" hidden="1" customHeight="1">
      <c r="B532" s="114"/>
      <c r="D532" s="113" t="s">
        <v>1121</v>
      </c>
      <c r="E532" s="113"/>
      <c r="F532" s="113" t="s">
        <v>1124</v>
      </c>
      <c r="G532" s="113" t="s">
        <v>1148</v>
      </c>
      <c r="H532" s="13"/>
      <c r="I532" s="113"/>
    </row>
    <row r="533" spans="2:9" ht="12.95" hidden="1" customHeight="1">
      <c r="B533" s="114"/>
      <c r="D533" s="113"/>
      <c r="E533" s="113"/>
      <c r="F533" s="113"/>
      <c r="G533" s="113"/>
      <c r="H533" s="13"/>
      <c r="I533" s="113"/>
    </row>
    <row r="534" spans="2:9" ht="12.95" hidden="1" customHeight="1">
      <c r="B534" s="112">
        <v>13</v>
      </c>
      <c r="D534" s="113"/>
      <c r="E534" s="113"/>
      <c r="F534" s="113"/>
      <c r="G534" s="113"/>
      <c r="H534" s="13"/>
      <c r="I534" s="113"/>
    </row>
    <row r="535" spans="2:9" ht="12.95" hidden="1" customHeight="1">
      <c r="B535" s="114"/>
      <c r="D535" s="113" t="s">
        <v>1149</v>
      </c>
      <c r="E535" s="113" t="s">
        <v>1121</v>
      </c>
      <c r="F535" s="113" t="s">
        <v>1143</v>
      </c>
      <c r="G535" s="113" t="s">
        <v>1148</v>
      </c>
      <c r="H535" s="13"/>
      <c r="I535" s="113" t="s">
        <v>1127</v>
      </c>
    </row>
    <row r="536" spans="2:9" ht="12.95" hidden="1" customHeight="1">
      <c r="B536" s="114"/>
      <c r="D536" s="113" t="s">
        <v>1150</v>
      </c>
      <c r="E536" s="113" t="s">
        <v>1151</v>
      </c>
      <c r="F536" s="113" t="s">
        <v>1124</v>
      </c>
      <c r="G536" s="113" t="s">
        <v>1135</v>
      </c>
      <c r="H536" s="13"/>
      <c r="I536" s="113" t="s">
        <v>1135</v>
      </c>
    </row>
    <row r="537" spans="2:9" ht="12.95" hidden="1" customHeight="1">
      <c r="B537" s="114"/>
      <c r="D537" s="113" t="s">
        <v>1122</v>
      </c>
      <c r="E537" s="113" t="s">
        <v>1121</v>
      </c>
      <c r="F537" s="113" t="s">
        <v>1128</v>
      </c>
      <c r="G537" s="113" t="s">
        <v>1148</v>
      </c>
      <c r="H537" s="13"/>
      <c r="I537" s="113" t="s">
        <v>1125</v>
      </c>
    </row>
    <row r="538" spans="2:9" ht="12.95" hidden="1" customHeight="1">
      <c r="B538" s="114"/>
      <c r="D538" s="113"/>
      <c r="E538" s="113"/>
      <c r="F538" s="113"/>
      <c r="G538" s="113"/>
      <c r="H538" s="13"/>
      <c r="I538" s="113"/>
    </row>
    <row r="539" spans="2:9" ht="12.95" hidden="1" customHeight="1">
      <c r="B539" s="112">
        <v>14</v>
      </c>
      <c r="D539" s="113"/>
      <c r="E539" s="113"/>
      <c r="F539" s="113"/>
      <c r="G539" s="113"/>
      <c r="H539" s="13"/>
      <c r="I539" s="113"/>
    </row>
    <row r="540" spans="2:9" ht="8.1" hidden="1" customHeight="1">
      <c r="B540" s="114"/>
      <c r="D540" s="113" t="s">
        <v>1149</v>
      </c>
      <c r="E540" s="113" t="s">
        <v>1121</v>
      </c>
      <c r="F540" s="113" t="s">
        <v>1143</v>
      </c>
      <c r="G540" s="113" t="s">
        <v>1148</v>
      </c>
      <c r="H540" s="13"/>
      <c r="I540" s="113" t="s">
        <v>1127</v>
      </c>
    </row>
    <row r="541" spans="2:9" ht="12.95" hidden="1" customHeight="1">
      <c r="B541" s="114"/>
      <c r="D541" s="113" t="s">
        <v>1150</v>
      </c>
      <c r="E541" s="113" t="s">
        <v>1151</v>
      </c>
      <c r="F541" s="113" t="s">
        <v>1124</v>
      </c>
      <c r="G541" s="113" t="s">
        <v>1135</v>
      </c>
      <c r="H541" s="13"/>
      <c r="I541" s="113" t="s">
        <v>1135</v>
      </c>
    </row>
    <row r="542" spans="2:9" ht="0.95" hidden="1" customHeight="1">
      <c r="B542" s="114"/>
      <c r="D542" s="113" t="s">
        <v>1122</v>
      </c>
      <c r="E542" s="113" t="s">
        <v>1121</v>
      </c>
      <c r="F542" s="113" t="s">
        <v>1128</v>
      </c>
      <c r="G542" s="113" t="s">
        <v>1142</v>
      </c>
      <c r="H542" s="13"/>
      <c r="I542" s="113" t="s">
        <v>1125</v>
      </c>
    </row>
    <row r="543" spans="2:9" ht="0.95" hidden="1" customHeight="1">
      <c r="B543" s="114"/>
      <c r="D543" s="113"/>
      <c r="E543" s="113"/>
      <c r="F543" s="113"/>
      <c r="G543" s="113"/>
      <c r="H543" s="13"/>
      <c r="I543" s="113"/>
    </row>
    <row r="544" spans="2:9" ht="0.95" hidden="1" customHeight="1">
      <c r="B544" s="112">
        <v>15</v>
      </c>
      <c r="D544" s="113"/>
      <c r="E544" s="113"/>
      <c r="F544" s="113"/>
      <c r="G544" s="113"/>
      <c r="H544" s="13"/>
      <c r="I544" s="113"/>
    </row>
    <row r="545" spans="2:9" ht="0.95" hidden="1" customHeight="1">
      <c r="B545" s="114"/>
      <c r="D545" s="113" t="s">
        <v>1125</v>
      </c>
      <c r="E545" s="113" t="s">
        <v>1121</v>
      </c>
      <c r="F545" s="113" t="s">
        <v>1143</v>
      </c>
      <c r="G545" s="113" t="s">
        <v>1152</v>
      </c>
      <c r="H545" s="13"/>
      <c r="I545" s="113" t="s">
        <v>1127</v>
      </c>
    </row>
    <row r="546" spans="2:9" ht="3.95" hidden="1" customHeight="1">
      <c r="B546" s="114"/>
      <c r="D546" s="113" t="s">
        <v>1149</v>
      </c>
      <c r="E546" s="113" t="s">
        <v>1121</v>
      </c>
      <c r="F546" s="113" t="s">
        <v>1124</v>
      </c>
      <c r="G546" s="113" t="s">
        <v>1135</v>
      </c>
      <c r="H546" s="13"/>
      <c r="I546" s="113" t="s">
        <v>1135</v>
      </c>
    </row>
    <row r="547" spans="2:9" ht="0.95" hidden="1" customHeight="1">
      <c r="B547" s="114"/>
      <c r="D547" s="113" t="s">
        <v>1122</v>
      </c>
      <c r="E547" s="113" t="s">
        <v>1121</v>
      </c>
      <c r="F547" s="113" t="s">
        <v>1128</v>
      </c>
      <c r="G547" s="113" t="s">
        <v>1142</v>
      </c>
      <c r="H547" s="13"/>
      <c r="I547" s="113" t="s">
        <v>1125</v>
      </c>
    </row>
    <row r="548" spans="2:9" ht="0.95" hidden="1" customHeight="1">
      <c r="B548" s="114"/>
      <c r="D548" s="113"/>
      <c r="E548" s="113"/>
      <c r="F548" s="113"/>
      <c r="G548" s="113"/>
      <c r="H548" s="13"/>
      <c r="I548" s="113"/>
    </row>
    <row r="549" spans="2:9" ht="0.95" hidden="1" customHeight="1">
      <c r="B549" s="112">
        <v>16</v>
      </c>
      <c r="D549" s="113"/>
      <c r="E549" s="113"/>
      <c r="F549" s="113"/>
      <c r="G549" s="113"/>
      <c r="H549" s="13"/>
      <c r="I549" s="113"/>
    </row>
    <row r="550" spans="2:9" ht="0.95" hidden="1" customHeight="1">
      <c r="B550" s="114"/>
      <c r="D550" s="113" t="s">
        <v>1125</v>
      </c>
      <c r="E550" s="113" t="s">
        <v>1121</v>
      </c>
      <c r="F550" s="113" t="s">
        <v>1143</v>
      </c>
      <c r="G550" s="113" t="s">
        <v>1152</v>
      </c>
      <c r="H550" s="13"/>
      <c r="I550" s="113" t="s">
        <v>1127</v>
      </c>
    </row>
    <row r="551" spans="2:9" ht="0.95" hidden="1" customHeight="1">
      <c r="B551" s="114"/>
      <c r="D551" s="113" t="s">
        <v>1149</v>
      </c>
      <c r="E551" s="113" t="s">
        <v>1121</v>
      </c>
      <c r="F551" s="113" t="s">
        <v>1124</v>
      </c>
      <c r="G551" s="113" t="s">
        <v>1135</v>
      </c>
      <c r="H551" s="13"/>
      <c r="I551" s="113" t="s">
        <v>1135</v>
      </c>
    </row>
    <row r="552" spans="2:9" ht="5.0999999999999996" hidden="1" customHeight="1">
      <c r="B552" s="114"/>
      <c r="D552" s="113" t="s">
        <v>1122</v>
      </c>
      <c r="E552" s="113" t="s">
        <v>1121</v>
      </c>
      <c r="F552" s="113" t="s">
        <v>1128</v>
      </c>
      <c r="G552" s="113" t="s">
        <v>1142</v>
      </c>
      <c r="H552" s="13"/>
      <c r="I552" s="113" t="s">
        <v>1125</v>
      </c>
    </row>
    <row r="553" spans="2:9" ht="0.95" hidden="1" customHeight="1">
      <c r="B553" s="114"/>
      <c r="D553" s="113"/>
      <c r="E553" s="113"/>
      <c r="F553" s="113"/>
      <c r="G553" s="113"/>
      <c r="H553" s="13"/>
      <c r="I553" s="113"/>
    </row>
    <row r="554" spans="2:9" ht="3.95" hidden="1" customHeight="1">
      <c r="B554" s="112">
        <v>17</v>
      </c>
      <c r="D554" s="113"/>
      <c r="E554" s="113"/>
      <c r="F554" s="113"/>
      <c r="G554" s="113"/>
      <c r="H554" s="13"/>
      <c r="I554" s="113"/>
    </row>
    <row r="555" spans="2:9" ht="0.95" hidden="1" customHeight="1">
      <c r="B555" s="114"/>
      <c r="D555" s="113" t="s">
        <v>1125</v>
      </c>
      <c r="E555" s="113" t="s">
        <v>1121</v>
      </c>
      <c r="F555" s="113" t="s">
        <v>1143</v>
      </c>
      <c r="G555" s="113" t="s">
        <v>1153</v>
      </c>
      <c r="H555" s="13"/>
      <c r="I555" s="113" t="s">
        <v>1127</v>
      </c>
    </row>
    <row r="556" spans="2:9" ht="0.95" hidden="1" customHeight="1">
      <c r="B556" s="114"/>
      <c r="D556" s="113" t="s">
        <v>1149</v>
      </c>
      <c r="E556" s="113" t="s">
        <v>1121</v>
      </c>
      <c r="F556" s="113" t="s">
        <v>1128</v>
      </c>
      <c r="G556" s="113" t="s">
        <v>1152</v>
      </c>
      <c r="H556" s="13"/>
      <c r="I556" s="113" t="s">
        <v>1135</v>
      </c>
    </row>
    <row r="557" spans="2:9" ht="0.95" hidden="1" customHeight="1">
      <c r="B557" s="114"/>
      <c r="D557" s="113" t="s">
        <v>1122</v>
      </c>
      <c r="E557" s="113" t="s">
        <v>1125</v>
      </c>
      <c r="F557" s="113" t="s">
        <v>1143</v>
      </c>
      <c r="G557" s="113" t="s">
        <v>1142</v>
      </c>
      <c r="H557" s="13"/>
      <c r="I557" s="113" t="s">
        <v>1125</v>
      </c>
    </row>
    <row r="558" spans="2:9" ht="0.95" hidden="1" customHeight="1">
      <c r="B558" s="114"/>
      <c r="D558" s="113"/>
      <c r="E558" s="113"/>
      <c r="F558" s="113"/>
      <c r="G558" s="113"/>
      <c r="H558" s="13"/>
      <c r="I558" s="113"/>
    </row>
    <row r="559" spans="2:9" ht="3" hidden="1" customHeight="1">
      <c r="B559" s="112">
        <v>18</v>
      </c>
      <c r="D559" s="113"/>
      <c r="E559" s="113"/>
      <c r="F559" s="113"/>
      <c r="G559" s="113"/>
      <c r="H559" s="13"/>
      <c r="I559" s="113"/>
    </row>
    <row r="560" spans="2:9" ht="0.95" hidden="1" customHeight="1">
      <c r="B560" s="114"/>
      <c r="D560" s="113" t="s">
        <v>1125</v>
      </c>
      <c r="E560" s="113" t="s">
        <v>1125</v>
      </c>
      <c r="F560" s="113" t="s">
        <v>1143</v>
      </c>
      <c r="G560" s="113" t="s">
        <v>1119</v>
      </c>
      <c r="H560" s="13"/>
      <c r="I560" s="113" t="s">
        <v>1127</v>
      </c>
    </row>
    <row r="561" spans="2:9" ht="6" hidden="1" customHeight="1">
      <c r="B561" s="114"/>
      <c r="D561" s="113" t="s">
        <v>1149</v>
      </c>
      <c r="E561" s="113" t="s">
        <v>1121</v>
      </c>
      <c r="F561" s="113" t="s">
        <v>1128</v>
      </c>
      <c r="G561" s="113" t="s">
        <v>1154</v>
      </c>
      <c r="H561" s="13"/>
      <c r="I561" s="113" t="s">
        <v>1135</v>
      </c>
    </row>
    <row r="562" spans="2:9" ht="0.95" hidden="1" customHeight="1">
      <c r="B562" s="114"/>
      <c r="D562" s="113" t="s">
        <v>1119</v>
      </c>
      <c r="E562" s="113" t="s">
        <v>1121</v>
      </c>
      <c r="F562" s="113" t="s">
        <v>1133</v>
      </c>
      <c r="G562" s="113" t="s">
        <v>1135</v>
      </c>
      <c r="H562" s="13"/>
      <c r="I562" s="113" t="s">
        <v>1125</v>
      </c>
    </row>
    <row r="563" spans="2:9" ht="12.95" hidden="1" customHeight="1">
      <c r="B563" s="114"/>
      <c r="D563" s="113"/>
      <c r="E563" s="113"/>
      <c r="F563" s="113"/>
      <c r="G563" s="113"/>
      <c r="H563" s="13"/>
      <c r="I563" s="113"/>
    </row>
    <row r="564" spans="2:9" ht="8.1" hidden="1" customHeight="1">
      <c r="B564" s="112">
        <v>19</v>
      </c>
      <c r="D564" s="113"/>
      <c r="E564" s="113"/>
      <c r="F564" s="113"/>
      <c r="G564" s="113"/>
      <c r="H564" s="13"/>
      <c r="I564" s="113"/>
    </row>
    <row r="565" spans="2:9" ht="0.95" hidden="1" customHeight="1">
      <c r="B565" s="114"/>
      <c r="D565" s="113" t="s">
        <v>1125</v>
      </c>
      <c r="E565" s="113" t="s">
        <v>1121</v>
      </c>
      <c r="F565" s="113" t="s">
        <v>1143</v>
      </c>
      <c r="G565" s="113" t="s">
        <v>1153</v>
      </c>
      <c r="H565" s="13"/>
      <c r="I565" s="113" t="s">
        <v>1127</v>
      </c>
    </row>
    <row r="566" spans="2:9" ht="12.95" hidden="1" customHeight="1">
      <c r="B566" s="114"/>
      <c r="D566" s="113" t="s">
        <v>1149</v>
      </c>
      <c r="E566" s="113" t="s">
        <v>1121</v>
      </c>
      <c r="F566" s="113" t="s">
        <v>1128</v>
      </c>
      <c r="G566" s="113" t="s">
        <v>1154</v>
      </c>
      <c r="H566" s="13"/>
      <c r="I566" s="113" t="s">
        <v>1135</v>
      </c>
    </row>
    <row r="567" spans="2:9" ht="3.95" hidden="1" customHeight="1">
      <c r="B567" s="114"/>
      <c r="D567" s="113" t="s">
        <v>1122</v>
      </c>
      <c r="E567" s="113" t="s">
        <v>1121</v>
      </c>
      <c r="F567" s="113" t="s">
        <v>1143</v>
      </c>
      <c r="G567" s="113" t="s">
        <v>1135</v>
      </c>
      <c r="H567" s="13"/>
      <c r="I567" s="113" t="s">
        <v>1125</v>
      </c>
    </row>
    <row r="568" spans="2:9" ht="0.95" hidden="1" customHeight="1">
      <c r="B568" s="114"/>
      <c r="D568" s="113"/>
      <c r="E568" s="113"/>
      <c r="F568" s="113"/>
      <c r="G568" s="113"/>
      <c r="H568" s="13"/>
      <c r="I568" s="113"/>
    </row>
    <row r="569" spans="2:9" ht="0.95" hidden="1" customHeight="1">
      <c r="B569" s="112">
        <v>20</v>
      </c>
      <c r="D569" s="113"/>
      <c r="E569" s="113"/>
      <c r="F569" s="113"/>
      <c r="G569" s="113"/>
      <c r="H569" s="13"/>
      <c r="I569" s="113"/>
    </row>
    <row r="570" spans="2:9" ht="0.95" hidden="1" customHeight="1">
      <c r="B570" s="114"/>
      <c r="D570" s="113" t="s">
        <v>1125</v>
      </c>
      <c r="E570" s="113" t="s">
        <v>1125</v>
      </c>
      <c r="F570" s="113" t="s">
        <v>1133</v>
      </c>
      <c r="G570" s="113" t="s">
        <v>1133</v>
      </c>
      <c r="H570" s="13"/>
      <c r="I570" s="113" t="s">
        <v>1127</v>
      </c>
    </row>
    <row r="571" spans="2:9" ht="6.95" hidden="1" customHeight="1">
      <c r="B571" s="114"/>
      <c r="D571" s="113" t="s">
        <v>1122</v>
      </c>
      <c r="E571" s="113" t="s">
        <v>1121</v>
      </c>
      <c r="F571" s="113" t="s">
        <v>1143</v>
      </c>
      <c r="G571" s="113" t="s">
        <v>1121</v>
      </c>
      <c r="H571" s="13"/>
      <c r="I571" s="113" t="s">
        <v>1135</v>
      </c>
    </row>
    <row r="572" spans="2:9" ht="0.95" hidden="1" customHeight="1">
      <c r="B572" s="114"/>
      <c r="D572" s="113" t="s">
        <v>1142</v>
      </c>
      <c r="E572" s="113" t="s">
        <v>1121</v>
      </c>
      <c r="F572" s="113" t="s">
        <v>1143</v>
      </c>
      <c r="G572" s="113" t="s">
        <v>1135</v>
      </c>
      <c r="H572" s="13"/>
      <c r="I572" s="113" t="s">
        <v>1125</v>
      </c>
    </row>
    <row r="573" spans="2:9" ht="12.95" hidden="1" customHeight="1">
      <c r="B573" s="114"/>
      <c r="D573" s="113"/>
      <c r="E573" s="113"/>
      <c r="F573" s="113"/>
      <c r="G573" s="113"/>
      <c r="H573" s="13"/>
      <c r="I573" s="113"/>
    </row>
    <row r="574" spans="2:9" ht="0.95" hidden="1" customHeight="1">
      <c r="B574" s="112">
        <v>21</v>
      </c>
      <c r="D574" s="113"/>
      <c r="E574" s="113"/>
      <c r="F574" s="113"/>
      <c r="G574" s="113"/>
      <c r="H574" s="13"/>
      <c r="I574" s="113"/>
    </row>
    <row r="575" spans="2:9" ht="0.95" hidden="1" customHeight="1">
      <c r="B575" s="114"/>
      <c r="D575" s="113" t="s">
        <v>1125</v>
      </c>
      <c r="E575" s="113" t="s">
        <v>1121</v>
      </c>
      <c r="F575" s="113" t="s">
        <v>1143</v>
      </c>
      <c r="G575" s="113" t="s">
        <v>1154</v>
      </c>
      <c r="H575" s="13"/>
      <c r="I575" s="113" t="s">
        <v>1127</v>
      </c>
    </row>
    <row r="576" spans="2:9" ht="12" hidden="1" customHeight="1">
      <c r="B576" s="114"/>
      <c r="D576" s="113" t="s">
        <v>1149</v>
      </c>
      <c r="E576" s="113" t="s">
        <v>1121</v>
      </c>
      <c r="F576" s="113" t="s">
        <v>1143</v>
      </c>
      <c r="G576" s="113" t="s">
        <v>1154</v>
      </c>
      <c r="H576" s="13"/>
      <c r="I576" s="113" t="s">
        <v>1135</v>
      </c>
    </row>
    <row r="577" spans="2:9" ht="0.95" hidden="1" customHeight="1">
      <c r="B577" s="114"/>
      <c r="D577" s="113" t="s">
        <v>1122</v>
      </c>
      <c r="E577" s="113" t="s">
        <v>1121</v>
      </c>
      <c r="F577" s="113" t="s">
        <v>1133</v>
      </c>
      <c r="G577" s="113" t="s">
        <v>1135</v>
      </c>
      <c r="H577" s="13"/>
      <c r="I577" s="113" t="s">
        <v>1125</v>
      </c>
    </row>
    <row r="578" spans="2:9" ht="12.95" hidden="1" customHeight="1">
      <c r="B578" s="114"/>
      <c r="D578" s="113"/>
      <c r="E578" s="113"/>
      <c r="F578" s="113"/>
      <c r="G578" s="113"/>
      <c r="H578" s="13"/>
      <c r="I578" s="113"/>
    </row>
    <row r="579" spans="2:9" ht="6.95" hidden="1" customHeight="1">
      <c r="B579" s="112">
        <v>22</v>
      </c>
      <c r="D579" s="113"/>
      <c r="E579" s="113"/>
      <c r="F579" s="113"/>
      <c r="G579" s="113"/>
      <c r="H579" s="13"/>
      <c r="I579" s="113"/>
    </row>
    <row r="580" spans="2:9" ht="0.95" hidden="1" customHeight="1">
      <c r="B580" s="114"/>
      <c r="D580" s="113" t="s">
        <v>1125</v>
      </c>
      <c r="E580" s="113" t="s">
        <v>1121</v>
      </c>
      <c r="F580" s="113" t="s">
        <v>1143</v>
      </c>
      <c r="G580" s="113" t="s">
        <v>1133</v>
      </c>
      <c r="H580" s="13"/>
      <c r="I580" s="113" t="s">
        <v>1127</v>
      </c>
    </row>
    <row r="581" spans="2:9" ht="0.95" hidden="1" customHeight="1">
      <c r="B581" s="114"/>
      <c r="D581" s="113" t="s">
        <v>1149</v>
      </c>
      <c r="E581" s="113" t="s">
        <v>1145</v>
      </c>
      <c r="F581" s="113" t="s">
        <v>1128</v>
      </c>
      <c r="G581" s="113" t="s">
        <v>1135</v>
      </c>
      <c r="H581" s="13"/>
      <c r="I581" s="113" t="s">
        <v>1135</v>
      </c>
    </row>
    <row r="582" spans="2:9" ht="0.95" hidden="1" customHeight="1">
      <c r="B582" s="114"/>
      <c r="D582" s="113" t="s">
        <v>1122</v>
      </c>
      <c r="E582" s="113" t="s">
        <v>1121</v>
      </c>
      <c r="F582" s="113" t="s">
        <v>1133</v>
      </c>
      <c r="G582" s="113" t="s">
        <v>1142</v>
      </c>
      <c r="H582" s="13"/>
      <c r="I582" s="113" t="s">
        <v>1125</v>
      </c>
    </row>
    <row r="583" spans="2:9" ht="5.0999999999999996" hidden="1" customHeight="1">
      <c r="B583" s="114"/>
      <c r="D583" s="113"/>
      <c r="E583" s="113"/>
      <c r="F583" s="113"/>
      <c r="G583" s="113"/>
      <c r="H583" s="13"/>
      <c r="I583" s="113"/>
    </row>
    <row r="584" spans="2:9" ht="0.95" hidden="1" customHeight="1">
      <c r="B584" s="112">
        <v>23</v>
      </c>
      <c r="D584" s="113"/>
      <c r="E584" s="113"/>
      <c r="F584" s="113"/>
      <c r="G584" s="113"/>
      <c r="H584" s="13"/>
      <c r="I584" s="113"/>
    </row>
    <row r="585" spans="2:9" ht="12" hidden="1" customHeight="1">
      <c r="B585" s="114"/>
      <c r="D585" s="113" t="s">
        <v>1125</v>
      </c>
      <c r="E585" s="113" t="s">
        <v>1121</v>
      </c>
      <c r="F585" s="113" t="s">
        <v>1143</v>
      </c>
      <c r="G585" s="113" t="s">
        <v>1135</v>
      </c>
      <c r="H585" s="13"/>
      <c r="I585" s="113" t="s">
        <v>1127</v>
      </c>
    </row>
    <row r="586" spans="2:9" ht="0.95" hidden="1" customHeight="1">
      <c r="B586" s="114"/>
      <c r="D586" s="113" t="s">
        <v>1149</v>
      </c>
      <c r="E586" s="113" t="s">
        <v>1145</v>
      </c>
      <c r="F586" s="113" t="s">
        <v>1131</v>
      </c>
      <c r="G586" s="113" t="s">
        <v>1153</v>
      </c>
      <c r="H586" s="13"/>
      <c r="I586" s="113" t="s">
        <v>1135</v>
      </c>
    </row>
    <row r="587" spans="2:9" ht="12.95" hidden="1" customHeight="1">
      <c r="B587" s="114"/>
      <c r="D587" s="113" t="s">
        <v>1122</v>
      </c>
      <c r="E587" s="113" t="s">
        <v>1121</v>
      </c>
      <c r="F587" s="113" t="s">
        <v>1128</v>
      </c>
      <c r="G587" s="113" t="s">
        <v>1135</v>
      </c>
      <c r="H587" s="13"/>
      <c r="I587" s="113" t="s">
        <v>1125</v>
      </c>
    </row>
    <row r="588" spans="2:9" ht="12.95" hidden="1" customHeight="1">
      <c r="B588" s="114"/>
      <c r="D588" s="113"/>
      <c r="E588" s="113"/>
      <c r="F588" s="113"/>
      <c r="G588" s="113"/>
      <c r="H588" s="13"/>
      <c r="I588" s="113"/>
    </row>
    <row r="589" spans="2:9" ht="2.1" hidden="1" customHeight="1">
      <c r="B589" s="112">
        <v>24</v>
      </c>
      <c r="D589" s="113"/>
      <c r="E589" s="113"/>
      <c r="F589" s="113"/>
      <c r="G589" s="113"/>
      <c r="H589" s="13"/>
      <c r="I589" s="113"/>
    </row>
    <row r="590" spans="2:9" ht="0.95" hidden="1" customHeight="1">
      <c r="B590" s="114"/>
      <c r="D590" s="113" t="s">
        <v>1122</v>
      </c>
      <c r="E590" s="113" t="s">
        <v>1121</v>
      </c>
      <c r="F590" s="113" t="s">
        <v>1131</v>
      </c>
      <c r="G590" s="113" t="s">
        <v>1122</v>
      </c>
      <c r="H590" s="13"/>
      <c r="I590" s="113" t="s">
        <v>1136</v>
      </c>
    </row>
    <row r="591" spans="2:9" ht="12.95" hidden="1" customHeight="1">
      <c r="B591" s="114"/>
      <c r="D591" s="113" t="s">
        <v>1153</v>
      </c>
      <c r="E591" s="113" t="s">
        <v>1121</v>
      </c>
      <c r="F591" s="113" t="s">
        <v>1131</v>
      </c>
      <c r="G591" s="113" t="s">
        <v>1153</v>
      </c>
      <c r="H591" s="13"/>
      <c r="I591" s="113" t="s">
        <v>1142</v>
      </c>
    </row>
    <row r="592" spans="2:9" ht="12.95" hidden="1" customHeight="1">
      <c r="B592" s="114"/>
      <c r="D592" s="113" t="s">
        <v>1121</v>
      </c>
      <c r="E592" s="113" t="s">
        <v>1121</v>
      </c>
      <c r="F592" s="113" t="s">
        <v>1128</v>
      </c>
      <c r="G592" s="113" t="s">
        <v>1122</v>
      </c>
      <c r="H592" s="13"/>
      <c r="I592" s="113" t="s">
        <v>1125</v>
      </c>
    </row>
    <row r="593" spans="2:9" ht="6" hidden="1" customHeight="1">
      <c r="B593" s="114"/>
      <c r="D593" s="113"/>
      <c r="E593" s="113"/>
      <c r="F593" s="113"/>
      <c r="G593" s="113"/>
      <c r="H593" s="13"/>
      <c r="I593" s="113"/>
    </row>
    <row r="594" spans="2:9" ht="0.95" hidden="1" customHeight="1">
      <c r="B594" s="112">
        <v>25</v>
      </c>
      <c r="D594" s="113"/>
      <c r="E594" s="113"/>
      <c r="F594" s="113"/>
      <c r="G594" s="113"/>
      <c r="H594" s="13"/>
      <c r="I594" s="113"/>
    </row>
    <row r="595" spans="2:9" ht="12.95" hidden="1" customHeight="1">
      <c r="B595" s="114"/>
      <c r="D595" s="113" t="s">
        <v>1133</v>
      </c>
      <c r="E595" s="113" t="s">
        <v>1123</v>
      </c>
      <c r="F595" s="113" t="s">
        <v>1143</v>
      </c>
      <c r="G595" s="113" t="s">
        <v>1123</v>
      </c>
      <c r="H595" s="13"/>
      <c r="I595" s="113" t="s">
        <v>1135</v>
      </c>
    </row>
    <row r="596" spans="2:9" ht="12.95" hidden="1" customHeight="1">
      <c r="B596" s="114"/>
      <c r="D596" s="113" t="s">
        <v>1119</v>
      </c>
      <c r="E596" s="113" t="s">
        <v>1121</v>
      </c>
      <c r="F596" s="113" t="s">
        <v>1131</v>
      </c>
      <c r="G596" s="113" t="s">
        <v>1123</v>
      </c>
      <c r="H596" s="13"/>
      <c r="I596" s="113" t="s">
        <v>1121</v>
      </c>
    </row>
    <row r="597" spans="2:9" ht="0.95" hidden="1" customHeight="1">
      <c r="B597" s="114"/>
      <c r="D597" s="113" t="s">
        <v>1119</v>
      </c>
      <c r="E597" s="113" t="s">
        <v>1121</v>
      </c>
      <c r="F597" s="113"/>
      <c r="G597" s="113" t="s">
        <v>1123</v>
      </c>
      <c r="H597" s="13"/>
      <c r="I597" s="113" t="s">
        <v>1125</v>
      </c>
    </row>
    <row r="598" spans="2:9" ht="0.95" hidden="1" customHeight="1">
      <c r="B598" s="104"/>
      <c r="D598" s="113"/>
      <c r="E598" s="113"/>
      <c r="F598" s="113"/>
      <c r="G598" s="113"/>
      <c r="H598" s="13"/>
      <c r="I598" s="113"/>
    </row>
    <row r="599" spans="2:9" ht="0.95" hidden="1" customHeight="1">
      <c r="B599" s="104" t="s">
        <v>1155</v>
      </c>
      <c r="D599" s="113"/>
      <c r="E599" s="113"/>
      <c r="F599" s="113"/>
      <c r="G599" s="113"/>
      <c r="H599" s="13"/>
      <c r="I599" s="113"/>
    </row>
    <row r="600" spans="2:9" ht="12.95" hidden="1" customHeight="1">
      <c r="D600" s="113" t="s">
        <v>1125</v>
      </c>
      <c r="E600" s="113" t="s">
        <v>1125</v>
      </c>
      <c r="F600" s="113" t="s">
        <v>1156</v>
      </c>
      <c r="G600" s="113" t="s">
        <v>1142</v>
      </c>
      <c r="H600" s="13"/>
      <c r="I600" s="113" t="s">
        <v>1129</v>
      </c>
    </row>
    <row r="601" spans="2:9" ht="3.95" hidden="1" customHeight="1">
      <c r="D601" s="113" t="s">
        <v>1121</v>
      </c>
      <c r="E601" s="113"/>
      <c r="F601" s="113"/>
      <c r="G601" s="113" t="s">
        <v>1142</v>
      </c>
      <c r="H601" s="13"/>
      <c r="I601" s="13"/>
    </row>
    <row r="602" spans="2:9" ht="0.95" hidden="1" customHeight="1">
      <c r="D602" s="113"/>
      <c r="E602" s="113"/>
      <c r="F602" s="113"/>
      <c r="G602" s="113" t="s">
        <v>1129</v>
      </c>
      <c r="H602" s="13"/>
      <c r="I602" s="13"/>
    </row>
    <row r="603" spans="2:9" ht="12.95" hidden="1" customHeight="1"/>
    <row r="604" spans="2:9" ht="0.95" hidden="1" customHeight="1"/>
    <row r="605" spans="2:9" ht="12.95" hidden="1" customHeight="1">
      <c r="D605" s="51" t="s">
        <v>1157</v>
      </c>
      <c r="E605" s="113" t="s">
        <v>1121</v>
      </c>
      <c r="F605" s="113" t="s">
        <v>1124</v>
      </c>
      <c r="G605" s="113" t="s">
        <v>1146</v>
      </c>
      <c r="H605" s="51"/>
      <c r="I605" s="113" t="s">
        <v>1135</v>
      </c>
    </row>
    <row r="606" spans="2:9" ht="12.95" hidden="1" customHeight="1">
      <c r="D606" s="51" t="s">
        <v>1158</v>
      </c>
      <c r="E606" s="113" t="s">
        <v>1121</v>
      </c>
      <c r="F606" s="113" t="s">
        <v>1128</v>
      </c>
      <c r="G606" s="113" t="s">
        <v>1159</v>
      </c>
      <c r="H606" s="51"/>
      <c r="I606" s="113" t="s">
        <v>1121</v>
      </c>
    </row>
    <row r="607" spans="2:9" ht="3.95" hidden="1" customHeight="1">
      <c r="D607" s="113" t="s">
        <v>1125</v>
      </c>
      <c r="E607" s="51"/>
      <c r="F607" s="51"/>
      <c r="G607" s="113" t="s">
        <v>1160</v>
      </c>
      <c r="H607" s="51"/>
      <c r="I607" s="113" t="s">
        <v>1127</v>
      </c>
    </row>
    <row r="608" spans="2:9" ht="0.95" hidden="1" customHeight="1">
      <c r="D608" s="51"/>
      <c r="E608" s="51"/>
      <c r="F608" s="51"/>
      <c r="G608" s="51"/>
      <c r="H608" s="51"/>
      <c r="I608" s="51"/>
    </row>
    <row r="609" spans="4:9" ht="12.95" hidden="1" customHeight="1">
      <c r="D609" s="51"/>
      <c r="E609" s="51"/>
      <c r="F609" s="51"/>
      <c r="G609" s="51"/>
      <c r="H609" s="51"/>
      <c r="I609" s="51"/>
    </row>
    <row r="610" spans="4:9" ht="3.95" hidden="1" customHeight="1">
      <c r="D610" s="113" t="s">
        <v>1125</v>
      </c>
      <c r="E610" s="113" t="s">
        <v>1121</v>
      </c>
      <c r="F610" s="113" t="s">
        <v>1131</v>
      </c>
      <c r="G610" s="113" t="s">
        <v>1134</v>
      </c>
      <c r="H610" s="51"/>
      <c r="I610" s="113" t="s">
        <v>1121</v>
      </c>
    </row>
    <row r="611" spans="4:9" ht="0.95" hidden="1" customHeight="1">
      <c r="D611" s="113" t="s">
        <v>1161</v>
      </c>
      <c r="E611" s="113" t="s">
        <v>1121</v>
      </c>
      <c r="F611" s="113" t="s">
        <v>1124</v>
      </c>
      <c r="G611" s="113" t="s">
        <v>1133</v>
      </c>
      <c r="H611" s="51"/>
      <c r="I611" s="113" t="s">
        <v>1125</v>
      </c>
    </row>
    <row r="612" spans="4:9" ht="6.95" hidden="1" customHeight="1">
      <c r="D612" s="113" t="s">
        <v>1162</v>
      </c>
      <c r="E612" s="113" t="s">
        <v>1125</v>
      </c>
      <c r="F612" s="51"/>
      <c r="G612" s="113" t="s">
        <v>1125</v>
      </c>
      <c r="H612" s="51"/>
      <c r="I612" s="51"/>
    </row>
    <row r="613" spans="4:9" ht="0.95" hidden="1" customHeight="1">
      <c r="D613" s="51"/>
      <c r="E613" s="51"/>
      <c r="F613" s="51"/>
      <c r="G613" s="51"/>
      <c r="H613" s="51"/>
      <c r="I613" s="51"/>
    </row>
    <row r="614" spans="4:9" ht="0.95" hidden="1" customHeight="1">
      <c r="D614" s="51"/>
      <c r="E614" s="51"/>
      <c r="F614" s="51"/>
      <c r="G614" s="51"/>
      <c r="H614" s="51"/>
      <c r="I614" s="51"/>
    </row>
    <row r="615" spans="4:9" ht="0.95" hidden="1" customHeight="1">
      <c r="D615" s="113" t="s">
        <v>1162</v>
      </c>
      <c r="E615" s="113" t="s">
        <v>1121</v>
      </c>
      <c r="F615" s="113" t="s">
        <v>1124</v>
      </c>
      <c r="G615" s="113" t="s">
        <v>1118</v>
      </c>
      <c r="H615" s="51"/>
      <c r="I615" s="113" t="s">
        <v>1125</v>
      </c>
    </row>
    <row r="616" spans="4:9" ht="0.95" hidden="1" customHeight="1">
      <c r="D616" s="113" t="s">
        <v>1163</v>
      </c>
      <c r="E616" s="113" t="s">
        <v>1121</v>
      </c>
      <c r="F616" s="113" t="s">
        <v>1124</v>
      </c>
      <c r="G616" s="599" t="s">
        <v>1163</v>
      </c>
      <c r="H616" s="430"/>
      <c r="I616" s="113" t="s">
        <v>1121</v>
      </c>
    </row>
    <row r="617" spans="4:9" ht="0.95" hidden="1" customHeight="1">
      <c r="D617" s="113" t="s">
        <v>1121</v>
      </c>
      <c r="E617" s="51"/>
      <c r="F617" s="113" t="s">
        <v>1124</v>
      </c>
      <c r="G617" s="113" t="s">
        <v>1134</v>
      </c>
      <c r="H617" s="51"/>
      <c r="I617" s="113" t="s">
        <v>1127</v>
      </c>
    </row>
    <row r="618" spans="4:9" ht="0.95" hidden="1" customHeight="1">
      <c r="D618" s="51"/>
      <c r="E618" s="51"/>
      <c r="F618" s="51"/>
      <c r="G618" s="51"/>
      <c r="H618" s="51"/>
      <c r="I618" s="51"/>
    </row>
    <row r="619" spans="4:9" ht="12.95" hidden="1" customHeight="1">
      <c r="D619" s="51"/>
      <c r="E619" s="51"/>
      <c r="F619" s="51"/>
      <c r="G619" s="51"/>
      <c r="H619" s="51"/>
      <c r="I619" s="51"/>
    </row>
    <row r="620" spans="4:9" ht="2.1" hidden="1" customHeight="1">
      <c r="D620" s="113" t="s">
        <v>1122</v>
      </c>
      <c r="E620" s="113" t="s">
        <v>1121</v>
      </c>
      <c r="F620" s="113" t="s">
        <v>1124</v>
      </c>
      <c r="G620" s="113" t="s">
        <v>1118</v>
      </c>
      <c r="H620" s="51"/>
      <c r="I620" s="113" t="s">
        <v>1121</v>
      </c>
    </row>
    <row r="621" spans="4:9" ht="0.95" hidden="1" customHeight="1">
      <c r="D621" s="113" t="s">
        <v>1121</v>
      </c>
      <c r="E621" s="113" t="s">
        <v>1121</v>
      </c>
      <c r="F621" s="113" t="s">
        <v>1128</v>
      </c>
      <c r="G621" s="113" t="s">
        <v>1164</v>
      </c>
      <c r="H621" s="51"/>
      <c r="I621" s="113" t="s">
        <v>1125</v>
      </c>
    </row>
    <row r="622" spans="4:9" ht="12.95" hidden="1" customHeight="1">
      <c r="D622" s="113" t="s">
        <v>1165</v>
      </c>
      <c r="E622" s="51"/>
      <c r="F622" s="113" t="s">
        <v>1166</v>
      </c>
      <c r="G622" s="113" t="s">
        <v>1118</v>
      </c>
      <c r="H622" s="51"/>
      <c r="I622" s="113" t="s">
        <v>1127</v>
      </c>
    </row>
    <row r="623" spans="4:9" ht="0.95" hidden="1" customHeight="1">
      <c r="D623" s="51"/>
      <c r="E623" s="51"/>
      <c r="F623" s="51"/>
      <c r="G623" s="51"/>
      <c r="H623" s="51"/>
      <c r="I623" s="51"/>
    </row>
    <row r="624" spans="4:9" ht="12.95" hidden="1" customHeight="1">
      <c r="D624" s="51"/>
      <c r="E624" s="51"/>
      <c r="F624" s="51"/>
      <c r="G624" s="51"/>
      <c r="H624" s="51"/>
      <c r="I624" s="51"/>
    </row>
    <row r="625" spans="4:9" ht="9" hidden="1" customHeight="1">
      <c r="D625" s="113" t="s">
        <v>1122</v>
      </c>
      <c r="E625" s="113" t="s">
        <v>1121</v>
      </c>
      <c r="F625" s="113" t="s">
        <v>1124</v>
      </c>
      <c r="G625" s="113" t="s">
        <v>1167</v>
      </c>
      <c r="H625" s="51"/>
      <c r="I625" s="113" t="s">
        <v>1125</v>
      </c>
    </row>
    <row r="626" spans="4:9" ht="0.95" hidden="1" customHeight="1">
      <c r="D626" s="113" t="s">
        <v>1121</v>
      </c>
      <c r="E626" s="113" t="s">
        <v>1121</v>
      </c>
      <c r="F626" s="113" t="s">
        <v>1131</v>
      </c>
      <c r="G626" s="113" t="s">
        <v>1168</v>
      </c>
      <c r="H626" s="51"/>
      <c r="I626" s="113" t="s">
        <v>1125</v>
      </c>
    </row>
    <row r="627" spans="4:9" ht="12.95" hidden="1" customHeight="1">
      <c r="D627" s="113" t="s">
        <v>1121</v>
      </c>
      <c r="E627" s="113" t="s">
        <v>1121</v>
      </c>
      <c r="F627" s="113" t="s">
        <v>1131</v>
      </c>
      <c r="G627" s="113" t="s">
        <v>1153</v>
      </c>
      <c r="H627" s="51"/>
      <c r="I627" s="113" t="s">
        <v>1121</v>
      </c>
    </row>
    <row r="628" spans="4:9" ht="0.95" hidden="1" customHeight="1"/>
    <row r="629" spans="4:9" ht="9" hidden="1" customHeight="1"/>
    <row r="630" spans="4:9" ht="12.95" customHeight="1"/>
    <row r="631" spans="4:9" ht="14.1" customHeight="1"/>
    <row r="632" spans="4:9" ht="14.1" customHeight="1"/>
    <row r="633" spans="4:9" ht="14.1" customHeight="1"/>
    <row r="634" spans="4:9" ht="14.1" customHeight="1"/>
    <row r="635" spans="4:9" ht="14.1" customHeight="1"/>
    <row r="636" spans="4:9" ht="14.1" customHeight="1"/>
    <row r="637" spans="4:9" ht="14.1" customHeight="1"/>
    <row r="638" spans="4:9" ht="14.1" customHeight="1"/>
    <row r="639" spans="4:9" ht="14.1" customHeight="1"/>
    <row r="640" spans="4:9" ht="14.1" customHeight="1"/>
    <row r="641" ht="14.1" customHeight="1"/>
    <row r="642" ht="14.1" customHeight="1"/>
    <row r="643" ht="14.1" customHeight="1"/>
    <row r="644" ht="14.1" customHeight="1"/>
    <row r="645" ht="14.1" customHeight="1"/>
    <row r="646" ht="14.1" customHeight="1"/>
    <row r="647" ht="14.1" customHeight="1"/>
    <row r="648" ht="14.1" customHeight="1"/>
    <row r="649" ht="14.1" customHeight="1"/>
    <row r="650" ht="14.1" customHeight="1"/>
  </sheetData>
  <sheetProtection algorithmName="SHA-512" hashValue="vjzOHP4yQi9EvfqM67kaSfTHD+2hRSXS+Ddv972cbJsK/O9Wf95l6LLRQMi9VIgXuxpC5aAuL81KMuPVwokavA==" saltValue="03D2FMHsaN0pmUIZvMJdcg==" spinCount="100000" sheet="1" objects="1" scenarios="1"/>
  <customSheetViews>
    <customSheetView guid="{7F837CF2-DC00-4FB8-A4E9-8ED523D9C80A}" filter="1" showAutoFilter="1">
      <pageMargins left="0.7" right="0.7" top="0.75" bottom="0.75" header="0.3" footer="0.3"/>
      <autoFilter ref="A10:A34" xr:uid="{775158CE-51AD-48AF-AFA2-7107355E18A6}"/>
    </customSheetView>
    <customSheetView guid="{6AFC3BAA-49FA-405A-ADB3-9F2153A42BDA}" filter="1" showAutoFilter="1">
      <pageMargins left="0.7" right="0.7" top="0.75" bottom="0.75" header="0.3" footer="0.3"/>
      <autoFilter ref="A10:A35" xr:uid="{482FCC62-55C3-4C45-88A8-CAA1ABFD4990}">
        <filterColumn colId="0">
          <filters>
            <filter val="null"/>
          </filters>
        </filterColumn>
      </autoFilter>
    </customSheetView>
  </customSheetViews>
  <mergeCells count="302">
    <mergeCell ref="Q71:U71"/>
    <mergeCell ref="I71:P71"/>
    <mergeCell ref="D101:N101"/>
    <mergeCell ref="D100:N100"/>
    <mergeCell ref="I65:P65"/>
    <mergeCell ref="I73:P73"/>
    <mergeCell ref="I75:P75"/>
    <mergeCell ref="I77:P77"/>
    <mergeCell ref="I79:P79"/>
    <mergeCell ref="I81:P81"/>
    <mergeCell ref="B97:Z97"/>
    <mergeCell ref="W87:Y87"/>
    <mergeCell ref="W93:Y93"/>
    <mergeCell ref="C77:C78"/>
    <mergeCell ref="C79:C80"/>
    <mergeCell ref="C81:C82"/>
    <mergeCell ref="V77:W78"/>
    <mergeCell ref="X77:Y78"/>
    <mergeCell ref="V79:W80"/>
    <mergeCell ref="X79:Y80"/>
    <mergeCell ref="V81:W82"/>
    <mergeCell ref="X81:Y82"/>
    <mergeCell ref="I74:U74"/>
    <mergeCell ref="I84:U84"/>
    <mergeCell ref="I66:U66"/>
    <mergeCell ref="D65:G66"/>
    <mergeCell ref="D94:F94"/>
    <mergeCell ref="G94:J94"/>
    <mergeCell ref="K94:M94"/>
    <mergeCell ref="N94:P94"/>
    <mergeCell ref="D87:F87"/>
    <mergeCell ref="G93:J93"/>
    <mergeCell ref="K93:M93"/>
    <mergeCell ref="D79:G80"/>
    <mergeCell ref="I78:U78"/>
    <mergeCell ref="I80:U80"/>
    <mergeCell ref="D81:G82"/>
    <mergeCell ref="I82:U82"/>
    <mergeCell ref="Q77:U77"/>
    <mergeCell ref="Q79:U79"/>
    <mergeCell ref="Q81:U81"/>
    <mergeCell ref="D77:G78"/>
    <mergeCell ref="D75:G76"/>
    <mergeCell ref="N93:P93"/>
    <mergeCell ref="Q69:U69"/>
    <mergeCell ref="I69:P69"/>
    <mergeCell ref="G88:J88"/>
    <mergeCell ref="K88:M88"/>
    <mergeCell ref="C75:C76"/>
    <mergeCell ref="I76:U76"/>
    <mergeCell ref="V75:W76"/>
    <mergeCell ref="X75:Y76"/>
    <mergeCell ref="Q73:U73"/>
    <mergeCell ref="Q75:U75"/>
    <mergeCell ref="C67:C68"/>
    <mergeCell ref="I68:U68"/>
    <mergeCell ref="D69:G70"/>
    <mergeCell ref="I70:U70"/>
    <mergeCell ref="V69:W70"/>
    <mergeCell ref="X69:Y70"/>
    <mergeCell ref="C69:C70"/>
    <mergeCell ref="D71:G72"/>
    <mergeCell ref="C71:C72"/>
    <mergeCell ref="V71:W72"/>
    <mergeCell ref="X71:Y72"/>
    <mergeCell ref="I72:U72"/>
    <mergeCell ref="D67:G68"/>
    <mergeCell ref="V67:W68"/>
    <mergeCell ref="X67:Y68"/>
    <mergeCell ref="Q67:U67"/>
    <mergeCell ref="I67:P67"/>
    <mergeCell ref="D73:G74"/>
    <mergeCell ref="C73:C74"/>
    <mergeCell ref="D62:H62"/>
    <mergeCell ref="D59:AA59"/>
    <mergeCell ref="D60:AA60"/>
    <mergeCell ref="I62:U62"/>
    <mergeCell ref="V62:W62"/>
    <mergeCell ref="X62:Y62"/>
    <mergeCell ref="B49:Z49"/>
    <mergeCell ref="B51:Z51"/>
    <mergeCell ref="D53:Y53"/>
    <mergeCell ref="D54:O54"/>
    <mergeCell ref="P54:Y54"/>
    <mergeCell ref="C56:F56"/>
    <mergeCell ref="G56:Y56"/>
    <mergeCell ref="I64:U64"/>
    <mergeCell ref="C63:C64"/>
    <mergeCell ref="V63:W64"/>
    <mergeCell ref="X63:Y64"/>
    <mergeCell ref="V73:W74"/>
    <mergeCell ref="X73:Y74"/>
    <mergeCell ref="Q63:U63"/>
    <mergeCell ref="I63:P63"/>
    <mergeCell ref="Q65:U65"/>
    <mergeCell ref="D63:G64"/>
    <mergeCell ref="F25:P25"/>
    <mergeCell ref="Q25:X25"/>
    <mergeCell ref="Y25:Z25"/>
    <mergeCell ref="F26:P26"/>
    <mergeCell ref="Q26:X26"/>
    <mergeCell ref="Y26:Z26"/>
    <mergeCell ref="V65:W66"/>
    <mergeCell ref="X65:Y66"/>
    <mergeCell ref="D46:P46"/>
    <mergeCell ref="Q46:Z46"/>
    <mergeCell ref="F29:P29"/>
    <mergeCell ref="Q29:X29"/>
    <mergeCell ref="B39:Z39"/>
    <mergeCell ref="G40:Z40"/>
    <mergeCell ref="D42:F42"/>
    <mergeCell ref="U42:Z42"/>
    <mergeCell ref="G42:P42"/>
    <mergeCell ref="R42:T42"/>
    <mergeCell ref="Y29:Z29"/>
    <mergeCell ref="Y30:Z30"/>
    <mergeCell ref="F31:P31"/>
    <mergeCell ref="Q31:X31"/>
    <mergeCell ref="C65:C66"/>
    <mergeCell ref="Y31:Z31"/>
    <mergeCell ref="F32:P32"/>
    <mergeCell ref="Q32:X32"/>
    <mergeCell ref="Y32:Z32"/>
    <mergeCell ref="F33:P33"/>
    <mergeCell ref="Q33:X33"/>
    <mergeCell ref="Y33:Z33"/>
    <mergeCell ref="D44:P44"/>
    <mergeCell ref="R44:T45"/>
    <mergeCell ref="U44:Z44"/>
    <mergeCell ref="Y34:Z34"/>
    <mergeCell ref="F35:P35"/>
    <mergeCell ref="Q19:X19"/>
    <mergeCell ref="Y19:Z19"/>
    <mergeCell ref="F20:P20"/>
    <mergeCell ref="Q20:X20"/>
    <mergeCell ref="Y20:Z20"/>
    <mergeCell ref="F21:P21"/>
    <mergeCell ref="Q21:X21"/>
    <mergeCell ref="Y21:Z21"/>
    <mergeCell ref="U45:Z45"/>
    <mergeCell ref="D45:P45"/>
    <mergeCell ref="Y28:Z28"/>
    <mergeCell ref="Q35:X35"/>
    <mergeCell ref="Y35:Z35"/>
    <mergeCell ref="F22:P22"/>
    <mergeCell ref="Q22:X22"/>
    <mergeCell ref="Y22:Z22"/>
    <mergeCell ref="F23:P23"/>
    <mergeCell ref="Q23:X23"/>
    <mergeCell ref="Y23:Z23"/>
    <mergeCell ref="F24:P24"/>
    <mergeCell ref="Q24:X24"/>
    <mergeCell ref="Y24:Z24"/>
    <mergeCell ref="F34:P34"/>
    <mergeCell ref="Q34:X34"/>
    <mergeCell ref="F13:P13"/>
    <mergeCell ref="Q13:X13"/>
    <mergeCell ref="Y13:Z13"/>
    <mergeCell ref="F14:P14"/>
    <mergeCell ref="Q14:X14"/>
    <mergeCell ref="F16:P16"/>
    <mergeCell ref="Q16:X16"/>
    <mergeCell ref="T87:V87"/>
    <mergeCell ref="C84:G84"/>
    <mergeCell ref="C86:I86"/>
    <mergeCell ref="J86:Y86"/>
    <mergeCell ref="G87:J87"/>
    <mergeCell ref="Y14:Z14"/>
    <mergeCell ref="F15:P15"/>
    <mergeCell ref="Q15:X15"/>
    <mergeCell ref="Y15:Z15"/>
    <mergeCell ref="Y16:Z16"/>
    <mergeCell ref="F17:P17"/>
    <mergeCell ref="Q17:X17"/>
    <mergeCell ref="Y17:Z17"/>
    <mergeCell ref="F18:P18"/>
    <mergeCell ref="Q18:X18"/>
    <mergeCell ref="Y18:Z18"/>
    <mergeCell ref="F19:P19"/>
    <mergeCell ref="B5:Z5"/>
    <mergeCell ref="I6:Z6"/>
    <mergeCell ref="Q8:Z8"/>
    <mergeCell ref="D9:E9"/>
    <mergeCell ref="F9:P9"/>
    <mergeCell ref="Q11:X11"/>
    <mergeCell ref="Y11:Z11"/>
    <mergeCell ref="F12:P12"/>
    <mergeCell ref="Q12:X12"/>
    <mergeCell ref="F11:P11"/>
    <mergeCell ref="Q9:X9"/>
    <mergeCell ref="Y9:Z9"/>
    <mergeCell ref="D10:E35"/>
    <mergeCell ref="F10:P10"/>
    <mergeCell ref="Q10:X10"/>
    <mergeCell ref="Y10:Z10"/>
    <mergeCell ref="Y12:Z12"/>
    <mergeCell ref="F27:P27"/>
    <mergeCell ref="Q27:X27"/>
    <mergeCell ref="Y27:Z27"/>
    <mergeCell ref="F28:P28"/>
    <mergeCell ref="Q28:X28"/>
    <mergeCell ref="F30:P30"/>
    <mergeCell ref="Q30:X30"/>
    <mergeCell ref="N88:P88"/>
    <mergeCell ref="Q88:S88"/>
    <mergeCell ref="T88:V88"/>
    <mergeCell ref="W88:Y88"/>
    <mergeCell ref="Q93:S93"/>
    <mergeCell ref="T93:V93"/>
    <mergeCell ref="D119:E119"/>
    <mergeCell ref="F119:P119"/>
    <mergeCell ref="Q119:X119"/>
    <mergeCell ref="Y119:Z119"/>
    <mergeCell ref="Q116:X116"/>
    <mergeCell ref="Y116:Z116"/>
    <mergeCell ref="D114:E114"/>
    <mergeCell ref="D115:E115"/>
    <mergeCell ref="F115:P115"/>
    <mergeCell ref="Q115:X115"/>
    <mergeCell ref="Y115:Z115"/>
    <mergeCell ref="D116:E116"/>
    <mergeCell ref="F116:P116"/>
    <mergeCell ref="D117:E117"/>
    <mergeCell ref="F117:P117"/>
    <mergeCell ref="Q117:X117"/>
    <mergeCell ref="Y117:Z117"/>
    <mergeCell ref="F118:P118"/>
    <mergeCell ref="Q124:X124"/>
    <mergeCell ref="Y124:Z124"/>
    <mergeCell ref="D120:E120"/>
    <mergeCell ref="F120:P120"/>
    <mergeCell ref="D121:E121"/>
    <mergeCell ref="F121:P121"/>
    <mergeCell ref="Q121:X121"/>
    <mergeCell ref="Y121:Z121"/>
    <mergeCell ref="Y122:Z122"/>
    <mergeCell ref="Q120:X120"/>
    <mergeCell ref="Y120:Z120"/>
    <mergeCell ref="Y153:Z153"/>
    <mergeCell ref="Y154:Z154"/>
    <mergeCell ref="C313:C314"/>
    <mergeCell ref="C318:C319"/>
    <mergeCell ref="G616:H616"/>
    <mergeCell ref="D122:E122"/>
    <mergeCell ref="D123:E123"/>
    <mergeCell ref="F123:P123"/>
    <mergeCell ref="Q123:X123"/>
    <mergeCell ref="Y123:Z123"/>
    <mergeCell ref="D124:E124"/>
    <mergeCell ref="F124:P124"/>
    <mergeCell ref="D127:E127"/>
    <mergeCell ref="F127:P127"/>
    <mergeCell ref="Y127:Z127"/>
    <mergeCell ref="D125:E125"/>
    <mergeCell ref="F125:P125"/>
    <mergeCell ref="Q125:X125"/>
    <mergeCell ref="Y125:Z125"/>
    <mergeCell ref="D126:E126"/>
    <mergeCell ref="F126:P126"/>
    <mergeCell ref="Y126:Z126"/>
    <mergeCell ref="F122:P122"/>
    <mergeCell ref="Q122:X122"/>
    <mergeCell ref="Q118:X118"/>
    <mergeCell ref="Y118:Z118"/>
    <mergeCell ref="D118:E118"/>
    <mergeCell ref="C107:P107"/>
    <mergeCell ref="Q107:X107"/>
    <mergeCell ref="Y107:Z107"/>
    <mergeCell ref="C108:X108"/>
    <mergeCell ref="F114:P114"/>
    <mergeCell ref="Q114:X114"/>
    <mergeCell ref="Y108:Z108"/>
    <mergeCell ref="V110:Y111"/>
    <mergeCell ref="D113:E113"/>
    <mergeCell ref="F113:P113"/>
    <mergeCell ref="Q113:X113"/>
    <mergeCell ref="Y113:Z113"/>
    <mergeCell ref="Y114:Z114"/>
    <mergeCell ref="A1:X1"/>
    <mergeCell ref="I7:Z7"/>
    <mergeCell ref="C58:Y58"/>
    <mergeCell ref="B99:Y99"/>
    <mergeCell ref="C106:S106"/>
    <mergeCell ref="Y106:Z106"/>
    <mergeCell ref="C103:F105"/>
    <mergeCell ref="G103:Y103"/>
    <mergeCell ref="G105:Y105"/>
    <mergeCell ref="Z103:Z105"/>
    <mergeCell ref="G104:Y104"/>
    <mergeCell ref="X83:Y83"/>
    <mergeCell ref="D88:F88"/>
    <mergeCell ref="C90:G90"/>
    <mergeCell ref="I90:U90"/>
    <mergeCell ref="C92:I92"/>
    <mergeCell ref="J92:Y92"/>
    <mergeCell ref="D93:F93"/>
    <mergeCell ref="Q94:S94"/>
    <mergeCell ref="T94:V94"/>
    <mergeCell ref="W94:Y94"/>
    <mergeCell ref="Q87:S87"/>
    <mergeCell ref="K87:M87"/>
    <mergeCell ref="N87:P87"/>
  </mergeCells>
  <phoneticPr fontId="93"/>
  <dataValidations count="51">
    <dataValidation type="list" allowBlank="1" sqref="U45" xr:uid="{00000000-0002-0000-0300-000002000000}">
      <formula1>$U$241:$U$294</formula1>
    </dataValidation>
    <dataValidation type="list" allowBlank="1" sqref="X63 X65 X67 X69 X71 X73 X75 X77 X79 X81" xr:uid="{00000000-0002-0000-0300-00000D000000}">
      <formula1>"-,1,2"</formula1>
    </dataValidation>
    <dataValidation type="list" allowBlank="1" sqref="Q65" xr:uid="{00000000-0002-0000-0300-000013000000}">
      <formula1>$L$301:$L$304</formula1>
    </dataValidation>
    <dataValidation type="list" allowBlank="1" sqref="Q67" xr:uid="{00000000-0002-0000-0300-000014000000}">
      <formula1>$M$301:$M$304</formula1>
    </dataValidation>
    <dataValidation type="list" allowBlank="1" sqref="Q69" xr:uid="{00000000-0002-0000-0300-000015000000}">
      <formula1>$N$301:$N$304</formula1>
    </dataValidation>
    <dataValidation type="list" allowBlank="1" sqref="Q63" xr:uid="{00000000-0002-0000-0300-000016000000}">
      <formula1>$K$301:$K$304</formula1>
    </dataValidation>
    <dataValidation type="list" allowBlank="1" sqref="V63 V65 V67 V69 V71 V73 V75 V77 V79 V81" xr:uid="{00000000-0002-0000-0300-000017000000}">
      <formula1>"〇,△,×"</formula1>
    </dataValidation>
    <dataValidation type="list" allowBlank="1" sqref="Q77" xr:uid="{00000000-0002-0000-0300-000018000000}">
      <formula1>$R$301:$R$304</formula1>
    </dataValidation>
    <dataValidation type="list" allowBlank="1" sqref="Q73" xr:uid="{00000000-0002-0000-0300-00001A000000}">
      <formula1>$P$301:$P$304</formula1>
    </dataValidation>
    <dataValidation type="list" allowBlank="1" sqref="Q75" xr:uid="{00000000-0002-0000-0300-00001B000000}">
      <formula1>$Q$301:$Q$304</formula1>
    </dataValidation>
    <dataValidation type="list" allowBlank="1" sqref="Q81" xr:uid="{00000000-0002-0000-0300-000022000000}">
      <formula1>$T$301:$T$304</formula1>
    </dataValidation>
    <dataValidation type="list" allowBlank="1" sqref="Q71" xr:uid="{00000000-0002-0000-0300-000023000000}">
      <formula1>$O$301:$O$304</formula1>
    </dataValidation>
    <dataValidation type="list" allowBlank="1" sqref="Q79" xr:uid="{00000000-0002-0000-0300-00002E000000}">
      <formula1>$S$301:$S$304</formula1>
    </dataValidation>
    <dataValidation type="list" allowBlank="1" sqref="Q24" xr:uid="{00000000-0002-0000-0300-000001000000}">
      <formula1>$C$256:$N$256</formula1>
    </dataValidation>
    <dataValidation type="list" allowBlank="1" sqref="Q15" xr:uid="{00000000-0002-0000-0300-000003000000}">
      <formula1>$C$247:$N$247</formula1>
    </dataValidation>
    <dataValidation type="list" allowBlank="1" sqref="Q21" xr:uid="{00000000-0002-0000-0300-000004000000}">
      <formula1>$C$253:$N$253</formula1>
    </dataValidation>
    <dataValidation type="list" allowBlank="1" sqref="Q30" xr:uid="{00000000-0002-0000-0300-000005000000}">
      <formula1>$C$262:$N$262</formula1>
    </dataValidation>
    <dataValidation type="list" allowBlank="1" sqref="Q12" xr:uid="{00000000-0002-0000-0300-000006000000}">
      <formula1>$C$244:$N$244</formula1>
    </dataValidation>
    <dataValidation type="list" allowBlank="1" sqref="Q33" xr:uid="{00000000-0002-0000-0300-000007000000}">
      <formula1>$C$265:$N$265</formula1>
    </dataValidation>
    <dataValidation type="list" allowBlank="1" sqref="Q11" xr:uid="{00000000-0002-0000-0300-000009000000}">
      <formula1>$C$243:$N$243</formula1>
    </dataValidation>
    <dataValidation type="list" allowBlank="1" sqref="Q32" xr:uid="{00000000-0002-0000-0300-00000A000000}">
      <formula1>$C$264:$N$264</formula1>
    </dataValidation>
    <dataValidation type="list" allowBlank="1" sqref="Q35" xr:uid="{00000000-0002-0000-0300-00000B000000}">
      <formula1>$C$267:$N$267</formula1>
    </dataValidation>
    <dataValidation type="list" allowBlank="1" sqref="Q23" xr:uid="{00000000-0002-0000-0300-00000C000000}">
      <formula1>$C$255:$N$255</formula1>
    </dataValidation>
    <dataValidation type="list" allowBlank="1" sqref="Q29" xr:uid="{00000000-0002-0000-0300-00000E000000}">
      <formula1>$C$261:$N$261</formula1>
    </dataValidation>
    <dataValidation type="list" allowBlank="1" sqref="Q17" xr:uid="{00000000-0002-0000-0300-00000F000000}">
      <formula1>$C$249:$N$249</formula1>
    </dataValidation>
    <dataValidation type="list" allowBlank="1" sqref="Q20" xr:uid="{00000000-0002-0000-0300-000011000000}">
      <formula1>$C$252:$N$252</formula1>
    </dataValidation>
    <dataValidation type="list" allowBlank="1" sqref="Q19" xr:uid="{00000000-0002-0000-0300-000012000000}">
      <formula1>$C$251:$N$251</formula1>
    </dataValidation>
    <dataValidation type="list" allowBlank="1" sqref="Q10:X10" xr:uid="{00000000-0002-0000-0300-00001C000000}">
      <formula1>$C$242:$N$242</formula1>
    </dataValidation>
    <dataValidation type="list" allowBlank="1" sqref="Q31" xr:uid="{00000000-0002-0000-0300-00001D000000}">
      <formula1>$C$263:$N$263</formula1>
    </dataValidation>
    <dataValidation type="list" allowBlank="1" sqref="Q26" xr:uid="{00000000-0002-0000-0300-00001E000000}">
      <formula1>$C$258:$N$258</formula1>
    </dataValidation>
    <dataValidation type="list" allowBlank="1" sqref="Q14" xr:uid="{00000000-0002-0000-0300-000020000000}">
      <formula1>$C$246:$N$246</formula1>
    </dataValidation>
    <dataValidation type="list" allowBlank="1" sqref="Q28" xr:uid="{00000000-0002-0000-0300-000021000000}">
      <formula1>$C$260:$N$260</formula1>
    </dataValidation>
    <dataValidation type="list" allowBlank="1" sqref="Q27" xr:uid="{00000000-0002-0000-0300-000024000000}">
      <formula1>$C$259:$N$259</formula1>
    </dataValidation>
    <dataValidation type="list" allowBlank="1" sqref="Q16" xr:uid="{00000000-0002-0000-0300-000026000000}">
      <formula1>$C$248:$N$248</formula1>
    </dataValidation>
    <dataValidation type="list" allowBlank="1" sqref="Q18" xr:uid="{00000000-0002-0000-0300-000027000000}">
      <formula1>$C$250:$N$250</formula1>
    </dataValidation>
    <dataValidation type="list" allowBlank="1" sqref="Q13" xr:uid="{00000000-0002-0000-0300-000028000000}">
      <formula1>$C$245:$N$245</formula1>
    </dataValidation>
    <dataValidation type="list" allowBlank="1" sqref="Q34" xr:uid="{00000000-0002-0000-0300-000029000000}">
      <formula1>$C$266:$N$266</formula1>
    </dataValidation>
    <dataValidation type="list" allowBlank="1" sqref="Q22" xr:uid="{00000000-0002-0000-0300-00002B000000}">
      <formula1>$C$254:$N$254</formula1>
    </dataValidation>
    <dataValidation type="list" allowBlank="1" sqref="Q25" xr:uid="{00000000-0002-0000-0300-00002D000000}">
      <formula1>$C$257:$N$257</formula1>
    </dataValidation>
    <dataValidation type="list" allowBlank="1" sqref="D63 D65 D67 D69 D71 D73 D79 D75 D77 D81" xr:uid="{00000000-0002-0000-0300-00002A000000}">
      <formula1>$C$311:$H$311</formula1>
    </dataValidation>
    <dataValidation type="list" allowBlank="1" showInputMessage="1" sqref="D46:P46" xr:uid="{5EC6C53C-AEFC-8F42-9B81-955AFECA0802}">
      <formula1>$D$45</formula1>
    </dataValidation>
    <dataValidation type="list" allowBlank="1" showInputMessage="1" sqref="I64:U64" xr:uid="{ED6E1411-D214-7B4D-83D0-860D04F87934}">
      <formula1>$I$63</formula1>
    </dataValidation>
    <dataValidation type="list" allowBlank="1" showInputMessage="1" sqref="I66:U66" xr:uid="{184C6CC5-E6BB-1640-AA18-D7B272BB7511}">
      <formula1>$I$65</formula1>
    </dataValidation>
    <dataValidation type="list" allowBlank="1" showInputMessage="1" sqref="I68:U68" xr:uid="{BCCCA327-EE47-454D-A7D2-051D638B4A9A}">
      <formula1>$I$67</formula1>
    </dataValidation>
    <dataValidation type="list" allowBlank="1" showInputMessage="1" sqref="I70:U70" xr:uid="{F2C366DB-4280-C54B-90B6-BA17F6798A88}">
      <formula1>$I$69</formula1>
    </dataValidation>
    <dataValidation type="list" allowBlank="1" showInputMessage="1" sqref="I72:U72" xr:uid="{B0463FA1-AC71-EC48-BF5D-411C7C453B16}">
      <formula1>$I$71</formula1>
    </dataValidation>
    <dataValidation type="list" allowBlank="1" showInputMessage="1" sqref="I74:U74" xr:uid="{EFE51354-26ED-554A-855A-FE00CC0037F4}">
      <formula1>$I$73</formula1>
    </dataValidation>
    <dataValidation type="list" allowBlank="1" showInputMessage="1" sqref="I76:U76" xr:uid="{EE763483-5512-2347-91E0-71BA23692B7E}">
      <formula1>$I$75</formula1>
    </dataValidation>
    <dataValidation type="list" allowBlank="1" showInputMessage="1" sqref="I78:U78" xr:uid="{0D8DC666-6EFC-B74A-8744-C02DCFE2B128}">
      <formula1>$I$77</formula1>
    </dataValidation>
    <dataValidation type="list" allowBlank="1" showInputMessage="1" sqref="I80:U80" xr:uid="{B14A4AB3-5B05-BD4F-8F88-B08A8A93EEF8}">
      <formula1>$I$79</formula1>
    </dataValidation>
    <dataValidation type="list" allowBlank="1" showInputMessage="1" sqref="I82:U82" xr:uid="{7DBAE03D-8C7A-7743-9D20-0A4CE340D76D}">
      <formula1>$I$81</formula1>
    </dataValidation>
  </dataValidations>
  <hyperlinks>
    <hyperlink ref="V110" location="４．活動目標設定と細分化!A1" display="保存して次へ　＞" xr:uid="{00000000-0004-0000-0300-000000000000}"/>
    <hyperlink ref="V110:Y111" location="'４．活動目標設定と細分化'!A1" display="保存して次へ　＞" xr:uid="{67EDA416-0026-9043-8496-B3CA0C5E5CAA}"/>
  </hyperlinks>
  <printOptions horizontalCentered="1" gridLines="1"/>
  <pageMargins left="0.59055118110236215" right="0.25" top="0.78740157480314954" bottom="0.39370078740157477" header="0" footer="0"/>
  <pageSetup paperSize="9" scale="68"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3193" r:id="rId3" name="Check Box 121">
              <controlPr defaultSize="0" autoFill="0" autoLine="0" autoPict="0">
                <anchor moveWithCells="1">
                  <from>
                    <xdr:col>19</xdr:col>
                    <xdr:colOff>47625</xdr:colOff>
                    <xdr:row>104</xdr:row>
                    <xdr:rowOff>85725</xdr:rowOff>
                  </from>
                  <to>
                    <xdr:col>19</xdr:col>
                    <xdr:colOff>314325</xdr:colOff>
                    <xdr:row>106</xdr:row>
                    <xdr:rowOff>28575</xdr:rowOff>
                  </to>
                </anchor>
              </controlPr>
            </control>
          </mc:Choice>
        </mc:AlternateContent>
        <mc:AlternateContent xmlns:mc="http://schemas.openxmlformats.org/markup-compatibility/2006">
          <mc:Choice Requires="x14">
            <control shapeId="3194" r:id="rId4" name="Option Button 122">
              <controlPr defaultSize="0" autoFill="0" autoLine="0" autoPict="0">
                <anchor moveWithCells="1">
                  <from>
                    <xdr:col>24</xdr:col>
                    <xdr:colOff>257175</xdr:colOff>
                    <xdr:row>9</xdr:row>
                    <xdr:rowOff>66675</xdr:rowOff>
                  </from>
                  <to>
                    <xdr:col>25</xdr:col>
                    <xdr:colOff>123825</xdr:colOff>
                    <xdr:row>9</xdr:row>
                    <xdr:rowOff>238125</xdr:rowOff>
                  </to>
                </anchor>
              </controlPr>
            </control>
          </mc:Choice>
        </mc:AlternateContent>
        <mc:AlternateContent xmlns:mc="http://schemas.openxmlformats.org/markup-compatibility/2006">
          <mc:Choice Requires="x14">
            <control shapeId="3195" r:id="rId5" name="Option Button 123">
              <controlPr defaultSize="0" autoFill="0" autoLine="0" autoPict="0">
                <anchor moveWithCells="1">
                  <from>
                    <xdr:col>24</xdr:col>
                    <xdr:colOff>257175</xdr:colOff>
                    <xdr:row>10</xdr:row>
                    <xdr:rowOff>66675</xdr:rowOff>
                  </from>
                  <to>
                    <xdr:col>25</xdr:col>
                    <xdr:colOff>123825</xdr:colOff>
                    <xdr:row>10</xdr:row>
                    <xdr:rowOff>238125</xdr:rowOff>
                  </to>
                </anchor>
              </controlPr>
            </control>
          </mc:Choice>
        </mc:AlternateContent>
        <mc:AlternateContent xmlns:mc="http://schemas.openxmlformats.org/markup-compatibility/2006">
          <mc:Choice Requires="x14">
            <control shapeId="3196" r:id="rId6" name="Option Button 124">
              <controlPr defaultSize="0" autoFill="0" autoLine="0" autoPict="0">
                <anchor moveWithCells="1">
                  <from>
                    <xdr:col>24</xdr:col>
                    <xdr:colOff>257175</xdr:colOff>
                    <xdr:row>11</xdr:row>
                    <xdr:rowOff>66675</xdr:rowOff>
                  </from>
                  <to>
                    <xdr:col>25</xdr:col>
                    <xdr:colOff>123825</xdr:colOff>
                    <xdr:row>11</xdr:row>
                    <xdr:rowOff>238125</xdr:rowOff>
                  </to>
                </anchor>
              </controlPr>
            </control>
          </mc:Choice>
        </mc:AlternateContent>
        <mc:AlternateContent xmlns:mc="http://schemas.openxmlformats.org/markup-compatibility/2006">
          <mc:Choice Requires="x14">
            <control shapeId="3197" r:id="rId7" name="Option Button 125">
              <controlPr defaultSize="0" autoFill="0" autoLine="0" autoPict="0">
                <anchor moveWithCells="1">
                  <from>
                    <xdr:col>24</xdr:col>
                    <xdr:colOff>257175</xdr:colOff>
                    <xdr:row>12</xdr:row>
                    <xdr:rowOff>66675</xdr:rowOff>
                  </from>
                  <to>
                    <xdr:col>25</xdr:col>
                    <xdr:colOff>123825</xdr:colOff>
                    <xdr:row>12</xdr:row>
                    <xdr:rowOff>238125</xdr:rowOff>
                  </to>
                </anchor>
              </controlPr>
            </control>
          </mc:Choice>
        </mc:AlternateContent>
        <mc:AlternateContent xmlns:mc="http://schemas.openxmlformats.org/markup-compatibility/2006">
          <mc:Choice Requires="x14">
            <control shapeId="3198" r:id="rId8" name="Option Button 126">
              <controlPr defaultSize="0" autoFill="0" autoLine="0" autoPict="0">
                <anchor moveWithCells="1">
                  <from>
                    <xdr:col>24</xdr:col>
                    <xdr:colOff>257175</xdr:colOff>
                    <xdr:row>13</xdr:row>
                    <xdr:rowOff>66675</xdr:rowOff>
                  </from>
                  <to>
                    <xdr:col>25</xdr:col>
                    <xdr:colOff>123825</xdr:colOff>
                    <xdr:row>13</xdr:row>
                    <xdr:rowOff>238125</xdr:rowOff>
                  </to>
                </anchor>
              </controlPr>
            </control>
          </mc:Choice>
        </mc:AlternateContent>
        <mc:AlternateContent xmlns:mc="http://schemas.openxmlformats.org/markup-compatibility/2006">
          <mc:Choice Requires="x14">
            <control shapeId="3199" r:id="rId9" name="Option Button 127">
              <controlPr defaultSize="0" autoFill="0" autoLine="0" autoPict="0">
                <anchor moveWithCells="1">
                  <from>
                    <xdr:col>24</xdr:col>
                    <xdr:colOff>257175</xdr:colOff>
                    <xdr:row>14</xdr:row>
                    <xdr:rowOff>66675</xdr:rowOff>
                  </from>
                  <to>
                    <xdr:col>25</xdr:col>
                    <xdr:colOff>123825</xdr:colOff>
                    <xdr:row>14</xdr:row>
                    <xdr:rowOff>238125</xdr:rowOff>
                  </to>
                </anchor>
              </controlPr>
            </control>
          </mc:Choice>
        </mc:AlternateContent>
        <mc:AlternateContent xmlns:mc="http://schemas.openxmlformats.org/markup-compatibility/2006">
          <mc:Choice Requires="x14">
            <control shapeId="3200" r:id="rId10" name="Option Button 128">
              <controlPr defaultSize="0" autoFill="0" autoLine="0" autoPict="0">
                <anchor moveWithCells="1">
                  <from>
                    <xdr:col>24</xdr:col>
                    <xdr:colOff>257175</xdr:colOff>
                    <xdr:row>15</xdr:row>
                    <xdr:rowOff>66675</xdr:rowOff>
                  </from>
                  <to>
                    <xdr:col>25</xdr:col>
                    <xdr:colOff>123825</xdr:colOff>
                    <xdr:row>15</xdr:row>
                    <xdr:rowOff>238125</xdr:rowOff>
                  </to>
                </anchor>
              </controlPr>
            </control>
          </mc:Choice>
        </mc:AlternateContent>
        <mc:AlternateContent xmlns:mc="http://schemas.openxmlformats.org/markup-compatibility/2006">
          <mc:Choice Requires="x14">
            <control shapeId="3201" r:id="rId11" name="Option Button 129">
              <controlPr defaultSize="0" autoFill="0" autoLine="0" autoPict="0">
                <anchor moveWithCells="1">
                  <from>
                    <xdr:col>24</xdr:col>
                    <xdr:colOff>257175</xdr:colOff>
                    <xdr:row>16</xdr:row>
                    <xdr:rowOff>66675</xdr:rowOff>
                  </from>
                  <to>
                    <xdr:col>25</xdr:col>
                    <xdr:colOff>123825</xdr:colOff>
                    <xdr:row>16</xdr:row>
                    <xdr:rowOff>238125</xdr:rowOff>
                  </to>
                </anchor>
              </controlPr>
            </control>
          </mc:Choice>
        </mc:AlternateContent>
        <mc:AlternateContent xmlns:mc="http://schemas.openxmlformats.org/markup-compatibility/2006">
          <mc:Choice Requires="x14">
            <control shapeId="3202" r:id="rId12" name="Option Button 130">
              <controlPr defaultSize="0" autoFill="0" autoLine="0" autoPict="0">
                <anchor moveWithCells="1">
                  <from>
                    <xdr:col>24</xdr:col>
                    <xdr:colOff>257175</xdr:colOff>
                    <xdr:row>17</xdr:row>
                    <xdr:rowOff>66675</xdr:rowOff>
                  </from>
                  <to>
                    <xdr:col>25</xdr:col>
                    <xdr:colOff>123825</xdr:colOff>
                    <xdr:row>17</xdr:row>
                    <xdr:rowOff>238125</xdr:rowOff>
                  </to>
                </anchor>
              </controlPr>
            </control>
          </mc:Choice>
        </mc:AlternateContent>
        <mc:AlternateContent xmlns:mc="http://schemas.openxmlformats.org/markup-compatibility/2006">
          <mc:Choice Requires="x14">
            <control shapeId="3203" r:id="rId13" name="Option Button 131">
              <controlPr defaultSize="0" autoFill="0" autoLine="0" autoPict="0">
                <anchor moveWithCells="1">
                  <from>
                    <xdr:col>24</xdr:col>
                    <xdr:colOff>257175</xdr:colOff>
                    <xdr:row>18</xdr:row>
                    <xdr:rowOff>66675</xdr:rowOff>
                  </from>
                  <to>
                    <xdr:col>25</xdr:col>
                    <xdr:colOff>123825</xdr:colOff>
                    <xdr:row>18</xdr:row>
                    <xdr:rowOff>238125</xdr:rowOff>
                  </to>
                </anchor>
              </controlPr>
            </control>
          </mc:Choice>
        </mc:AlternateContent>
        <mc:AlternateContent xmlns:mc="http://schemas.openxmlformats.org/markup-compatibility/2006">
          <mc:Choice Requires="x14">
            <control shapeId="3204" r:id="rId14" name="Option Button 132">
              <controlPr defaultSize="0" autoFill="0" autoLine="0" autoPict="0">
                <anchor moveWithCells="1">
                  <from>
                    <xdr:col>24</xdr:col>
                    <xdr:colOff>257175</xdr:colOff>
                    <xdr:row>19</xdr:row>
                    <xdr:rowOff>66675</xdr:rowOff>
                  </from>
                  <to>
                    <xdr:col>25</xdr:col>
                    <xdr:colOff>123825</xdr:colOff>
                    <xdr:row>19</xdr:row>
                    <xdr:rowOff>238125</xdr:rowOff>
                  </to>
                </anchor>
              </controlPr>
            </control>
          </mc:Choice>
        </mc:AlternateContent>
        <mc:AlternateContent xmlns:mc="http://schemas.openxmlformats.org/markup-compatibility/2006">
          <mc:Choice Requires="x14">
            <control shapeId="3205" r:id="rId15" name="Option Button 133">
              <controlPr defaultSize="0" autoFill="0" autoLine="0" autoPict="0">
                <anchor moveWithCells="1">
                  <from>
                    <xdr:col>24</xdr:col>
                    <xdr:colOff>257175</xdr:colOff>
                    <xdr:row>20</xdr:row>
                    <xdr:rowOff>66675</xdr:rowOff>
                  </from>
                  <to>
                    <xdr:col>25</xdr:col>
                    <xdr:colOff>123825</xdr:colOff>
                    <xdr:row>20</xdr:row>
                    <xdr:rowOff>238125</xdr:rowOff>
                  </to>
                </anchor>
              </controlPr>
            </control>
          </mc:Choice>
        </mc:AlternateContent>
        <mc:AlternateContent xmlns:mc="http://schemas.openxmlformats.org/markup-compatibility/2006">
          <mc:Choice Requires="x14">
            <control shapeId="3206" r:id="rId16" name="Option Button 134">
              <controlPr defaultSize="0" autoFill="0" autoLine="0" autoPict="0">
                <anchor moveWithCells="1">
                  <from>
                    <xdr:col>24</xdr:col>
                    <xdr:colOff>257175</xdr:colOff>
                    <xdr:row>21</xdr:row>
                    <xdr:rowOff>66675</xdr:rowOff>
                  </from>
                  <to>
                    <xdr:col>25</xdr:col>
                    <xdr:colOff>123825</xdr:colOff>
                    <xdr:row>21</xdr:row>
                    <xdr:rowOff>238125</xdr:rowOff>
                  </to>
                </anchor>
              </controlPr>
            </control>
          </mc:Choice>
        </mc:AlternateContent>
        <mc:AlternateContent xmlns:mc="http://schemas.openxmlformats.org/markup-compatibility/2006">
          <mc:Choice Requires="x14">
            <control shapeId="3207" r:id="rId17" name="Option Button 135">
              <controlPr defaultSize="0" autoFill="0" autoLine="0" autoPict="0">
                <anchor moveWithCells="1">
                  <from>
                    <xdr:col>24</xdr:col>
                    <xdr:colOff>257175</xdr:colOff>
                    <xdr:row>22</xdr:row>
                    <xdr:rowOff>66675</xdr:rowOff>
                  </from>
                  <to>
                    <xdr:col>25</xdr:col>
                    <xdr:colOff>123825</xdr:colOff>
                    <xdr:row>22</xdr:row>
                    <xdr:rowOff>238125</xdr:rowOff>
                  </to>
                </anchor>
              </controlPr>
            </control>
          </mc:Choice>
        </mc:AlternateContent>
        <mc:AlternateContent xmlns:mc="http://schemas.openxmlformats.org/markup-compatibility/2006">
          <mc:Choice Requires="x14">
            <control shapeId="3208" r:id="rId18" name="Option Button 136">
              <controlPr defaultSize="0" autoFill="0" autoLine="0" autoPict="0">
                <anchor moveWithCells="1">
                  <from>
                    <xdr:col>24</xdr:col>
                    <xdr:colOff>257175</xdr:colOff>
                    <xdr:row>23</xdr:row>
                    <xdr:rowOff>66675</xdr:rowOff>
                  </from>
                  <to>
                    <xdr:col>25</xdr:col>
                    <xdr:colOff>123825</xdr:colOff>
                    <xdr:row>23</xdr:row>
                    <xdr:rowOff>238125</xdr:rowOff>
                  </to>
                </anchor>
              </controlPr>
            </control>
          </mc:Choice>
        </mc:AlternateContent>
        <mc:AlternateContent xmlns:mc="http://schemas.openxmlformats.org/markup-compatibility/2006">
          <mc:Choice Requires="x14">
            <control shapeId="3209" r:id="rId19" name="Option Button 137">
              <controlPr defaultSize="0" autoFill="0" autoLine="0" autoPict="0">
                <anchor moveWithCells="1">
                  <from>
                    <xdr:col>24</xdr:col>
                    <xdr:colOff>257175</xdr:colOff>
                    <xdr:row>24</xdr:row>
                    <xdr:rowOff>66675</xdr:rowOff>
                  </from>
                  <to>
                    <xdr:col>25</xdr:col>
                    <xdr:colOff>123825</xdr:colOff>
                    <xdr:row>24</xdr:row>
                    <xdr:rowOff>238125</xdr:rowOff>
                  </to>
                </anchor>
              </controlPr>
            </control>
          </mc:Choice>
        </mc:AlternateContent>
        <mc:AlternateContent xmlns:mc="http://schemas.openxmlformats.org/markup-compatibility/2006">
          <mc:Choice Requires="x14">
            <control shapeId="3210" r:id="rId20" name="Option Button 138">
              <controlPr defaultSize="0" autoFill="0" autoLine="0" autoPict="0">
                <anchor moveWithCells="1">
                  <from>
                    <xdr:col>24</xdr:col>
                    <xdr:colOff>257175</xdr:colOff>
                    <xdr:row>25</xdr:row>
                    <xdr:rowOff>66675</xdr:rowOff>
                  </from>
                  <to>
                    <xdr:col>25</xdr:col>
                    <xdr:colOff>123825</xdr:colOff>
                    <xdr:row>25</xdr:row>
                    <xdr:rowOff>238125</xdr:rowOff>
                  </to>
                </anchor>
              </controlPr>
            </control>
          </mc:Choice>
        </mc:AlternateContent>
        <mc:AlternateContent xmlns:mc="http://schemas.openxmlformats.org/markup-compatibility/2006">
          <mc:Choice Requires="x14">
            <control shapeId="3211" r:id="rId21" name="Option Button 139">
              <controlPr defaultSize="0" autoFill="0" autoLine="0" autoPict="0">
                <anchor moveWithCells="1">
                  <from>
                    <xdr:col>24</xdr:col>
                    <xdr:colOff>257175</xdr:colOff>
                    <xdr:row>26</xdr:row>
                    <xdr:rowOff>66675</xdr:rowOff>
                  </from>
                  <to>
                    <xdr:col>25</xdr:col>
                    <xdr:colOff>123825</xdr:colOff>
                    <xdr:row>26</xdr:row>
                    <xdr:rowOff>238125</xdr:rowOff>
                  </to>
                </anchor>
              </controlPr>
            </control>
          </mc:Choice>
        </mc:AlternateContent>
        <mc:AlternateContent xmlns:mc="http://schemas.openxmlformats.org/markup-compatibility/2006">
          <mc:Choice Requires="x14">
            <control shapeId="3212" r:id="rId22" name="Option Button 140">
              <controlPr defaultSize="0" autoFill="0" autoLine="0" autoPict="0">
                <anchor moveWithCells="1">
                  <from>
                    <xdr:col>24</xdr:col>
                    <xdr:colOff>257175</xdr:colOff>
                    <xdr:row>27</xdr:row>
                    <xdr:rowOff>66675</xdr:rowOff>
                  </from>
                  <to>
                    <xdr:col>25</xdr:col>
                    <xdr:colOff>123825</xdr:colOff>
                    <xdr:row>27</xdr:row>
                    <xdr:rowOff>238125</xdr:rowOff>
                  </to>
                </anchor>
              </controlPr>
            </control>
          </mc:Choice>
        </mc:AlternateContent>
        <mc:AlternateContent xmlns:mc="http://schemas.openxmlformats.org/markup-compatibility/2006">
          <mc:Choice Requires="x14">
            <control shapeId="3213" r:id="rId23" name="Option Button 141">
              <controlPr defaultSize="0" autoFill="0" autoLine="0" autoPict="0">
                <anchor moveWithCells="1">
                  <from>
                    <xdr:col>24</xdr:col>
                    <xdr:colOff>257175</xdr:colOff>
                    <xdr:row>28</xdr:row>
                    <xdr:rowOff>66675</xdr:rowOff>
                  </from>
                  <to>
                    <xdr:col>25</xdr:col>
                    <xdr:colOff>123825</xdr:colOff>
                    <xdr:row>28</xdr:row>
                    <xdr:rowOff>238125</xdr:rowOff>
                  </to>
                </anchor>
              </controlPr>
            </control>
          </mc:Choice>
        </mc:AlternateContent>
        <mc:AlternateContent xmlns:mc="http://schemas.openxmlformats.org/markup-compatibility/2006">
          <mc:Choice Requires="x14">
            <control shapeId="3214" r:id="rId24" name="Option Button 142">
              <controlPr defaultSize="0" autoFill="0" autoLine="0" autoPict="0">
                <anchor moveWithCells="1">
                  <from>
                    <xdr:col>24</xdr:col>
                    <xdr:colOff>257175</xdr:colOff>
                    <xdr:row>29</xdr:row>
                    <xdr:rowOff>66675</xdr:rowOff>
                  </from>
                  <to>
                    <xdr:col>25</xdr:col>
                    <xdr:colOff>123825</xdr:colOff>
                    <xdr:row>29</xdr:row>
                    <xdr:rowOff>238125</xdr:rowOff>
                  </to>
                </anchor>
              </controlPr>
            </control>
          </mc:Choice>
        </mc:AlternateContent>
        <mc:AlternateContent xmlns:mc="http://schemas.openxmlformats.org/markup-compatibility/2006">
          <mc:Choice Requires="x14">
            <control shapeId="3215" r:id="rId25" name="Option Button 143">
              <controlPr defaultSize="0" autoFill="0" autoLine="0" autoPict="0">
                <anchor moveWithCells="1">
                  <from>
                    <xdr:col>24</xdr:col>
                    <xdr:colOff>257175</xdr:colOff>
                    <xdr:row>30</xdr:row>
                    <xdr:rowOff>66675</xdr:rowOff>
                  </from>
                  <to>
                    <xdr:col>25</xdr:col>
                    <xdr:colOff>123825</xdr:colOff>
                    <xdr:row>30</xdr:row>
                    <xdr:rowOff>238125</xdr:rowOff>
                  </to>
                </anchor>
              </controlPr>
            </control>
          </mc:Choice>
        </mc:AlternateContent>
        <mc:AlternateContent xmlns:mc="http://schemas.openxmlformats.org/markup-compatibility/2006">
          <mc:Choice Requires="x14">
            <control shapeId="3216" r:id="rId26" name="Option Button 144">
              <controlPr defaultSize="0" autoFill="0" autoLine="0" autoPict="0">
                <anchor moveWithCells="1">
                  <from>
                    <xdr:col>24</xdr:col>
                    <xdr:colOff>257175</xdr:colOff>
                    <xdr:row>31</xdr:row>
                    <xdr:rowOff>66675</xdr:rowOff>
                  </from>
                  <to>
                    <xdr:col>25</xdr:col>
                    <xdr:colOff>123825</xdr:colOff>
                    <xdr:row>31</xdr:row>
                    <xdr:rowOff>238125</xdr:rowOff>
                  </to>
                </anchor>
              </controlPr>
            </control>
          </mc:Choice>
        </mc:AlternateContent>
        <mc:AlternateContent xmlns:mc="http://schemas.openxmlformats.org/markup-compatibility/2006">
          <mc:Choice Requires="x14">
            <control shapeId="3217" r:id="rId27" name="Option Button 145">
              <controlPr defaultSize="0" autoFill="0" autoLine="0" autoPict="0">
                <anchor moveWithCells="1">
                  <from>
                    <xdr:col>24</xdr:col>
                    <xdr:colOff>257175</xdr:colOff>
                    <xdr:row>32</xdr:row>
                    <xdr:rowOff>66675</xdr:rowOff>
                  </from>
                  <to>
                    <xdr:col>25</xdr:col>
                    <xdr:colOff>123825</xdr:colOff>
                    <xdr:row>32</xdr:row>
                    <xdr:rowOff>238125</xdr:rowOff>
                  </to>
                </anchor>
              </controlPr>
            </control>
          </mc:Choice>
        </mc:AlternateContent>
        <mc:AlternateContent xmlns:mc="http://schemas.openxmlformats.org/markup-compatibility/2006">
          <mc:Choice Requires="x14">
            <control shapeId="3218" r:id="rId28" name="Option Button 146">
              <controlPr defaultSize="0" autoFill="0" autoLine="0" autoPict="0">
                <anchor moveWithCells="1">
                  <from>
                    <xdr:col>24</xdr:col>
                    <xdr:colOff>257175</xdr:colOff>
                    <xdr:row>33</xdr:row>
                    <xdr:rowOff>66675</xdr:rowOff>
                  </from>
                  <to>
                    <xdr:col>25</xdr:col>
                    <xdr:colOff>123825</xdr:colOff>
                    <xdr:row>33</xdr:row>
                    <xdr:rowOff>238125</xdr:rowOff>
                  </to>
                </anchor>
              </controlPr>
            </control>
          </mc:Choice>
        </mc:AlternateContent>
        <mc:AlternateContent xmlns:mc="http://schemas.openxmlformats.org/markup-compatibility/2006">
          <mc:Choice Requires="x14">
            <control shapeId="3220" r:id="rId29" name="Group Box 148">
              <controlPr defaultSize="0" autoFill="0" autoPict="0">
                <anchor moveWithCells="1">
                  <from>
                    <xdr:col>24</xdr:col>
                    <xdr:colOff>114300</xdr:colOff>
                    <xdr:row>8</xdr:row>
                    <xdr:rowOff>352425</xdr:rowOff>
                  </from>
                  <to>
                    <xdr:col>25</xdr:col>
                    <xdr:colOff>238125</xdr:colOff>
                    <xdr:row>35</xdr:row>
                    <xdr:rowOff>66675</xdr:rowOff>
                  </to>
                </anchor>
              </controlPr>
            </control>
          </mc:Choice>
        </mc:AlternateContent>
        <mc:AlternateContent xmlns:mc="http://schemas.openxmlformats.org/markup-compatibility/2006">
          <mc:Choice Requires="x14">
            <control shapeId="3224" r:id="rId30" name="Option Button 152">
              <controlPr defaultSize="0" autoFill="0" autoLine="0" autoPict="0">
                <anchor moveWithCells="1">
                  <from>
                    <xdr:col>24</xdr:col>
                    <xdr:colOff>257175</xdr:colOff>
                    <xdr:row>34</xdr:row>
                    <xdr:rowOff>38100</xdr:rowOff>
                  </from>
                  <to>
                    <xdr:col>25</xdr:col>
                    <xdr:colOff>123825</xdr:colOff>
                    <xdr:row>34</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xr:uid="{00000000-0002-0000-0300-000000000000}">
          <x14:formula1>
            <xm:f>'４．活動目標設定と細分化'!$J$429:$J$444</xm:f>
          </x14:formula1>
          <xm:sqref>N88 N94</xm:sqref>
        </x14:dataValidation>
        <x14:dataValidation type="list" allowBlank="1" xr:uid="{00000000-0002-0000-0300-000008000000}">
          <x14:formula1>
            <xm:f>'４．活動目標設定と細分化'!$G$429:$G$433</xm:f>
          </x14:formula1>
          <xm:sqref>K88 K94</xm:sqref>
        </x14:dataValidation>
        <x14:dataValidation type="list" allowBlank="1" xr:uid="{00000000-0002-0000-0300-000010000000}">
          <x14:formula1>
            <xm:f>'４．活動目標設定と細分化'!$L$429:$L$440</xm:f>
          </x14:formula1>
          <xm:sqref>Q88 Q94</xm:sqref>
        </x14:dataValidation>
        <x14:dataValidation type="list" allowBlank="1" xr:uid="{00000000-0002-0000-0300-000019000000}">
          <x14:formula1>
            <xm:f>'４．活動目標設定と細分化'!$D$429:$D$435</xm:f>
          </x14:formula1>
          <xm:sqref>G88 G94</xm:sqref>
        </x14:dataValidation>
        <x14:dataValidation type="list" allowBlank="1" xr:uid="{00000000-0002-0000-0300-00001F000000}">
          <x14:formula1>
            <xm:f>'４．活動目標設定と細分化'!$R$429:$R$434</xm:f>
          </x14:formula1>
          <xm:sqref>W88 W94</xm:sqref>
        </x14:dataValidation>
        <x14:dataValidation type="list" allowBlank="1" xr:uid="{00000000-0002-0000-0300-000025000000}">
          <x14:formula1>
            <xm:f>'４．活動目標設定と細分化'!$N$429:$N$436</xm:f>
          </x14:formula1>
          <xm:sqref>T88 T94</xm:sqref>
        </x14:dataValidation>
        <x14:dataValidation type="list" allowBlank="1" xr:uid="{00000000-0002-0000-0300-00002C000000}">
          <x14:formula1>
            <xm:f>'４．活動目標設定と細分化'!$B$429:$B$435</xm:f>
          </x14:formula1>
          <xm:sqref>D88 D94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710"/>
  <sheetViews>
    <sheetView zoomScale="120" zoomScaleNormal="120" workbookViewId="0">
      <selection activeCell="Z4" sqref="Z4"/>
    </sheetView>
  </sheetViews>
  <sheetFormatPr defaultColWidth="12.7109375" defaultRowHeight="15.75" customHeight="1"/>
  <cols>
    <col min="1" max="5" width="4.85546875" customWidth="1"/>
    <col min="6" max="6" width="0.28515625" customWidth="1"/>
    <col min="7" max="8" width="4.85546875" customWidth="1"/>
    <col min="9" max="9" width="0.28515625" customWidth="1"/>
    <col min="10" max="15" width="4.85546875" customWidth="1"/>
    <col min="16" max="16" width="6.85546875" customWidth="1"/>
    <col min="17" max="17" width="0.28515625" customWidth="1"/>
    <col min="18" max="20" width="4.85546875" customWidth="1"/>
    <col min="21" max="21" width="5.42578125" customWidth="1"/>
    <col min="22" max="25" width="4.85546875" customWidth="1"/>
    <col min="26" max="26" width="6.7109375" customWidth="1"/>
    <col min="27" max="28" width="4.85546875" customWidth="1"/>
  </cols>
  <sheetData>
    <row r="1" spans="1:28" ht="15">
      <c r="A1" s="541" t="s">
        <v>1905</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245"/>
      <c r="AB1" s="115"/>
    </row>
    <row r="2" spans="1:28" ht="12.7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116"/>
    </row>
    <row r="3" spans="1:28" ht="12.7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116"/>
    </row>
    <row r="4" spans="1:28" ht="21.9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70"/>
    </row>
    <row r="5" spans="1:28" ht="20.100000000000001" customHeight="1">
      <c r="A5" s="26"/>
      <c r="B5" s="730" t="s">
        <v>1982</v>
      </c>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2"/>
    </row>
    <row r="6" spans="1:28" ht="32.1" customHeight="1">
      <c r="A6" s="77"/>
      <c r="B6" s="117"/>
      <c r="C6" s="118"/>
      <c r="D6" s="119"/>
      <c r="E6" s="119"/>
      <c r="F6" s="119"/>
      <c r="G6" s="119"/>
      <c r="H6" s="119"/>
      <c r="I6" s="119"/>
      <c r="J6" s="733" t="s">
        <v>1981</v>
      </c>
      <c r="K6" s="734"/>
      <c r="L6" s="734"/>
      <c r="M6" s="734"/>
      <c r="N6" s="734"/>
      <c r="O6" s="734"/>
      <c r="P6" s="734"/>
      <c r="Q6" s="734"/>
      <c r="R6" s="734"/>
      <c r="S6" s="734"/>
      <c r="T6" s="734"/>
      <c r="U6" s="734"/>
      <c r="V6" s="734"/>
      <c r="W6" s="734"/>
      <c r="X6" s="734"/>
      <c r="Y6" s="734"/>
      <c r="Z6" s="734"/>
      <c r="AA6" s="734"/>
      <c r="AB6" s="735"/>
    </row>
    <row r="7" spans="1:28" ht="30" customHeight="1">
      <c r="A7" s="33"/>
      <c r="B7" s="26"/>
      <c r="C7" s="33"/>
      <c r="D7" s="795"/>
      <c r="E7" s="784"/>
      <c r="F7" s="782" t="s">
        <v>1910</v>
      </c>
      <c r="G7" s="783"/>
      <c r="H7" s="783"/>
      <c r="I7" s="783"/>
      <c r="J7" s="783"/>
      <c r="K7" s="783"/>
      <c r="L7" s="783"/>
      <c r="M7" s="783"/>
      <c r="N7" s="783"/>
      <c r="O7" s="783"/>
      <c r="P7" s="783"/>
      <c r="Q7" s="783"/>
      <c r="R7" s="783"/>
      <c r="S7" s="784"/>
      <c r="T7" s="796" t="s">
        <v>1909</v>
      </c>
      <c r="U7" s="783"/>
      <c r="V7" s="783"/>
      <c r="W7" s="783"/>
      <c r="X7" s="783"/>
      <c r="Y7" s="784"/>
      <c r="Z7" s="797" t="s">
        <v>1988</v>
      </c>
      <c r="AA7" s="658"/>
      <c r="AB7" s="120"/>
    </row>
    <row r="8" spans="1:28" ht="22.5" customHeight="1">
      <c r="A8" s="73"/>
      <c r="B8" s="26"/>
      <c r="C8" s="33"/>
      <c r="D8" s="798" t="s">
        <v>1169</v>
      </c>
      <c r="E8" s="799"/>
      <c r="F8" s="785" t="str">
        <f>'３．参加目標設定と細分化'!I84</f>
        <v>選択されていません</v>
      </c>
      <c r="G8" s="783"/>
      <c r="H8" s="783"/>
      <c r="I8" s="783"/>
      <c r="J8" s="783"/>
      <c r="K8" s="783"/>
      <c r="L8" s="783"/>
      <c r="M8" s="783"/>
      <c r="N8" s="783"/>
      <c r="O8" s="783"/>
      <c r="P8" s="783"/>
      <c r="Q8" s="783"/>
      <c r="R8" s="783"/>
      <c r="S8" s="783"/>
      <c r="T8" s="786" t="s">
        <v>1911</v>
      </c>
      <c r="U8" s="657"/>
      <c r="V8" s="657"/>
      <c r="W8" s="657"/>
      <c r="X8" s="657"/>
      <c r="Y8" s="658"/>
      <c r="Z8" s="614"/>
      <c r="AA8" s="615"/>
      <c r="AB8" s="71" t="str">
        <f>'３．参加目標設定と細分化'!Z306</f>
        <v>ICFコードは任意で選択して下さい</v>
      </c>
    </row>
    <row r="9" spans="1:28" ht="22.5" customHeight="1">
      <c r="A9" s="73"/>
      <c r="B9" s="26"/>
      <c r="C9" s="33"/>
      <c r="D9" s="800"/>
      <c r="E9" s="653"/>
      <c r="F9" s="785" t="str">
        <f>'３．参加目標設定と細分化'!I90</f>
        <v>選択されていません</v>
      </c>
      <c r="G9" s="783"/>
      <c r="H9" s="783"/>
      <c r="I9" s="783"/>
      <c r="J9" s="783"/>
      <c r="K9" s="783"/>
      <c r="L9" s="783"/>
      <c r="M9" s="783"/>
      <c r="N9" s="783"/>
      <c r="O9" s="783"/>
      <c r="P9" s="783"/>
      <c r="Q9" s="783"/>
      <c r="R9" s="783"/>
      <c r="S9" s="784"/>
      <c r="T9" s="787" t="s">
        <v>1911</v>
      </c>
      <c r="U9" s="635"/>
      <c r="V9" s="635"/>
      <c r="W9" s="635"/>
      <c r="X9" s="635"/>
      <c r="Y9" s="636"/>
      <c r="Z9" s="614"/>
      <c r="AA9" s="615"/>
      <c r="AB9" s="71" t="str">
        <f>'３．参加目標設定と細分化'!Z307</f>
        <v>ICFコードは任意で選択して下さい</v>
      </c>
    </row>
    <row r="10" spans="1:28" ht="22.5" customHeight="1">
      <c r="A10" s="73" t="str">
        <f>IF('２．目標候補選択'!O229="","",LEFT('２．目標候補選択'!O229, FIND(CHAR(10), '２．目標候補選択'!O229) - 1))</f>
        <v/>
      </c>
      <c r="B10" s="26"/>
      <c r="C10" s="33"/>
      <c r="D10" s="800"/>
      <c r="E10" s="653"/>
      <c r="F10" s="788" t="str">
        <f>IF('２．目標候補選択'!O187="","",LEFT('２．目標候補選択'!O187, FIND(CHAR(10), '２．目標候補選択'!O187) - 1))</f>
        <v>一番近い店まで買い物に行く【移動範囲】</v>
      </c>
      <c r="G10" s="655"/>
      <c r="H10" s="655"/>
      <c r="I10" s="655"/>
      <c r="J10" s="655"/>
      <c r="K10" s="655"/>
      <c r="L10" s="655"/>
      <c r="M10" s="655"/>
      <c r="N10" s="655"/>
      <c r="O10" s="655"/>
      <c r="P10" s="655"/>
      <c r="Q10" s="655"/>
      <c r="R10" s="655"/>
      <c r="S10" s="655"/>
      <c r="T10" s="789"/>
      <c r="U10" s="626"/>
      <c r="V10" s="626"/>
      <c r="W10" s="626"/>
      <c r="X10" s="626"/>
      <c r="Y10" s="627"/>
      <c r="Z10" s="614"/>
      <c r="AA10" s="615"/>
      <c r="AB10" s="71" t="str">
        <f>IF('２．目標候補選択'!Y187="","",LEFT('２．目標候補選択'!Y187, FIND(CHAR(10), '２．目標候補選択'!Y187) - 1))</f>
        <v>a1</v>
      </c>
    </row>
    <row r="11" spans="1:28" ht="22.5" customHeight="1">
      <c r="A11" s="73" t="str">
        <f>IF('２．目標候補選択'!O230="","",LEFT('２．目標候補選択'!O230, FIND(CHAR(10), '２．目標候補選択'!O230) - 1))</f>
        <v/>
      </c>
      <c r="B11" s="26"/>
      <c r="C11" s="33"/>
      <c r="D11" s="800"/>
      <c r="E11" s="653"/>
      <c r="F11" s="788" t="str">
        <f>IF('２．目標候補選択'!O188="","",LEFT('２．目標候補選択'!O188, FIND(CHAR(10), '２．目標候補選択'!O188) - 1))</f>
        <v>タクシーや自家用車で市町村外に出掛けられる【移動範囲】</v>
      </c>
      <c r="G11" s="655"/>
      <c r="H11" s="655"/>
      <c r="I11" s="655"/>
      <c r="J11" s="655"/>
      <c r="K11" s="655"/>
      <c r="L11" s="655"/>
      <c r="M11" s="655"/>
      <c r="N11" s="655"/>
      <c r="O11" s="655"/>
      <c r="P11" s="655"/>
      <c r="Q11" s="655"/>
      <c r="R11" s="655"/>
      <c r="S11" s="655"/>
      <c r="T11" s="790"/>
      <c r="U11" s="626"/>
      <c r="V11" s="626"/>
      <c r="W11" s="626"/>
      <c r="X11" s="626"/>
      <c r="Y11" s="627"/>
      <c r="Z11" s="614"/>
      <c r="AA11" s="615"/>
      <c r="AB11" s="71" t="str">
        <f>IF('２．目標候補選択'!Y188="","",LEFT('２．目標候補選択'!Y188, FIND(CHAR(10), '２．目標候補選択'!Y188) - 1))</f>
        <v>a2</v>
      </c>
    </row>
    <row r="12" spans="1:28" ht="22.5" customHeight="1">
      <c r="A12" s="73" t="str">
        <f>IF('２．目標候補選択'!O231="","",LEFT('２．目標候補選択'!O231, FIND(CHAR(10), '２．目標候補選択'!O231) - 1))</f>
        <v/>
      </c>
      <c r="B12" s="26"/>
      <c r="C12" s="33"/>
      <c r="D12" s="800"/>
      <c r="E12" s="653"/>
      <c r="F12" s="788" t="str">
        <f>IF('２．目標候補選択'!O189="","",LEFT('２．目標候補選択'!O189, FIND(CHAR(10), '２．目標候補選択'!O189) - 1))</f>
        <v>バス･電車で10分以上の所に出掛ける【移動範囲】</v>
      </c>
      <c r="G12" s="655"/>
      <c r="H12" s="655"/>
      <c r="I12" s="655"/>
      <c r="J12" s="655"/>
      <c r="K12" s="655"/>
      <c r="L12" s="655"/>
      <c r="M12" s="655"/>
      <c r="N12" s="655"/>
      <c r="O12" s="655"/>
      <c r="P12" s="655"/>
      <c r="Q12" s="655"/>
      <c r="R12" s="655"/>
      <c r="S12" s="655"/>
      <c r="T12" s="790"/>
      <c r="U12" s="626"/>
      <c r="V12" s="626"/>
      <c r="W12" s="626"/>
      <c r="X12" s="626"/>
      <c r="Y12" s="627"/>
      <c r="Z12" s="614"/>
      <c r="AA12" s="615"/>
      <c r="AB12" s="71" t="str">
        <f>IF('２．目標候補選択'!Y189="","",LEFT('２．目標候補選択'!Y189, FIND(CHAR(10), '２．目標候補選択'!Y189) - 1))</f>
        <v>a3</v>
      </c>
    </row>
    <row r="13" spans="1:28" ht="22.5" customHeight="1">
      <c r="A13" s="73" t="str">
        <f>IF('２．目標候補選択'!O232="","",LEFT('２．目標候補選択'!O232, FIND(CHAR(10), '２．目標候補選択'!O232) - 1))</f>
        <v/>
      </c>
      <c r="B13" s="26"/>
      <c r="C13" s="33"/>
      <c r="D13" s="800"/>
      <c r="E13" s="653"/>
      <c r="F13" s="788" t="str">
        <f>IF('２．目標候補選択'!O190="","",LEFT('２．目標候補選択'!O190, FIND(CHAR(10), '２．目標候補選択'!O190) - 1))</f>
        <v>鉄道や飛行機で遠方まで出掛ける【移動範囲】</v>
      </c>
      <c r="G13" s="655"/>
      <c r="H13" s="655"/>
      <c r="I13" s="655"/>
      <c r="J13" s="655"/>
      <c r="K13" s="655"/>
      <c r="L13" s="655"/>
      <c r="M13" s="655"/>
      <c r="N13" s="655"/>
      <c r="O13" s="655"/>
      <c r="P13" s="655"/>
      <c r="Q13" s="655"/>
      <c r="R13" s="655"/>
      <c r="S13" s="655"/>
      <c r="T13" s="790"/>
      <c r="U13" s="626"/>
      <c r="V13" s="626"/>
      <c r="W13" s="626"/>
      <c r="X13" s="626"/>
      <c r="Y13" s="627"/>
      <c r="Z13" s="614"/>
      <c r="AA13" s="615"/>
      <c r="AB13" s="71" t="str">
        <f>IF('２．目標候補選択'!Y190="","",LEFT('２．目標候補選択'!Y190, FIND(CHAR(10), '２．目標候補選択'!Y190) - 1))</f>
        <v>a4</v>
      </c>
    </row>
    <row r="14" spans="1:28" ht="22.5" customHeight="1">
      <c r="A14" s="73" t="str">
        <f>IF('２．目標候補選択'!O233="","",LEFT('２．目標候補選択'!O233, FIND(CHAR(10), '２．目標候補選択'!O233) - 1))</f>
        <v/>
      </c>
      <c r="B14" s="26"/>
      <c r="C14" s="33"/>
      <c r="D14" s="800"/>
      <c r="E14" s="653"/>
      <c r="F14" s="788" t="str">
        <f>IF('２．目標候補選択'!O191="","",LEFT('２．目標候補選択'!O191, FIND(CHAR(10), '２．目標候補選択'!O191) - 1))</f>
        <v>自転車や自動車を運転して移動する【移動範囲】</v>
      </c>
      <c r="G14" s="655"/>
      <c r="H14" s="655"/>
      <c r="I14" s="655"/>
      <c r="J14" s="655"/>
      <c r="K14" s="655"/>
      <c r="L14" s="655"/>
      <c r="M14" s="655"/>
      <c r="N14" s="655"/>
      <c r="O14" s="655"/>
      <c r="P14" s="655"/>
      <c r="Q14" s="655"/>
      <c r="R14" s="655"/>
      <c r="S14" s="655"/>
      <c r="T14" s="790"/>
      <c r="U14" s="626"/>
      <c r="V14" s="626"/>
      <c r="W14" s="626"/>
      <c r="X14" s="626"/>
      <c r="Y14" s="627"/>
      <c r="Z14" s="614"/>
      <c r="AA14" s="615"/>
      <c r="AB14" s="71" t="str">
        <f>IF('２．目標候補選択'!Y191="","",LEFT('２．目標候補選択'!Y191, FIND(CHAR(10), '２．目標候補選択'!Y191) - 1))</f>
        <v>a5</v>
      </c>
    </row>
    <row r="15" spans="1:28" ht="22.5" customHeight="1">
      <c r="A15" s="73" t="str">
        <f>IF('２．目標候補選択'!O234="","",LEFT('２．目標候補選択'!O234, FIND(CHAR(10), '２．目標候補選択'!O234) - 1))</f>
        <v/>
      </c>
      <c r="B15" s="26"/>
      <c r="C15" s="33"/>
      <c r="D15" s="800"/>
      <c r="E15" s="653"/>
      <c r="F15" s="788" t="str">
        <f>IF('２．目標候補選択'!O192="","",LEFT('２．目標候補選択'!O192, FIND(CHAR(10), '２．目標候補選択'!O192) - 1))</f>
        <v>ひとりで入浴する【セルフケア】</v>
      </c>
      <c r="G15" s="655"/>
      <c r="H15" s="655"/>
      <c r="I15" s="655"/>
      <c r="J15" s="655"/>
      <c r="K15" s="655"/>
      <c r="L15" s="655"/>
      <c r="M15" s="655"/>
      <c r="N15" s="655"/>
      <c r="O15" s="655"/>
      <c r="P15" s="655"/>
      <c r="Q15" s="655"/>
      <c r="R15" s="655"/>
      <c r="S15" s="655"/>
      <c r="T15" s="790"/>
      <c r="U15" s="626"/>
      <c r="V15" s="626"/>
      <c r="W15" s="626"/>
      <c r="X15" s="626"/>
      <c r="Y15" s="627"/>
      <c r="Z15" s="614"/>
      <c r="AA15" s="615"/>
      <c r="AB15" s="71" t="str">
        <f>IF('２．目標候補選択'!Y192="","",LEFT('２．目標候補選択'!Y192, FIND(CHAR(10), '２．目標候補選択'!Y192) - 1))</f>
        <v>a11</v>
      </c>
    </row>
    <row r="16" spans="1:28" ht="22.5" customHeight="1">
      <c r="A16" s="73" t="str">
        <f>IF('２．目標候補選択'!O235="","",LEFT('２．目標候補選択'!O235, FIND(CHAR(10), '２．目標候補選択'!O235) - 1))</f>
        <v/>
      </c>
      <c r="B16" s="26"/>
      <c r="C16" s="33"/>
      <c r="D16" s="800"/>
      <c r="E16" s="653"/>
      <c r="F16" s="788" t="str">
        <f>IF('２．目標候補選択'!O193="","",LEFT('２．目標候補選択'!O193, FIND(CHAR(10), '２．目標候補選択'!O193) - 1))</f>
        <v>整容動作をする【セルフケア】</v>
      </c>
      <c r="G16" s="655"/>
      <c r="H16" s="655"/>
      <c r="I16" s="655"/>
      <c r="J16" s="655"/>
      <c r="K16" s="655"/>
      <c r="L16" s="655"/>
      <c r="M16" s="655"/>
      <c r="N16" s="655"/>
      <c r="O16" s="655"/>
      <c r="P16" s="655"/>
      <c r="Q16" s="655"/>
      <c r="R16" s="655"/>
      <c r="S16" s="655"/>
      <c r="T16" s="790"/>
      <c r="U16" s="626"/>
      <c r="V16" s="626"/>
      <c r="W16" s="626"/>
      <c r="X16" s="626"/>
      <c r="Y16" s="627"/>
      <c r="Z16" s="614"/>
      <c r="AA16" s="615"/>
      <c r="AB16" s="71" t="str">
        <f>IF('２．目標候補選択'!Y193="","",LEFT('２．目標候補選択'!Y193, FIND(CHAR(10), '２．目標候補選択'!Y193) - 1))</f>
        <v>a12</v>
      </c>
    </row>
    <row r="17" spans="1:28" ht="22.5" customHeight="1">
      <c r="A17" s="73" t="str">
        <f>IF('２．目標候補選択'!O236="","",LEFT('２．目標候補選択'!O236, FIND(CHAR(10), '２．目標候補選択'!O236) - 1))</f>
        <v/>
      </c>
      <c r="B17" s="26"/>
      <c r="C17" s="33"/>
      <c r="D17" s="800"/>
      <c r="E17" s="653"/>
      <c r="F17" s="788" t="str">
        <f>IF('２．目標候補選択'!O194="","",LEFT('２．目標候補選択'!O194, FIND(CHAR(10), '２．目標候補選択'!O194) - 1))</f>
        <v>トイレ動作をする【セルフケア】</v>
      </c>
      <c r="G17" s="655"/>
      <c r="H17" s="655"/>
      <c r="I17" s="655"/>
      <c r="J17" s="655"/>
      <c r="K17" s="655"/>
      <c r="L17" s="655"/>
      <c r="M17" s="655"/>
      <c r="N17" s="655"/>
      <c r="O17" s="655"/>
      <c r="P17" s="655"/>
      <c r="Q17" s="655"/>
      <c r="R17" s="655"/>
      <c r="S17" s="655"/>
      <c r="T17" s="790"/>
      <c r="U17" s="626"/>
      <c r="V17" s="626"/>
      <c r="W17" s="626"/>
      <c r="X17" s="626"/>
      <c r="Y17" s="627"/>
      <c r="Z17" s="614"/>
      <c r="AA17" s="615"/>
      <c r="AB17" s="71" t="str">
        <f>IF('２．目標候補選択'!Y194="","",LEFT('２．目標候補選択'!Y194, FIND(CHAR(10), '２．目標候補選択'!Y194) - 1))</f>
        <v>a13</v>
      </c>
    </row>
    <row r="18" spans="1:28" ht="22.5" customHeight="1">
      <c r="A18" s="73" t="str">
        <f>IF('２．目標候補選択'!O237="","",LEFT('２．目標候補選択'!O237, FIND(CHAR(10), '２．目標候補選択'!O237) - 1))</f>
        <v/>
      </c>
      <c r="B18" s="26"/>
      <c r="C18" s="33"/>
      <c r="D18" s="800"/>
      <c r="E18" s="653"/>
      <c r="F18" s="788" t="str">
        <f>IF('２．目標候補選択'!O195="","",LEFT('２．目標候補選択'!O195, FIND(CHAR(10), '２．目標候補選択'!O195) - 1))</f>
        <v>更衣動作をする【セルフケア】</v>
      </c>
      <c r="G18" s="655"/>
      <c r="H18" s="655"/>
      <c r="I18" s="655"/>
      <c r="J18" s="655"/>
      <c r="K18" s="655"/>
      <c r="L18" s="655"/>
      <c r="M18" s="655"/>
      <c r="N18" s="655"/>
      <c r="O18" s="655"/>
      <c r="P18" s="655"/>
      <c r="Q18" s="655"/>
      <c r="R18" s="655"/>
      <c r="S18" s="655"/>
      <c r="T18" s="790"/>
      <c r="U18" s="626"/>
      <c r="V18" s="626"/>
      <c r="W18" s="626"/>
      <c r="X18" s="626"/>
      <c r="Y18" s="627"/>
      <c r="Z18" s="614"/>
      <c r="AA18" s="615"/>
      <c r="AB18" s="71" t="str">
        <f>IF('２．目標候補選択'!Y195="","",LEFT('２．目標候補選択'!Y195, FIND(CHAR(10), '２．目標候補選択'!Y195) - 1))</f>
        <v>a14</v>
      </c>
    </row>
    <row r="19" spans="1:28" ht="22.5" customHeight="1">
      <c r="A19" s="73" t="str">
        <f>IF('２．目標候補選択'!O238="","",LEFT('２．目標候補選択'!O238, FIND(CHAR(10), '２．目標候補選択'!O238) - 1))</f>
        <v/>
      </c>
      <c r="B19" s="26"/>
      <c r="C19" s="33"/>
      <c r="D19" s="800"/>
      <c r="E19" s="653"/>
      <c r="F19" s="788" t="str">
        <f>IF('２．目標候補選択'!O196="","",LEFT('２．目標候補選択'!O196, FIND(CHAR(10), '２．目標候補選択'!O196) - 1))</f>
        <v>食事動作をする【セルフケア】</v>
      </c>
      <c r="G19" s="655"/>
      <c r="H19" s="655"/>
      <c r="I19" s="655"/>
      <c r="J19" s="655"/>
      <c r="K19" s="655"/>
      <c r="L19" s="655"/>
      <c r="M19" s="655"/>
      <c r="N19" s="655"/>
      <c r="O19" s="655"/>
      <c r="P19" s="655"/>
      <c r="Q19" s="655"/>
      <c r="R19" s="655"/>
      <c r="S19" s="655"/>
      <c r="T19" s="790"/>
      <c r="U19" s="626"/>
      <c r="V19" s="626"/>
      <c r="W19" s="626"/>
      <c r="X19" s="626"/>
      <c r="Y19" s="627"/>
      <c r="Z19" s="614"/>
      <c r="AA19" s="615"/>
      <c r="AB19" s="71" t="str">
        <f>IF('２．目標候補選択'!Y196="","",LEFT('２．目標候補選択'!Y196, FIND(CHAR(10), '２．目標候補選択'!Y196) - 1))</f>
        <v>a15</v>
      </c>
    </row>
    <row r="20" spans="1:28" ht="18">
      <c r="A20" s="73" t="str">
        <f>IF('２．目標候補選択'!O239="","",LEFT('２．目標候補選択'!O239, FIND(CHAR(10), '２．目標候補選択'!O239) - 1))</f>
        <v>デイサービスで他者と交流する【社会参加】</v>
      </c>
      <c r="B20" s="26"/>
      <c r="C20" s="33"/>
      <c r="D20" s="800"/>
      <c r="E20" s="653"/>
      <c r="F20" s="788" t="str">
        <f>IF('２．目標候補選択'!O197="","",LEFT('２．目標候補選択'!O197, FIND(CHAR(10), '２．目標候補選択'!O197) - 1))</f>
        <v>1人で病院に受診する【セルフケア】</v>
      </c>
      <c r="G20" s="655"/>
      <c r="H20" s="655"/>
      <c r="I20" s="655"/>
      <c r="J20" s="655"/>
      <c r="K20" s="655"/>
      <c r="L20" s="655"/>
      <c r="M20" s="655"/>
      <c r="N20" s="655"/>
      <c r="O20" s="655"/>
      <c r="P20" s="655"/>
      <c r="Q20" s="655"/>
      <c r="R20" s="655"/>
      <c r="S20" s="655"/>
      <c r="T20" s="790"/>
      <c r="U20" s="626"/>
      <c r="V20" s="626"/>
      <c r="W20" s="626"/>
      <c r="X20" s="626"/>
      <c r="Y20" s="627"/>
      <c r="Z20" s="614"/>
      <c r="AA20" s="615"/>
      <c r="AB20" s="71" t="str">
        <f>IF('２．目標候補選択'!Y197="","",LEFT('２．目標候補選択'!Y197, FIND(CHAR(10), '２．目標候補選択'!Y197) - 1))</f>
        <v>a16</v>
      </c>
    </row>
    <row r="21" spans="1:28" ht="18">
      <c r="A21" s="73" t="str">
        <f>IF('２．目標候補選択'!O245="","",LEFT('２．目標候補選択'!O245, FIND(CHAR(10), '２．目標候補選択'!O245) - 1))</f>
        <v>デイサービスで他者と交流する【社会参加】</v>
      </c>
      <c r="B21" s="26"/>
      <c r="C21" s="33"/>
      <c r="D21" s="800"/>
      <c r="E21" s="653"/>
      <c r="F21" s="788" t="str">
        <f>IF('２．目標候補選択'!O198="","",LEFT('２．目標候補選択'!O198, FIND(CHAR(10), '２．目標候補選択'!O198) - 1))</f>
        <v>健康のためにウオーキングをする【運動習慣】</v>
      </c>
      <c r="G21" s="655"/>
      <c r="H21" s="655"/>
      <c r="I21" s="655"/>
      <c r="J21" s="655"/>
      <c r="K21" s="655"/>
      <c r="L21" s="655"/>
      <c r="M21" s="655"/>
      <c r="N21" s="655"/>
      <c r="O21" s="655"/>
      <c r="P21" s="655"/>
      <c r="Q21" s="655"/>
      <c r="R21" s="655"/>
      <c r="S21" s="655"/>
      <c r="T21" s="790"/>
      <c r="U21" s="626"/>
      <c r="V21" s="626"/>
      <c r="W21" s="626"/>
      <c r="X21" s="626"/>
      <c r="Y21" s="627"/>
      <c r="Z21" s="614"/>
      <c r="AA21" s="615"/>
      <c r="AB21" s="71" t="str">
        <f>IF('２．目標候補選択'!Y198="","",LEFT('２．目標候補選択'!Y198, FIND(CHAR(10), '２．目標候補選択'!Y198) - 1))</f>
        <v>a22</v>
      </c>
    </row>
    <row r="22" spans="1:28" ht="18">
      <c r="A22" s="73" t="str">
        <f>IF('２．目標候補選択'!O246="","",LEFT('２．目標候補選択'!O246, FIND(CHAR(10), '２．目標候補選択'!O246) - 1))</f>
        <v/>
      </c>
      <c r="B22" s="26"/>
      <c r="C22" s="33"/>
      <c r="D22" s="800"/>
      <c r="E22" s="653"/>
      <c r="F22" s="788" t="str">
        <f>IF('２．目標候補選択'!O199="","",LEFT('２．目標候補選択'!O199, FIND(CHAR(10), '２．目標候補選択'!O199) - 1))</f>
        <v>健康のために歩く以外の運動をする【運動習慣】</v>
      </c>
      <c r="G22" s="655"/>
      <c r="H22" s="655"/>
      <c r="I22" s="655"/>
      <c r="J22" s="655"/>
      <c r="K22" s="655"/>
      <c r="L22" s="655"/>
      <c r="M22" s="655"/>
      <c r="N22" s="655"/>
      <c r="O22" s="655"/>
      <c r="P22" s="655"/>
      <c r="Q22" s="655"/>
      <c r="R22" s="655"/>
      <c r="S22" s="655"/>
      <c r="T22" s="790"/>
      <c r="U22" s="626"/>
      <c r="V22" s="626"/>
      <c r="W22" s="626"/>
      <c r="X22" s="626"/>
      <c r="Y22" s="627"/>
      <c r="Z22" s="614"/>
      <c r="AA22" s="615"/>
      <c r="AB22" s="71" t="str">
        <f>IF('２．目標候補選択'!Y199="","",LEFT('２．目標候補選択'!Y199, FIND(CHAR(10), '２．目標候補選択'!Y199) - 1))</f>
        <v>a23</v>
      </c>
    </row>
    <row r="23" spans="1:28" ht="18">
      <c r="A23" s="73" t="str">
        <f>IF('２．目標候補選択'!O247="","",LEFT('２．目標候補選択'!O247, FIND(CHAR(10), '２．目標候補選択'!O247) - 1))</f>
        <v/>
      </c>
      <c r="B23" s="26"/>
      <c r="C23" s="33"/>
      <c r="D23" s="800"/>
      <c r="E23" s="653"/>
      <c r="F23" s="788" t="str">
        <f>IF('２．目標候補選択'!O200="","",LEFT('２．目標候補選択'!O200, FIND(CHAR(10), '２．目標候補選択'!O200) - 1))</f>
        <v>自主的運動を週2回以上する【運動習慣】</v>
      </c>
      <c r="G23" s="655"/>
      <c r="H23" s="655"/>
      <c r="I23" s="655"/>
      <c r="J23" s="655"/>
      <c r="K23" s="655"/>
      <c r="L23" s="655"/>
      <c r="M23" s="655"/>
      <c r="N23" s="655"/>
      <c r="O23" s="655"/>
      <c r="P23" s="655"/>
      <c r="Q23" s="655"/>
      <c r="R23" s="655"/>
      <c r="S23" s="655"/>
      <c r="T23" s="790"/>
      <c r="U23" s="626"/>
      <c r="V23" s="626"/>
      <c r="W23" s="626"/>
      <c r="X23" s="626"/>
      <c r="Y23" s="627"/>
      <c r="Z23" s="614"/>
      <c r="AA23" s="615"/>
      <c r="AB23" s="71" t="str">
        <f>IF('２．目標候補選択'!Y200="","",LEFT('２．目標候補選択'!Y200, FIND(CHAR(10), '２．目標候補選択'!Y200) - 1))</f>
        <v>a24</v>
      </c>
    </row>
    <row r="24" spans="1:28" ht="18">
      <c r="A24" s="73" t="str">
        <f>IF('２．目標候補選択'!O248="","",LEFT('２．目標候補選択'!O248, FIND(CHAR(10), '２．目標候補選択'!O248) - 1))</f>
        <v/>
      </c>
      <c r="B24" s="26"/>
      <c r="C24" s="33"/>
      <c r="D24" s="800"/>
      <c r="E24" s="653"/>
      <c r="F24" s="788" t="str">
        <f>IF('２．目標候補選択'!O201="","",LEFT('２．目標候補選択'!O201, FIND(CHAR(10), '２．目標候補選択'!O201) - 1))</f>
        <v>自主的な運動を長期に渡って続ける【運動習慣】</v>
      </c>
      <c r="G24" s="655"/>
      <c r="H24" s="655"/>
      <c r="I24" s="655"/>
      <c r="J24" s="655"/>
      <c r="K24" s="655"/>
      <c r="L24" s="655"/>
      <c r="M24" s="655"/>
      <c r="N24" s="655"/>
      <c r="O24" s="655"/>
      <c r="P24" s="655"/>
      <c r="Q24" s="655"/>
      <c r="R24" s="655"/>
      <c r="S24" s="655"/>
      <c r="T24" s="790"/>
      <c r="U24" s="626"/>
      <c r="V24" s="626"/>
      <c r="W24" s="626"/>
      <c r="X24" s="626"/>
      <c r="Y24" s="627"/>
      <c r="Z24" s="614"/>
      <c r="AA24" s="615"/>
      <c r="AB24" s="71" t="str">
        <f>IF('２．目標候補選択'!Y201="","",LEFT('２．目標候補選択'!Y201, FIND(CHAR(10), '２．目標候補選択'!Y201) - 1))</f>
        <v>a25</v>
      </c>
    </row>
    <row r="25" spans="1:28" ht="18">
      <c r="A25" s="73" t="str">
        <f>IF('２．目標候補選択'!O249="","",LEFT('２．目標候補選択'!O249, FIND(CHAR(10), '２．目標候補選択'!O249) - 1))</f>
        <v/>
      </c>
      <c r="B25" s="26"/>
      <c r="C25" s="33"/>
      <c r="D25" s="800"/>
      <c r="E25" s="653"/>
      <c r="F25" s="788" t="str">
        <f>IF('２．目標候補選択'!O202="","",LEFT('２．目標候補選択'!O202, FIND(CHAR(10), '２．目標候補選択'!O202) - 1))</f>
        <v/>
      </c>
      <c r="G25" s="655"/>
      <c r="H25" s="655"/>
      <c r="I25" s="655"/>
      <c r="J25" s="655"/>
      <c r="K25" s="655"/>
      <c r="L25" s="655"/>
      <c r="M25" s="655"/>
      <c r="N25" s="655"/>
      <c r="O25" s="655"/>
      <c r="P25" s="655"/>
      <c r="Q25" s="655"/>
      <c r="R25" s="655"/>
      <c r="S25" s="655"/>
      <c r="T25" s="790"/>
      <c r="U25" s="626"/>
      <c r="V25" s="626"/>
      <c r="W25" s="626"/>
      <c r="X25" s="626"/>
      <c r="Y25" s="627"/>
      <c r="Z25" s="614"/>
      <c r="AA25" s="615"/>
      <c r="AB25" s="71" t="str">
        <f>IF('２．目標候補選択'!Y202="","",LEFT('２．目標候補選択'!Y202, FIND(CHAR(10), '２．目標候補選択'!Y202) - 1))</f>
        <v/>
      </c>
    </row>
    <row r="26" spans="1:28" ht="18">
      <c r="A26" s="73" t="str">
        <f>IF('２．目標候補選択'!O250="","",LEFT('２．目標候補選択'!O250, FIND(CHAR(10), '２．目標候補選択'!O250) - 1))</f>
        <v/>
      </c>
      <c r="B26" s="26"/>
      <c r="C26" s="33"/>
      <c r="D26" s="800"/>
      <c r="E26" s="653"/>
      <c r="F26" s="788" t="str">
        <f>IF('２．目標候補選択'!O203="","",LEFT('２．目標候補選択'!O203, FIND(CHAR(10), '２．目標候補選択'!O203) - 1))</f>
        <v/>
      </c>
      <c r="G26" s="655"/>
      <c r="H26" s="655"/>
      <c r="I26" s="655"/>
      <c r="J26" s="655"/>
      <c r="K26" s="655"/>
      <c r="L26" s="655"/>
      <c r="M26" s="655"/>
      <c r="N26" s="655"/>
      <c r="O26" s="655"/>
      <c r="P26" s="655"/>
      <c r="Q26" s="655"/>
      <c r="R26" s="655"/>
      <c r="S26" s="655"/>
      <c r="T26" s="790"/>
      <c r="U26" s="626"/>
      <c r="V26" s="626"/>
      <c r="W26" s="626"/>
      <c r="X26" s="626"/>
      <c r="Y26" s="627"/>
      <c r="Z26" s="614"/>
      <c r="AA26" s="615"/>
      <c r="AB26" s="71" t="str">
        <f>IF('２．目標候補選択'!Y203="","",LEFT('２．目標候補選択'!Y203, FIND(CHAR(10), '２．目標候補選択'!Y203) - 1))</f>
        <v/>
      </c>
    </row>
    <row r="27" spans="1:28" ht="18">
      <c r="A27" s="73" t="str">
        <f>IF('２．目標候補選択'!O251="","",LEFT('２．目標候補選択'!O251, FIND(CHAR(10), '２．目標候補選択'!O251) - 1))</f>
        <v/>
      </c>
      <c r="B27" s="26"/>
      <c r="C27" s="33"/>
      <c r="D27" s="800"/>
      <c r="E27" s="653"/>
      <c r="F27" s="788" t="str">
        <f>IF('２．目標候補選択'!O204="","",LEFT('２．目標候補選択'!O204, FIND(CHAR(10), '２．目標候補選択'!O204) - 1))</f>
        <v/>
      </c>
      <c r="G27" s="655"/>
      <c r="H27" s="655"/>
      <c r="I27" s="655"/>
      <c r="J27" s="655"/>
      <c r="K27" s="655"/>
      <c r="L27" s="655"/>
      <c r="M27" s="655"/>
      <c r="N27" s="655"/>
      <c r="O27" s="655"/>
      <c r="P27" s="655"/>
      <c r="Q27" s="655"/>
      <c r="R27" s="655"/>
      <c r="S27" s="655"/>
      <c r="T27" s="790"/>
      <c r="U27" s="626"/>
      <c r="V27" s="626"/>
      <c r="W27" s="626"/>
      <c r="X27" s="626"/>
      <c r="Y27" s="627"/>
      <c r="Z27" s="614"/>
      <c r="AA27" s="615"/>
      <c r="AB27" s="71" t="str">
        <f>IF('２．目標候補選択'!Y204="","",LEFT('２．目標候補選択'!Y204, FIND(CHAR(10), '２．目標候補選択'!Y204) - 1))</f>
        <v/>
      </c>
    </row>
    <row r="28" spans="1:28" ht="18">
      <c r="A28" s="73" t="str">
        <f>IF('２．目標候補選択'!O252="","",LEFT('２．目標候補選択'!O252, FIND(CHAR(10), '２．目標候補選択'!O252) - 1))</f>
        <v/>
      </c>
      <c r="B28" s="26"/>
      <c r="C28" s="33"/>
      <c r="D28" s="800"/>
      <c r="E28" s="653"/>
      <c r="F28" s="788" t="str">
        <f>IF('２．目標候補選択'!O205="","",LEFT('２．目標候補選択'!O205, FIND(CHAR(10), '２．目標候補選択'!O205) - 1))</f>
        <v/>
      </c>
      <c r="G28" s="655"/>
      <c r="H28" s="655"/>
      <c r="I28" s="655"/>
      <c r="J28" s="655"/>
      <c r="K28" s="655"/>
      <c r="L28" s="655"/>
      <c r="M28" s="655"/>
      <c r="N28" s="655"/>
      <c r="O28" s="655"/>
      <c r="P28" s="655"/>
      <c r="Q28" s="655"/>
      <c r="R28" s="655"/>
      <c r="S28" s="655"/>
      <c r="T28" s="790"/>
      <c r="U28" s="626"/>
      <c r="V28" s="626"/>
      <c r="W28" s="626"/>
      <c r="X28" s="626"/>
      <c r="Y28" s="627"/>
      <c r="Z28" s="614"/>
      <c r="AA28" s="615"/>
      <c r="AB28" s="71" t="str">
        <f>IF('２．目標候補選択'!Y205="","",LEFT('２．目標候補選択'!Y205, FIND(CHAR(10), '２．目標候補選択'!Y205) - 1))</f>
        <v/>
      </c>
    </row>
    <row r="29" spans="1:28" ht="18">
      <c r="A29" s="73" t="str">
        <f>IF('２．目標候補選択'!O253="","",LEFT('２．目標候補選択'!O253, FIND(CHAR(10), '２．目標候補選択'!O253) - 1))</f>
        <v/>
      </c>
      <c r="B29" s="26"/>
      <c r="C29" s="33"/>
      <c r="D29" s="800"/>
      <c r="E29" s="653"/>
      <c r="F29" s="788" t="str">
        <f>IF('２．目標候補選択'!O206="","",LEFT('２．目標候補選択'!O206, FIND(CHAR(10), '２．目標候補選択'!O206) - 1))</f>
        <v/>
      </c>
      <c r="G29" s="655"/>
      <c r="H29" s="655"/>
      <c r="I29" s="655"/>
      <c r="J29" s="655"/>
      <c r="K29" s="655"/>
      <c r="L29" s="655"/>
      <c r="M29" s="655"/>
      <c r="N29" s="655"/>
      <c r="O29" s="655"/>
      <c r="P29" s="655"/>
      <c r="Q29" s="655"/>
      <c r="R29" s="655"/>
      <c r="S29" s="655"/>
      <c r="T29" s="790"/>
      <c r="U29" s="626"/>
      <c r="V29" s="626"/>
      <c r="W29" s="626"/>
      <c r="X29" s="626"/>
      <c r="Y29" s="627"/>
      <c r="Z29" s="614"/>
      <c r="AA29" s="615"/>
      <c r="AB29" s="71" t="str">
        <f>IF('２．目標候補選択'!Y206="","",LEFT('２．目標候補選択'!Y206, FIND(CHAR(10), '２．目標候補選択'!Y206) - 1))</f>
        <v/>
      </c>
    </row>
    <row r="30" spans="1:28" ht="18">
      <c r="A30" s="73" t="str">
        <f>IF('２．目標候補選択'!O254="","",LEFT('２．目標候補選択'!O254, FIND(CHAR(10), '２．目標候補選択'!O254) - 1))</f>
        <v/>
      </c>
      <c r="B30" s="26"/>
      <c r="C30" s="33"/>
      <c r="D30" s="800"/>
      <c r="E30" s="653"/>
      <c r="F30" s="788" t="str">
        <f>IF('２．目標候補選択'!O207="","",LEFT('２．目標候補選択'!O207, FIND(CHAR(10), '２．目標候補選択'!O207) - 1))</f>
        <v/>
      </c>
      <c r="G30" s="655"/>
      <c r="H30" s="655"/>
      <c r="I30" s="655"/>
      <c r="J30" s="655"/>
      <c r="K30" s="655"/>
      <c r="L30" s="655"/>
      <c r="M30" s="655"/>
      <c r="N30" s="655"/>
      <c r="O30" s="655"/>
      <c r="P30" s="655"/>
      <c r="Q30" s="655"/>
      <c r="R30" s="655"/>
      <c r="S30" s="655"/>
      <c r="T30" s="790"/>
      <c r="U30" s="626"/>
      <c r="V30" s="626"/>
      <c r="W30" s="626"/>
      <c r="X30" s="626"/>
      <c r="Y30" s="627"/>
      <c r="Z30" s="614"/>
      <c r="AA30" s="615"/>
      <c r="AB30" s="71" t="str">
        <f>IF('２．目標候補選択'!Y207="","",LEFT('２．目標候補選択'!Y207, FIND(CHAR(10), '２．目標候補選択'!Y207) - 1))</f>
        <v/>
      </c>
    </row>
    <row r="31" spans="1:28" ht="18">
      <c r="A31" s="73" t="str">
        <f>IF('２．目標候補選択'!O255="","",LEFT('２．目標候補選択'!O255, FIND(CHAR(10), '２．目標候補選択'!O255) - 1))</f>
        <v/>
      </c>
      <c r="B31" s="26"/>
      <c r="C31" s="33"/>
      <c r="D31" s="800"/>
      <c r="E31" s="653"/>
      <c r="F31" s="788" t="str">
        <f>IF('２．目標候補選択'!O208="","",LEFT('２．目標候補選択'!O208, FIND(CHAR(10), '２．目標候補選択'!O208) - 1))</f>
        <v/>
      </c>
      <c r="G31" s="655"/>
      <c r="H31" s="655"/>
      <c r="I31" s="655"/>
      <c r="J31" s="655"/>
      <c r="K31" s="655"/>
      <c r="L31" s="655"/>
      <c r="M31" s="655"/>
      <c r="N31" s="655"/>
      <c r="O31" s="655"/>
      <c r="P31" s="655"/>
      <c r="Q31" s="655"/>
      <c r="R31" s="655"/>
      <c r="S31" s="655"/>
      <c r="T31" s="790"/>
      <c r="U31" s="626"/>
      <c r="V31" s="626"/>
      <c r="W31" s="626"/>
      <c r="X31" s="626"/>
      <c r="Y31" s="627"/>
      <c r="Z31" s="614"/>
      <c r="AA31" s="615"/>
      <c r="AB31" s="71" t="str">
        <f>IF('２．目標候補選択'!Y208="","",LEFT('２．目標候補選択'!Y208, FIND(CHAR(10), '２．目標候補選択'!Y208) - 1))</f>
        <v/>
      </c>
    </row>
    <row r="32" spans="1:28" ht="18">
      <c r="A32" s="73" t="str">
        <f>IF('２．目標候補選択'!O256="","",LEFT('２．目標候補選択'!O256, FIND(CHAR(10), '２．目標候補選択'!O256) - 1))</f>
        <v/>
      </c>
      <c r="B32" s="26"/>
      <c r="C32" s="33"/>
      <c r="D32" s="800"/>
      <c r="E32" s="653"/>
      <c r="F32" s="788" t="str">
        <f>IF('２．目標候補選択'!O209="","",LEFT('２．目標候補選択'!O209, FIND(CHAR(10), '２．目標候補選択'!O209) - 1))</f>
        <v/>
      </c>
      <c r="G32" s="655"/>
      <c r="H32" s="655"/>
      <c r="I32" s="655"/>
      <c r="J32" s="655"/>
      <c r="K32" s="655"/>
      <c r="L32" s="655"/>
      <c r="M32" s="655"/>
      <c r="N32" s="655"/>
      <c r="O32" s="655"/>
      <c r="P32" s="655"/>
      <c r="Q32" s="655"/>
      <c r="R32" s="655"/>
      <c r="S32" s="655"/>
      <c r="T32" s="790"/>
      <c r="U32" s="626"/>
      <c r="V32" s="626"/>
      <c r="W32" s="626"/>
      <c r="X32" s="626"/>
      <c r="Y32" s="627"/>
      <c r="Z32" s="614"/>
      <c r="AA32" s="615"/>
      <c r="AB32" s="71" t="str">
        <f>IF('２．目標候補選択'!Y209="","",LEFT('２．目標候補選択'!Y209, FIND(CHAR(10), '２．目標候補選択'!Y209) - 1))</f>
        <v/>
      </c>
    </row>
    <row r="33" spans="1:28" ht="18">
      <c r="A33" s="73" t="str">
        <f>IF('２．目標候補選択'!O257="","",LEFT('２．目標候補選択'!O257, FIND(CHAR(10), '２．目標候補選択'!O257) - 1))</f>
        <v/>
      </c>
      <c r="B33" s="26"/>
      <c r="C33" s="33"/>
      <c r="D33" s="800"/>
      <c r="E33" s="653"/>
      <c r="F33" s="788" t="str">
        <f>IF('２．目標候補選択'!O210="","",LEFT('２．目標候補選択'!O210, FIND(CHAR(10), '２．目標候補選択'!O210) - 1))</f>
        <v/>
      </c>
      <c r="G33" s="655"/>
      <c r="H33" s="655"/>
      <c r="I33" s="655"/>
      <c r="J33" s="655"/>
      <c r="K33" s="655"/>
      <c r="L33" s="655"/>
      <c r="M33" s="655"/>
      <c r="N33" s="655"/>
      <c r="O33" s="655"/>
      <c r="P33" s="655"/>
      <c r="Q33" s="655"/>
      <c r="R33" s="655"/>
      <c r="S33" s="655"/>
      <c r="T33" s="790"/>
      <c r="U33" s="626"/>
      <c r="V33" s="626"/>
      <c r="W33" s="626"/>
      <c r="X33" s="626"/>
      <c r="Y33" s="627"/>
      <c r="Z33" s="614"/>
      <c r="AA33" s="615"/>
      <c r="AB33" s="71" t="str">
        <f>IF('２．目標候補選択'!Y210="","",LEFT('２．目標候補選択'!Y210, FIND(CHAR(10), '２．目標候補選択'!Y210) - 1))</f>
        <v/>
      </c>
    </row>
    <row r="34" spans="1:28" ht="18">
      <c r="A34" s="73" t="str">
        <f>IF('２．目標候補選択'!O258="","",LEFT('２．目標候補選択'!O258, FIND(CHAR(10), '２．目標候補選択'!O258) - 1))</f>
        <v/>
      </c>
      <c r="B34" s="26"/>
      <c r="C34" s="33"/>
      <c r="D34" s="801"/>
      <c r="E34" s="802"/>
      <c r="F34" s="788" t="str">
        <f>IF('２．目標候補選択'!O211="","",LEFT('２．目標候補選択'!O211, FIND(CHAR(10), '２．目標候補選択'!O211) - 1))</f>
        <v/>
      </c>
      <c r="G34" s="655"/>
      <c r="H34" s="655"/>
      <c r="I34" s="655"/>
      <c r="J34" s="655"/>
      <c r="K34" s="655"/>
      <c r="L34" s="655"/>
      <c r="M34" s="655"/>
      <c r="N34" s="655"/>
      <c r="O34" s="655"/>
      <c r="P34" s="655"/>
      <c r="Q34" s="655"/>
      <c r="R34" s="655"/>
      <c r="S34" s="655"/>
      <c r="T34" s="790"/>
      <c r="U34" s="626"/>
      <c r="V34" s="626"/>
      <c r="W34" s="626"/>
      <c r="X34" s="626"/>
      <c r="Y34" s="627"/>
      <c r="Z34" s="614"/>
      <c r="AA34" s="615"/>
      <c r="AB34" s="71" t="str">
        <f>IF('２．目標候補選択'!Y211="","",LEFT('２．目標候補選択'!Y211, FIND(CHAR(10), '２．目標候補選択'!Y211) - 1))</f>
        <v/>
      </c>
    </row>
    <row r="35" spans="1:28" ht="14.25" customHeight="1">
      <c r="A35" s="77"/>
      <c r="B35" s="81"/>
      <c r="C35" s="81"/>
      <c r="D35" s="77"/>
      <c r="E35" s="81"/>
      <c r="F35" s="81"/>
      <c r="G35" s="81"/>
      <c r="H35" s="81"/>
      <c r="I35" s="81"/>
      <c r="J35" s="81"/>
      <c r="K35" s="81"/>
      <c r="L35" s="81"/>
      <c r="M35" s="81"/>
      <c r="N35" s="81"/>
      <c r="O35" s="81"/>
      <c r="P35" s="81"/>
      <c r="Q35" s="81"/>
      <c r="R35" s="86"/>
      <c r="S35" s="78"/>
      <c r="T35" s="86"/>
      <c r="U35" s="78"/>
      <c r="V35" s="86"/>
      <c r="W35" s="78"/>
      <c r="X35" s="86"/>
      <c r="Y35" s="78"/>
      <c r="Z35" s="77"/>
      <c r="AA35" s="77"/>
      <c r="AB35" s="77"/>
    </row>
    <row r="36" spans="1:28" ht="20.25" customHeight="1">
      <c r="A36" s="76"/>
      <c r="B36" s="791" t="s">
        <v>2013</v>
      </c>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8"/>
      <c r="AB36" s="79"/>
    </row>
    <row r="37" spans="1:28">
      <c r="A37" s="80"/>
      <c r="B37" s="238"/>
      <c r="C37" s="81"/>
      <c r="D37" s="81"/>
      <c r="E37" s="81"/>
      <c r="F37" s="81"/>
      <c r="G37" s="81"/>
      <c r="H37" s="792"/>
      <c r="I37" s="793"/>
      <c r="J37" s="793"/>
      <c r="K37" s="793"/>
      <c r="L37" s="793"/>
      <c r="M37" s="793"/>
      <c r="N37" s="793"/>
      <c r="O37" s="793"/>
      <c r="P37" s="793"/>
      <c r="Q37" s="793"/>
      <c r="R37" s="793"/>
      <c r="S37" s="793"/>
      <c r="T37" s="793"/>
      <c r="U37" s="793"/>
      <c r="V37" s="793"/>
      <c r="W37" s="793"/>
      <c r="X37" s="793"/>
      <c r="Y37" s="793"/>
      <c r="Z37" s="793"/>
      <c r="AA37" s="794"/>
      <c r="AB37" s="82"/>
    </row>
    <row r="38" spans="1:28">
      <c r="A38" s="80"/>
      <c r="C38" s="81"/>
      <c r="D38" s="594"/>
      <c r="E38" s="596"/>
      <c r="F38" s="82"/>
      <c r="G38" s="803"/>
      <c r="H38" s="595"/>
      <c r="I38" s="595"/>
      <c r="J38" s="595"/>
      <c r="K38" s="595"/>
      <c r="L38" s="595"/>
      <c r="M38" s="595"/>
      <c r="N38" s="595"/>
      <c r="O38" s="595"/>
      <c r="P38" s="595"/>
      <c r="Q38" s="595"/>
      <c r="R38" s="595"/>
      <c r="S38" s="595"/>
      <c r="T38" s="595"/>
      <c r="U38" s="595"/>
      <c r="V38" s="595"/>
      <c r="W38" s="595"/>
      <c r="X38" s="595"/>
      <c r="Y38" s="595"/>
      <c r="Z38" s="596"/>
      <c r="AA38" s="70"/>
      <c r="AB38" s="82"/>
    </row>
    <row r="39" spans="1:28" ht="28.5" customHeight="1">
      <c r="A39" s="80"/>
      <c r="B39" s="81"/>
      <c r="C39" s="82"/>
      <c r="D39" s="804" t="s">
        <v>926</v>
      </c>
      <c r="E39" s="657"/>
      <c r="F39" s="658"/>
      <c r="G39" s="807" t="str">
        <f>IF(Z679=-1,W680,IF(Z679=0,W681,IF(Z679=1,W682,IF(Z679=2,W683,IF(Z679=3,W684,IF(Z679=4,W685,IF(Z679=5,W686,IF(Z679=6,W687,IF(Z679=7,W688,IF(Z679=8,W689,IF(Z679=9,W690,IF(Z679=10,W691,IF(Z679=11,W692,IF(Z679=12,W693,IF(Z679=13,W694,IF(Z679=14,W695,IF(Z679=15,W696,IF(Z679=16,W697,IF(Z679=17,W698,IF(Z679=18,W699,IF(Z679=19,W700,IF(Z679=20,W701,IF(Z679=21,W702,IF(Z679=22,W703,IF(Z679=23,W704,IF(Z679=24,W705,IF(Z679=25,W706,"上欄で未選択")))))))))))))))))))))))))))</f>
        <v>上欄で未選択</v>
      </c>
      <c r="H39" s="657"/>
      <c r="I39" s="657"/>
      <c r="J39" s="657"/>
      <c r="K39" s="657"/>
      <c r="L39" s="657"/>
      <c r="M39" s="657"/>
      <c r="N39" s="657"/>
      <c r="O39" s="657"/>
      <c r="P39" s="657"/>
      <c r="Q39" s="658"/>
      <c r="R39" s="349" t="s">
        <v>963</v>
      </c>
      <c r="S39" s="805" t="s">
        <v>927</v>
      </c>
      <c r="T39" s="657"/>
      <c r="U39" s="658"/>
      <c r="V39" s="806" t="str">
        <f>IF(Z679=-1,Z680,IF(Z679=0,Z681,IF(Z679=1,Z682,IF(Z679=2,Z683,IF(Z679=3,Z684,IF(Z679=4,Z685,IF(Z679=5,Z686,IF(Z679=6,Z687,IF(Z679=7,Z688,IF(Z679=8,Z689,IF(Z679=9,Z690,IF(Z679=10,Z691,IF(Z679=11,Z692,IF(Z679=12,Z693,IF(Z679=13,Z694,IF(Z679=14,Z695,IF(Z679=15,Z696,IF(Z679=16,Z697,IF(Z679=17,Z698,IF(Z679=18,Z699,IF(Z679=19,Z700,IF(Z679=20,Z701,IF(Z679=21,Z702,IF(Z679=22,Z703,IF(Z679=23,Z704,IF(Z679=24,Z705,IF(Z679=25,Z706,"上欄で未選択")))))))))))))))))))))))))))</f>
        <v>上欄で未選択</v>
      </c>
      <c r="W39" s="657"/>
      <c r="X39" s="657"/>
      <c r="Y39" s="657"/>
      <c r="Z39" s="657"/>
      <c r="AA39" s="658"/>
      <c r="AB39" s="121"/>
    </row>
    <row r="40" spans="1:28" ht="8.25" customHeight="1">
      <c r="A40" s="80"/>
      <c r="B40" s="81"/>
      <c r="C40" s="81"/>
      <c r="D40" s="345"/>
      <c r="E40" s="345"/>
      <c r="F40" s="345"/>
      <c r="G40" s="345"/>
      <c r="H40" s="345"/>
      <c r="I40" s="345"/>
      <c r="J40" s="345"/>
      <c r="K40" s="345"/>
      <c r="L40" s="345"/>
      <c r="M40" s="345"/>
      <c r="N40" s="345"/>
      <c r="O40" s="345"/>
      <c r="P40" s="345"/>
      <c r="Q40" s="345"/>
      <c r="R40" s="345"/>
      <c r="S40" s="350"/>
      <c r="T40" s="350"/>
      <c r="U40" s="350"/>
      <c r="V40" s="350"/>
      <c r="W40" s="350"/>
      <c r="X40" s="350"/>
      <c r="Y40" s="350"/>
      <c r="Z40" s="350"/>
      <c r="AA40" s="350"/>
      <c r="AB40" s="122"/>
    </row>
    <row r="41" spans="1:28" ht="26.25" customHeight="1">
      <c r="A41" s="80"/>
      <c r="B41" s="81"/>
      <c r="C41" s="77"/>
      <c r="D41" s="808" t="s">
        <v>2006</v>
      </c>
      <c r="E41" s="809"/>
      <c r="F41" s="809"/>
      <c r="G41" s="809"/>
      <c r="H41" s="809"/>
      <c r="I41" s="809"/>
      <c r="J41" s="809"/>
      <c r="K41" s="809"/>
      <c r="L41" s="809"/>
      <c r="M41" s="809"/>
      <c r="N41" s="809"/>
      <c r="O41" s="809"/>
      <c r="P41" s="809"/>
      <c r="Q41" s="810"/>
      <c r="R41" s="351"/>
      <c r="S41" s="811" t="s">
        <v>929</v>
      </c>
      <c r="T41" s="812"/>
      <c r="U41" s="813"/>
      <c r="V41" s="817" t="s">
        <v>930</v>
      </c>
      <c r="W41" s="657"/>
      <c r="X41" s="657"/>
      <c r="Y41" s="657"/>
      <c r="Z41" s="657"/>
      <c r="AA41" s="658"/>
      <c r="AB41" s="70"/>
    </row>
    <row r="42" spans="1:28" ht="12.95" customHeight="1" thickBot="1">
      <c r="A42" s="80"/>
      <c r="B42" s="81"/>
      <c r="C42" s="122" t="s">
        <v>963</v>
      </c>
      <c r="D42" s="821" t="str">
        <f>IF(Z679=-1,Y680, IF(Z679=0,Y681,IF(Z679=1,Y682,IF(Z679=2,Y683,IF(Z679=3,Y684,IF(Z679=4,Y685,IF(Z679=5,Y686,IF(Z679=6,Y687,IF(Z679=7,Y688,IF(Z679=8,Y689,IF(Z679=9,Y690,IF(Z679=10,Y691,IF(Z679=11,Y692,IF(Z679=12,Y693,IF(Z679=13,Y694,IF(Z679=14,Y695,IF(Z679=15,Y696,IF(Z679=16,Y697,IF(Z679=17,Y698,IF(Z679=18,Y699,IF(Z679=19,Y700,IF(Z679=20,Y701,IF(Z679=21,Y702,IF(Z679=22,Y703,IF(Z679=23,Y704,IF(Z679=24,Y705,IF(Z679=25,Y706,"上欄で未選択")))))))))))))))))))))))))))</f>
        <v>上欄で未選択</v>
      </c>
      <c r="E42" s="822"/>
      <c r="F42" s="822"/>
      <c r="G42" s="822"/>
      <c r="H42" s="822"/>
      <c r="I42" s="822"/>
      <c r="J42" s="822"/>
      <c r="K42" s="822"/>
      <c r="L42" s="822"/>
      <c r="M42" s="822"/>
      <c r="N42" s="822"/>
      <c r="O42" s="822"/>
      <c r="P42" s="822"/>
      <c r="Q42" s="823"/>
      <c r="R42" s="352"/>
      <c r="S42" s="814"/>
      <c r="T42" s="815"/>
      <c r="U42" s="816"/>
      <c r="V42" s="818"/>
      <c r="W42" s="819"/>
      <c r="X42" s="819"/>
      <c r="Y42" s="819"/>
      <c r="Z42" s="819"/>
      <c r="AA42" s="820"/>
      <c r="AB42" s="70"/>
    </row>
    <row r="43" spans="1:28" ht="36.950000000000003" customHeight="1" thickTop="1" thickBot="1">
      <c r="A43" s="80"/>
      <c r="B43" s="81"/>
      <c r="C43" s="82"/>
      <c r="D43" s="857"/>
      <c r="E43" s="858"/>
      <c r="F43" s="858"/>
      <c r="G43" s="858"/>
      <c r="H43" s="858"/>
      <c r="I43" s="858"/>
      <c r="J43" s="858"/>
      <c r="K43" s="858"/>
      <c r="L43" s="858"/>
      <c r="M43" s="858"/>
      <c r="N43" s="858"/>
      <c r="O43" s="858"/>
      <c r="P43" s="858"/>
      <c r="Q43" s="218"/>
      <c r="R43" s="648" t="s">
        <v>1918</v>
      </c>
      <c r="S43" s="649"/>
      <c r="T43" s="649"/>
      <c r="U43" s="649"/>
      <c r="V43" s="649"/>
      <c r="W43" s="649"/>
      <c r="X43" s="649"/>
      <c r="Y43" s="649"/>
      <c r="Z43" s="649"/>
      <c r="AA43" s="650"/>
      <c r="AB43" s="82"/>
    </row>
    <row r="44" spans="1:28" ht="13.5" thickTop="1">
      <c r="A44" s="80"/>
      <c r="B44" s="81"/>
      <c r="C44" s="81"/>
      <c r="D44" s="353" t="s">
        <v>1997</v>
      </c>
      <c r="E44" s="81"/>
      <c r="F44" s="81"/>
      <c r="G44" s="81"/>
      <c r="H44" s="81"/>
      <c r="I44" s="81"/>
      <c r="J44" s="81"/>
      <c r="K44" s="81"/>
      <c r="L44" s="81"/>
      <c r="M44" s="81"/>
      <c r="N44" s="81"/>
      <c r="O44" s="81"/>
      <c r="P44" s="81"/>
      <c r="Q44" s="81"/>
      <c r="R44" s="81"/>
      <c r="S44" s="81"/>
      <c r="T44" s="81"/>
      <c r="U44" s="81"/>
      <c r="V44" s="81"/>
      <c r="W44" s="81"/>
      <c r="X44" s="81"/>
      <c r="Y44" s="81"/>
      <c r="Z44" s="594"/>
      <c r="AA44" s="596"/>
      <c r="AB44" s="82"/>
    </row>
    <row r="45" spans="1:28" ht="12.75">
      <c r="A45" s="80"/>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2"/>
    </row>
    <row r="46" spans="1:28" ht="17.25">
      <c r="A46" s="26"/>
      <c r="B46" s="824" t="s">
        <v>2007</v>
      </c>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8"/>
      <c r="AB46" s="26"/>
    </row>
    <row r="47" spans="1:28" ht="21" customHeight="1">
      <c r="A47" s="80"/>
      <c r="B47" s="345"/>
      <c r="C47" s="345"/>
      <c r="D47" s="825" t="s">
        <v>2001</v>
      </c>
      <c r="E47" s="557"/>
      <c r="F47" s="557"/>
      <c r="G47" s="557"/>
      <c r="H47" s="557"/>
      <c r="I47" s="557"/>
      <c r="J47" s="557"/>
      <c r="K47" s="557"/>
      <c r="L47" s="557"/>
      <c r="M47" s="557"/>
      <c r="N47" s="557"/>
      <c r="O47" s="557"/>
      <c r="P47" s="557"/>
      <c r="Q47" s="557"/>
      <c r="R47" s="557"/>
      <c r="S47" s="557"/>
      <c r="T47" s="557"/>
      <c r="U47" s="557"/>
      <c r="V47" s="557"/>
      <c r="W47" s="557"/>
      <c r="X47" s="557"/>
      <c r="Y47" s="557"/>
      <c r="Z47" s="557"/>
      <c r="AA47" s="558"/>
      <c r="AB47" s="82"/>
    </row>
    <row r="48" spans="1:28" ht="21" customHeight="1">
      <c r="A48" s="80"/>
      <c r="B48" s="345"/>
      <c r="C48" s="345"/>
      <c r="D48" s="826" t="s">
        <v>2008</v>
      </c>
      <c r="E48" s="557"/>
      <c r="F48" s="557"/>
      <c r="G48" s="557"/>
      <c r="H48" s="557"/>
      <c r="I48" s="557"/>
      <c r="J48" s="557"/>
      <c r="K48" s="557"/>
      <c r="L48" s="557"/>
      <c r="M48" s="557"/>
      <c r="N48" s="557"/>
      <c r="O48" s="557"/>
      <c r="P48" s="557"/>
      <c r="Q48" s="557"/>
      <c r="R48" s="557"/>
      <c r="S48" s="557"/>
      <c r="T48" s="557"/>
      <c r="U48" s="557"/>
      <c r="V48" s="557"/>
      <c r="W48" s="557"/>
      <c r="X48" s="557"/>
      <c r="Y48" s="557"/>
      <c r="Z48" s="557"/>
      <c r="AA48" s="558"/>
      <c r="AB48" s="82"/>
    </row>
    <row r="49" spans="1:28" ht="21.75" customHeight="1">
      <c r="A49" s="80"/>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2"/>
    </row>
    <row r="50" spans="1:28" ht="19.5" customHeight="1">
      <c r="A50" s="80"/>
      <c r="B50" s="82"/>
      <c r="C50" s="239"/>
      <c r="D50" s="827" t="s">
        <v>933</v>
      </c>
      <c r="E50" s="828"/>
      <c r="F50" s="828"/>
      <c r="G50" s="828"/>
      <c r="H50" s="828"/>
      <c r="I50" s="829"/>
      <c r="J50" s="827" t="s">
        <v>1920</v>
      </c>
      <c r="K50" s="828"/>
      <c r="L50" s="828"/>
      <c r="M50" s="828"/>
      <c r="N50" s="828"/>
      <c r="O50" s="828"/>
      <c r="P50" s="828"/>
      <c r="Q50" s="828"/>
      <c r="R50" s="828"/>
      <c r="S50" s="828"/>
      <c r="T50" s="828"/>
      <c r="U50" s="828"/>
      <c r="V50" s="829"/>
      <c r="W50" s="830" t="s">
        <v>934</v>
      </c>
      <c r="X50" s="831"/>
      <c r="Y50" s="832" t="s">
        <v>935</v>
      </c>
      <c r="Z50" s="829"/>
      <c r="AA50" s="80"/>
      <c r="AB50" s="82"/>
    </row>
    <row r="51" spans="1:28" ht="12" customHeight="1">
      <c r="A51" s="80"/>
      <c r="B51" s="82"/>
      <c r="C51" s="837" t="s">
        <v>936</v>
      </c>
      <c r="D51" s="697"/>
      <c r="E51" s="698"/>
      <c r="F51" s="698"/>
      <c r="G51" s="698"/>
      <c r="H51" s="699"/>
      <c r="I51" s="240" t="s">
        <v>963</v>
      </c>
      <c r="J51" s="848" t="str">
        <f>"【 記入例 】 "&amp;S51</f>
        <v xml:space="preserve">【 記入例 】 </v>
      </c>
      <c r="K51" s="849"/>
      <c r="L51" s="849"/>
      <c r="M51" s="849"/>
      <c r="N51" s="849"/>
      <c r="O51" s="849"/>
      <c r="P51" s="849"/>
      <c r="Q51" s="849"/>
      <c r="R51" s="850"/>
      <c r="S51" s="859"/>
      <c r="T51" s="860"/>
      <c r="U51" s="860"/>
      <c r="V51" s="861"/>
      <c r="W51" s="641"/>
      <c r="X51" s="642"/>
      <c r="Y51" s="641"/>
      <c r="Z51" s="642"/>
      <c r="AA51" s="81"/>
      <c r="AB51" s="82"/>
    </row>
    <row r="52" spans="1:28" ht="19.5" customHeight="1">
      <c r="A52" s="80"/>
      <c r="B52" s="82"/>
      <c r="C52" s="838"/>
      <c r="D52" s="700"/>
      <c r="E52" s="701"/>
      <c r="F52" s="701"/>
      <c r="G52" s="701"/>
      <c r="H52" s="702"/>
      <c r="I52" s="241"/>
      <c r="J52" s="833"/>
      <c r="K52" s="834"/>
      <c r="L52" s="834"/>
      <c r="M52" s="834"/>
      <c r="N52" s="834"/>
      <c r="O52" s="834"/>
      <c r="P52" s="834"/>
      <c r="Q52" s="834"/>
      <c r="R52" s="834"/>
      <c r="S52" s="835"/>
      <c r="T52" s="835"/>
      <c r="U52" s="835"/>
      <c r="V52" s="836"/>
      <c r="W52" s="643"/>
      <c r="X52" s="644"/>
      <c r="Y52" s="643"/>
      <c r="Z52" s="644"/>
      <c r="AA52" s="81"/>
      <c r="AB52" s="82"/>
    </row>
    <row r="53" spans="1:28" ht="12" customHeight="1">
      <c r="A53" s="80"/>
      <c r="B53" s="82"/>
      <c r="C53" s="837" t="s">
        <v>937</v>
      </c>
      <c r="D53" s="697"/>
      <c r="E53" s="698"/>
      <c r="F53" s="698"/>
      <c r="G53" s="698"/>
      <c r="H53" s="699"/>
      <c r="I53" s="240" t="s">
        <v>963</v>
      </c>
      <c r="J53" s="848" t="str">
        <f>"【 記入例 】 "&amp;S53</f>
        <v xml:space="preserve">【 記入例 】 </v>
      </c>
      <c r="K53" s="849"/>
      <c r="L53" s="849"/>
      <c r="M53" s="849"/>
      <c r="N53" s="849"/>
      <c r="O53" s="849"/>
      <c r="P53" s="849"/>
      <c r="Q53" s="849"/>
      <c r="R53" s="850"/>
      <c r="S53" s="862"/>
      <c r="T53" s="863"/>
      <c r="U53" s="863"/>
      <c r="V53" s="864"/>
      <c r="W53" s="641"/>
      <c r="X53" s="642"/>
      <c r="Y53" s="641"/>
      <c r="Z53" s="642"/>
      <c r="AA53" s="81"/>
      <c r="AB53" s="82"/>
    </row>
    <row r="54" spans="1:28" ht="19.5" customHeight="1">
      <c r="A54" s="80"/>
      <c r="B54" s="82"/>
      <c r="C54" s="838"/>
      <c r="D54" s="700"/>
      <c r="E54" s="701"/>
      <c r="F54" s="701"/>
      <c r="G54" s="701"/>
      <c r="H54" s="702"/>
      <c r="I54" s="242"/>
      <c r="J54" s="854"/>
      <c r="K54" s="855"/>
      <c r="L54" s="855"/>
      <c r="M54" s="855"/>
      <c r="N54" s="855"/>
      <c r="O54" s="855"/>
      <c r="P54" s="855"/>
      <c r="Q54" s="855"/>
      <c r="R54" s="855"/>
      <c r="S54" s="855"/>
      <c r="T54" s="855"/>
      <c r="U54" s="855"/>
      <c r="V54" s="856"/>
      <c r="W54" s="643"/>
      <c r="X54" s="644"/>
      <c r="Y54" s="643"/>
      <c r="Z54" s="644"/>
      <c r="AA54" s="81"/>
      <c r="AB54" s="82"/>
    </row>
    <row r="55" spans="1:28" ht="12" customHeight="1">
      <c r="A55" s="80"/>
      <c r="B55" s="81"/>
      <c r="C55" s="837" t="s">
        <v>938</v>
      </c>
      <c r="D55" s="697"/>
      <c r="E55" s="698"/>
      <c r="F55" s="698"/>
      <c r="G55" s="698"/>
      <c r="H55" s="699"/>
      <c r="I55" s="240" t="s">
        <v>963</v>
      </c>
      <c r="J55" s="848" t="str">
        <f>"【 記入例 】 "&amp;S55</f>
        <v xml:space="preserve">【 記入例 】 </v>
      </c>
      <c r="K55" s="849"/>
      <c r="L55" s="849"/>
      <c r="M55" s="849"/>
      <c r="N55" s="849"/>
      <c r="O55" s="849"/>
      <c r="P55" s="849"/>
      <c r="Q55" s="849"/>
      <c r="R55" s="850"/>
      <c r="S55" s="865"/>
      <c r="T55" s="866"/>
      <c r="U55" s="866"/>
      <c r="V55" s="867"/>
      <c r="W55" s="641"/>
      <c r="X55" s="642"/>
      <c r="Y55" s="641"/>
      <c r="Z55" s="642"/>
      <c r="AA55" s="81"/>
      <c r="AB55" s="82"/>
    </row>
    <row r="56" spans="1:28" ht="19.5" customHeight="1">
      <c r="A56" s="80"/>
      <c r="B56" s="81"/>
      <c r="C56" s="838"/>
      <c r="D56" s="700"/>
      <c r="E56" s="701"/>
      <c r="F56" s="701"/>
      <c r="G56" s="701"/>
      <c r="H56" s="702"/>
      <c r="I56" s="242"/>
      <c r="J56" s="713"/>
      <c r="K56" s="714"/>
      <c r="L56" s="714"/>
      <c r="M56" s="714"/>
      <c r="N56" s="714"/>
      <c r="O56" s="714"/>
      <c r="P56" s="714"/>
      <c r="Q56" s="714"/>
      <c r="R56" s="714"/>
      <c r="S56" s="714"/>
      <c r="T56" s="714"/>
      <c r="U56" s="714"/>
      <c r="V56" s="715"/>
      <c r="W56" s="643"/>
      <c r="X56" s="644"/>
      <c r="Y56" s="643"/>
      <c r="Z56" s="644"/>
      <c r="AA56" s="81"/>
      <c r="AB56" s="82"/>
    </row>
    <row r="57" spans="1:28" ht="12" customHeight="1">
      <c r="A57" s="80"/>
      <c r="B57" s="81"/>
      <c r="C57" s="837" t="s">
        <v>939</v>
      </c>
      <c r="D57" s="697"/>
      <c r="E57" s="698"/>
      <c r="F57" s="698"/>
      <c r="G57" s="698"/>
      <c r="H57" s="699"/>
      <c r="I57" s="240" t="s">
        <v>963</v>
      </c>
      <c r="J57" s="848" t="str">
        <f>"【 記入例 】 "&amp;S57</f>
        <v xml:space="preserve">【 記入例 】 </v>
      </c>
      <c r="K57" s="849"/>
      <c r="L57" s="849"/>
      <c r="M57" s="849"/>
      <c r="N57" s="849"/>
      <c r="O57" s="849"/>
      <c r="P57" s="849"/>
      <c r="Q57" s="849"/>
      <c r="R57" s="850"/>
      <c r="S57" s="845"/>
      <c r="T57" s="846"/>
      <c r="U57" s="846"/>
      <c r="V57" s="847"/>
      <c r="W57" s="641"/>
      <c r="X57" s="642"/>
      <c r="Y57" s="641"/>
      <c r="Z57" s="642"/>
      <c r="AA57" s="81"/>
      <c r="AB57" s="82"/>
    </row>
    <row r="58" spans="1:28" ht="19.5" customHeight="1">
      <c r="A58" s="80"/>
      <c r="B58" s="81"/>
      <c r="C58" s="838"/>
      <c r="D58" s="700"/>
      <c r="E58" s="701"/>
      <c r="F58" s="701"/>
      <c r="G58" s="701"/>
      <c r="H58" s="702"/>
      <c r="I58" s="242"/>
      <c r="J58" s="713"/>
      <c r="K58" s="714"/>
      <c r="L58" s="714"/>
      <c r="M58" s="714"/>
      <c r="N58" s="714"/>
      <c r="O58" s="714"/>
      <c r="P58" s="714"/>
      <c r="Q58" s="714"/>
      <c r="R58" s="714"/>
      <c r="S58" s="714"/>
      <c r="T58" s="714"/>
      <c r="U58" s="714"/>
      <c r="V58" s="715"/>
      <c r="W58" s="643"/>
      <c r="X58" s="644"/>
      <c r="Y58" s="643"/>
      <c r="Z58" s="644"/>
      <c r="AA58" s="81"/>
      <c r="AB58" s="82"/>
    </row>
    <row r="59" spans="1:28" ht="12" customHeight="1">
      <c r="A59" s="80"/>
      <c r="B59" s="81"/>
      <c r="C59" s="837" t="s">
        <v>940</v>
      </c>
      <c r="D59" s="697"/>
      <c r="E59" s="698"/>
      <c r="F59" s="698"/>
      <c r="G59" s="698"/>
      <c r="H59" s="699"/>
      <c r="I59" s="240" t="s">
        <v>963</v>
      </c>
      <c r="J59" s="851" t="str">
        <f>"【 記入例 】 "&amp;S59</f>
        <v xml:space="preserve">【 記入例 】 </v>
      </c>
      <c r="K59" s="852"/>
      <c r="L59" s="852"/>
      <c r="M59" s="852"/>
      <c r="N59" s="852"/>
      <c r="O59" s="852"/>
      <c r="P59" s="852"/>
      <c r="Q59" s="852"/>
      <c r="R59" s="853"/>
      <c r="S59" s="845"/>
      <c r="T59" s="846"/>
      <c r="U59" s="846"/>
      <c r="V59" s="847"/>
      <c r="W59" s="641"/>
      <c r="X59" s="642"/>
      <c r="Y59" s="641"/>
      <c r="Z59" s="642"/>
      <c r="AA59" s="81"/>
      <c r="AB59" s="82"/>
    </row>
    <row r="60" spans="1:28" ht="19.5" customHeight="1">
      <c r="A60" s="80"/>
      <c r="B60" s="81"/>
      <c r="C60" s="838"/>
      <c r="D60" s="700"/>
      <c r="E60" s="701"/>
      <c r="F60" s="701"/>
      <c r="G60" s="701"/>
      <c r="H60" s="702"/>
      <c r="I60" s="242"/>
      <c r="J60" s="713"/>
      <c r="K60" s="714"/>
      <c r="L60" s="714"/>
      <c r="M60" s="714"/>
      <c r="N60" s="714"/>
      <c r="O60" s="714"/>
      <c r="P60" s="714"/>
      <c r="Q60" s="714"/>
      <c r="R60" s="714"/>
      <c r="S60" s="714"/>
      <c r="T60" s="714"/>
      <c r="U60" s="714"/>
      <c r="V60" s="715"/>
      <c r="W60" s="643"/>
      <c r="X60" s="644"/>
      <c r="Y60" s="643"/>
      <c r="Z60" s="644"/>
      <c r="AA60" s="81"/>
      <c r="AB60" s="82"/>
    </row>
    <row r="61" spans="1:28" ht="12" customHeight="1">
      <c r="A61" s="80"/>
      <c r="B61" s="81"/>
      <c r="C61" s="837" t="s">
        <v>941</v>
      </c>
      <c r="D61" s="697"/>
      <c r="E61" s="698"/>
      <c r="F61" s="698"/>
      <c r="G61" s="698"/>
      <c r="H61" s="699"/>
      <c r="I61" s="240" t="s">
        <v>963</v>
      </c>
      <c r="J61" s="848" t="str">
        <f>"【 記入例 】 "&amp;S61</f>
        <v xml:space="preserve">【 記入例 】 </v>
      </c>
      <c r="K61" s="849"/>
      <c r="L61" s="849"/>
      <c r="M61" s="849"/>
      <c r="N61" s="849"/>
      <c r="O61" s="849"/>
      <c r="P61" s="849"/>
      <c r="Q61" s="849"/>
      <c r="R61" s="850"/>
      <c r="S61" s="845"/>
      <c r="T61" s="846"/>
      <c r="U61" s="846"/>
      <c r="V61" s="847"/>
      <c r="W61" s="641"/>
      <c r="X61" s="642"/>
      <c r="Y61" s="641"/>
      <c r="Z61" s="642"/>
      <c r="AA61" s="81"/>
      <c r="AB61" s="82"/>
    </row>
    <row r="62" spans="1:28" ht="19.5" customHeight="1">
      <c r="A62" s="80"/>
      <c r="B62" s="81"/>
      <c r="C62" s="838"/>
      <c r="D62" s="700"/>
      <c r="E62" s="701"/>
      <c r="F62" s="701"/>
      <c r="G62" s="701"/>
      <c r="H62" s="702"/>
      <c r="I62" s="242"/>
      <c r="J62" s="713"/>
      <c r="K62" s="714"/>
      <c r="L62" s="714"/>
      <c r="M62" s="714"/>
      <c r="N62" s="714"/>
      <c r="O62" s="714"/>
      <c r="P62" s="714"/>
      <c r="Q62" s="714"/>
      <c r="R62" s="714"/>
      <c r="S62" s="714"/>
      <c r="T62" s="714"/>
      <c r="U62" s="714"/>
      <c r="V62" s="715"/>
      <c r="W62" s="643"/>
      <c r="X62" s="644"/>
      <c r="Y62" s="643"/>
      <c r="Z62" s="644"/>
      <c r="AA62" s="81"/>
      <c r="AB62" s="82"/>
    </row>
    <row r="63" spans="1:28" ht="12" customHeight="1">
      <c r="A63" s="80"/>
      <c r="B63" s="81"/>
      <c r="C63" s="837" t="s">
        <v>942</v>
      </c>
      <c r="D63" s="697"/>
      <c r="E63" s="698"/>
      <c r="F63" s="698"/>
      <c r="G63" s="698"/>
      <c r="H63" s="699"/>
      <c r="I63" s="240" t="s">
        <v>963</v>
      </c>
      <c r="J63" s="848" t="str">
        <f>"【 記入例 】 "&amp;S63</f>
        <v xml:space="preserve">【 記入例 】 </v>
      </c>
      <c r="K63" s="849"/>
      <c r="L63" s="849"/>
      <c r="M63" s="849"/>
      <c r="N63" s="849"/>
      <c r="O63" s="849"/>
      <c r="P63" s="849"/>
      <c r="Q63" s="849"/>
      <c r="R63" s="850"/>
      <c r="S63" s="845"/>
      <c r="T63" s="846"/>
      <c r="U63" s="846"/>
      <c r="V63" s="847"/>
      <c r="W63" s="641"/>
      <c r="X63" s="642"/>
      <c r="Y63" s="641"/>
      <c r="Z63" s="642"/>
      <c r="AA63" s="81"/>
      <c r="AB63" s="82"/>
    </row>
    <row r="64" spans="1:28" ht="19.5" customHeight="1">
      <c r="A64" s="80"/>
      <c r="B64" s="81"/>
      <c r="C64" s="838"/>
      <c r="D64" s="700"/>
      <c r="E64" s="701"/>
      <c r="F64" s="701"/>
      <c r="G64" s="701"/>
      <c r="H64" s="702"/>
      <c r="I64" s="242"/>
      <c r="J64" s="713"/>
      <c r="K64" s="714"/>
      <c r="L64" s="714"/>
      <c r="M64" s="714"/>
      <c r="N64" s="714"/>
      <c r="O64" s="714"/>
      <c r="P64" s="714"/>
      <c r="Q64" s="714"/>
      <c r="R64" s="714"/>
      <c r="S64" s="714"/>
      <c r="T64" s="714"/>
      <c r="U64" s="714"/>
      <c r="V64" s="715"/>
      <c r="W64" s="643"/>
      <c r="X64" s="644"/>
      <c r="Y64" s="643"/>
      <c r="Z64" s="644"/>
      <c r="AA64" s="81"/>
      <c r="AB64" s="82"/>
    </row>
    <row r="65" spans="1:28" ht="12" customHeight="1">
      <c r="A65" s="80"/>
      <c r="B65" s="81"/>
      <c r="C65" s="837" t="s">
        <v>943</v>
      </c>
      <c r="D65" s="697"/>
      <c r="E65" s="698"/>
      <c r="F65" s="698"/>
      <c r="G65" s="698"/>
      <c r="H65" s="699"/>
      <c r="I65" s="240" t="s">
        <v>963</v>
      </c>
      <c r="J65" s="848" t="str">
        <f>"【 記入例 】 "&amp;S65</f>
        <v xml:space="preserve">【 記入例 】 </v>
      </c>
      <c r="K65" s="849"/>
      <c r="L65" s="849"/>
      <c r="M65" s="849"/>
      <c r="N65" s="849"/>
      <c r="O65" s="849"/>
      <c r="P65" s="849"/>
      <c r="Q65" s="849"/>
      <c r="R65" s="850"/>
      <c r="S65" s="845"/>
      <c r="T65" s="846"/>
      <c r="U65" s="846"/>
      <c r="V65" s="847"/>
      <c r="W65" s="641"/>
      <c r="X65" s="642"/>
      <c r="Y65" s="641"/>
      <c r="Z65" s="642"/>
      <c r="AA65" s="81"/>
      <c r="AB65" s="82"/>
    </row>
    <row r="66" spans="1:28" ht="19.5" customHeight="1">
      <c r="A66" s="80"/>
      <c r="B66" s="81"/>
      <c r="C66" s="838"/>
      <c r="D66" s="700"/>
      <c r="E66" s="701"/>
      <c r="F66" s="701"/>
      <c r="G66" s="701"/>
      <c r="H66" s="702"/>
      <c r="I66" s="242"/>
      <c r="J66" s="713"/>
      <c r="K66" s="714"/>
      <c r="L66" s="714"/>
      <c r="M66" s="714"/>
      <c r="N66" s="714"/>
      <c r="O66" s="714"/>
      <c r="P66" s="714"/>
      <c r="Q66" s="714"/>
      <c r="R66" s="714"/>
      <c r="S66" s="714"/>
      <c r="T66" s="714"/>
      <c r="U66" s="714"/>
      <c r="V66" s="715"/>
      <c r="W66" s="643"/>
      <c r="X66" s="644"/>
      <c r="Y66" s="643"/>
      <c r="Z66" s="644"/>
      <c r="AA66" s="81"/>
      <c r="AB66" s="82"/>
    </row>
    <row r="67" spans="1:28" ht="12" customHeight="1">
      <c r="A67" s="80"/>
      <c r="B67" s="81"/>
      <c r="C67" s="837" t="s">
        <v>944</v>
      </c>
      <c r="D67" s="697"/>
      <c r="E67" s="698"/>
      <c r="F67" s="698"/>
      <c r="G67" s="698"/>
      <c r="H67" s="699"/>
      <c r="I67" s="240" t="s">
        <v>963</v>
      </c>
      <c r="J67" s="848" t="str">
        <f>"【 記入例 】 "&amp;S67</f>
        <v xml:space="preserve">【 記入例 】 </v>
      </c>
      <c r="K67" s="849"/>
      <c r="L67" s="849"/>
      <c r="M67" s="849"/>
      <c r="N67" s="849"/>
      <c r="O67" s="849"/>
      <c r="P67" s="849"/>
      <c r="Q67" s="849"/>
      <c r="R67" s="850"/>
      <c r="S67" s="845"/>
      <c r="T67" s="846"/>
      <c r="U67" s="846"/>
      <c r="V67" s="847"/>
      <c r="W67" s="641"/>
      <c r="X67" s="642"/>
      <c r="Y67" s="641"/>
      <c r="Z67" s="642"/>
      <c r="AA67" s="81"/>
      <c r="AB67" s="82"/>
    </row>
    <row r="68" spans="1:28" ht="19.5" customHeight="1">
      <c r="A68" s="80"/>
      <c r="B68" s="81"/>
      <c r="C68" s="838"/>
      <c r="D68" s="700"/>
      <c r="E68" s="701"/>
      <c r="F68" s="701"/>
      <c r="G68" s="701"/>
      <c r="H68" s="702"/>
      <c r="I68" s="242"/>
      <c r="J68" s="713"/>
      <c r="K68" s="714"/>
      <c r="L68" s="714"/>
      <c r="M68" s="714"/>
      <c r="N68" s="714"/>
      <c r="O68" s="714"/>
      <c r="P68" s="714"/>
      <c r="Q68" s="714"/>
      <c r="R68" s="714"/>
      <c r="S68" s="714"/>
      <c r="T68" s="714"/>
      <c r="U68" s="714"/>
      <c r="V68" s="715"/>
      <c r="W68" s="643"/>
      <c r="X68" s="644"/>
      <c r="Y68" s="643"/>
      <c r="Z68" s="644"/>
      <c r="AA68" s="81"/>
      <c r="AB68" s="82"/>
    </row>
    <row r="69" spans="1:28" ht="12" customHeight="1">
      <c r="A69" s="80"/>
      <c r="B69" s="82"/>
      <c r="C69" s="843" t="s">
        <v>945</v>
      </c>
      <c r="D69" s="839"/>
      <c r="E69" s="698"/>
      <c r="F69" s="698"/>
      <c r="G69" s="698"/>
      <c r="H69" s="699"/>
      <c r="I69" s="240" t="s">
        <v>963</v>
      </c>
      <c r="J69" s="848" t="str">
        <f>"【 記入例 】 "&amp;S69</f>
        <v xml:space="preserve">【 記入例 】 </v>
      </c>
      <c r="K69" s="849"/>
      <c r="L69" s="849"/>
      <c r="M69" s="849"/>
      <c r="N69" s="849"/>
      <c r="O69" s="849"/>
      <c r="P69" s="849"/>
      <c r="Q69" s="849"/>
      <c r="R69" s="850"/>
      <c r="S69" s="845"/>
      <c r="T69" s="846"/>
      <c r="U69" s="846"/>
      <c r="V69" s="847"/>
      <c r="W69" s="641"/>
      <c r="X69" s="642"/>
      <c r="Y69" s="641"/>
      <c r="Z69" s="642"/>
      <c r="AA69" s="81"/>
      <c r="AB69" s="82"/>
    </row>
    <row r="70" spans="1:28" ht="19.5" customHeight="1">
      <c r="A70" s="80"/>
      <c r="B70" s="82"/>
      <c r="C70" s="844"/>
      <c r="D70" s="840"/>
      <c r="E70" s="841"/>
      <c r="F70" s="841"/>
      <c r="G70" s="841"/>
      <c r="H70" s="842"/>
      <c r="I70" s="243"/>
      <c r="J70" s="713"/>
      <c r="K70" s="714"/>
      <c r="L70" s="714"/>
      <c r="M70" s="714"/>
      <c r="N70" s="714"/>
      <c r="O70" s="714"/>
      <c r="P70" s="714"/>
      <c r="Q70" s="714"/>
      <c r="R70" s="714"/>
      <c r="S70" s="714"/>
      <c r="T70" s="714"/>
      <c r="U70" s="714"/>
      <c r="V70" s="715"/>
      <c r="W70" s="643"/>
      <c r="X70" s="644"/>
      <c r="Y70" s="643"/>
      <c r="Z70" s="644"/>
      <c r="AA70" s="80"/>
      <c r="AB70" s="82"/>
    </row>
    <row r="71" spans="1:28" ht="24" customHeight="1">
      <c r="A71" s="80"/>
      <c r="B71" s="81"/>
      <c r="C71" s="86"/>
      <c r="D71" s="86"/>
      <c r="E71" s="86"/>
      <c r="F71" s="86"/>
      <c r="G71" s="86"/>
      <c r="H71" s="86"/>
      <c r="I71" s="86"/>
      <c r="J71" s="86"/>
      <c r="K71" s="86"/>
      <c r="L71" s="86"/>
      <c r="M71" s="86"/>
      <c r="N71" s="86"/>
      <c r="O71" s="86"/>
      <c r="P71" s="86"/>
      <c r="Q71" s="86"/>
      <c r="R71" s="86"/>
      <c r="S71" s="86"/>
      <c r="T71" s="86"/>
      <c r="U71" s="86"/>
      <c r="V71" s="86"/>
      <c r="W71" s="86"/>
      <c r="X71" s="87"/>
      <c r="Y71" s="771" t="s">
        <v>946</v>
      </c>
      <c r="Z71" s="772"/>
      <c r="AA71" s="80"/>
      <c r="AB71" s="82"/>
    </row>
    <row r="72" spans="1:28" ht="21.75" customHeight="1">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2"/>
    </row>
    <row r="73" spans="1:28" ht="21.75" customHeight="1">
      <c r="A73" s="80"/>
      <c r="B73" s="776" t="s">
        <v>2010</v>
      </c>
      <c r="C73" s="777"/>
      <c r="D73" s="777"/>
      <c r="E73" s="777"/>
      <c r="F73" s="777"/>
      <c r="G73" s="777"/>
      <c r="H73" s="777"/>
      <c r="I73" s="58" t="s">
        <v>963</v>
      </c>
      <c r="J73" s="750" t="str">
        <f>IF(Y51=1,J52,IF(Y53=1,J54,IF(Y55=1,J56,IF(Y57=1,J58,IF(Y59=1,J60,IF(Y61=1,J62,IF(Y63=1,J64,IF(Y65=1,J66,IF(Y67=1,J68,IF(Y69=1,J70,"選択されていません"))))))))))</f>
        <v>選択されていません</v>
      </c>
      <c r="K73" s="751"/>
      <c r="L73" s="751"/>
      <c r="M73" s="751"/>
      <c r="N73" s="751"/>
      <c r="O73" s="751"/>
      <c r="P73" s="751"/>
      <c r="Q73" s="751"/>
      <c r="R73" s="751"/>
      <c r="S73" s="751"/>
      <c r="T73" s="751"/>
      <c r="U73" s="752"/>
      <c r="V73" s="80"/>
      <c r="W73" s="81"/>
      <c r="X73" s="81"/>
      <c r="Y73" s="81"/>
      <c r="Z73" s="82"/>
      <c r="AA73" s="82"/>
      <c r="AB73" s="82"/>
    </row>
    <row r="74" spans="1:28" ht="21.75" customHeight="1">
      <c r="A74" s="80"/>
      <c r="B74" s="81"/>
      <c r="C74" s="81"/>
      <c r="D74" s="81"/>
      <c r="E74" s="81"/>
      <c r="F74" s="81"/>
      <c r="G74" s="81"/>
      <c r="H74" s="86"/>
      <c r="I74" s="86"/>
      <c r="J74" s="86"/>
      <c r="K74" s="86"/>
      <c r="L74" s="86"/>
      <c r="M74" s="86"/>
      <c r="N74" s="86"/>
      <c r="O74" s="86"/>
      <c r="P74" s="86"/>
      <c r="Q74" s="86"/>
      <c r="R74" s="86"/>
      <c r="S74" s="86"/>
      <c r="T74" s="86"/>
      <c r="U74" s="86"/>
      <c r="V74" s="81"/>
      <c r="W74" s="81"/>
      <c r="X74" s="81"/>
      <c r="Y74" s="81"/>
      <c r="Z74" s="82"/>
      <c r="AA74" s="82"/>
      <c r="AB74" s="77"/>
    </row>
    <row r="75" spans="1:28" ht="21.75" customHeight="1">
      <c r="A75" s="80"/>
      <c r="B75" s="740" t="s">
        <v>947</v>
      </c>
      <c r="C75" s="741"/>
      <c r="D75" s="741"/>
      <c r="E75" s="741"/>
      <c r="F75" s="741"/>
      <c r="G75" s="741"/>
      <c r="H75" s="741"/>
      <c r="I75" s="742"/>
      <c r="J75" s="773" t="s">
        <v>1983</v>
      </c>
      <c r="K75" s="774"/>
      <c r="L75" s="774"/>
      <c r="M75" s="774"/>
      <c r="N75" s="774"/>
      <c r="O75" s="774"/>
      <c r="P75" s="774"/>
      <c r="Q75" s="774"/>
      <c r="R75" s="774"/>
      <c r="S75" s="774"/>
      <c r="T75" s="774"/>
      <c r="U75" s="774"/>
      <c r="V75" s="774"/>
      <c r="W75" s="774"/>
      <c r="X75" s="774"/>
      <c r="Y75" s="774"/>
      <c r="Z75" s="775"/>
      <c r="AA75" s="82"/>
      <c r="AB75" s="77"/>
    </row>
    <row r="76" spans="1:28" ht="12.75">
      <c r="A76" s="80"/>
      <c r="B76" s="89"/>
      <c r="C76" s="743" t="s">
        <v>948</v>
      </c>
      <c r="D76" s="744"/>
      <c r="E76" s="745"/>
      <c r="F76" s="743" t="s">
        <v>949</v>
      </c>
      <c r="G76" s="744"/>
      <c r="H76" s="744"/>
      <c r="I76" s="744"/>
      <c r="J76" s="745"/>
      <c r="K76" s="743" t="s">
        <v>950</v>
      </c>
      <c r="L76" s="744"/>
      <c r="M76" s="745"/>
      <c r="N76" s="743" t="s">
        <v>951</v>
      </c>
      <c r="O76" s="744"/>
      <c r="P76" s="745"/>
      <c r="Q76" s="743" t="s">
        <v>952</v>
      </c>
      <c r="R76" s="744"/>
      <c r="S76" s="744"/>
      <c r="T76" s="745"/>
      <c r="U76" s="756" t="s">
        <v>953</v>
      </c>
      <c r="V76" s="744"/>
      <c r="W76" s="745"/>
      <c r="X76" s="756" t="s">
        <v>954</v>
      </c>
      <c r="Y76" s="744"/>
      <c r="Z76" s="745"/>
      <c r="AA76" s="82"/>
      <c r="AB76" s="77"/>
    </row>
    <row r="77" spans="1:28" ht="21.75" customHeight="1">
      <c r="A77" s="80"/>
      <c r="B77" s="326" t="s">
        <v>955</v>
      </c>
      <c r="C77" s="757"/>
      <c r="D77" s="738"/>
      <c r="E77" s="739"/>
      <c r="F77" s="737"/>
      <c r="G77" s="738"/>
      <c r="H77" s="738"/>
      <c r="I77" s="738"/>
      <c r="J77" s="739"/>
      <c r="K77" s="737"/>
      <c r="L77" s="738"/>
      <c r="M77" s="739"/>
      <c r="N77" s="737"/>
      <c r="O77" s="738"/>
      <c r="P77" s="739"/>
      <c r="Q77" s="737"/>
      <c r="R77" s="738"/>
      <c r="S77" s="738"/>
      <c r="T77" s="739"/>
      <c r="U77" s="749"/>
      <c r="V77" s="738"/>
      <c r="W77" s="739"/>
      <c r="X77" s="749"/>
      <c r="Y77" s="738"/>
      <c r="Z77" s="739"/>
      <c r="AA77" s="82"/>
      <c r="AB77" s="77"/>
    </row>
    <row r="78" spans="1:28" ht="21.75" customHeight="1">
      <c r="A78" s="80"/>
      <c r="B78" s="86"/>
      <c r="C78" s="86"/>
      <c r="D78" s="86"/>
      <c r="E78" s="86"/>
      <c r="F78" s="86"/>
      <c r="G78" s="86"/>
      <c r="H78" s="86"/>
      <c r="I78" s="86"/>
      <c r="J78" s="86"/>
      <c r="K78" s="86"/>
      <c r="L78" s="86"/>
      <c r="M78" s="86"/>
      <c r="N78" s="86"/>
      <c r="O78" s="86"/>
      <c r="P78" s="86"/>
      <c r="Q78" s="86"/>
      <c r="R78" s="86"/>
      <c r="S78" s="86"/>
      <c r="T78" s="86"/>
      <c r="U78" s="86"/>
      <c r="V78" s="86"/>
      <c r="W78" s="86"/>
      <c r="X78" s="82"/>
      <c r="Y78" s="82"/>
      <c r="Z78" s="82"/>
      <c r="AA78" s="82"/>
      <c r="AB78" s="77"/>
    </row>
    <row r="79" spans="1:28" ht="21.75" customHeight="1">
      <c r="A79" s="80"/>
      <c r="B79" s="762" t="s">
        <v>2011</v>
      </c>
      <c r="C79" s="763"/>
      <c r="D79" s="763"/>
      <c r="E79" s="763"/>
      <c r="F79" s="763"/>
      <c r="G79" s="763"/>
      <c r="H79" s="763"/>
      <c r="I79" s="58" t="s">
        <v>963</v>
      </c>
      <c r="J79" s="750" t="str">
        <f>IF(Y51=2,J52,IF(Y53=2,J54,IF(Y55=2,J56,IF(Y57=2,J58,IF(Y59=2,J60,IF(Y61=2,J62,IF(Y63=2,J64,IF(Y65=2,J66,IF(Y67=2,J68,IF(Y69=2,J70,"選択されていません"))))))))))</f>
        <v>選択されていません</v>
      </c>
      <c r="K79" s="751"/>
      <c r="L79" s="751"/>
      <c r="M79" s="751"/>
      <c r="N79" s="751"/>
      <c r="O79" s="751"/>
      <c r="P79" s="751"/>
      <c r="Q79" s="751"/>
      <c r="R79" s="751"/>
      <c r="S79" s="751"/>
      <c r="T79" s="751"/>
      <c r="U79" s="752"/>
      <c r="V79" s="80"/>
      <c r="W79" s="81"/>
      <c r="X79" s="82"/>
      <c r="Y79" s="82"/>
      <c r="Z79" s="82"/>
      <c r="AA79" s="82"/>
      <c r="AB79" s="82"/>
    </row>
    <row r="80" spans="1:28" ht="21.75" customHeight="1">
      <c r="A80" s="80"/>
      <c r="B80" s="81"/>
      <c r="C80" s="81"/>
      <c r="D80" s="81"/>
      <c r="E80" s="81"/>
      <c r="F80" s="81"/>
      <c r="G80" s="81"/>
      <c r="H80" s="86"/>
      <c r="I80" s="86"/>
      <c r="J80" s="86"/>
      <c r="K80" s="86"/>
      <c r="L80" s="86"/>
      <c r="M80" s="86"/>
      <c r="N80" s="86"/>
      <c r="O80" s="86"/>
      <c r="P80" s="86"/>
      <c r="Q80" s="86"/>
      <c r="R80" s="86"/>
      <c r="S80" s="86"/>
      <c r="T80" s="86"/>
      <c r="U80" s="86"/>
      <c r="V80" s="81"/>
      <c r="W80" s="81"/>
      <c r="X80" s="81"/>
      <c r="Y80" s="81"/>
      <c r="Z80" s="82"/>
      <c r="AA80" s="82"/>
      <c r="AB80" s="77"/>
    </row>
    <row r="81" spans="1:28" ht="21.75" customHeight="1">
      <c r="A81" s="80"/>
      <c r="B81" s="740" t="s">
        <v>947</v>
      </c>
      <c r="C81" s="741"/>
      <c r="D81" s="741"/>
      <c r="E81" s="741"/>
      <c r="F81" s="741"/>
      <c r="G81" s="741"/>
      <c r="H81" s="742"/>
      <c r="I81" s="81"/>
      <c r="J81" s="753" t="s">
        <v>1983</v>
      </c>
      <c r="K81" s="754"/>
      <c r="L81" s="754"/>
      <c r="M81" s="754"/>
      <c r="N81" s="754"/>
      <c r="O81" s="754"/>
      <c r="P81" s="754"/>
      <c r="Q81" s="754"/>
      <c r="R81" s="754"/>
      <c r="S81" s="754"/>
      <c r="T81" s="754"/>
      <c r="U81" s="754"/>
      <c r="V81" s="754"/>
      <c r="W81" s="754"/>
      <c r="X81" s="754"/>
      <c r="Y81" s="754"/>
      <c r="Z81" s="755"/>
      <c r="AA81" s="82"/>
      <c r="AB81" s="77"/>
    </row>
    <row r="82" spans="1:28" ht="12.75">
      <c r="A82" s="80"/>
      <c r="B82" s="89"/>
      <c r="C82" s="743" t="s">
        <v>948</v>
      </c>
      <c r="D82" s="744"/>
      <c r="E82" s="745"/>
      <c r="F82" s="743" t="s">
        <v>949</v>
      </c>
      <c r="G82" s="744"/>
      <c r="H82" s="744"/>
      <c r="I82" s="744"/>
      <c r="J82" s="745"/>
      <c r="K82" s="743" t="s">
        <v>950</v>
      </c>
      <c r="L82" s="744"/>
      <c r="M82" s="745"/>
      <c r="N82" s="743" t="s">
        <v>951</v>
      </c>
      <c r="O82" s="744"/>
      <c r="P82" s="745"/>
      <c r="Q82" s="743" t="s">
        <v>952</v>
      </c>
      <c r="R82" s="744"/>
      <c r="S82" s="744"/>
      <c r="T82" s="745"/>
      <c r="U82" s="756" t="s">
        <v>953</v>
      </c>
      <c r="V82" s="744"/>
      <c r="W82" s="745"/>
      <c r="X82" s="756" t="s">
        <v>954</v>
      </c>
      <c r="Y82" s="744"/>
      <c r="Z82" s="745"/>
      <c r="AA82" s="82"/>
      <c r="AB82" s="77"/>
    </row>
    <row r="83" spans="1:28" ht="21.75" customHeight="1">
      <c r="A83" s="80"/>
      <c r="B83" s="326" t="s">
        <v>955</v>
      </c>
      <c r="C83" s="737"/>
      <c r="D83" s="738"/>
      <c r="E83" s="739"/>
      <c r="F83" s="737"/>
      <c r="G83" s="738"/>
      <c r="H83" s="738"/>
      <c r="I83" s="738"/>
      <c r="J83" s="739"/>
      <c r="K83" s="737"/>
      <c r="L83" s="738"/>
      <c r="M83" s="739"/>
      <c r="N83" s="737"/>
      <c r="O83" s="738"/>
      <c r="P83" s="739"/>
      <c r="Q83" s="757"/>
      <c r="R83" s="738"/>
      <c r="S83" s="738"/>
      <c r="T83" s="739"/>
      <c r="U83" s="749"/>
      <c r="V83" s="738"/>
      <c r="W83" s="739"/>
      <c r="X83" s="749"/>
      <c r="Y83" s="738"/>
      <c r="Z83" s="739"/>
      <c r="AA83" s="82"/>
      <c r="AB83" s="77"/>
    </row>
    <row r="84" spans="1:28" ht="12.75">
      <c r="A84" s="77"/>
      <c r="B84" s="81"/>
      <c r="C84" s="86"/>
      <c r="D84" s="86"/>
      <c r="E84" s="86"/>
      <c r="F84" s="87"/>
      <c r="G84" s="86"/>
      <c r="H84" s="88"/>
      <c r="I84" s="88"/>
      <c r="J84" s="86"/>
      <c r="K84" s="86"/>
      <c r="L84" s="86"/>
      <c r="M84" s="86"/>
      <c r="N84" s="86"/>
      <c r="O84" s="87"/>
      <c r="P84" s="86"/>
      <c r="Q84" s="88"/>
      <c r="R84" s="86"/>
      <c r="S84" s="86"/>
      <c r="T84" s="86"/>
      <c r="U84" s="86"/>
      <c r="V84" s="86"/>
      <c r="W84" s="86"/>
      <c r="X84" s="86"/>
      <c r="Y84" s="81"/>
      <c r="Z84" s="81"/>
      <c r="AA84" s="77"/>
      <c r="AB84" s="77"/>
    </row>
    <row r="85" spans="1:28" ht="12.7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row>
    <row r="86" spans="1:28" ht="12.75">
      <c r="A86" s="77"/>
      <c r="B86" s="81"/>
      <c r="C86" s="77"/>
      <c r="D86" s="78"/>
      <c r="E86" s="78"/>
      <c r="F86" s="123"/>
      <c r="G86" s="78"/>
      <c r="H86" s="124"/>
      <c r="I86" s="124"/>
      <c r="J86" s="78"/>
      <c r="K86" s="78"/>
      <c r="L86" s="78"/>
      <c r="M86" s="78"/>
      <c r="N86" s="78"/>
      <c r="O86" s="123"/>
      <c r="P86" s="78"/>
      <c r="Q86" s="124"/>
      <c r="R86" s="78"/>
      <c r="S86" s="78"/>
      <c r="T86" s="78"/>
      <c r="U86" s="78"/>
      <c r="V86" s="78"/>
      <c r="W86" s="78"/>
      <c r="X86" s="78"/>
      <c r="Y86" s="78"/>
      <c r="Z86" s="78"/>
      <c r="AA86" s="77"/>
      <c r="AB86" s="77"/>
    </row>
    <row r="87" spans="1:28" ht="18" customHeight="1">
      <c r="A87" s="77"/>
      <c r="B87" s="746" t="s">
        <v>1170</v>
      </c>
      <c r="C87" s="747"/>
      <c r="D87" s="747"/>
      <c r="E87" s="747"/>
      <c r="F87" s="747"/>
      <c r="G87" s="747"/>
      <c r="H87" s="747"/>
      <c r="I87" s="747"/>
      <c r="J87" s="747"/>
      <c r="K87" s="747"/>
      <c r="L87" s="747"/>
      <c r="M87" s="748"/>
      <c r="N87" s="354"/>
      <c r="O87" s="354"/>
      <c r="P87" s="354"/>
      <c r="Q87" s="354"/>
      <c r="R87" s="354"/>
      <c r="S87" s="354"/>
      <c r="T87" s="355"/>
      <c r="U87" s="355"/>
      <c r="V87" s="355"/>
      <c r="W87" s="355"/>
      <c r="X87" s="355"/>
      <c r="Y87" s="355"/>
      <c r="Z87" s="77"/>
      <c r="AA87" s="77"/>
      <c r="AB87" s="77"/>
    </row>
    <row r="88" spans="1:28" ht="15.75" customHeight="1">
      <c r="A88" s="77"/>
      <c r="B88" s="355"/>
      <c r="C88" s="354"/>
      <c r="D88" s="355"/>
      <c r="E88" s="355"/>
      <c r="F88" s="355"/>
      <c r="G88" s="355"/>
      <c r="H88" s="355"/>
      <c r="I88" s="355"/>
      <c r="J88" s="355"/>
      <c r="K88" s="355"/>
      <c r="L88" s="355"/>
      <c r="M88" s="355"/>
      <c r="N88" s="354"/>
      <c r="O88" s="355"/>
      <c r="P88" s="355"/>
      <c r="Q88" s="355"/>
      <c r="R88" s="355"/>
      <c r="S88" s="355"/>
      <c r="T88" s="355"/>
      <c r="U88" s="355"/>
      <c r="V88" s="355"/>
      <c r="W88" s="355"/>
      <c r="X88" s="355"/>
      <c r="Y88" s="355"/>
      <c r="Z88" s="123"/>
      <c r="AA88" s="77"/>
      <c r="AB88" s="77"/>
    </row>
    <row r="89" spans="1:28" ht="14.25">
      <c r="A89" s="125"/>
      <c r="B89" s="780" t="s">
        <v>2014</v>
      </c>
      <c r="C89" s="747"/>
      <c r="D89" s="747"/>
      <c r="E89" s="747"/>
      <c r="F89" s="747"/>
      <c r="G89" s="747"/>
      <c r="H89" s="747"/>
      <c r="I89" s="747"/>
      <c r="J89" s="747"/>
      <c r="K89" s="747"/>
      <c r="L89" s="747"/>
      <c r="M89" s="747"/>
      <c r="N89" s="747"/>
      <c r="O89" s="747"/>
      <c r="P89" s="747"/>
      <c r="Q89" s="747"/>
      <c r="R89" s="747"/>
      <c r="S89" s="747"/>
      <c r="T89" s="747"/>
      <c r="U89" s="747"/>
      <c r="V89" s="747"/>
      <c r="W89" s="747"/>
      <c r="X89" s="747"/>
      <c r="Y89" s="747"/>
      <c r="Z89" s="126"/>
      <c r="AA89" s="125"/>
      <c r="AB89" s="125"/>
    </row>
    <row r="90" spans="1:28" ht="15.75" customHeight="1">
      <c r="A90" s="125"/>
      <c r="B90" s="356"/>
      <c r="C90" s="357" t="s">
        <v>956</v>
      </c>
      <c r="D90" s="764" t="s">
        <v>2015</v>
      </c>
      <c r="E90" s="765"/>
      <c r="F90" s="765"/>
      <c r="G90" s="765"/>
      <c r="H90" s="765"/>
      <c r="I90" s="765"/>
      <c r="J90" s="765"/>
      <c r="K90" s="765"/>
      <c r="L90" s="765"/>
      <c r="M90" s="765"/>
      <c r="N90" s="765"/>
      <c r="O90" s="765"/>
      <c r="P90" s="766"/>
      <c r="Q90" s="356"/>
      <c r="R90" s="356"/>
      <c r="S90" s="356"/>
      <c r="T90" s="356"/>
      <c r="U90" s="356"/>
      <c r="V90" s="356"/>
      <c r="W90" s="356"/>
      <c r="X90" s="356"/>
      <c r="Y90" s="356"/>
      <c r="Z90" s="127"/>
      <c r="AA90" s="125"/>
      <c r="AB90" s="125"/>
    </row>
    <row r="91" spans="1:28" ht="15.75" customHeight="1">
      <c r="A91" s="125"/>
      <c r="B91" s="356"/>
      <c r="C91" s="356"/>
      <c r="D91" s="767" t="s">
        <v>2016</v>
      </c>
      <c r="E91" s="768"/>
      <c r="F91" s="768"/>
      <c r="G91" s="768"/>
      <c r="H91" s="768"/>
      <c r="I91" s="768"/>
      <c r="J91" s="768"/>
      <c r="K91" s="768"/>
      <c r="L91" s="768"/>
      <c r="M91" s="768"/>
      <c r="N91" s="768"/>
      <c r="O91" s="769"/>
      <c r="P91" s="356"/>
      <c r="Q91" s="356"/>
      <c r="R91" s="356"/>
      <c r="S91" s="356"/>
      <c r="T91" s="356"/>
      <c r="U91" s="356"/>
      <c r="V91" s="356"/>
      <c r="W91" s="356"/>
      <c r="X91" s="356"/>
      <c r="Y91" s="356"/>
      <c r="Z91" s="127"/>
      <c r="AA91" s="125"/>
      <c r="AB91" s="125"/>
    </row>
    <row r="92" spans="1:28" ht="15" customHeight="1">
      <c r="A92" s="77"/>
      <c r="B92" s="123"/>
      <c r="C92" s="78"/>
      <c r="D92" s="123"/>
      <c r="E92" s="123"/>
      <c r="F92" s="123"/>
      <c r="G92" s="123"/>
      <c r="H92" s="123"/>
      <c r="I92" s="123"/>
      <c r="J92" s="123"/>
      <c r="K92" s="123"/>
      <c r="L92" s="123"/>
      <c r="M92" s="123"/>
      <c r="N92" s="78"/>
      <c r="O92" s="123"/>
      <c r="P92" s="123"/>
      <c r="Q92" s="123"/>
      <c r="R92" s="123"/>
      <c r="S92" s="123"/>
      <c r="T92" s="123"/>
      <c r="U92" s="123"/>
      <c r="V92" s="123"/>
      <c r="W92" s="123"/>
      <c r="X92" s="123"/>
      <c r="Y92" s="123"/>
      <c r="Z92" s="123"/>
      <c r="AA92" s="77"/>
      <c r="AB92" s="77"/>
    </row>
    <row r="93" spans="1:28" ht="8.25" customHeight="1">
      <c r="A93" s="77"/>
      <c r="B93" s="779" t="s">
        <v>1914</v>
      </c>
      <c r="C93" s="430"/>
      <c r="D93" s="430"/>
      <c r="E93" s="562"/>
      <c r="F93" s="778"/>
      <c r="G93" s="565"/>
      <c r="H93" s="565"/>
      <c r="I93" s="565"/>
      <c r="J93" s="565"/>
      <c r="K93" s="565"/>
      <c r="L93" s="565"/>
      <c r="M93" s="565"/>
      <c r="N93" s="565"/>
      <c r="O93" s="565"/>
      <c r="P93" s="565"/>
      <c r="Q93" s="565"/>
      <c r="R93" s="565"/>
      <c r="S93" s="565"/>
      <c r="T93" s="565"/>
      <c r="U93" s="565"/>
      <c r="V93" s="565"/>
      <c r="W93" s="565"/>
      <c r="X93" s="565"/>
      <c r="Y93" s="758"/>
      <c r="Z93" s="123"/>
      <c r="AA93" s="77"/>
      <c r="AB93" s="77"/>
    </row>
    <row r="94" spans="1:28" ht="24" customHeight="1">
      <c r="A94" s="77"/>
      <c r="B94" s="563"/>
      <c r="C94" s="430"/>
      <c r="D94" s="430"/>
      <c r="E94" s="562"/>
      <c r="F94" s="759"/>
      <c r="G94" s="760"/>
      <c r="H94" s="760"/>
      <c r="I94" s="760"/>
      <c r="J94" s="760"/>
      <c r="K94" s="760"/>
      <c r="L94" s="760"/>
      <c r="M94" s="760"/>
      <c r="N94" s="760"/>
      <c r="O94" s="760"/>
      <c r="P94" s="760"/>
      <c r="Q94" s="760"/>
      <c r="R94" s="760"/>
      <c r="S94" s="760"/>
      <c r="T94" s="760"/>
      <c r="U94" s="760"/>
      <c r="V94" s="760"/>
      <c r="W94" s="760"/>
      <c r="X94" s="761"/>
      <c r="Y94" s="569"/>
      <c r="Z94" s="123"/>
      <c r="AA94" s="77"/>
      <c r="AB94" s="77"/>
    </row>
    <row r="95" spans="1:28" ht="8.25" customHeight="1">
      <c r="A95" s="77"/>
      <c r="B95" s="564"/>
      <c r="C95" s="565"/>
      <c r="D95" s="565"/>
      <c r="E95" s="566"/>
      <c r="F95" s="778"/>
      <c r="G95" s="565"/>
      <c r="H95" s="565"/>
      <c r="I95" s="565"/>
      <c r="J95" s="565"/>
      <c r="K95" s="565"/>
      <c r="L95" s="565"/>
      <c r="M95" s="565"/>
      <c r="N95" s="565"/>
      <c r="O95" s="565"/>
      <c r="P95" s="565"/>
      <c r="Q95" s="565"/>
      <c r="R95" s="565"/>
      <c r="S95" s="565"/>
      <c r="T95" s="565"/>
      <c r="U95" s="565"/>
      <c r="V95" s="565"/>
      <c r="W95" s="565"/>
      <c r="X95" s="565"/>
      <c r="Y95" s="570"/>
      <c r="Z95" s="123"/>
      <c r="AA95" s="77"/>
      <c r="AB95" s="77"/>
    </row>
    <row r="96" spans="1:28" ht="15.75" customHeight="1">
      <c r="A96" s="77"/>
      <c r="B96" s="123"/>
      <c r="C96" s="78"/>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77"/>
      <c r="AB96" s="77"/>
    </row>
    <row r="97" spans="1:28" ht="15.75" customHeight="1">
      <c r="A97" s="80"/>
      <c r="B97" s="81"/>
      <c r="C97" s="770" t="s">
        <v>1171</v>
      </c>
      <c r="D97" s="747"/>
      <c r="E97" s="747"/>
      <c r="F97" s="747"/>
      <c r="G97" s="747"/>
      <c r="H97" s="747"/>
      <c r="I97" s="747"/>
      <c r="J97" s="747"/>
      <c r="K97" s="747"/>
      <c r="L97" s="747"/>
      <c r="M97" s="747"/>
      <c r="N97" s="747"/>
      <c r="O97" s="747"/>
      <c r="P97" s="747"/>
      <c r="Q97" s="747"/>
      <c r="R97" s="747"/>
      <c r="S97" s="747"/>
      <c r="T97" s="747"/>
      <c r="U97" s="748"/>
      <c r="V97" s="90"/>
      <c r="W97" s="82"/>
      <c r="X97" s="82"/>
      <c r="Y97" s="82"/>
      <c r="Z97" s="233" t="b">
        <v>0</v>
      </c>
      <c r="AA97" s="82"/>
      <c r="AB97" s="77"/>
    </row>
    <row r="98" spans="1:28" ht="15.75" customHeight="1">
      <c r="A98" s="77"/>
      <c r="B98" s="128"/>
      <c r="C98" s="78"/>
      <c r="D98" s="123"/>
      <c r="E98" s="123"/>
      <c r="F98" s="123"/>
      <c r="G98" s="123"/>
      <c r="H98" s="123"/>
      <c r="I98" s="123"/>
      <c r="J98" s="123"/>
      <c r="K98" s="123"/>
      <c r="L98" s="123"/>
      <c r="M98" s="123"/>
      <c r="N98" s="123"/>
      <c r="O98" s="123"/>
      <c r="P98" s="123"/>
      <c r="Q98" s="123"/>
      <c r="R98" s="123"/>
      <c r="S98" s="123"/>
      <c r="T98" s="123"/>
      <c r="U98" s="77"/>
      <c r="V98" s="77"/>
      <c r="W98" s="77"/>
      <c r="X98" s="77"/>
      <c r="Y98" s="77"/>
      <c r="Z98" s="77"/>
      <c r="AA98" s="77"/>
      <c r="AB98" s="77"/>
    </row>
    <row r="99" spans="1:28" ht="12.75">
      <c r="A99" s="80"/>
      <c r="B99" s="81"/>
      <c r="C99" s="781" t="s">
        <v>959</v>
      </c>
      <c r="D99" s="747"/>
      <c r="E99" s="747"/>
      <c r="F99" s="747"/>
      <c r="G99" s="747"/>
      <c r="H99" s="747"/>
      <c r="I99" s="747"/>
      <c r="J99" s="747"/>
      <c r="K99" s="747"/>
      <c r="L99" s="747"/>
      <c r="M99" s="747"/>
      <c r="N99" s="747"/>
      <c r="O99" s="747"/>
      <c r="P99" s="747"/>
      <c r="Q99" s="747"/>
      <c r="R99" s="747"/>
      <c r="S99" s="747"/>
      <c r="T99" s="747"/>
      <c r="U99" s="747"/>
      <c r="V99" s="747"/>
      <c r="W99" s="747"/>
      <c r="X99" s="748"/>
      <c r="Y99" s="594"/>
      <c r="Z99" s="596"/>
      <c r="AA99" s="82"/>
      <c r="AB99" s="77"/>
    </row>
    <row r="100" spans="1:28" ht="12.75">
      <c r="A100" s="77"/>
      <c r="B100" s="81"/>
      <c r="C100" s="77"/>
      <c r="D100" s="78"/>
      <c r="E100" s="78"/>
      <c r="F100" s="123"/>
      <c r="G100" s="78"/>
      <c r="H100" s="124"/>
      <c r="I100" s="124"/>
      <c r="J100" s="78"/>
      <c r="K100" s="78"/>
      <c r="L100" s="78"/>
      <c r="M100" s="78"/>
      <c r="N100" s="78"/>
      <c r="O100" s="123"/>
      <c r="P100" s="78"/>
      <c r="Q100" s="124"/>
      <c r="R100" s="78"/>
      <c r="S100" s="78"/>
      <c r="T100" s="78"/>
      <c r="U100" s="78"/>
      <c r="V100" s="78"/>
      <c r="W100" s="78"/>
      <c r="X100" s="78"/>
      <c r="Y100" s="77"/>
      <c r="Z100" s="77"/>
      <c r="AA100" s="77"/>
      <c r="AB100" s="77"/>
    </row>
    <row r="101" spans="1:28" ht="12.75">
      <c r="A101" s="80"/>
      <c r="B101" s="81"/>
      <c r="C101" s="81"/>
      <c r="D101" s="81"/>
      <c r="E101" s="81"/>
      <c r="F101" s="81"/>
      <c r="G101" s="81"/>
      <c r="H101" s="81"/>
      <c r="I101" s="81"/>
      <c r="J101" s="81"/>
      <c r="K101" s="81"/>
      <c r="L101" s="81"/>
      <c r="M101" s="81"/>
      <c r="N101" s="81"/>
      <c r="O101" s="81"/>
      <c r="P101" s="81"/>
      <c r="Q101" s="81"/>
      <c r="R101" s="81"/>
      <c r="S101" s="81"/>
      <c r="T101" s="81"/>
      <c r="U101" s="81"/>
      <c r="V101" s="517" t="s">
        <v>114</v>
      </c>
      <c r="W101" s="518"/>
      <c r="X101" s="518"/>
      <c r="Y101" s="519"/>
      <c r="Z101" s="81"/>
      <c r="AA101" s="81"/>
      <c r="AB101" s="82"/>
    </row>
    <row r="102" spans="1:28" ht="12.75">
      <c r="A102" s="80"/>
      <c r="B102" s="81"/>
      <c r="C102" s="81"/>
      <c r="D102" s="81"/>
      <c r="E102" s="81"/>
      <c r="F102" s="81"/>
      <c r="G102" s="81"/>
      <c r="H102" s="81"/>
      <c r="I102" s="81"/>
      <c r="J102" s="81"/>
      <c r="K102" s="81"/>
      <c r="L102" s="81"/>
      <c r="M102" s="81"/>
      <c r="N102" s="81"/>
      <c r="O102" s="81"/>
      <c r="P102" s="81"/>
      <c r="Q102" s="81"/>
      <c r="R102" s="81"/>
      <c r="S102" s="81"/>
      <c r="T102" s="81"/>
      <c r="U102" s="81"/>
      <c r="V102" s="520"/>
      <c r="W102" s="521"/>
      <c r="X102" s="521"/>
      <c r="Y102" s="522"/>
      <c r="Z102" s="81"/>
      <c r="AA102" s="81"/>
      <c r="AB102" s="82"/>
    </row>
    <row r="103" spans="1:28" ht="12.75">
      <c r="A103" s="80"/>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2"/>
    </row>
    <row r="104" spans="1:28" ht="12.75">
      <c r="A104" s="80"/>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2"/>
    </row>
    <row r="105" spans="1:28" ht="12.75">
      <c r="A105" s="80"/>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2"/>
    </row>
    <row r="106" spans="1:28" ht="12.75">
      <c r="A106" s="80"/>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2"/>
    </row>
    <row r="107" spans="1:28" ht="12.75">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row>
    <row r="108" spans="1:28" ht="15"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row>
    <row r="109" spans="1:28" ht="15" customHeigh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row>
    <row r="110" spans="1:28" ht="15" customHeight="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row>
    <row r="111" spans="1:28" ht="5.0999999999999996" customHeight="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row>
    <row r="112" spans="1:28" ht="14.1" hidden="1"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row>
    <row r="113" spans="1:28" ht="14.1" hidden="1"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row>
    <row r="114" spans="1:28" ht="14.1" hidden="1"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row>
    <row r="115" spans="1:28" ht="14.1" hidden="1" customHeigh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row>
    <row r="116" spans="1:28" ht="0.95" hidden="1" customHeigh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row>
    <row r="117" spans="1:28" ht="12" hidden="1" customHeigh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row>
    <row r="118" spans="1:28" ht="0.95" hidden="1" customHeight="1">
      <c r="A118" s="77"/>
      <c r="B118" s="77"/>
      <c r="C118" s="77"/>
      <c r="D118" s="77"/>
      <c r="E118" s="77"/>
      <c r="F118" s="77"/>
      <c r="G118" s="129"/>
      <c r="H118" s="77"/>
      <c r="I118" s="77"/>
      <c r="J118" s="77"/>
      <c r="K118" s="77"/>
      <c r="L118" s="77"/>
      <c r="M118" s="77"/>
      <c r="N118" s="77"/>
      <c r="O118" s="77"/>
      <c r="P118" s="77"/>
      <c r="Q118" s="77"/>
      <c r="R118" s="77"/>
      <c r="S118" s="77"/>
      <c r="T118" s="77"/>
      <c r="U118" s="77"/>
      <c r="V118" s="77"/>
      <c r="W118" s="77"/>
      <c r="X118" s="77"/>
      <c r="Y118" s="77"/>
      <c r="Z118" s="77"/>
      <c r="AA118" s="77"/>
      <c r="AB118" s="77"/>
    </row>
    <row r="119" spans="1:28" ht="0.95" hidden="1"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row>
    <row r="120" spans="1:28" ht="0.95" hidden="1" customHeight="1">
      <c r="A120" s="77"/>
      <c r="B120" s="77"/>
      <c r="C120" s="77"/>
      <c r="D120" s="77"/>
      <c r="E120" s="77"/>
      <c r="F120" s="129"/>
      <c r="G120" s="77"/>
      <c r="H120" s="77"/>
      <c r="I120" s="77"/>
      <c r="J120" s="77"/>
      <c r="K120" s="77"/>
      <c r="L120" s="77"/>
      <c r="M120" s="77"/>
      <c r="N120" s="77"/>
      <c r="O120" s="77"/>
      <c r="P120" s="77"/>
      <c r="Q120" s="77"/>
      <c r="R120" s="77"/>
      <c r="S120" s="77"/>
      <c r="T120" s="77"/>
      <c r="U120" s="77"/>
      <c r="V120" s="77"/>
      <c r="W120" s="77"/>
      <c r="X120" s="77"/>
      <c r="Y120" s="77"/>
      <c r="Z120" s="77"/>
      <c r="AA120" s="77"/>
      <c r="AB120" s="77"/>
    </row>
    <row r="121" spans="1:28" ht="0.95" hidden="1"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row>
    <row r="122" spans="1:28" ht="14.1" hidden="1" customHeigh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row>
    <row r="123" spans="1:28" ht="14.1" hidden="1" customHeight="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row>
    <row r="124" spans="1:28" ht="14.1" hidden="1" customHeight="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row>
    <row r="125" spans="1:28" ht="14.1" hidden="1" customHeight="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row>
    <row r="126" spans="1:28" ht="14.1" hidden="1" customHeight="1">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row>
    <row r="127" spans="1:28" ht="14.1" hidden="1" customHeight="1">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row>
    <row r="128" spans="1:28" ht="14.1" hidden="1" customHeight="1">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row>
    <row r="129" spans="1:28" ht="14.1" hidden="1" customHeigh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row>
    <row r="130" spans="1:28" ht="14.1" hidden="1" customHeight="1">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row>
    <row r="131" spans="1:28" ht="14.1" hidden="1" customHeigh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row>
    <row r="132" spans="1:28" ht="14.1" hidden="1" customHeight="1">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row>
    <row r="133" spans="1:28" ht="14.1" hidden="1" customHeight="1"/>
    <row r="134" spans="1:28" ht="14.1" hidden="1" customHeight="1"/>
    <row r="135" spans="1:28" ht="14.1" hidden="1" customHeight="1"/>
    <row r="136" spans="1:28" ht="14.1" hidden="1" customHeight="1">
      <c r="G136" s="58"/>
      <c r="H136" s="58"/>
      <c r="I136" s="58"/>
    </row>
    <row r="137" spans="1:28" ht="14.1" hidden="1" customHeight="1"/>
    <row r="138" spans="1:28" ht="14.1" hidden="1" customHeight="1"/>
    <row r="139" spans="1:28" ht="14.1" hidden="1" customHeight="1"/>
    <row r="140" spans="1:28" ht="14.1" hidden="1" customHeight="1"/>
    <row r="141" spans="1:28" ht="14.1" hidden="1" customHeight="1"/>
    <row r="142" spans="1:28" ht="14.1" hidden="1" customHeight="1"/>
    <row r="143" spans="1:28" ht="14.1" hidden="1" customHeight="1"/>
    <row r="144" spans="1:28" ht="14.1" hidden="1" customHeight="1"/>
    <row r="145" spans="12:21" ht="14.1" hidden="1" customHeight="1"/>
    <row r="146" spans="12:21" ht="14.1" hidden="1" customHeight="1"/>
    <row r="147" spans="12:21" ht="14.1" hidden="1" customHeight="1"/>
    <row r="148" spans="12:21" ht="14.1" hidden="1" customHeight="1"/>
    <row r="149" spans="12:21" ht="9" hidden="1" customHeight="1"/>
    <row r="150" spans="12:21" ht="0.95" hidden="1" customHeight="1"/>
    <row r="151" spans="12:21" ht="0.95" hidden="1" customHeight="1">
      <c r="U151" s="38" t="s">
        <v>636</v>
      </c>
    </row>
    <row r="152" spans="12:21" ht="0.95" hidden="1" customHeight="1">
      <c r="Q152" s="130" t="s">
        <v>1172</v>
      </c>
      <c r="U152" s="53" t="s">
        <v>1173</v>
      </c>
    </row>
    <row r="153" spans="12:21" ht="0.95" hidden="1" customHeight="1">
      <c r="Q153" s="53" t="s">
        <v>1174</v>
      </c>
      <c r="U153" s="130" t="s">
        <v>1175</v>
      </c>
    </row>
    <row r="154" spans="12:21" ht="0.95" hidden="1" customHeight="1">
      <c r="Q154" s="130" t="s">
        <v>1176</v>
      </c>
      <c r="U154" s="130" t="s">
        <v>1177</v>
      </c>
    </row>
    <row r="155" spans="12:21" ht="0.95" hidden="1" customHeight="1">
      <c r="Q155" s="53" t="s">
        <v>1178</v>
      </c>
      <c r="U155" s="130" t="s">
        <v>1179</v>
      </c>
    </row>
    <row r="156" spans="12:21" ht="0.95" hidden="1" customHeight="1">
      <c r="L156" s="131"/>
      <c r="M156" s="131"/>
      <c r="Q156" s="53" t="s">
        <v>1180</v>
      </c>
      <c r="U156" s="130" t="s">
        <v>1181</v>
      </c>
    </row>
    <row r="157" spans="12:21" ht="0.95" hidden="1" customHeight="1">
      <c r="Q157" s="53" t="s">
        <v>1182</v>
      </c>
      <c r="U157" s="130" t="s">
        <v>1183</v>
      </c>
    </row>
    <row r="158" spans="12:21" ht="0.95" hidden="1" customHeight="1">
      <c r="Q158" s="53" t="s">
        <v>1184</v>
      </c>
      <c r="U158" s="130" t="s">
        <v>1185</v>
      </c>
    </row>
    <row r="159" spans="12:21" ht="0.95" hidden="1" customHeight="1">
      <c r="Q159" s="53" t="s">
        <v>1186</v>
      </c>
      <c r="U159" s="130" t="s">
        <v>1187</v>
      </c>
    </row>
    <row r="160" spans="12:21" ht="0.95" hidden="1" customHeight="1">
      <c r="Q160" s="53" t="s">
        <v>1188</v>
      </c>
      <c r="U160" s="130" t="s">
        <v>1189</v>
      </c>
    </row>
    <row r="161" spans="2:21" ht="0.95" hidden="1" customHeight="1">
      <c r="B161" s="38" t="s">
        <v>1190</v>
      </c>
      <c r="D161" s="38"/>
      <c r="E161" s="58">
        <f ca="1">IFERROR(OFFSET(D171,$D161,0)," ")</f>
        <v>0</v>
      </c>
      <c r="F161" s="58">
        <f ca="1">IFERROR(OFFSET(E171,$D161,0)," ")</f>
        <v>0</v>
      </c>
      <c r="G161" s="58">
        <f ca="1">IFERROR(OFFSET(F171,$D161,0)," ")</f>
        <v>0</v>
      </c>
      <c r="Q161" s="53" t="s">
        <v>1191</v>
      </c>
      <c r="U161" s="130" t="s">
        <v>1192</v>
      </c>
    </row>
    <row r="162" spans="2:21" ht="0.95" hidden="1" customHeight="1">
      <c r="B162" s="38" t="s">
        <v>1193</v>
      </c>
      <c r="D162" s="38" t="e">
        <f>LEFT(#REF!,2)</f>
        <v>#REF!</v>
      </c>
      <c r="E162" s="38" t="str">
        <f ca="1">IFERROR(OFFSET(D171,$D162,0)," ")</f>
        <v xml:space="preserve"> </v>
      </c>
      <c r="F162" s="38" t="str">
        <f ca="1">IFERROR(OFFSET(E171,$D162,0)," ")</f>
        <v xml:space="preserve"> </v>
      </c>
      <c r="G162" s="38" t="str">
        <f ca="1">IFERROR(OFFSET(F171,$D162,0)," ")</f>
        <v xml:space="preserve"> </v>
      </c>
      <c r="Q162" s="53" t="s">
        <v>1194</v>
      </c>
      <c r="U162" s="130" t="s">
        <v>1195</v>
      </c>
    </row>
    <row r="163" spans="2:21" ht="0.95" hidden="1" customHeight="1">
      <c r="B163" s="38" t="s">
        <v>1196</v>
      </c>
      <c r="D163" s="38" t="str">
        <f>LEFT(V97,2)</f>
        <v/>
      </c>
      <c r="E163" s="38" t="str">
        <f ca="1">IFERROR(OFFSET(D171,$D163,0)," ")</f>
        <v xml:space="preserve"> </v>
      </c>
      <c r="F163" s="38" t="str">
        <f ca="1">IFERROR(OFFSET(E171,$D163,0)," ")</f>
        <v xml:space="preserve"> </v>
      </c>
      <c r="G163" s="38" t="str">
        <f ca="1">IFERROR(OFFSET(F171,$D163,0)," ")</f>
        <v xml:space="preserve"> </v>
      </c>
      <c r="Q163" s="53" t="s">
        <v>1197</v>
      </c>
      <c r="U163" s="130" t="s">
        <v>1198</v>
      </c>
    </row>
    <row r="164" spans="2:21" ht="0.95" hidden="1" customHeight="1">
      <c r="B164" s="38" t="s">
        <v>1199</v>
      </c>
      <c r="D164" s="38" t="e">
        <f>LEFT(#REF!,2)</f>
        <v>#REF!</v>
      </c>
      <c r="E164" s="38" t="str">
        <f ca="1">IFERROR(OFFSET(D171,$D164,0)," ")</f>
        <v xml:space="preserve"> </v>
      </c>
      <c r="F164" s="38" t="str">
        <f ca="1">IFERROR(OFFSET(E171,$D164,0)," ")</f>
        <v xml:space="preserve"> </v>
      </c>
      <c r="G164" s="38" t="str">
        <f ca="1">IFERROR(OFFSET(F171,$D164,0)," ")</f>
        <v xml:space="preserve"> </v>
      </c>
      <c r="Q164" s="53" t="s">
        <v>218</v>
      </c>
      <c r="U164" s="132" t="s">
        <v>1200</v>
      </c>
    </row>
    <row r="165" spans="2:21" ht="0.95" hidden="1" customHeight="1">
      <c r="G165" s="38" t="s">
        <v>636</v>
      </c>
      <c r="Q165" s="53" t="s">
        <v>1201</v>
      </c>
      <c r="U165" s="130" t="s">
        <v>1202</v>
      </c>
    </row>
    <row r="166" spans="2:21" ht="0.95" hidden="1" customHeight="1">
      <c r="B166" s="133" t="s">
        <v>636</v>
      </c>
      <c r="G166" s="38" t="s">
        <v>1203</v>
      </c>
      <c r="Q166" s="53" t="s">
        <v>1204</v>
      </c>
      <c r="U166" s="130" t="s">
        <v>1205</v>
      </c>
    </row>
    <row r="167" spans="2:21" ht="0.95" hidden="1" customHeight="1">
      <c r="B167" s="133" t="s">
        <v>1206</v>
      </c>
      <c r="G167" s="38" t="s">
        <v>1207</v>
      </c>
      <c r="Q167" s="53" t="s">
        <v>1208</v>
      </c>
      <c r="U167" s="130" t="s">
        <v>1209</v>
      </c>
    </row>
    <row r="168" spans="2:21" ht="8.1" hidden="1" customHeight="1">
      <c r="B168" s="133" t="s">
        <v>1210</v>
      </c>
      <c r="G168" s="38" t="s">
        <v>1211</v>
      </c>
      <c r="Q168" s="53" t="s">
        <v>1212</v>
      </c>
      <c r="U168" s="130" t="s">
        <v>1213</v>
      </c>
    </row>
    <row r="169" spans="2:21" ht="0.95" hidden="1" customHeight="1">
      <c r="B169" s="133" t="s">
        <v>1214</v>
      </c>
      <c r="Q169" s="53" t="s">
        <v>226</v>
      </c>
    </row>
    <row r="170" spans="2:21" ht="14.1" hidden="1" customHeight="1">
      <c r="Q170" s="53" t="s">
        <v>1215</v>
      </c>
    </row>
    <row r="171" spans="2:21" ht="5.0999999999999996" hidden="1" customHeight="1">
      <c r="B171" s="38" t="s">
        <v>1216</v>
      </c>
      <c r="Q171" s="53" t="s">
        <v>1217</v>
      </c>
    </row>
    <row r="172" spans="2:21" ht="0.95" hidden="1" customHeight="1">
      <c r="B172" s="45" t="s">
        <v>1218</v>
      </c>
      <c r="C172" s="45" t="s">
        <v>1219</v>
      </c>
      <c r="D172" s="45" t="s">
        <v>1220</v>
      </c>
      <c r="E172" s="45" t="s">
        <v>1221</v>
      </c>
      <c r="F172" s="45" t="s">
        <v>1222</v>
      </c>
      <c r="Q172" s="53" t="s">
        <v>1223</v>
      </c>
    </row>
    <row r="173" spans="2:21" ht="14.1" hidden="1" customHeight="1">
      <c r="B173" s="45" t="s">
        <v>1224</v>
      </c>
      <c r="C173" s="45" t="s">
        <v>1225</v>
      </c>
      <c r="D173" s="45" t="s">
        <v>1226</v>
      </c>
      <c r="E173" s="45" t="s">
        <v>1227</v>
      </c>
      <c r="F173" s="45" t="s">
        <v>1228</v>
      </c>
      <c r="Q173" s="53" t="s">
        <v>1229</v>
      </c>
    </row>
    <row r="174" spans="2:21" ht="3" hidden="1" customHeight="1">
      <c r="B174" s="45" t="s">
        <v>1230</v>
      </c>
      <c r="C174" s="45" t="s">
        <v>1231</v>
      </c>
      <c r="D174" s="45" t="s">
        <v>1232</v>
      </c>
      <c r="E174" s="45" t="s">
        <v>1233</v>
      </c>
      <c r="F174" s="45" t="s">
        <v>1234</v>
      </c>
      <c r="Q174" s="53" t="s">
        <v>1235</v>
      </c>
    </row>
    <row r="175" spans="2:21" ht="0.95" hidden="1" customHeight="1">
      <c r="B175" s="45" t="s">
        <v>1236</v>
      </c>
      <c r="C175" s="45" t="s">
        <v>1237</v>
      </c>
      <c r="D175" s="45" t="s">
        <v>1238</v>
      </c>
      <c r="E175" s="45" t="s">
        <v>1239</v>
      </c>
      <c r="F175" s="45" t="s">
        <v>1240</v>
      </c>
      <c r="Q175" s="53" t="s">
        <v>1241</v>
      </c>
    </row>
    <row r="176" spans="2:21" ht="0.95" hidden="1" customHeight="1">
      <c r="B176" s="45" t="s">
        <v>1242</v>
      </c>
      <c r="C176" s="45" t="s">
        <v>1243</v>
      </c>
      <c r="D176" s="45" t="s">
        <v>1244</v>
      </c>
      <c r="E176" s="45" t="s">
        <v>1245</v>
      </c>
      <c r="F176" s="45" t="s">
        <v>1246</v>
      </c>
      <c r="Q176" s="53" t="s">
        <v>344</v>
      </c>
    </row>
    <row r="177" spans="2:17" ht="0.95" hidden="1" customHeight="1">
      <c r="B177" s="45" t="s">
        <v>1247</v>
      </c>
      <c r="C177" s="45" t="s">
        <v>1248</v>
      </c>
      <c r="D177" s="45" t="s">
        <v>1249</v>
      </c>
      <c r="E177" s="45" t="s">
        <v>1250</v>
      </c>
      <c r="F177" s="45" t="s">
        <v>1251</v>
      </c>
      <c r="Q177" s="53" t="s">
        <v>1252</v>
      </c>
    </row>
    <row r="178" spans="2:17" ht="0.95" hidden="1" customHeight="1">
      <c r="B178" s="45" t="s">
        <v>1253</v>
      </c>
      <c r="C178" s="45" t="s">
        <v>1254</v>
      </c>
      <c r="D178" s="45" t="s">
        <v>1255</v>
      </c>
      <c r="E178" s="45" t="s">
        <v>1256</v>
      </c>
      <c r="F178" s="45" t="s">
        <v>1257</v>
      </c>
      <c r="Q178" s="53" t="s">
        <v>1258</v>
      </c>
    </row>
    <row r="179" spans="2:17" ht="0.95" hidden="1" customHeight="1">
      <c r="B179" s="45" t="s">
        <v>1259</v>
      </c>
      <c r="C179" s="45" t="s">
        <v>1260</v>
      </c>
      <c r="D179" s="45" t="s">
        <v>1261</v>
      </c>
      <c r="E179" s="45" t="s">
        <v>1262</v>
      </c>
      <c r="F179" s="45" t="s">
        <v>1263</v>
      </c>
      <c r="Q179" s="53" t="s">
        <v>1264</v>
      </c>
    </row>
    <row r="180" spans="2:17" ht="0.95" hidden="1" customHeight="1">
      <c r="B180" s="45" t="s">
        <v>1265</v>
      </c>
      <c r="C180" s="45" t="s">
        <v>1266</v>
      </c>
      <c r="D180" s="45" t="s">
        <v>1267</v>
      </c>
      <c r="E180" s="45" t="s">
        <v>1268</v>
      </c>
      <c r="F180" s="134" t="s">
        <v>1269</v>
      </c>
      <c r="Q180" s="53" t="s">
        <v>234</v>
      </c>
    </row>
    <row r="181" spans="2:17" ht="0.95" hidden="1" customHeight="1">
      <c r="B181" s="45" t="s">
        <v>1270</v>
      </c>
      <c r="C181" s="45" t="s">
        <v>1271</v>
      </c>
      <c r="D181" s="45" t="s">
        <v>1272</v>
      </c>
      <c r="E181" s="45" t="s">
        <v>1273</v>
      </c>
      <c r="F181" s="45" t="s">
        <v>1274</v>
      </c>
      <c r="Q181" s="53" t="s">
        <v>969</v>
      </c>
    </row>
    <row r="182" spans="2:17" ht="14.1" hidden="1" customHeight="1">
      <c r="B182" s="45" t="s">
        <v>1275</v>
      </c>
      <c r="C182" s="45" t="s">
        <v>1276</v>
      </c>
      <c r="D182" s="45" t="s">
        <v>1277</v>
      </c>
      <c r="E182" s="45" t="s">
        <v>1278</v>
      </c>
      <c r="F182" s="45" t="s">
        <v>1279</v>
      </c>
      <c r="Q182" s="53" t="s">
        <v>242</v>
      </c>
    </row>
    <row r="183" spans="2:17" ht="14.1" hidden="1" customHeight="1">
      <c r="B183" s="45" t="s">
        <v>1280</v>
      </c>
      <c r="C183" s="45" t="s">
        <v>1281</v>
      </c>
      <c r="D183" s="135" t="s">
        <v>1282</v>
      </c>
      <c r="E183" s="45" t="s">
        <v>1283</v>
      </c>
      <c r="F183" s="45" t="s">
        <v>1284</v>
      </c>
      <c r="Q183" s="53" t="s">
        <v>970</v>
      </c>
    </row>
    <row r="184" spans="2:17" ht="14.1" hidden="1" customHeight="1">
      <c r="B184" s="45" t="s">
        <v>1285</v>
      </c>
      <c r="C184" s="45" t="s">
        <v>1286</v>
      </c>
      <c r="D184" s="135" t="s">
        <v>1287</v>
      </c>
      <c r="E184" s="45" t="s">
        <v>1288</v>
      </c>
      <c r="F184" s="45" t="s">
        <v>1289</v>
      </c>
      <c r="Q184" s="53" t="s">
        <v>188</v>
      </c>
    </row>
    <row r="185" spans="2:17" ht="14.1" hidden="1" customHeight="1">
      <c r="B185" s="45" t="s">
        <v>1290</v>
      </c>
      <c r="C185" s="45" t="s">
        <v>1291</v>
      </c>
      <c r="D185" s="135" t="s">
        <v>1292</v>
      </c>
      <c r="E185" s="45" t="s">
        <v>1293</v>
      </c>
      <c r="F185" s="45" t="s">
        <v>1294</v>
      </c>
      <c r="Q185" s="53" t="s">
        <v>971</v>
      </c>
    </row>
    <row r="186" spans="2:17" ht="14.1" hidden="1" customHeight="1">
      <c r="B186" s="50" t="s">
        <v>636</v>
      </c>
      <c r="C186" s="50"/>
      <c r="D186" s="50"/>
      <c r="E186" s="50"/>
      <c r="Q186" s="53" t="s">
        <v>972</v>
      </c>
    </row>
    <row r="187" spans="2:17" ht="14.1" hidden="1" customHeight="1">
      <c r="B187" s="45" t="s">
        <v>1295</v>
      </c>
      <c r="C187" s="45" t="s">
        <v>1296</v>
      </c>
      <c r="D187" s="45" t="s">
        <v>1297</v>
      </c>
      <c r="E187" s="45" t="s">
        <v>1298</v>
      </c>
      <c r="Q187" s="53" t="s">
        <v>258</v>
      </c>
    </row>
    <row r="188" spans="2:17" ht="14.1" hidden="1" customHeight="1">
      <c r="B188" s="45" t="s">
        <v>1299</v>
      </c>
      <c r="C188" s="45" t="s">
        <v>1300</v>
      </c>
      <c r="D188" s="45" t="s">
        <v>1301</v>
      </c>
      <c r="E188" s="45" t="s">
        <v>1302</v>
      </c>
      <c r="Q188" s="53" t="s">
        <v>973</v>
      </c>
    </row>
    <row r="189" spans="2:17" ht="14.1" hidden="1" customHeight="1">
      <c r="B189" s="45" t="s">
        <v>1303</v>
      </c>
      <c r="C189" s="45" t="s">
        <v>1304</v>
      </c>
      <c r="D189" s="45" t="s">
        <v>1305</v>
      </c>
      <c r="E189" s="45" t="s">
        <v>1306</v>
      </c>
      <c r="Q189" s="53" t="s">
        <v>266</v>
      </c>
    </row>
    <row r="190" spans="2:17" ht="14.1" hidden="1" customHeight="1">
      <c r="B190" s="45" t="s">
        <v>1307</v>
      </c>
      <c r="C190" s="45" t="s">
        <v>1308</v>
      </c>
      <c r="D190" s="45" t="s">
        <v>1309</v>
      </c>
      <c r="E190" s="45" t="s">
        <v>1310</v>
      </c>
      <c r="Q190" s="53" t="s">
        <v>274</v>
      </c>
    </row>
    <row r="191" spans="2:17" ht="14.1" hidden="1" customHeight="1">
      <c r="B191" s="45" t="s">
        <v>1311</v>
      </c>
      <c r="C191" s="45" t="s">
        <v>1312</v>
      </c>
      <c r="D191" s="45" t="s">
        <v>1313</v>
      </c>
      <c r="E191" s="45" t="s">
        <v>1314</v>
      </c>
      <c r="Q191" s="53" t="s">
        <v>282</v>
      </c>
    </row>
    <row r="192" spans="2:17" ht="14.1" hidden="1" customHeight="1">
      <c r="B192" s="45" t="s">
        <v>1315</v>
      </c>
      <c r="C192" s="45" t="s">
        <v>1316</v>
      </c>
      <c r="D192" s="45" t="s">
        <v>1317</v>
      </c>
      <c r="E192" s="45" t="s">
        <v>1318</v>
      </c>
      <c r="Q192" s="53" t="s">
        <v>974</v>
      </c>
    </row>
    <row r="193" spans="2:17" ht="14.1" hidden="1" customHeight="1">
      <c r="B193" s="45" t="s">
        <v>1319</v>
      </c>
      <c r="C193" s="45" t="s">
        <v>1320</v>
      </c>
      <c r="D193" s="45" t="s">
        <v>1321</v>
      </c>
      <c r="E193" s="45" t="s">
        <v>1322</v>
      </c>
      <c r="Q193" s="53" t="s">
        <v>975</v>
      </c>
    </row>
    <row r="194" spans="2:17" ht="14.1" hidden="1" customHeight="1">
      <c r="B194" s="45" t="s">
        <v>1323</v>
      </c>
      <c r="C194" s="45" t="s">
        <v>1324</v>
      </c>
      <c r="D194" s="45" t="s">
        <v>1325</v>
      </c>
      <c r="E194" s="45" t="s">
        <v>1326</v>
      </c>
      <c r="Q194" s="53" t="s">
        <v>976</v>
      </c>
    </row>
    <row r="195" spans="2:17" ht="14.1" hidden="1" customHeight="1">
      <c r="B195" s="45" t="s">
        <v>1327</v>
      </c>
      <c r="C195" s="45" t="s">
        <v>1328</v>
      </c>
      <c r="D195" s="45" t="s">
        <v>1329</v>
      </c>
      <c r="E195" s="45" t="s">
        <v>1330</v>
      </c>
      <c r="Q195" s="53" t="s">
        <v>977</v>
      </c>
    </row>
    <row r="196" spans="2:17" ht="14.1" hidden="1" customHeight="1">
      <c r="B196" s="45" t="s">
        <v>1331</v>
      </c>
      <c r="C196" s="45" t="s">
        <v>1332</v>
      </c>
      <c r="D196" s="45" t="s">
        <v>1333</v>
      </c>
      <c r="E196" s="45" t="s">
        <v>1334</v>
      </c>
      <c r="Q196" s="53" t="s">
        <v>978</v>
      </c>
    </row>
    <row r="197" spans="2:17" ht="14.1" hidden="1" customHeight="1">
      <c r="B197" s="50" t="s">
        <v>636</v>
      </c>
      <c r="C197" s="50"/>
      <c r="D197" s="50"/>
      <c r="E197" s="50"/>
      <c r="Q197" s="53" t="s">
        <v>290</v>
      </c>
    </row>
    <row r="198" spans="2:17" ht="14.1" hidden="1" customHeight="1">
      <c r="B198" s="45" t="s">
        <v>1335</v>
      </c>
      <c r="C198" s="45" t="s">
        <v>1336</v>
      </c>
      <c r="D198" s="45" t="s">
        <v>1337</v>
      </c>
      <c r="E198" s="45" t="s">
        <v>1338</v>
      </c>
      <c r="Q198" s="53" t="s">
        <v>979</v>
      </c>
    </row>
    <row r="199" spans="2:17" ht="14.1" hidden="1" customHeight="1">
      <c r="B199" s="45" t="s">
        <v>1339</v>
      </c>
      <c r="C199" s="45" t="s">
        <v>1340</v>
      </c>
      <c r="D199" s="45" t="s">
        <v>1341</v>
      </c>
      <c r="E199" s="45" t="s">
        <v>1342</v>
      </c>
      <c r="Q199" s="53" t="s">
        <v>298</v>
      </c>
    </row>
    <row r="200" spans="2:17" ht="14.1" hidden="1" customHeight="1">
      <c r="B200" s="45" t="s">
        <v>1343</v>
      </c>
      <c r="C200" s="45" t="s">
        <v>1344</v>
      </c>
      <c r="D200" s="45" t="s">
        <v>1345</v>
      </c>
      <c r="E200" s="45" t="s">
        <v>1346</v>
      </c>
      <c r="Q200" s="53" t="s">
        <v>980</v>
      </c>
    </row>
    <row r="201" spans="2:17" ht="14.1" hidden="1" customHeight="1">
      <c r="B201" s="45" t="s">
        <v>1347</v>
      </c>
      <c r="C201" s="45" t="s">
        <v>1348</v>
      </c>
      <c r="D201" s="45" t="s">
        <v>1349</v>
      </c>
      <c r="E201" s="45" t="s">
        <v>1350</v>
      </c>
      <c r="Q201" s="53" t="s">
        <v>981</v>
      </c>
    </row>
    <row r="202" spans="2:17" ht="14.1" hidden="1" customHeight="1">
      <c r="B202" s="45" t="s">
        <v>1351</v>
      </c>
      <c r="C202" s="45" t="s">
        <v>1352</v>
      </c>
      <c r="D202" s="45" t="s">
        <v>1353</v>
      </c>
      <c r="E202" s="45" t="s">
        <v>1354</v>
      </c>
      <c r="Q202" s="53" t="s">
        <v>982</v>
      </c>
    </row>
    <row r="203" spans="2:17" ht="14.1" hidden="1" customHeight="1">
      <c r="B203" s="45" t="s">
        <v>1355</v>
      </c>
      <c r="C203" s="45" t="s">
        <v>1356</v>
      </c>
      <c r="D203" s="45" t="s">
        <v>1357</v>
      </c>
      <c r="E203" s="45" t="s">
        <v>1358</v>
      </c>
      <c r="Q203" s="53" t="s">
        <v>983</v>
      </c>
    </row>
    <row r="204" spans="2:17" ht="14.1" hidden="1" customHeight="1">
      <c r="B204" s="45" t="s">
        <v>1359</v>
      </c>
      <c r="C204" s="45" t="s">
        <v>1360</v>
      </c>
      <c r="D204" s="45" t="s">
        <v>1361</v>
      </c>
      <c r="E204" s="45" t="s">
        <v>1362</v>
      </c>
      <c r="Q204" s="53" t="s">
        <v>307</v>
      </c>
    </row>
    <row r="205" spans="2:17" ht="14.1" hidden="1" customHeight="1">
      <c r="B205" s="45" t="s">
        <v>1363</v>
      </c>
      <c r="C205" s="45" t="s">
        <v>1364</v>
      </c>
      <c r="D205" s="45" t="s">
        <v>1365</v>
      </c>
      <c r="E205" s="45" t="s">
        <v>1366</v>
      </c>
      <c r="Q205" s="53" t="s">
        <v>984</v>
      </c>
    </row>
    <row r="206" spans="2:17" ht="14.1" hidden="1" customHeight="1">
      <c r="B206" s="45" t="s">
        <v>1367</v>
      </c>
      <c r="C206" s="45" t="s">
        <v>1368</v>
      </c>
      <c r="D206" s="45" t="s">
        <v>1369</v>
      </c>
      <c r="E206" s="45" t="s">
        <v>1370</v>
      </c>
      <c r="Q206" s="53" t="s">
        <v>985</v>
      </c>
    </row>
    <row r="207" spans="2:17" ht="14.1" hidden="1" customHeight="1">
      <c r="B207" s="45" t="s">
        <v>1371</v>
      </c>
      <c r="C207" s="45" t="s">
        <v>1372</v>
      </c>
      <c r="D207" s="45" t="s">
        <v>1373</v>
      </c>
      <c r="E207" s="45" t="s">
        <v>1374</v>
      </c>
      <c r="Q207" s="53" t="s">
        <v>322</v>
      </c>
    </row>
    <row r="208" spans="2:17" ht="14.1" hidden="1" customHeight="1">
      <c r="B208" s="45" t="s">
        <v>1375</v>
      </c>
      <c r="C208" s="45" t="s">
        <v>1376</v>
      </c>
      <c r="D208" s="45" t="s">
        <v>1377</v>
      </c>
      <c r="E208" s="45" t="s">
        <v>1378</v>
      </c>
      <c r="Q208" s="53" t="s">
        <v>986</v>
      </c>
    </row>
    <row r="209" spans="2:17" ht="14.1" hidden="1" customHeight="1">
      <c r="B209" s="50" t="s">
        <v>636</v>
      </c>
      <c r="C209" s="50"/>
      <c r="D209" s="50"/>
      <c r="E209" s="50"/>
      <c r="Q209" s="53" t="s">
        <v>987</v>
      </c>
    </row>
    <row r="210" spans="2:17" ht="14.1" hidden="1" customHeight="1">
      <c r="B210" s="45" t="s">
        <v>1379</v>
      </c>
      <c r="C210" s="45" t="s">
        <v>1380</v>
      </c>
      <c r="D210" s="45" t="s">
        <v>1381</v>
      </c>
      <c r="E210" s="45" t="s">
        <v>1382</v>
      </c>
      <c r="Q210" s="53" t="s">
        <v>988</v>
      </c>
    </row>
    <row r="211" spans="2:17" ht="14.1" hidden="1" customHeight="1">
      <c r="B211" s="45" t="s">
        <v>1383</v>
      </c>
      <c r="C211" s="45" t="s">
        <v>1384</v>
      </c>
      <c r="D211" s="45" t="s">
        <v>1385</v>
      </c>
      <c r="E211" s="45" t="s">
        <v>1386</v>
      </c>
      <c r="Q211" s="53" t="s">
        <v>989</v>
      </c>
    </row>
    <row r="212" spans="2:17" ht="14.1" hidden="1" customHeight="1">
      <c r="B212" s="45" t="s">
        <v>1387</v>
      </c>
      <c r="C212" s="45" t="s">
        <v>1388</v>
      </c>
      <c r="D212" s="45" t="s">
        <v>1389</v>
      </c>
      <c r="E212" s="45" t="s">
        <v>1390</v>
      </c>
      <c r="Q212" s="53" t="s">
        <v>990</v>
      </c>
    </row>
    <row r="213" spans="2:17" ht="14.1" hidden="1" customHeight="1">
      <c r="B213" s="45" t="s">
        <v>1391</v>
      </c>
      <c r="C213" s="45" t="s">
        <v>1392</v>
      </c>
      <c r="D213" s="45" t="s">
        <v>1393</v>
      </c>
      <c r="E213" s="45" t="s">
        <v>1394</v>
      </c>
      <c r="Q213" s="53" t="s">
        <v>990</v>
      </c>
    </row>
    <row r="214" spans="2:17" ht="14.1" hidden="1" customHeight="1">
      <c r="B214" s="45" t="s">
        <v>1395</v>
      </c>
      <c r="C214" s="45" t="s">
        <v>1396</v>
      </c>
      <c r="D214" s="45" t="s">
        <v>1397</v>
      </c>
      <c r="E214" s="45" t="s">
        <v>1398</v>
      </c>
      <c r="Q214" s="53" t="s">
        <v>410</v>
      </c>
    </row>
    <row r="215" spans="2:17" ht="14.1" hidden="1" customHeight="1">
      <c r="B215" s="45" t="s">
        <v>1399</v>
      </c>
      <c r="C215" s="45" t="s">
        <v>1400</v>
      </c>
      <c r="D215" s="45" t="s">
        <v>1401</v>
      </c>
      <c r="E215" s="45" t="s">
        <v>1402</v>
      </c>
      <c r="Q215" s="53" t="s">
        <v>991</v>
      </c>
    </row>
    <row r="216" spans="2:17" ht="14.1" hidden="1" customHeight="1">
      <c r="B216" s="45" t="s">
        <v>1403</v>
      </c>
      <c r="C216" s="45" t="s">
        <v>1404</v>
      </c>
      <c r="D216" s="45" t="s">
        <v>1405</v>
      </c>
      <c r="E216" s="45" t="s">
        <v>1406</v>
      </c>
      <c r="Q216" s="53" t="s">
        <v>377</v>
      </c>
    </row>
    <row r="217" spans="2:17" ht="14.1" hidden="1" customHeight="1">
      <c r="B217" s="45" t="s">
        <v>1407</v>
      </c>
      <c r="C217" s="45" t="s">
        <v>1408</v>
      </c>
      <c r="D217" s="45" t="s">
        <v>1409</v>
      </c>
      <c r="E217" s="45" t="s">
        <v>1410</v>
      </c>
      <c r="Q217" s="53" t="s">
        <v>992</v>
      </c>
    </row>
    <row r="218" spans="2:17" ht="14.1" hidden="1" customHeight="1">
      <c r="B218" s="45" t="s">
        <v>1411</v>
      </c>
      <c r="C218" s="45" t="s">
        <v>1412</v>
      </c>
      <c r="D218" s="45" t="s">
        <v>1413</v>
      </c>
      <c r="E218" s="45" t="s">
        <v>1410</v>
      </c>
      <c r="Q218" s="53" t="s">
        <v>993</v>
      </c>
    </row>
    <row r="219" spans="2:17" ht="14.1" hidden="1" customHeight="1">
      <c r="B219" s="45" t="s">
        <v>1414</v>
      </c>
      <c r="C219" s="45" t="s">
        <v>1415</v>
      </c>
      <c r="D219" s="45" t="s">
        <v>1416</v>
      </c>
      <c r="E219" s="45" t="s">
        <v>1417</v>
      </c>
      <c r="Q219" s="53" t="s">
        <v>994</v>
      </c>
    </row>
    <row r="220" spans="2:17" ht="14.1" hidden="1" customHeight="1">
      <c r="B220" s="45" t="s">
        <v>1418</v>
      </c>
      <c r="C220" s="45" t="s">
        <v>1419</v>
      </c>
      <c r="D220" s="45" t="s">
        <v>1420</v>
      </c>
      <c r="E220" s="45" t="s">
        <v>1421</v>
      </c>
      <c r="Q220" s="53" t="s">
        <v>399</v>
      </c>
    </row>
    <row r="221" spans="2:17" ht="14.1" hidden="1" customHeight="1">
      <c r="B221" s="45" t="s">
        <v>1422</v>
      </c>
      <c r="C221" s="45" t="s">
        <v>1423</v>
      </c>
      <c r="D221" s="45" t="s">
        <v>1424</v>
      </c>
      <c r="E221" s="45" t="s">
        <v>1425</v>
      </c>
      <c r="Q221" s="53" t="s">
        <v>995</v>
      </c>
    </row>
    <row r="222" spans="2:17" ht="9" hidden="1" customHeight="1">
      <c r="B222" s="45" t="s">
        <v>1426</v>
      </c>
      <c r="C222" s="45" t="s">
        <v>1427</v>
      </c>
      <c r="D222" s="45" t="s">
        <v>1428</v>
      </c>
      <c r="E222" s="45" t="s">
        <v>1429</v>
      </c>
      <c r="Q222" s="53" t="s">
        <v>432</v>
      </c>
    </row>
    <row r="223" spans="2:17" ht="0.95" hidden="1" customHeight="1">
      <c r="B223" s="45" t="s">
        <v>1430</v>
      </c>
      <c r="C223" s="45" t="s">
        <v>1431</v>
      </c>
      <c r="D223" s="45" t="s">
        <v>1432</v>
      </c>
      <c r="E223" s="45" t="s">
        <v>1433</v>
      </c>
      <c r="Q223" s="53" t="s">
        <v>996</v>
      </c>
    </row>
    <row r="224" spans="2:17" ht="0.95" hidden="1" customHeight="1">
      <c r="B224" s="45" t="s">
        <v>1434</v>
      </c>
      <c r="C224" s="45" t="s">
        <v>1435</v>
      </c>
      <c r="D224" s="45" t="s">
        <v>1436</v>
      </c>
      <c r="E224" s="45" t="s">
        <v>1437</v>
      </c>
      <c r="Q224" s="53" t="s">
        <v>997</v>
      </c>
    </row>
    <row r="225" spans="2:27" ht="0.95" hidden="1" customHeight="1">
      <c r="B225" s="45" t="s">
        <v>1438</v>
      </c>
      <c r="C225" s="45" t="s">
        <v>1439</v>
      </c>
      <c r="D225" s="45" t="s">
        <v>1440</v>
      </c>
      <c r="E225" s="45" t="s">
        <v>1441</v>
      </c>
      <c r="Q225" s="53" t="s">
        <v>452</v>
      </c>
    </row>
    <row r="226" spans="2:27" ht="0.95" hidden="1" customHeight="1">
      <c r="B226" s="45" t="s">
        <v>1442</v>
      </c>
      <c r="C226" s="45" t="s">
        <v>1443</v>
      </c>
      <c r="D226" s="45" t="s">
        <v>1444</v>
      </c>
      <c r="E226" s="45" t="s">
        <v>1445</v>
      </c>
      <c r="Q226" s="53" t="s">
        <v>998</v>
      </c>
    </row>
    <row r="227" spans="2:27" ht="0.95" hidden="1" customHeight="1">
      <c r="B227" s="45" t="s">
        <v>1446</v>
      </c>
      <c r="C227" s="45" t="s">
        <v>1447</v>
      </c>
      <c r="D227" s="45" t="s">
        <v>1448</v>
      </c>
      <c r="E227" s="45" t="s">
        <v>1449</v>
      </c>
      <c r="Q227" s="53" t="s">
        <v>472</v>
      </c>
    </row>
    <row r="228" spans="2:27" ht="0.95" hidden="1" customHeight="1">
      <c r="Q228" s="53" t="s">
        <v>999</v>
      </c>
    </row>
    <row r="229" spans="2:27" ht="0.95" hidden="1" customHeight="1">
      <c r="D229" s="38" t="str">
        <f>'３．参加目標設定と細分化'!$AA$42</f>
        <v>null</v>
      </c>
      <c r="E229" s="58" t="str">
        <f>IF(Z679=1,AB682,IF(Z679=2,AB683,IF(Z679=3,AB684,IF(Z679=4,AB685,IF(Z679=5,AB686,IF(Z679=6,AB687,IF(Z679=7,AB688,IF(Z679=8,AB689,IF(Z679=9,AB690,IF(Z679=10,AB691,IF(Z679=11,AB692,IF(Z679=12,AB693,IF(Z679=13,AB694,IF(Z679=14,AB695,IF(Z679=15,AB696,IF(Z679=16,AB697,IF(Z679=17,AB698,IF(Z679=18,AB699,IF(Z679=19,AB700,IF(Z679=20,AB701,IF(Z679=21,AB702,IF(Z679=22,AB703,IF(Z679=23,AB704,IF(Z679=24,AB705,IF(Z679=25,AB706,"null")))))))))))))))))))))))))</f>
        <v>null</v>
      </c>
      <c r="Q229" s="53" t="s">
        <v>502</v>
      </c>
    </row>
    <row r="230" spans="2:27" ht="0.95" hidden="1" customHeight="1">
      <c r="Q230" s="53" t="s">
        <v>1000</v>
      </c>
    </row>
    <row r="231" spans="2:27" ht="5.0999999999999996" hidden="1" customHeight="1">
      <c r="C231" s="94" t="s">
        <v>1002</v>
      </c>
      <c r="D231" s="95" t="s">
        <v>1003</v>
      </c>
      <c r="E231" s="95" t="s">
        <v>1004</v>
      </c>
      <c r="F231" s="95" t="s">
        <v>639</v>
      </c>
      <c r="G231" s="95" t="s">
        <v>1005</v>
      </c>
      <c r="H231" s="95" t="s">
        <v>1006</v>
      </c>
      <c r="K231" s="94" t="s">
        <v>1007</v>
      </c>
      <c r="L231" s="94" t="s">
        <v>1008</v>
      </c>
      <c r="M231" s="94" t="s">
        <v>1009</v>
      </c>
      <c r="Q231" s="53" t="s">
        <v>568</v>
      </c>
    </row>
    <row r="232" spans="2:27" ht="0.95" hidden="1" customHeight="1">
      <c r="D232" s="96" t="s">
        <v>636</v>
      </c>
      <c r="E232" s="96" t="s">
        <v>636</v>
      </c>
      <c r="F232" s="96" t="s">
        <v>636</v>
      </c>
      <c r="G232" s="96" t="s">
        <v>636</v>
      </c>
      <c r="H232" s="38" t="s">
        <v>636</v>
      </c>
      <c r="K232" s="38" t="s">
        <v>636</v>
      </c>
      <c r="L232" s="38" t="s">
        <v>636</v>
      </c>
      <c r="M232" s="38" t="s">
        <v>636</v>
      </c>
      <c r="Q232" s="53" t="s">
        <v>1001</v>
      </c>
    </row>
    <row r="233" spans="2:27" ht="2.1" hidden="1" customHeight="1">
      <c r="D233" s="38" t="str">
        <f>IF('３．参加目標設定と細分化'!$AA$42="p1",D241,IF('３．参加目標設定と細分化'!$AA$42="p2",D246,IF('３．参加目標設定と細分化'!$AA$42="p3",D251,IF('３．参加目標設定と細分化'!$AA$42="p4",D256,IF('３．参加目標設定と細分化'!$AA$42="p5",D261,IF('３．参加目標設定と細分化'!$AA$42="p6",D266,IF('３．参加目標設定と細分化'!$AA$42="p7",D271,IF('３．参加目標設定と細分化'!$AA$42="p8",D276,IF('３．参加目標設定と細分化'!$AA$42="p9",D281,IF('３．参加目標設定と細分化'!$AA$42="p10",D286,IF('３．参加目標設定と細分化'!$AA$42="p11",D291,IF('３．参加目標設定と細分化'!$AA$42="p12",D296,IF('３．参加目標設定と細分化'!$AA$42="p13",D301,IF('３．参加目標設定と細分化'!$AA$42="p14",D306,IF('３．参加目標設定と細分化'!$AA$42="p15",D311,IF('３．参加目標設定と細分化'!$AA$42="p16",D316,IF('３．参加目標設定と細分化'!$AA$42="p17",D321,IF('３．参加目標設定と細分化'!$AA$42="p18",D326,IF('３．参加目標設定と細分化'!$AA$42="p19",D331,IF('３．参加目標設定と細分化'!$AA$42="p20",D336,IF('３．参加目標設定と細分化'!$AA$42="p21",D341,IF('３．参加目標設定と細分化'!$AA$42="p22",D346,IF('３．参加目標設定と細分化'!$AA$42="p23",D351,IF('３．参加目標設定と細分化'!$AA$42="p24",D356,IF('３．参加目標設定と細分化'!$AA$42="p25",D361,IF('３．参加目標設定と細分化'!$AA$42="p26",D366,"-"))))))))))))))))))))))))))</f>
        <v>-</v>
      </c>
      <c r="E233" s="38" t="str">
        <f>IF('３．参加目標設定と細分化'!$AA$42="p1",E241,IF('３．参加目標設定と細分化'!$AA$42="p2",E246,IF('３．参加目標設定と細分化'!$AA$42="p3",E251,IF('３．参加目標設定と細分化'!$AA$42="p4",E256,IF('３．参加目標設定と細分化'!$AA$42="p5",E261,IF('３．参加目標設定と細分化'!$AA$42="p6",E266,IF('３．参加目標設定と細分化'!$AA$42="p7",E271,IF('３．参加目標設定と細分化'!$AA$42="p8",E276,IF('３．参加目標設定と細分化'!$AA$42="p9",E281,IF('３．参加目標設定と細分化'!$AA$42="p10",E286,IF('３．参加目標設定と細分化'!$AA$42="p11",E291,IF('３．参加目標設定と細分化'!$AA$42="p12",E296,IF('３．参加目標設定と細分化'!$AA$42="p13",E301,IF('３．参加目標設定と細分化'!$AA$42="p14",E306,IF('３．参加目標設定と細分化'!$AA$42="p15",E311,IF('３．参加目標設定と細分化'!$AA$42="p16",E316,IF('３．参加目標設定と細分化'!$AA$42="p17",E321,IF('３．参加目標設定と細分化'!$AA$42="p18",E326,IF('３．参加目標設定と細分化'!$AA$42="p19",E331,IF('３．参加目標設定と細分化'!$AA$42="p20",E336,IF('３．参加目標設定と細分化'!$AA$42="p21",E341,IF('３．参加目標設定と細分化'!$AA$42="p22",E346,IF('３．参加目標設定と細分化'!$AA$42="p23",E351,IF('３．参加目標設定と細分化'!$AA$42="p24",E356,IF('３．参加目標設定と細分化'!$AA$42="p25",E361,IF('３．参加目標設定と細分化'!$AA$42="p26",E366,"-"))))))))))))))))))))))))))</f>
        <v>-</v>
      </c>
      <c r="F233" s="38" t="str">
        <f>IF('３．参加目標設定と細分化'!$AA$42="p1",F241,IF('３．参加目標設定と細分化'!$AA$42="p2",F246,IF('３．参加目標設定と細分化'!$AA$42="p3",F251,IF('３．参加目標設定と細分化'!$AA$42="p4",F256,IF('３．参加目標設定と細分化'!$AA$42="p5",F261,IF('３．参加目標設定と細分化'!$AA$42="p6",F266,IF('３．参加目標設定と細分化'!$AA$42="p7",F271,IF('３．参加目標設定と細分化'!$AA$42="p8",F276,IF('３．参加目標設定と細分化'!$AA$42="p9",F281,IF('３．参加目標設定と細分化'!$AA$42="p10",F286,IF('３．参加目標設定と細分化'!$AA$42="p11",F291,IF('３．参加目標設定と細分化'!$AA$42="p12",F296,IF('３．参加目標設定と細分化'!$AA$42="p13",F301,IF('３．参加目標設定と細分化'!$AA$42="p14",F306,IF('３．参加目標設定と細分化'!$AA$42="p15",F311,IF('３．参加目標設定と細分化'!$AA$42="p16",F316,IF('３．参加目標設定と細分化'!$AA$42="p17",F321,IF('３．参加目標設定と細分化'!$AA$42="p18",F326,IF('３．参加目標設定と細分化'!$AA$42="p19",F331,IF('３．参加目標設定と細分化'!$AA$42="p20",F336,IF('３．参加目標設定と細分化'!$AA$42="p21",F341,IF('３．参加目標設定と細分化'!$AA$42="p22",F346,IF('３．参加目標設定と細分化'!$AA$42="p23",F351,IF('３．参加目標設定と細分化'!$AA$42="p24",F356,IF('３．参加目標設定と細分化'!$AA$42="p25",F361,IF('３．参加目標設定と細分化'!$AA$42="p26",F366,"-"))))))))))))))))))))))))))</f>
        <v>-</v>
      </c>
      <c r="G233" s="38" t="str">
        <f>IF('３．参加目標設定と細分化'!$AA$42="p1",G241,IF('３．参加目標設定と細分化'!$AA$42="p2",G246,IF('３．参加目標設定と細分化'!$AA$42="p3",G251,IF('３．参加目標設定と細分化'!$AA$42="p4",G256,IF('３．参加目標設定と細分化'!$AA$42="p5",G261,IF('３．参加目標設定と細分化'!$AA$42="p6",G266,IF('３．参加目標設定と細分化'!$AA$42="p7",G271,IF('３．参加目標設定と細分化'!$AA$42="p8",G276,IF('３．参加目標設定と細分化'!$AA$42="p9",G281,IF('３．参加目標設定と細分化'!$AA$42="p10",G286,IF('３．参加目標設定と細分化'!$AA$42="p11",G291,IF('３．参加目標設定と細分化'!$AA$42="p12",G296,IF('３．参加目標設定と細分化'!$AA$42="p13",G301,IF('３．参加目標設定と細分化'!$AA$42="p14",G306,IF('３．参加目標設定と細分化'!$AA$42="p15",G311,IF('３．参加目標設定と細分化'!$AA$42="p16",G316,IF('３．参加目標設定と細分化'!$AA$42="p17",G321,IF('３．参加目標設定と細分化'!$AA$42="p18",G326,IF('３．参加目標設定と細分化'!$AA$42="p19",G331,IF('３．参加目標設定と細分化'!$AA$42="p20",G336,IF('３．参加目標設定と細分化'!$AA$42="p21",G341,IF('３．参加目標設定と細分化'!$AA$42="p22",G346,IF('３．参加目標設定と細分化'!$AA$42="p23",G351,IF('３．参加目標設定と細分化'!$AA$42="p24",G356,IF('３．参加目標設定と細分化'!$AA$42="p25",G361,IF('３．参加目標設定と細分化'!$AA$42="p26",G366,"-"))))))))))))))))))))))))))</f>
        <v>-</v>
      </c>
      <c r="H233" s="38" t="str">
        <f>IF('３．参加目標設定と細分化'!$AA$42="p1",H241,IF('３．参加目標設定と細分化'!$AA$42="p2",H246,IF('３．参加目標設定と細分化'!$AA$42="p3",H251,IF('３．参加目標設定と細分化'!$AA$42="p4",H256,IF('３．参加目標設定と細分化'!$AA$42="p5",H261,IF('３．参加目標設定と細分化'!$AA$42="p6",H266,IF('３．参加目標設定と細分化'!$AA$42="p7",H271,IF('３．参加目標設定と細分化'!$AA$42="p8",H276,IF('３．参加目標設定と細分化'!$AA$42="p9",H281,IF('３．参加目標設定と細分化'!$AA$42="p10",H286,IF('３．参加目標設定と細分化'!$AA$42="p11",H291,IF('３．参加目標設定と細分化'!$AA$42="p12",H296,IF('３．参加目標設定と細分化'!$AA$42="p13",H301,IF('３．参加目標設定と細分化'!$AA$42="p14",H306,IF('３．参加目標設定と細分化'!$AA$42="p15",H311,IF('３．参加目標設定と細分化'!$AA$42="p16",H316,IF('３．参加目標設定と細分化'!$AA$42="p17",H321,IF('３．参加目標設定と細分化'!$AA$42="p18",H326,IF('３．参加目標設定と細分化'!$AA$42="p19",H331,IF('３．参加目標設定と細分化'!$AA$42="p20",H336,IF('３．参加目標設定と細分化'!$AA$42="p21",H341,IF('３．参加目標設定と細分化'!$AA$42="p22",H346,IF('３．参加目標設定と細分化'!$AA$42="p23",H351,IF('３．参加目標設定と細分化'!$AA$42="p24",H356,IF('３．参加目標設定と細分化'!$AA$42="p25",H361,IF('３．参加目標設定と細分化'!$AA$42="p26",H366,"-"))))))))))))))))))))))))))</f>
        <v>-</v>
      </c>
      <c r="K233" s="38" t="e">
        <f>IF(#REF!="準備･支度",D233,IF(#REF!="下調べ",E233,IF(#REF!="移動",F233,IF(#REF!="動作･操作",G233,IF(#REF!="認知･ｺﾐｭﾆｹｰｼｮﾝ",H233,"-")))))</f>
        <v>#REF!</v>
      </c>
      <c r="L233" s="38" t="e">
        <f>IF(#REF!="準備･支度",D233,IF(#REF!="下調べ",E233,IF(#REF!="移動",F233,IF(#REF!="動作･操作",G233,IF(#REF!="認知･ｺﾐｭﾆｹｰｼｮﾝ",H233,"-")))))</f>
        <v>#REF!</v>
      </c>
      <c r="M233" s="38" t="e">
        <f>IF(#REF!="準備･支度",D233,IF(#REF!="下調べ",E233,IF(#REF!="移動",F233,IF(#REF!="動作･操作",G233,IF(#REF!="認知･ｺﾐｭﾆｹｰｼｮﾝ",H233,"-")))))</f>
        <v>#REF!</v>
      </c>
    </row>
    <row r="234" spans="2:27" ht="0.95" hidden="1" customHeight="1">
      <c r="D234" s="38" t="str">
        <f>IF('３．参加目標設定と細分化'!$AA$42="p1",D242,IF('３．参加目標設定と細分化'!$AA$42="p2",D247,IF('３．参加目標設定と細分化'!$AA$42="p3",D252,IF('３．参加目標設定と細分化'!$AA$42="p4",D257,IF('３．参加目標設定と細分化'!$AA$42="p5",D262,IF('３．参加目標設定と細分化'!$AA$42="p6",D267,IF('３．参加目標設定と細分化'!$AA$42="p7",D272,IF('３．参加目標設定と細分化'!$AA$42="p8",D277,IF('３．参加目標設定と細分化'!$AA$42="p9",D282,IF('３．参加目標設定と細分化'!$AA$42="p10",D287,IF('３．参加目標設定と細分化'!$AA$42="p11",D292,IF('３．参加目標設定と細分化'!$AA$42="p12",D297,IF('３．参加目標設定と細分化'!$AA$42="p13",D302,IF('３．参加目標設定と細分化'!$AA$42="p14",D307,IF('３．参加目標設定と細分化'!$AA$42="p15",D312,IF('３．参加目標設定と細分化'!$AA$42="p16",D317,IF('３．参加目標設定と細分化'!$AA$42="p17",D322,IF('３．参加目標設定と細分化'!$AA$42="p18",D327,IF('３．参加目標設定と細分化'!$AA$42="p19",D332,IF('３．参加目標設定と細分化'!$AA$42="p20",D337,IF('３．参加目標設定と細分化'!$AA$42="p21",D342,IF('３．参加目標設定と細分化'!$AA$42="p22",D347,IF('３．参加目標設定と細分化'!$AA$42="p23",D352,IF('３．参加目標設定と細分化'!$AA$42="p24",D357,IF('３．参加目標設定と細分化'!$AA$42="p25",D362,IF('３．参加目標設定と細分化'!$AA$42="p26",D367,"-"))))))))))))))))))))))))))</f>
        <v>-</v>
      </c>
      <c r="E234" s="38" t="str">
        <f>IF('３．参加目標設定と細分化'!$AA$42="p1",E242,IF('３．参加目標設定と細分化'!$AA$42="p2",E247,IF('３．参加目標設定と細分化'!$AA$42="p3",E252,IF('３．参加目標設定と細分化'!$AA$42="p4",E257,IF('３．参加目標設定と細分化'!$AA$42="p5",E262,IF('３．参加目標設定と細分化'!$AA$42="p6",E267,IF('３．参加目標設定と細分化'!$AA$42="p7",E272,IF('３．参加目標設定と細分化'!$AA$42="p8",E277,IF('３．参加目標設定と細分化'!$AA$42="p9",E282,IF('３．参加目標設定と細分化'!$AA$42="p10",E287,IF('３．参加目標設定と細分化'!$AA$42="p11",E292,IF('３．参加目標設定と細分化'!$AA$42="p12",E297,IF('３．参加目標設定と細分化'!$AA$42="p13",E302,IF('３．参加目標設定と細分化'!$AA$42="p14",E307,IF('３．参加目標設定と細分化'!$AA$42="p15",E312,IF('３．参加目標設定と細分化'!$AA$42="p16",E317,IF('３．参加目標設定と細分化'!$AA$42="p17",E322,IF('３．参加目標設定と細分化'!$AA$42="p18",E327,IF('３．参加目標設定と細分化'!$AA$42="p19",E332,IF('３．参加目標設定と細分化'!$AA$42="p20",E337,IF('３．参加目標設定と細分化'!$AA$42="p21",E342,IF('３．参加目標設定と細分化'!$AA$42="p22",E347,IF('３．参加目標設定と細分化'!$AA$42="p23",E352,IF('３．参加目標設定と細分化'!$AA$42="p24",E357,IF('３．参加目標設定と細分化'!$AA$42="p25",E362,IF('３．参加目標設定と細分化'!$AA$42="p26",E367,"-"))))))))))))))))))))))))))</f>
        <v>-</v>
      </c>
      <c r="F234" s="38" t="str">
        <f>IF('３．参加目標設定と細分化'!$AA$42="p1",F242,IF('３．参加目標設定と細分化'!$AA$42="p2",F247,IF('３．参加目標設定と細分化'!$AA$42="p3",F252,IF('３．参加目標設定と細分化'!$AA$42="p4",F257,IF('３．参加目標設定と細分化'!$AA$42="p5",F262,IF('３．参加目標設定と細分化'!$AA$42="p6",F267,IF('３．参加目標設定と細分化'!$AA$42="p7",F272,IF('３．参加目標設定と細分化'!$AA$42="p8",F277,IF('３．参加目標設定と細分化'!$AA$42="p9",F282,IF('３．参加目標設定と細分化'!$AA$42="p10",F287,IF('３．参加目標設定と細分化'!$AA$42="p11",F292,IF('３．参加目標設定と細分化'!$AA$42="p12",F297,IF('３．参加目標設定と細分化'!$AA$42="p13",F302,IF('３．参加目標設定と細分化'!$AA$42="p14",F307,IF('３．参加目標設定と細分化'!$AA$42="p15",F312,IF('３．参加目標設定と細分化'!$AA$42="p16",F317,IF('３．参加目標設定と細分化'!$AA$42="p17",F322,IF('３．参加目標設定と細分化'!$AA$42="p18",F327,IF('３．参加目標設定と細分化'!$AA$42="p19",F332,IF('３．参加目標設定と細分化'!$AA$42="p20",F337,IF('３．参加目標設定と細分化'!$AA$42="p21",F342,IF('３．参加目標設定と細分化'!$AA$42="p22",F347,IF('３．参加目標設定と細分化'!$AA$42="p23",F352,IF('３．参加目標設定と細分化'!$AA$42="p24",F357,IF('３．参加目標設定と細分化'!$AA$42="p25",F362,IF('３．参加目標設定と細分化'!$AA$42="p26",F367,"-"))))))))))))))))))))))))))</f>
        <v>-</v>
      </c>
      <c r="G234" s="38" t="str">
        <f>IF('３．参加目標設定と細分化'!$AA$42="p1",G242,IF('３．参加目標設定と細分化'!$AA$42="p2",G247,IF('３．参加目標設定と細分化'!$AA$42="p3",G252,IF('３．参加目標設定と細分化'!$AA$42="p4",G257,IF('３．参加目標設定と細分化'!$AA$42="p5",G262,IF('３．参加目標設定と細分化'!$AA$42="p6",G267,IF('３．参加目標設定と細分化'!$AA$42="p7",G272,IF('３．参加目標設定と細分化'!$AA$42="p8",G277,IF('３．参加目標設定と細分化'!$AA$42="p9",G282,IF('３．参加目標設定と細分化'!$AA$42="p10",G287,IF('３．参加目標設定と細分化'!$AA$42="p11",G292,IF('３．参加目標設定と細分化'!$AA$42="p12",G297,IF('３．参加目標設定と細分化'!$AA$42="p13",G302,IF('３．参加目標設定と細分化'!$AA$42="p14",G307,IF('３．参加目標設定と細分化'!$AA$42="p15",G312,IF('３．参加目標設定と細分化'!$AA$42="p16",G317,IF('３．参加目標設定と細分化'!$AA$42="p17",G322,IF('３．参加目標設定と細分化'!$AA$42="p18",G327,IF('３．参加目標設定と細分化'!$AA$42="p19",G332,IF('３．参加目標設定と細分化'!$AA$42="p20",G337,IF('３．参加目標設定と細分化'!$AA$42="p21",G342,IF('３．参加目標設定と細分化'!$AA$42="p22",G347,IF('３．参加目標設定と細分化'!$AA$42="p23",G352,IF('３．参加目標設定と細分化'!$AA$42="p24",G357,IF('３．参加目標設定と細分化'!$AA$42="p25",G362,IF('３．参加目標設定と細分化'!$AA$42="p26",G367,"-"))))))))))))))))))))))))))</f>
        <v>-</v>
      </c>
      <c r="H234" s="38" t="str">
        <f>IF('３．参加目標設定と細分化'!$AA$42="p1",H242,IF('３．参加目標設定と細分化'!$AA$42="p2",H247,IF('３．参加目標設定と細分化'!$AA$42="p3",H252,IF('３．参加目標設定と細分化'!$AA$42="p4",H257,IF('３．参加目標設定と細分化'!$AA$42="p5",H262,IF('３．参加目標設定と細分化'!$AA$42="p6",H267,IF('３．参加目標設定と細分化'!$AA$42="p7",H272,IF('３．参加目標設定と細分化'!$AA$42="p8",H277,IF('３．参加目標設定と細分化'!$AA$42="p9",H282,IF('３．参加目標設定と細分化'!$AA$42="p10",H287,IF('３．参加目標設定と細分化'!$AA$42="p11",H292,IF('３．参加目標設定と細分化'!$AA$42="p12",H297,IF('３．参加目標設定と細分化'!$AA$42="p13",H302,IF('３．参加目標設定と細分化'!$AA$42="p14",H307,IF('３．参加目標設定と細分化'!$AA$42="p15",H312,IF('３．参加目標設定と細分化'!$AA$42="p16",H317,IF('３．参加目標設定と細分化'!$AA$42="p17",H322,IF('３．参加目標設定と細分化'!$AA$42="p18",H327,IF('３．参加目標設定と細分化'!$AA$42="p19",H332,IF('３．参加目標設定と細分化'!$AA$42="p20",H337,IF('３．参加目標設定と細分化'!$AA$42="p21",H342,IF('３．参加目標設定と細分化'!$AA$42="p22",H347,IF('３．参加目標設定と細分化'!$AA$42="p23",H352,IF('３．参加目標設定と細分化'!$AA$42="p24",H357,IF('３．参加目標設定と細分化'!$AA$42="p25",H362,IF('３．参加目標設定と細分化'!$AA$42="p26",H367,"-"))))))))))))))))))))))))))</f>
        <v>-</v>
      </c>
      <c r="K234" s="38" t="e">
        <f>IF(#REF!="準備･支度",D234,IF(#REF!="下調べ",E234,IF(#REF!="移動",F234,IF(#REF!="動作･操作",G234,IF(#REF!="認知･ｺﾐｭﾆｹｰｼｮﾝ",H234,"-")))))</f>
        <v>#REF!</v>
      </c>
      <c r="L234" s="38" t="e">
        <f>IF(#REF!="準備･支度",E234,IF(#REF!="下調べ",F234,IF(#REF!="移動",G234,IF(#REF!="動作･操作",H234,IF(#REF!="認知･ｺﾐｭﾆｹｰｼｮﾝ",J234,"-")))))</f>
        <v>#REF!</v>
      </c>
      <c r="M234" s="38" t="e">
        <f>IF(#REF!="準備･支度",D234,IF(#REF!="下調べ",E234,IF(#REF!="移動",F234,IF(#REF!="動作･操作",G234,IF(#REF!="認知･ｺﾐｭﾆｹｰｼｮﾝ",H234,"-")))))</f>
        <v>#REF!</v>
      </c>
    </row>
    <row r="235" spans="2:27" ht="0.95" hidden="1" customHeight="1">
      <c r="D235" s="38" t="str">
        <f>IF('３．参加目標設定と細分化'!$AA$42="p1",D243,IF('３．参加目標設定と細分化'!$AA$42="p2",D248,IF('３．参加目標設定と細分化'!$AA$42="p3",D253,IF('３．参加目標設定と細分化'!$AA$42="p4",D258,IF('３．参加目標設定と細分化'!$AA$42="p5",D263,IF('３．参加目標設定と細分化'!$AA$42="p6",D268,IF('３．参加目標設定と細分化'!$AA$42="p7",D273,IF('３．参加目標設定と細分化'!$AA$42="p8",D278,IF('３．参加目標設定と細分化'!$AA$42="p9",D283,IF('３．参加目標設定と細分化'!$AA$42="p10",D288,IF('３．参加目標設定と細分化'!$AA$42="p11",D293,IF('３．参加目標設定と細分化'!$AA$42="p12",D298,IF('３．参加目標設定と細分化'!$AA$42="p13",D303,IF('３．参加目標設定と細分化'!$AA$42="p14",D308,IF('３．参加目標設定と細分化'!$AA$42="p15",D313,IF('３．参加目標設定と細分化'!$AA$42="p16",D318,IF('３．参加目標設定と細分化'!$AA$42="p17",D323,IF('３．参加目標設定と細分化'!$AA$42="p18",D328,IF('３．参加目標設定と細分化'!$AA$42="p19",D333,IF('３．参加目標設定と細分化'!$AA$42="p20",D338,IF('３．参加目標設定と細分化'!$AA$42="p21",D343,IF('３．参加目標設定と細分化'!$AA$42="p22",D348,IF('３．参加目標設定と細分化'!$AA$42="p23",D353,IF('３．参加目標設定と細分化'!$AA$42="p24",D358,IF('３．参加目標設定と細分化'!$AA$42="p25",D363,IF('３．参加目標設定と細分化'!$AA$42="p26",D369,"-"))))))))))))))))))))))))))</f>
        <v>-</v>
      </c>
      <c r="E235" s="38" t="str">
        <f>IF('３．参加目標設定と細分化'!$AA$42="p1",E243,IF('３．参加目標設定と細分化'!$AA$42="p2",E248,IF('３．参加目標設定と細分化'!$AA$42="p3",E253,IF('３．参加目標設定と細分化'!$AA$42="p4",E258,IF('３．参加目標設定と細分化'!$AA$42="p5",E263,IF('３．参加目標設定と細分化'!$AA$42="p6",E268,IF('３．参加目標設定と細分化'!$AA$42="p7",E273,IF('３．参加目標設定と細分化'!$AA$42="p8",E278,IF('３．参加目標設定と細分化'!$AA$42="p9",E283,IF('３．参加目標設定と細分化'!$AA$42="p10",E288,IF('３．参加目標設定と細分化'!$AA$42="p11",E293,IF('３．参加目標設定と細分化'!$AA$42="p12",E298,IF('３．参加目標設定と細分化'!$AA$42="p13",E303,IF('３．参加目標設定と細分化'!$AA$42="p14",E308,IF('３．参加目標設定と細分化'!$AA$42="p15",E313,IF('３．参加目標設定と細分化'!$AA$42="p16",E318,IF('３．参加目標設定と細分化'!$AA$42="p17",E323,IF('３．参加目標設定と細分化'!$AA$42="p18",E328,IF('３．参加目標設定と細分化'!$AA$42="p19",E333,IF('３．参加目標設定と細分化'!$AA$42="p20",E338,IF('３．参加目標設定と細分化'!$AA$42="p21",E343,IF('３．参加目標設定と細分化'!$AA$42="p22",E348,IF('３．参加目標設定と細分化'!$AA$42="p23",E353,IF('３．参加目標設定と細分化'!$AA$42="p24",E358,IF('３．参加目標設定と細分化'!$AA$42="p25",E363,IF('３．参加目標設定と細分化'!$AA$42="p26",E369,"-"))))))))))))))))))))))))))</f>
        <v>-</v>
      </c>
      <c r="F235" s="38" t="str">
        <f>IF('３．参加目標設定と細分化'!$AA$42="p1",F243,IF('３．参加目標設定と細分化'!$AA$42="p2",F248,IF('３．参加目標設定と細分化'!$AA$42="p3",F253,IF('３．参加目標設定と細分化'!$AA$42="p4",F258,IF('３．参加目標設定と細分化'!$AA$42="p5",F263,IF('３．参加目標設定と細分化'!$AA$42="p6",F268,IF('３．参加目標設定と細分化'!$AA$42="p7",F273,IF('３．参加目標設定と細分化'!$AA$42="p8",F278,IF('３．参加目標設定と細分化'!$AA$42="p9",F283,IF('３．参加目標設定と細分化'!$AA$42="p10",F288,IF('３．参加目標設定と細分化'!$AA$42="p11",F293,IF('３．参加目標設定と細分化'!$AA$42="p12",F298,IF('３．参加目標設定と細分化'!$AA$42="p13",F303,IF('３．参加目標設定と細分化'!$AA$42="p14",F308,IF('３．参加目標設定と細分化'!$AA$42="p15",F313,IF('３．参加目標設定と細分化'!$AA$42="p16",F318,IF('３．参加目標設定と細分化'!$AA$42="p17",F323,IF('３．参加目標設定と細分化'!$AA$42="p18",F328,IF('３．参加目標設定と細分化'!$AA$42="p19",F333,IF('３．参加目標設定と細分化'!$AA$42="p20",F338,IF('３．参加目標設定と細分化'!$AA$42="p21",F343,IF('３．参加目標設定と細分化'!$AA$42="p22",F348,IF('３．参加目標設定と細分化'!$AA$42="p23",F353,IF('３．参加目標設定と細分化'!$AA$42="p24",F358,IF('３．参加目標設定と細分化'!$AA$42="p25",F363,IF('３．参加目標設定と細分化'!$AA$42="p26",F369,"-"))))))))))))))))))))))))))</f>
        <v>-</v>
      </c>
      <c r="G235" s="38" t="str">
        <f>IF('３．参加目標設定と細分化'!$AA$42="p1",G243,IF('３．参加目標設定と細分化'!$AA$42="p2",G248,IF('３．参加目標設定と細分化'!$AA$42="p3",G253,IF('３．参加目標設定と細分化'!$AA$42="p4",G258,IF('３．参加目標設定と細分化'!$AA$42="p5",G263,IF('３．参加目標設定と細分化'!$AA$42="p6",G268,IF('３．参加目標設定と細分化'!$AA$42="p7",G273,IF('３．参加目標設定と細分化'!$AA$42="p8",G278,IF('３．参加目標設定と細分化'!$AA$42="p9",G283,IF('３．参加目標設定と細分化'!$AA$42="p10",G288,IF('３．参加目標設定と細分化'!$AA$42="p11",G293,IF('３．参加目標設定と細分化'!$AA$42="p12",G298,IF('３．参加目標設定と細分化'!$AA$42="p13",G303,IF('３．参加目標設定と細分化'!$AA$42="p14",G308,IF('３．参加目標設定と細分化'!$AA$42="p15",G313,IF('３．参加目標設定と細分化'!$AA$42="p16",G318,IF('３．参加目標設定と細分化'!$AA$42="p17",G323,IF('３．参加目標設定と細分化'!$AA$42="p18",G328,IF('３．参加目標設定と細分化'!$AA$42="p19",G333,IF('３．参加目標設定と細分化'!$AA$42="p20",G338,IF('３．参加目標設定と細分化'!$AA$42="p21",G343,IF('３．参加目標設定と細分化'!$AA$42="p22",G348,IF('３．参加目標設定と細分化'!$AA$42="p23",G353,IF('３．参加目標設定と細分化'!$AA$42="p24",G358,IF('３．参加目標設定と細分化'!$AA$42="p25",G363,IF('３．参加目標設定と細分化'!$AA$42="p26",G368,"-"))))))))))))))))))))))))))</f>
        <v>-</v>
      </c>
      <c r="H235" s="38" t="str">
        <f>IF('３．参加目標設定と細分化'!$AA$42="p1",H243,IF('３．参加目標設定と細分化'!$AA$42="p2",H248,IF('３．参加目標設定と細分化'!$AA$42="p3",H253,IF('３．参加目標設定と細分化'!$AA$42="p4",H258,IF('３．参加目標設定と細分化'!$AA$42="p5",H263,IF('３．参加目標設定と細分化'!$AA$42="p6",H268,IF('３．参加目標設定と細分化'!$AA$42="p7",H273,IF('３．参加目標設定と細分化'!$AA$42="p8",H278,IF('３．参加目標設定と細分化'!$AA$42="p9",H283,IF('３．参加目標設定と細分化'!$AA$42="p10",H288,IF('３．参加目標設定と細分化'!$AA$42="p11",H293,IF('３．参加目標設定と細分化'!$AA$42="p12",H298,IF('３．参加目標設定と細分化'!$AA$42="p13",H303,IF('３．参加目標設定と細分化'!$AA$42="p14",H308,IF('３．参加目標設定と細分化'!$AA$42="p15",H313,IF('３．参加目標設定と細分化'!$AA$42="p16",H318,IF('３．参加目標設定と細分化'!$AA$42="p17",H323,IF('３．参加目標設定と細分化'!$AA$42="p18",H328,IF('３．参加目標設定と細分化'!$AA$42="p19",H333,IF('３．参加目標設定と細分化'!$AA$42="p20",H338,IF('３．参加目標設定と細分化'!$AA$42="p21",H343,IF('３．参加目標設定と細分化'!$AA$42="p22",H348,IF('３．参加目標設定と細分化'!$AA$42="p23",H353,IF('３．参加目標設定と細分化'!$AA$42="p24",H358,IF('３．参加目標設定と細分化'!$AA$42="p25",H363,IF('３．参加目標設定と細分化'!$AA$42="p26",I369,"-"))))))))))))))))))))))))))</f>
        <v>-</v>
      </c>
      <c r="K235" s="38" t="e">
        <f>IF(#REF!="準備･支度",D235,IF(#REF!="下調べ",E235,IF(#REF!="移動",F235,IF(#REF!="動作･操作",G235,IF(#REF!="認知･ｺﾐｭﾆｹｰｼｮﾝ",H235,"-")))))</f>
        <v>#REF!</v>
      </c>
      <c r="L235" s="38" t="e">
        <f>IF(#REF!="準備･支度",E235,IF(#REF!="下調べ",F235,IF(#REF!="移動",G235,IF(#REF!="動作･操作",H235,IF(#REF!="認知･ｺﾐｭﾆｹｰｼｮﾝ",J235,"-")))))</f>
        <v>#REF!</v>
      </c>
      <c r="M235" s="38" t="e">
        <f>IF(#REF!="準備･支度",D235,IF(#REF!="下調べ",E235,IF(#REF!="移動",F235,IF(#REF!="動作･操作",G235,IF(#REF!="認知･ｺﾐｭﾆｹｰｼｮﾝ",H235,"-")))))</f>
        <v>#REF!</v>
      </c>
    </row>
    <row r="236" spans="2:27" ht="0.95" hidden="1" customHeight="1"/>
    <row r="237" spans="2:27" ht="0.95" hidden="1" customHeight="1"/>
    <row r="238" spans="2:27" ht="9" hidden="1" customHeight="1"/>
    <row r="239" spans="2:27" ht="0.95" hidden="1" customHeight="1">
      <c r="C239" s="96" t="s">
        <v>636</v>
      </c>
      <c r="D239" s="95" t="s">
        <v>1003</v>
      </c>
      <c r="E239" s="95" t="s">
        <v>1004</v>
      </c>
      <c r="F239" s="95" t="s">
        <v>639</v>
      </c>
      <c r="G239" s="95" t="s">
        <v>1005</v>
      </c>
      <c r="H239" s="95" t="s">
        <v>1006</v>
      </c>
      <c r="N239" s="95" t="s">
        <v>1003</v>
      </c>
      <c r="O239" s="95" t="s">
        <v>1004</v>
      </c>
      <c r="P239" s="95" t="s">
        <v>639</v>
      </c>
      <c r="Q239" s="95" t="s">
        <v>1005</v>
      </c>
      <c r="R239" s="95" t="s">
        <v>1006</v>
      </c>
    </row>
    <row r="240" spans="2:27" ht="14.1" hidden="1" customHeight="1">
      <c r="B240" s="100">
        <v>1</v>
      </c>
      <c r="C240" s="101" t="s">
        <v>635</v>
      </c>
      <c r="D240" s="96" t="s">
        <v>636</v>
      </c>
      <c r="E240" s="96" t="s">
        <v>636</v>
      </c>
      <c r="F240" s="96" t="s">
        <v>636</v>
      </c>
      <c r="G240" s="96" t="s">
        <v>636</v>
      </c>
      <c r="H240" s="38" t="s">
        <v>636</v>
      </c>
      <c r="N240" s="102" t="str">
        <f>D241&amp;CHAR(10)&amp;D246&amp;CHAR(10)&amp;D251&amp;CHAR(10)&amp;D256&amp;CHAR(10)&amp;D261&amp;CHAR(10)&amp;D266&amp;CHAR(10)&amp;D271&amp;CHAR(10)&amp;D276&amp;CHAR(10)&amp;D281&amp;CHAR(10)&amp;D286&amp;CHAR(10)&amp;D291&amp;CHAR(10)&amp;D296&amp;CHAR(10)&amp;D301&amp;CHAR(10)&amp;D306&amp;CHAR(10)&amp;D311&amp;CHAR(10)&amp;D316&amp;CHAR(10)&amp;D321&amp;CHAR(10)&amp;D326&amp;CHAR(10)&amp;D331&amp;CHAR(10)&amp;D336&amp;CHAR(10)&amp;D341&amp;CHAR(10)&amp;D346&amp;CHAR(10)&amp;D351&amp;CHAR(10)&amp;D356&amp;CHAR(10)&amp;D361&amp;CHAR(10)&amp;D366&amp;CHAR(10)</f>
        <v xml:space="preserve">取り扱う家庭用品を手元に準備する
手入れをする手順を計画する
手入れをする手順を計画する
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0" s="102" t="str">
        <f>E241&amp;CHAR(10)&amp;E246&amp;CHAR(10)&amp;E251&amp;CHAR(10)&amp;E256&amp;CHAR(10)&amp;E261&amp;CHAR(10)&amp;E266&amp;CHAR(10)&amp;E271&amp;CHAR(10)&amp;E276&amp;CHAR(10)&amp;E281&amp;CHAR(10)&amp;E286&amp;CHAR(10)&amp;E291&amp;CHAR(10)&amp;E296&amp;CHAR(10)&amp;E301&amp;CHAR(10)&amp;E306&amp;CHAR(10)&amp;E311&amp;CHAR(10)&amp;E316&amp;CHAR(10)&amp;E321&amp;CHAR(10)&amp;E326&amp;CHAR(10)&amp;E331&amp;CHAR(10)&amp;E336&amp;CHAR(10)&amp;E341&amp;CHAR(10)&amp;E346&amp;CHAR(10)&amp;E351&amp;CHAR(10)&amp;E356&amp;CHAR(10)&amp;E361&amp;CHAR(10)&amp;E366&amp;CHAR(10)</f>
        <v xml:space="preserve">家庭用品の使用/収納/管理方法を確認する
手入れの方法や手順を確認する
手入れの方法や手順を確認する
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0" s="102" t="str">
        <f>F241&amp;CHAR(10)&amp;F246&amp;CHAR(10)&amp;F251&amp;CHAR(10)&amp;F256&amp;CHAR(10)&amp;F261&amp;CHAR(10)&amp;F266&amp;CHAR(10)&amp;F271&amp;CHAR(10)&amp;F276&amp;CHAR(10)&amp;F281&amp;CHAR(10)&amp;F286&amp;CHAR(10)&amp;F291&amp;CHAR(10)&amp;F296&amp;CHAR(10)&amp;F301&amp;CHAR(10)&amp;F306&amp;CHAR(10)&amp;F311&amp;CHAR(10)&amp;F316&amp;CHAR(10)&amp;F321&amp;CHAR(10)&amp;F326&amp;CHAR(10)&amp;F331&amp;CHAR(10)&amp;F336&amp;CHAR(10)&amp;F341&amp;CHAR(10)&amp;F346&amp;CHAR(10)&amp;F351&amp;CHAR(10)&amp;F356&amp;CHAR(10)&amp;F361&amp;CHAR(10)&amp;F366&amp;CHAR(10)</f>
        <v xml:space="preserve">家庭用品の場所まで歩く
手入れする場所まで移動する
手入れの場所まで安全に移動する
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0" s="102" t="str">
        <f>G241&amp;CHAR(10)&amp;G246&amp;CHAR(10)&amp;G251&amp;CHAR(10)&amp;G256&amp;CHAR(10)&amp;G261&amp;CHAR(10)&amp;G266&amp;CHAR(10)&amp;G271&amp;CHAR(10)&amp;G276&amp;CHAR(10)&amp;G281&amp;CHAR(10)&amp;G286&amp;CHAR(10)&amp;G291&amp;CHAR(10)&amp;G296&amp;CHAR(10)&amp;G301&amp;CHAR(10)&amp;G306&amp;CHAR(10)&amp;G311&amp;CHAR(10)&amp;G316&amp;CHAR(10)&amp;G321&amp;CHAR(10)&amp;G326&amp;CHAR(10)&amp;G331&amp;CHAR(10)&amp;G336&amp;CHAR(10)&amp;G341&amp;CHAR(10)&amp;G346&amp;CHAR(10)&amp;G351&amp;CHAR(10)&amp;G356&amp;CHAR(10)&amp;G361&amp;CHAR(10)&amp;G366&amp;CHAR(10)</f>
        <v xml:space="preserve">家庭用品を取り扱う
手入れに必要な用具を取り扱う
手入れに必要な用具を取り扱う
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0" s="102" t="str">
        <f>H241&amp;CHAR(10)&amp;H246&amp;CHAR(10)&amp;H251&amp;CHAR(10)&amp;H256&amp;CHAR(10)&amp;H261&amp;CHAR(10)&amp;H266&amp;CHAR(10)&amp;H271&amp;CHAR(10)&amp;H276&amp;CHAR(10)&amp;H281&amp;CHAR(10)&amp;H286&amp;CHAR(10)&amp;H291&amp;CHAR(10)&amp;H296&amp;CHAR(10)&amp;H301&amp;CHAR(10)&amp;H306&amp;CHAR(10)&amp;H311&amp;CHAR(10)&amp;H316&amp;CHAR(10)&amp;H321&amp;CHAR(10)&amp;H326&amp;CHAR(10)&amp;H331&amp;CHAR(10)&amp;H336&amp;CHAR(10)&amp;H341&amp;CHAR(10)&amp;H346&amp;CHAR(10)&amp;H351&amp;CHAR(10)&amp;H356&amp;CHAR(10)&amp;H361&amp;CHAR(10)&amp;H366&amp;CHAR(10)</f>
        <v xml:space="preserve">家庭用品の収納場所を思い出す
業者を決定して依頼をする
業者を決定する/依頼をする
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0" s="103" t="str">
        <f t="shared" ref="X240:X265" si="0">IF(N240="","",LEFT(N240, FIND(CHAR(10), N240) - 1))</f>
        <v>取り扱う家庭用品を手元に準備する</v>
      </c>
      <c r="AA240" s="38" t="s">
        <v>637</v>
      </c>
    </row>
    <row r="241" spans="2:27" ht="3" hidden="1" customHeight="1">
      <c r="B241" s="104"/>
      <c r="C241" s="513" t="s">
        <v>641</v>
      </c>
      <c r="D241" s="96" t="s">
        <v>642</v>
      </c>
      <c r="E241" s="96" t="s">
        <v>647</v>
      </c>
      <c r="F241" s="96" t="s">
        <v>644</v>
      </c>
      <c r="G241" s="96" t="s">
        <v>645</v>
      </c>
      <c r="H241" s="105" t="s">
        <v>643</v>
      </c>
      <c r="N241" s="102" t="str">
        <f t="shared" ref="N241:N265" si="1">IF(N240="","",MID(N240, FIND(CHAR(10), N240) + 1, LEN(N240)))</f>
        <v xml:space="preserve">手入れをする手順を計画する
手入れをする手順を計画する
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1" s="102" t="str">
        <f t="shared" ref="O241:O265" si="2">IF(O240="","",MID(O240, FIND(CHAR(10), O240) + 1, LEN(O240)))</f>
        <v xml:space="preserve">手入れの方法や手順を確認する
手入れの方法や手順を確認する
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1" s="102" t="str">
        <f t="shared" ref="P241:P265" si="3">IF(P240="","",MID(P240, FIND(CHAR(10), P240) + 1, LEN(P240)))</f>
        <v xml:space="preserve">手入れする場所まで移動する
手入れの場所まで安全に移動する
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1" s="102" t="str">
        <f t="shared" ref="Q241:Q265" si="4">IF(Q240="","",MID(Q240, FIND(CHAR(10), Q240) + 1, LEN(Q240)))</f>
        <v xml:space="preserve">手入れに必要な用具を取り扱う
手入れに必要な用具を取り扱う
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1" s="102" t="str">
        <f t="shared" ref="R241:R265" si="5">IF(R240="","",MID(R240, FIND(CHAR(10), R240) + 1, LEN(R240)))</f>
        <v xml:space="preserve">業者を決定して依頼をする
業者を決定する/依頼をする
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1" s="103" t="str">
        <f t="shared" si="0"/>
        <v>手入れをする手順を計画する</v>
      </c>
      <c r="AA241" s="106">
        <f>'３．参加目標設定と細分化'!Y125</f>
        <v>0</v>
      </c>
    </row>
    <row r="242" spans="2:27" ht="0.95" hidden="1" customHeight="1">
      <c r="B242" s="104"/>
      <c r="C242" s="430"/>
      <c r="D242" s="96" t="s">
        <v>646</v>
      </c>
      <c r="E242" s="96" t="s">
        <v>1020</v>
      </c>
      <c r="F242" s="96" t="s">
        <v>648</v>
      </c>
      <c r="G242" s="96" t="s">
        <v>649</v>
      </c>
      <c r="H242" s="96" t="s">
        <v>651</v>
      </c>
      <c r="N242" s="102" t="str">
        <f t="shared" si="1"/>
        <v xml:space="preserve">手入れをする手順を計画する
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2" s="102" t="str">
        <f t="shared" si="2"/>
        <v xml:space="preserve">手入れの方法や手順を確認する
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2" s="102" t="str">
        <f t="shared" si="3"/>
        <v xml:space="preserve">手入れの場所まで安全に移動する
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2" s="102" t="str">
        <f t="shared" si="4"/>
        <v xml:space="preserve">手入れに必要な用具を取り扱う
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2" s="102" t="str">
        <f t="shared" si="5"/>
        <v xml:space="preserve">業者を決定する/依頼をする
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2" s="103" t="str">
        <f t="shared" si="0"/>
        <v>手入れをする手順を計画する</v>
      </c>
    </row>
    <row r="243" spans="2:27" ht="14.1" hidden="1" customHeight="1">
      <c r="B243" s="104"/>
      <c r="C243" s="101"/>
      <c r="D243" s="96" t="s">
        <v>650</v>
      </c>
      <c r="F243" s="96" t="s">
        <v>652</v>
      </c>
      <c r="G243" s="96" t="s">
        <v>653</v>
      </c>
      <c r="H243" s="38" t="s">
        <v>1021</v>
      </c>
      <c r="N243" s="102" t="str">
        <f t="shared" si="1"/>
        <v xml:space="preserve">保管/貯蔵する物品を入手する
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3" s="102" t="str">
        <f t="shared" si="2"/>
        <v xml:space="preserve">保管/貯蔵する物品の入手先を探す
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3" s="102" t="str">
        <f t="shared" si="3"/>
        <v xml:space="preserve">保管/貯蔵作業の場所まで安全に移動する
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3" s="102" t="str">
        <f t="shared" si="4"/>
        <v xml:space="preserve">保管/貯蔵作業に必要な用具を取り扱う
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3" s="102" t="str">
        <f t="shared" si="5"/>
        <v xml:space="preserve">業者を決定する/依頼をする
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3" s="103" t="str">
        <f t="shared" si="0"/>
        <v>保管/貯蔵する物品を入手する</v>
      </c>
    </row>
    <row r="244" spans="2:27" ht="2.1" hidden="1" customHeight="1">
      <c r="B244" s="104"/>
      <c r="C244" s="101"/>
      <c r="D244" s="96"/>
      <c r="E244" s="96"/>
      <c r="F244" s="96"/>
      <c r="G244" s="96"/>
      <c r="N244" s="102" t="str">
        <f t="shared" si="1"/>
        <v xml:space="preserve">管理に必要な物品を手元に揃える
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4" s="102" t="str">
        <f t="shared" si="2"/>
        <v xml:space="preserve">管理に必要な帳票等の入手先を想起する
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4" s="102" t="str">
        <f t="shared" si="3"/>
        <v xml:space="preserve">手続き機関まで安全に往復する
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4" s="102" t="str">
        <f t="shared" si="4"/>
        <v xml:space="preserve">手続きに必要な書類を取り扱う
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4" s="102" t="str">
        <f t="shared" si="5"/>
        <v xml:space="preserve">業者を決定する/依頼をする
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4" s="103" t="str">
        <f t="shared" si="0"/>
        <v>管理に必要な物品を手元に揃える</v>
      </c>
    </row>
    <row r="245" spans="2:27" ht="0.95" hidden="1" customHeight="1">
      <c r="B245" s="100">
        <v>2</v>
      </c>
      <c r="C245" s="101" t="s">
        <v>654</v>
      </c>
      <c r="D245" s="96" t="s">
        <v>636</v>
      </c>
      <c r="E245" s="96" t="s">
        <v>636</v>
      </c>
      <c r="F245" s="96" t="s">
        <v>636</v>
      </c>
      <c r="G245" s="96" t="s">
        <v>636</v>
      </c>
      <c r="H245" s="96" t="s">
        <v>636</v>
      </c>
      <c r="N245" s="102" t="str">
        <f t="shared" si="1"/>
        <v xml:space="preserve">介護に必要な物品を手元に揃える
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5" s="102" t="str">
        <f t="shared" si="2"/>
        <v xml:space="preserve">対象者を観察して介護の必要性を認識する
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5" s="102" t="str">
        <f t="shared" si="3"/>
        <v xml:space="preserve">通院などの移動介助をする
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5" s="102" t="str">
        <f t="shared" si="4"/>
        <v xml:space="preserve">移乗の介助をする
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5" s="102" t="str">
        <f t="shared" si="5"/>
        <v xml:space="preserve">想定外の事態に対応する
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5" s="103" t="str">
        <f t="shared" si="0"/>
        <v>介護に必要な物品を手元に揃える</v>
      </c>
    </row>
    <row r="246" spans="2:27" ht="2.1" hidden="1" customHeight="1">
      <c r="B246" s="104"/>
      <c r="C246" s="513" t="s">
        <v>655</v>
      </c>
      <c r="D246" s="96" t="s">
        <v>656</v>
      </c>
      <c r="E246" s="96" t="s">
        <v>661</v>
      </c>
      <c r="F246" s="96" t="s">
        <v>658</v>
      </c>
      <c r="G246" s="96" t="s">
        <v>659</v>
      </c>
      <c r="H246" s="96" t="s">
        <v>1022</v>
      </c>
      <c r="N246" s="102" t="str">
        <f t="shared" si="1"/>
        <v xml:space="preserve">世話に必要な物品を手元に揃える
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6" s="102" t="str">
        <f t="shared" si="2"/>
        <v xml:space="preserve">子供が好きな遊びなどの情報を得る
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6" s="102" t="str">
        <f t="shared" si="3"/>
        <v xml:space="preserve">公園など子供との外出先まで往復する
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6" s="102" t="str">
        <f t="shared" si="4"/>
        <v xml:space="preserve">おもちゃなどで一緒に遊ぶ
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6" s="102" t="str">
        <f t="shared" si="5"/>
        <v xml:space="preserve">非常時に適切な対応をする
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6" s="103" t="str">
        <f t="shared" si="0"/>
        <v>世話に必要な物品を手元に揃える</v>
      </c>
    </row>
    <row r="247" spans="2:27" ht="0.95" hidden="1" customHeight="1">
      <c r="B247" s="104"/>
      <c r="C247" s="430"/>
      <c r="D247" s="96" t="s">
        <v>660</v>
      </c>
      <c r="E247" s="96" t="s">
        <v>1023</v>
      </c>
      <c r="F247" s="96" t="s">
        <v>662</v>
      </c>
      <c r="G247" s="96" t="s">
        <v>663</v>
      </c>
      <c r="H247" s="38" t="s">
        <v>1024</v>
      </c>
      <c r="N247" s="102" t="str">
        <f t="shared" si="1"/>
        <v xml:space="preserve">訪問者の有無や予定を確認する
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7" s="102" t="str">
        <f t="shared" si="2"/>
        <v xml:space="preserve">訪問者の要件を把握/理解する
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7" s="102" t="str">
        <f t="shared" si="3"/>
        <v xml:space="preserve">玄関まで行って荷物等を受け取る
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7" s="102" t="str">
        <f t="shared" si="4"/>
        <v xml:space="preserve">電話の要件を家族に伝達する
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7" s="102" t="str">
        <f t="shared" si="5"/>
        <v xml:space="preserve">訪問者の要件によって対応するかを決める
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7" s="103" t="str">
        <f t="shared" si="0"/>
        <v>訪問者の有無や予定を確認する</v>
      </c>
    </row>
    <row r="248" spans="2:27" ht="0.95" hidden="1" customHeight="1">
      <c r="B248" s="104"/>
      <c r="C248" s="101"/>
      <c r="D248" s="96" t="s">
        <v>657</v>
      </c>
      <c r="E248" s="96" t="s">
        <v>1020</v>
      </c>
      <c r="F248" s="96" t="s">
        <v>666</v>
      </c>
      <c r="G248" s="96" t="s">
        <v>667</v>
      </c>
      <c r="H248" s="38" t="s">
        <v>1021</v>
      </c>
      <c r="N248" s="102" t="str">
        <f t="shared" si="1"/>
        <v xml:space="preserve">ご近所の人と面識をもつ
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8" s="102" t="str">
        <f t="shared" si="2"/>
        <v xml:space="preserve">予想される対面者を把握する
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8" s="102" t="str">
        <f t="shared" si="3"/>
        <v xml:space="preserve">ものを持って隣家と行き来をする
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8" s="102" t="str">
        <f t="shared" si="4"/>
        <v xml:space="preserve">挨拶を交わす
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8" s="102" t="str">
        <f t="shared" si="5"/>
        <v xml:space="preserve">出会った人との面識の有無を判断する
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8" s="103" t="str">
        <f t="shared" si="0"/>
        <v>ご近所の人と面識をもつ</v>
      </c>
    </row>
    <row r="249" spans="2:27" ht="3" hidden="1" customHeight="1">
      <c r="B249" s="104"/>
      <c r="C249" s="101"/>
      <c r="D249" s="96"/>
      <c r="E249" s="96"/>
      <c r="F249" s="96"/>
      <c r="G249" s="96"/>
      <c r="N249" s="102" t="str">
        <f t="shared" si="1"/>
        <v xml:space="preserve">お互いに話しやすい雰囲気を準備する
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49" s="102" t="str">
        <f t="shared" si="2"/>
        <v xml:space="preserve">昔話の記憶を思い出して整理しておく
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49" s="102" t="str">
        <f t="shared" si="3"/>
        <v xml:space="preserve">料理や家事に付き添う
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49" s="102" t="str">
        <f t="shared" si="4"/>
        <v xml:space="preserve">相手の話を傾聴する
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49" s="102" t="str">
        <f t="shared" si="5"/>
        <v xml:space="preserve">相手の感情・気分を察して対応する
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49" s="103" t="str">
        <f t="shared" si="0"/>
        <v>お互いに話しやすい雰囲気を準備する</v>
      </c>
    </row>
    <row r="250" spans="2:27" ht="0.95" hidden="1" customHeight="1">
      <c r="B250" s="100">
        <v>3</v>
      </c>
      <c r="C250" s="101" t="s">
        <v>668</v>
      </c>
      <c r="D250" s="96" t="s">
        <v>636</v>
      </c>
      <c r="E250" s="96" t="s">
        <v>636</v>
      </c>
      <c r="F250" s="96" t="s">
        <v>636</v>
      </c>
      <c r="G250" s="96" t="s">
        <v>636</v>
      </c>
      <c r="H250" s="96" t="s">
        <v>636</v>
      </c>
      <c r="N250" s="102" t="str">
        <f t="shared" si="1"/>
        <v xml:space="preserve">供物や飾りを準備する
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0" s="102" t="str">
        <f t="shared" si="2"/>
        <v xml:space="preserve">年中行事までの時期を確認する
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0" s="102" t="str">
        <f t="shared" si="3"/>
        <v xml:space="preserve">脚立の上に昇り降りする
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0" s="102" t="str">
        <f t="shared" si="4"/>
        <v xml:space="preserve">供物や飾りを供える
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0" s="102" t="str">
        <f t="shared" si="5"/>
        <v xml:space="preserve">仏壇を整えるタイミングを認識する
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0" s="103" t="str">
        <f t="shared" si="0"/>
        <v>供物や飾りを準備する</v>
      </c>
    </row>
    <row r="251" spans="2:27" ht="3.95" hidden="1" customHeight="1">
      <c r="B251" s="104"/>
      <c r="C251" s="101"/>
      <c r="D251" s="96" t="s">
        <v>656</v>
      </c>
      <c r="E251" s="96" t="s">
        <v>661</v>
      </c>
      <c r="F251" s="96" t="s">
        <v>670</v>
      </c>
      <c r="G251" s="96" t="s">
        <v>659</v>
      </c>
      <c r="H251" s="96" t="s">
        <v>1025</v>
      </c>
      <c r="N251" s="102" t="str">
        <f t="shared" si="1"/>
        <v xml:space="preserve">墓参りのお供え物を準備する
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1" s="102" t="str">
        <f t="shared" si="2"/>
        <v xml:space="preserve">墓参りの時期を確認する
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1" s="102" t="str">
        <f t="shared" si="3"/>
        <v xml:space="preserve">墓参りに出掛ける
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1" s="102" t="str">
        <f t="shared" si="4"/>
        <v xml:space="preserve">墓の掃除をする
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1" s="102" t="str">
        <f t="shared" si="5"/>
        <v xml:space="preserve">同行者や参加者と事前に連絡をとる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1" s="103" t="str">
        <f t="shared" si="0"/>
        <v>墓参りのお供え物を準備する</v>
      </c>
    </row>
    <row r="252" spans="2:27" ht="14.1" hidden="1" customHeight="1">
      <c r="B252" s="104"/>
      <c r="C252" s="101"/>
      <c r="D252" s="96" t="s">
        <v>660</v>
      </c>
      <c r="E252" s="96" t="s">
        <v>1023</v>
      </c>
      <c r="F252" s="96" t="s">
        <v>662</v>
      </c>
      <c r="G252" s="96" t="s">
        <v>663</v>
      </c>
      <c r="H252" s="38" t="s">
        <v>1021</v>
      </c>
      <c r="N252" s="102" t="str">
        <f t="shared" si="1"/>
        <v xml:space="preserve">通勤前/就労前の身支度をする
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2" s="102" t="str">
        <f t="shared" si="2"/>
        <v xml:space="preserve">勤務日程や作業内容を確認する
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2" s="102" t="str">
        <f t="shared" si="3"/>
        <v xml:space="preserve">仕事場に行く、仕事場から帰宅する
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2" s="102" t="str">
        <f t="shared" si="4"/>
        <v xml:space="preserve">デスクワークを行う
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2" s="102" t="str">
        <f t="shared" si="5"/>
        <v xml:space="preserve">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2" s="103" t="str">
        <f t="shared" si="0"/>
        <v>通勤前/就労前の身支度をする</v>
      </c>
    </row>
    <row r="253" spans="2:27" ht="11.1" hidden="1" customHeight="1">
      <c r="B253" s="104"/>
      <c r="C253" s="101"/>
      <c r="D253" s="96" t="s">
        <v>1026</v>
      </c>
      <c r="E253" s="96" t="s">
        <v>1020</v>
      </c>
      <c r="F253" s="96" t="s">
        <v>666</v>
      </c>
      <c r="G253" s="96" t="s">
        <v>667</v>
      </c>
      <c r="N253" s="102" t="str">
        <f t="shared" si="1"/>
        <v xml:space="preserve">就労前/活動前の身支度をする
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3" s="102" t="str">
        <f t="shared" si="2"/>
        <v xml:space="preserve">勤務日程や作業内容を確認する
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3" s="102" t="str">
        <f t="shared" si="3"/>
        <v xml:space="preserve">仕事場に行く、仕事場から帰宅する
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3" s="102" t="str">
        <f t="shared" si="4"/>
        <v xml:space="preserve">デスクワークを行う
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3" s="102" t="str">
        <f t="shared" si="5"/>
        <v xml:space="preserve">無理せず休憩が取れる
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3" s="103" t="str">
        <f t="shared" si="0"/>
        <v>就労前/活動前の身支度をする</v>
      </c>
    </row>
    <row r="254" spans="2:27" ht="0.95" hidden="1" customHeight="1">
      <c r="B254" s="104"/>
      <c r="C254" s="101"/>
      <c r="D254" s="96"/>
      <c r="E254" s="96"/>
      <c r="F254" s="96"/>
      <c r="G254" s="96"/>
      <c r="N254" s="102" t="str">
        <f t="shared" si="1"/>
        <v xml:space="preserve">出先までのルートや移動手段を計画する
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4" s="102" t="str">
        <f t="shared" si="2"/>
        <v xml:space="preserve">行事が開催される日時を確認する
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4" s="102" t="str">
        <f t="shared" si="3"/>
        <v xml:space="preserve">現地に出向く、現地から帰宅する
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4" s="102" t="str">
        <f t="shared" si="4"/>
        <v xml:space="preserve">行事に参加して所定の時間まで滞在する
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4" s="102" t="str">
        <f t="shared" si="5"/>
        <v xml:space="preserve">無理せず休憩が取れる
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4" s="103" t="str">
        <f t="shared" si="0"/>
        <v>出先までのルートや移動手段を計画する</v>
      </c>
    </row>
    <row r="255" spans="2:27" ht="14.1" hidden="1" customHeight="1">
      <c r="B255" s="100">
        <v>4</v>
      </c>
      <c r="C255" s="101" t="s">
        <v>671</v>
      </c>
      <c r="D255" s="96" t="s">
        <v>636</v>
      </c>
      <c r="E255" s="96" t="s">
        <v>636</v>
      </c>
      <c r="F255" s="96" t="s">
        <v>636</v>
      </c>
      <c r="G255" s="96" t="s">
        <v>636</v>
      </c>
      <c r="H255" s="96" t="s">
        <v>636</v>
      </c>
      <c r="N255" s="102" t="str">
        <f t="shared" si="1"/>
        <v xml:space="preserve">出先までのルートや移動手段を計画する
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5" s="102" t="str">
        <f t="shared" si="2"/>
        <v xml:space="preserve">開催される日時を確認する
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5" s="102" t="str">
        <f t="shared" si="3"/>
        <v xml:space="preserve">現地に出向く、現地から帰宅する
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5" s="102" t="str">
        <f t="shared" si="4"/>
        <v xml:space="preserve">会に参加して所定の時間まで滞在する
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5" s="102" t="str">
        <f t="shared" si="5"/>
        <v xml:space="preserve">無理せず休憩が取れる
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5" s="103" t="str">
        <f t="shared" si="0"/>
        <v>出先までのルートや移動手段を計画する</v>
      </c>
    </row>
    <row r="256" spans="2:27" ht="14.1" hidden="1" customHeight="1">
      <c r="B256" s="104"/>
      <c r="C256" s="101"/>
      <c r="D256" s="96" t="s">
        <v>672</v>
      </c>
      <c r="E256" s="96" t="s">
        <v>673</v>
      </c>
      <c r="F256" s="96" t="s">
        <v>674</v>
      </c>
      <c r="G256" s="96" t="s">
        <v>675</v>
      </c>
      <c r="H256" s="96" t="s">
        <v>1025</v>
      </c>
      <c r="N256" s="102" t="str">
        <f t="shared" si="1"/>
        <v xml:space="preserve">出先までのルートや移動手段を計画する
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6" s="102" t="str">
        <f t="shared" si="2"/>
        <v xml:space="preserve">開催される日時を確認する
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6" s="102" t="str">
        <f t="shared" si="3"/>
        <v xml:space="preserve">会場まで移動する
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6" s="102" t="str">
        <f t="shared" si="4"/>
        <v xml:space="preserve">受付で記帳をする
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6" s="102" t="str">
        <f t="shared" si="5"/>
        <v xml:space="preserve">無理せず休憩が取れる
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6" s="103" t="str">
        <f t="shared" si="0"/>
        <v>出先までのルートや移動手段を計画する</v>
      </c>
    </row>
    <row r="257" spans="2:24" ht="3" hidden="1" customHeight="1">
      <c r="B257" s="104"/>
      <c r="C257" s="101"/>
      <c r="D257" s="96" t="s">
        <v>676</v>
      </c>
      <c r="E257" s="96" t="s">
        <v>677</v>
      </c>
      <c r="F257" s="96" t="s">
        <v>678</v>
      </c>
      <c r="G257" s="96" t="s">
        <v>679</v>
      </c>
      <c r="H257" s="105" t="s">
        <v>1027</v>
      </c>
      <c r="N257" s="102" t="str">
        <f t="shared" si="1"/>
        <v xml:space="preserve">会場までのルートや移動手段を計画する
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7" s="102" t="str">
        <f t="shared" si="2"/>
        <v xml:space="preserve">希望の講座や企画を探して見つける
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7" s="102" t="str">
        <f t="shared" si="3"/>
        <v xml:space="preserve">活動の会場まで往復する
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7" s="102" t="str">
        <f t="shared" si="4"/>
        <v xml:space="preserve">講演内容のメモをとる
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7" s="102" t="str">
        <f t="shared" si="5"/>
        <v xml:space="preserve">無理せず休憩が取れる
無理せず休憩が取れる
無理せず休憩が取れる
無理せず休憩が取れる
無理せず休憩が取れる
無理せず休憩が取れる
係員の指示を理解する
想定外の事態を認識する
声かけに反応する
</v>
      </c>
      <c r="X257" s="103" t="str">
        <f t="shared" si="0"/>
        <v>会場までのルートや移動手段を計画する</v>
      </c>
    </row>
    <row r="258" spans="2:24" ht="0.95" hidden="1" customHeight="1">
      <c r="B258" s="104"/>
      <c r="C258" s="101"/>
      <c r="D258" s="96" t="s">
        <v>1028</v>
      </c>
      <c r="E258" s="96" t="s">
        <v>680</v>
      </c>
      <c r="F258" s="96" t="s">
        <v>681</v>
      </c>
      <c r="G258" s="96" t="s">
        <v>682</v>
      </c>
      <c r="H258" s="38" t="s">
        <v>1021</v>
      </c>
      <c r="N258" s="102" t="str">
        <f t="shared" si="1"/>
        <v xml:space="preserve">会場までのルートや移動手段を計画する
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8" s="102" t="str">
        <f t="shared" si="2"/>
        <v xml:space="preserve">居住地域のサービスを探索する
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8" s="102" t="str">
        <f t="shared" si="3"/>
        <v xml:space="preserve">活動の会場まで移動する
事前に必要な物品を買いに出掛ける
参加先まで移動する
出先まで往復する
現地まで往復移動する
投票所まで往復移動する
動画/写真撮影の場所まで往復移動する
交流しやすい場所に移動する
</v>
      </c>
      <c r="Q258" s="102" t="str">
        <f t="shared" si="4"/>
        <v xml:space="preserve">参加者受付の記帳をする
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8" s="102" t="str">
        <f t="shared" si="5"/>
        <v xml:space="preserve">無理せず休憩が取れる
無理せず休憩が取れる
無理せず休憩が取れる
無理せず休憩が取れる
無理せず休憩が取れる
係員の指示を理解する
想定外の事態を認識する
声かけに反応する
</v>
      </c>
      <c r="X258" s="103" t="str">
        <f t="shared" si="0"/>
        <v>会場までのルートや移動手段を計画する</v>
      </c>
    </row>
    <row r="259" spans="2:24" ht="14.1" hidden="1" customHeight="1">
      <c r="B259" s="104"/>
      <c r="C259" s="101"/>
      <c r="D259" s="96"/>
      <c r="E259" s="96"/>
      <c r="F259" s="96"/>
      <c r="G259" s="96"/>
      <c r="N259" s="102" t="str">
        <f t="shared" si="1"/>
        <v xml:space="preserve">行き先までのルートや移動手段を計画する
参加先までの移動手段を計画する
出先までのルートや移動手段を計画する
出先までのルートや移動手段を計画する
投票所入場券を準備する
必要な情報端末を入手する
交流する相手を選ぶ
</v>
      </c>
      <c r="O259" s="102" t="str">
        <f t="shared" si="2"/>
        <v xml:space="preserve">行きたい先を探索する
参加したいプログラムを探索する
参加対象のプログラムを確認する
参拝/礼拝に適した日時を確認する
投票日や投票所を確認する
情報端末で何ができるのかを知る
交流する相手を認識する
</v>
      </c>
      <c r="P259" s="102" t="str">
        <f t="shared" si="3"/>
        <v xml:space="preserve">事前に必要な物品を買いに出掛ける
参加先まで移動する
出先まで往復する
現地まで往復移動する
投票所まで往復移動する
動画/写真撮影の場所まで往復移動する
交流しやすい場所に移動する
</v>
      </c>
      <c r="Q259" s="102" t="str">
        <f t="shared" si="4"/>
        <v xml:space="preserve">行程のチケットを買う/入手する
必要な準備運動をする
入り口でチケットを購入する
場に相応しい所作で参拝/礼拝する
投票用紙を受け取る
ビデオ通話を発信する/着信する
交流する相手と挨拶を交わす
</v>
      </c>
      <c r="R259" s="102" t="str">
        <f t="shared" si="5"/>
        <v xml:space="preserve">無理せず休憩が取れる
無理せず休憩が取れる
無理せず休憩が取れる
無理せず休憩が取れる
係員の指示を理解する
想定外の事態を認識する
声かけに反応する
</v>
      </c>
      <c r="X259" s="103" t="str">
        <f t="shared" si="0"/>
        <v>行き先までのルートや移動手段を計画する</v>
      </c>
    </row>
    <row r="260" spans="2:24" ht="3.95" hidden="1" customHeight="1">
      <c r="B260" s="100">
        <v>5</v>
      </c>
      <c r="C260" s="101" t="s">
        <v>683</v>
      </c>
      <c r="D260" s="96" t="s">
        <v>636</v>
      </c>
      <c r="E260" s="96" t="s">
        <v>636</v>
      </c>
      <c r="F260" s="96" t="s">
        <v>636</v>
      </c>
      <c r="G260" s="96" t="s">
        <v>636</v>
      </c>
      <c r="H260" s="96" t="s">
        <v>636</v>
      </c>
      <c r="N260" s="102" t="str">
        <f t="shared" si="1"/>
        <v xml:space="preserve">参加先までの移動手段を計画する
出先までのルートや移動手段を計画する
出先までのルートや移動手段を計画する
投票所入場券を準備する
必要な情報端末を入手する
交流する相手を選ぶ
</v>
      </c>
      <c r="O260" s="102" t="str">
        <f t="shared" si="2"/>
        <v xml:space="preserve">参加したいプログラムを探索する
参加対象のプログラムを確認する
参拝/礼拝に適した日時を確認する
投票日や投票所を確認する
情報端末で何ができるのかを知る
交流する相手を認識する
</v>
      </c>
      <c r="P260" s="102" t="str">
        <f t="shared" si="3"/>
        <v xml:space="preserve">参加先まで移動する
出先まで往復する
現地まで往復移動する
投票所まで往復移動する
動画/写真撮影の場所まで往復移動する
交流しやすい場所に移動する
</v>
      </c>
      <c r="Q260" s="102" t="str">
        <f t="shared" si="4"/>
        <v xml:space="preserve">必要な準備運動をする
入り口でチケットを購入する
場に相応しい所作で参拝/礼拝する
投票用紙を受け取る
ビデオ通話を発信する/着信する
交流する相手と挨拶を交わす
</v>
      </c>
      <c r="R260" s="102" t="str">
        <f t="shared" si="5"/>
        <v xml:space="preserve">無理せず休憩が取れる
無理せず休憩が取れる
無理せず休憩が取れる
係員の指示を理解する
想定外の事態を認識する
声かけに反応する
</v>
      </c>
      <c r="X260" s="103" t="str">
        <f t="shared" si="0"/>
        <v>参加先までの移動手段を計画する</v>
      </c>
    </row>
    <row r="261" spans="2:24" ht="0.95" hidden="1" customHeight="1">
      <c r="B261" s="104"/>
      <c r="C261" s="101"/>
      <c r="D261" s="96" t="s">
        <v>684</v>
      </c>
      <c r="E261" s="96" t="s">
        <v>685</v>
      </c>
      <c r="F261" s="96" t="s">
        <v>686</v>
      </c>
      <c r="G261" s="96" t="s">
        <v>687</v>
      </c>
      <c r="H261" s="96" t="s">
        <v>1025</v>
      </c>
      <c r="N261" s="102" t="str">
        <f t="shared" si="1"/>
        <v xml:space="preserve">出先までのルートや移動手段を計画する
出先までのルートや移動手段を計画する
投票所入場券を準備する
必要な情報端末を入手する
交流する相手を選ぶ
</v>
      </c>
      <c r="O261" s="102" t="str">
        <f t="shared" si="2"/>
        <v xml:space="preserve">参加対象のプログラムを確認する
参拝/礼拝に適した日時を確認する
投票日や投票所を確認する
情報端末で何ができるのかを知る
交流する相手を認識する
</v>
      </c>
      <c r="P261" s="102" t="str">
        <f t="shared" si="3"/>
        <v xml:space="preserve">出先まで往復する
現地まで往復移動する
投票所まで往復移動する
動画/写真撮影の場所まで往復移動する
交流しやすい場所に移動する
</v>
      </c>
      <c r="Q261" s="102" t="str">
        <f t="shared" si="4"/>
        <v xml:space="preserve">入り口でチケットを購入する
場に相応しい所作で参拝/礼拝する
投票用紙を受け取る
ビデオ通話を発信する/着信する
交流する相手と挨拶を交わす
</v>
      </c>
      <c r="R261" s="102" t="str">
        <f t="shared" si="5"/>
        <v xml:space="preserve">無理せず休憩が取れる
無理せず休憩が取れる
係員の指示を理解する
想定外の事態を認識する
声かけに反応する
</v>
      </c>
      <c r="X261" s="103" t="str">
        <f t="shared" si="0"/>
        <v>出先までのルートや移動手段を計画する</v>
      </c>
    </row>
    <row r="262" spans="2:24" ht="0.95" hidden="1" customHeight="1">
      <c r="B262" s="104"/>
      <c r="C262" s="101"/>
      <c r="D262" s="96" t="s">
        <v>688</v>
      </c>
      <c r="E262" s="96" t="s">
        <v>689</v>
      </c>
      <c r="F262" s="96" t="s">
        <v>690</v>
      </c>
      <c r="G262" s="96" t="s">
        <v>691</v>
      </c>
      <c r="H262" s="38" t="s">
        <v>1029</v>
      </c>
      <c r="N262" s="102" t="str">
        <f t="shared" si="1"/>
        <v xml:space="preserve">出先までのルートや移動手段を計画する
投票所入場券を準備する
必要な情報端末を入手する
交流する相手を選ぶ
</v>
      </c>
      <c r="O262" s="102" t="str">
        <f t="shared" si="2"/>
        <v xml:space="preserve">参拝/礼拝に適した日時を確認する
投票日や投票所を確認する
情報端末で何ができるのかを知る
交流する相手を認識する
</v>
      </c>
      <c r="P262" s="102" t="str">
        <f t="shared" si="3"/>
        <v xml:space="preserve">現地まで往復移動する
投票所まで往復移動する
動画/写真撮影の場所まで往復移動する
交流しやすい場所に移動する
</v>
      </c>
      <c r="Q262" s="102" t="str">
        <f t="shared" si="4"/>
        <v xml:space="preserve">場に相応しい所作で参拝/礼拝する
投票用紙を受け取る
ビデオ通話を発信する/着信する
交流する相手と挨拶を交わす
</v>
      </c>
      <c r="R262" s="102" t="str">
        <f t="shared" si="5"/>
        <v xml:space="preserve">無理せず休憩が取れる
係員の指示を理解する
想定外の事態を認識する
声かけに反応する
</v>
      </c>
      <c r="X262" s="103" t="str">
        <f t="shared" si="0"/>
        <v>出先までのルートや移動手段を計画する</v>
      </c>
    </row>
    <row r="263" spans="2:24" ht="0.95" hidden="1" customHeight="1">
      <c r="B263" s="104"/>
      <c r="C263" s="101"/>
      <c r="D263" s="96"/>
      <c r="E263" s="96" t="s">
        <v>1030</v>
      </c>
      <c r="F263" s="96" t="s">
        <v>694</v>
      </c>
      <c r="G263" s="96" t="s">
        <v>695</v>
      </c>
      <c r="N263" s="102" t="str">
        <f t="shared" si="1"/>
        <v xml:space="preserve">投票所入場券を準備する
必要な情報端末を入手する
交流する相手を選ぶ
</v>
      </c>
      <c r="O263" s="102" t="str">
        <f t="shared" si="2"/>
        <v xml:space="preserve">投票日や投票所を確認する
情報端末で何ができるのかを知る
交流する相手を認識する
</v>
      </c>
      <c r="P263" s="102" t="str">
        <f t="shared" si="3"/>
        <v xml:space="preserve">投票所まで往復移動する
動画/写真撮影の場所まで往復移動する
交流しやすい場所に移動する
</v>
      </c>
      <c r="Q263" s="102" t="str">
        <f t="shared" si="4"/>
        <v xml:space="preserve">投票用紙を受け取る
ビデオ通話を発信する/着信する
交流する相手と挨拶を交わす
</v>
      </c>
      <c r="R263" s="102" t="str">
        <f t="shared" si="5"/>
        <v xml:space="preserve">係員の指示を理解する
想定外の事態を認識する
声かけに反応する
</v>
      </c>
      <c r="X263" s="103" t="str">
        <f t="shared" si="0"/>
        <v>投票所入場券を準備する</v>
      </c>
    </row>
    <row r="264" spans="2:24" ht="14.1" hidden="1" customHeight="1">
      <c r="B264" s="104"/>
      <c r="C264" s="101"/>
      <c r="D264" s="96"/>
      <c r="E264" s="96"/>
      <c r="F264" s="104"/>
      <c r="G264" s="96"/>
      <c r="N264" s="102" t="str">
        <f t="shared" si="1"/>
        <v xml:space="preserve">必要な情報端末を入手する
交流する相手を選ぶ
</v>
      </c>
      <c r="O264" s="102" t="str">
        <f t="shared" si="2"/>
        <v xml:space="preserve">情報端末で何ができるのかを知る
交流する相手を認識する
</v>
      </c>
      <c r="P264" s="102" t="str">
        <f t="shared" si="3"/>
        <v xml:space="preserve">動画/写真撮影の場所まで往復移動する
交流しやすい場所に移動する
</v>
      </c>
      <c r="Q264" s="102" t="str">
        <f t="shared" si="4"/>
        <v xml:space="preserve">ビデオ通話を発信する/着信する
交流する相手と挨拶を交わす
</v>
      </c>
      <c r="R264" s="102" t="str">
        <f t="shared" si="5"/>
        <v xml:space="preserve">想定外の事態を認識する
声かけに反応する
</v>
      </c>
      <c r="X264" s="103" t="str">
        <f t="shared" si="0"/>
        <v>必要な情報端末を入手する</v>
      </c>
    </row>
    <row r="265" spans="2:24" ht="14.1" hidden="1" customHeight="1">
      <c r="B265" s="100">
        <v>6</v>
      </c>
      <c r="C265" s="101" t="s">
        <v>696</v>
      </c>
      <c r="D265" s="96" t="s">
        <v>636</v>
      </c>
      <c r="E265" s="96" t="s">
        <v>636</v>
      </c>
      <c r="F265" s="96" t="s">
        <v>636</v>
      </c>
      <c r="G265" s="96" t="s">
        <v>636</v>
      </c>
      <c r="H265" s="96" t="s">
        <v>636</v>
      </c>
      <c r="N265" s="102" t="str">
        <f t="shared" si="1"/>
        <v xml:space="preserve">交流する相手を選ぶ
</v>
      </c>
      <c r="O265" s="102" t="str">
        <f t="shared" si="2"/>
        <v xml:space="preserve">交流する相手を認識する
</v>
      </c>
      <c r="P265" s="102" t="str">
        <f t="shared" si="3"/>
        <v xml:space="preserve">交流しやすい場所に移動する
</v>
      </c>
      <c r="Q265" s="102" t="str">
        <f t="shared" si="4"/>
        <v xml:space="preserve">交流する相手と挨拶を交わす
</v>
      </c>
      <c r="R265" s="102" t="str">
        <f t="shared" si="5"/>
        <v xml:space="preserve">声かけに反応する
</v>
      </c>
      <c r="X265" s="103" t="str">
        <f t="shared" si="0"/>
        <v>交流する相手を選ぶ</v>
      </c>
    </row>
    <row r="266" spans="2:24" ht="14.1" hidden="1" customHeight="1">
      <c r="B266" s="104"/>
      <c r="C266" s="101"/>
      <c r="D266" s="96" t="s">
        <v>697</v>
      </c>
      <c r="E266" s="96" t="s">
        <v>698</v>
      </c>
      <c r="F266" s="96" t="s">
        <v>699</v>
      </c>
      <c r="G266" s="96" t="s">
        <v>700</v>
      </c>
      <c r="H266" s="38" t="s">
        <v>1031</v>
      </c>
      <c r="N266" s="59" t="s">
        <v>637</v>
      </c>
      <c r="O266" s="38" t="s">
        <v>638</v>
      </c>
      <c r="P266" s="38" t="s">
        <v>639</v>
      </c>
      <c r="Q266" s="38" t="s">
        <v>640</v>
      </c>
    </row>
    <row r="267" spans="2:24" ht="6" hidden="1" customHeight="1">
      <c r="B267" s="104"/>
      <c r="C267" s="101"/>
      <c r="D267" s="96" t="s">
        <v>701</v>
      </c>
      <c r="E267" s="96" t="s">
        <v>702</v>
      </c>
      <c r="F267" s="96" t="s">
        <v>703</v>
      </c>
      <c r="G267" s="96" t="s">
        <v>704</v>
      </c>
      <c r="H267" s="96" t="s">
        <v>1032</v>
      </c>
      <c r="N267" s="102" t="str">
        <f>D242&amp;CHAR(10)&amp;D247&amp;CHAR(10)&amp;D252&amp;CHAR(10)&amp;D257&amp;CHAR(10)&amp;D262&amp;CHAR(10)&amp;D267&amp;CHAR(10)&amp;D272&amp;CHAR(10)&amp;D277&amp;CHAR(10)&amp;D282&amp;CHAR(10)&amp;D287&amp;CHAR(10)&amp;D292&amp;CHAR(10)&amp;D297&amp;CHAR(10)&amp;D302&amp;CHAR(10)&amp;D307&amp;CHAR(10)&amp;D312&amp;CHAR(10)&amp;D317&amp;CHAR(10)&amp;D322&amp;CHAR(10)&amp;D327&amp;CHAR(10)&amp;D332&amp;CHAR(10)&amp;D337&amp;CHAR(10)&amp;D342&amp;CHAR(10)&amp;D347&amp;CHAR(10)&amp;D352&amp;CHAR(10)&amp;D357&amp;CHAR(10)&amp;D362&amp;CHAR(10)&amp;D367&amp;CHAR(10)</f>
        <v xml:space="preserve">家庭用品を取り扱いできる状態にする
手入れに使用する物品を準備する
手入れに使用する物品を準備する
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67" s="102" t="str">
        <f>E242&amp;CHAR(10)&amp;E247&amp;CHAR(10)&amp;E252&amp;CHAR(10)&amp;E257&amp;CHAR(10)&amp;E262&amp;CHAR(10)&amp;E267&amp;CHAR(10)&amp;E272&amp;CHAR(10)&amp;E277&amp;CHAR(10)&amp;E282&amp;CHAR(10)&amp;E287&amp;CHAR(10)&amp;E292&amp;CHAR(10)&amp;E297&amp;CHAR(10)&amp;E302&amp;CHAR(10)&amp;E307&amp;CHAR(10)&amp;E312&amp;CHAR(10)&amp;E317&amp;CHAR(10)&amp;E322&amp;CHAR(10)&amp;E327&amp;CHAR(10)&amp;E332&amp;CHAR(10)&amp;E337&amp;CHAR(10)&amp;E342&amp;CHAR(10)&amp;E347&amp;CHAR(10)&amp;E352&amp;CHAR(10)&amp;E357&amp;CHAR(10)&amp;E362&amp;CHAR(10)&amp;E367&amp;CHAR(10)</f>
        <v xml:space="preserve">ネットで入手できる物品の情報を集める
委託する業者の情報を集める
委託する業者の情報を集める
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67" s="102" t="str">
        <f>F242&amp;CHAR(10)&amp;F247&amp;CHAR(10)&amp;F252&amp;CHAR(10)&amp;F257&amp;CHAR(10)&amp;F262&amp;CHAR(10)&amp;F267&amp;CHAR(10)&amp;F272&amp;CHAR(10)&amp;F277&amp;CHAR(10)&amp;F282&amp;CHAR(10)&amp;F287&amp;CHAR(10)&amp;F292&amp;CHAR(10)&amp;F297&amp;CHAR(10)&amp;F302&amp;CHAR(10)&amp;F307&amp;CHAR(10)&amp;F312&amp;CHAR(10)&amp;F317&amp;CHAR(10)&amp;F322&amp;CHAR(10)&amp;F327&amp;CHAR(10)&amp;F332&amp;CHAR(10)&amp;F337&amp;CHAR(10)&amp;F342&amp;CHAR(10)&amp;F347&amp;CHAR(10)&amp;F352&amp;CHAR(10)&amp;F357&amp;CHAR(10)&amp;F362&amp;CHAR(10)&amp;F367&amp;CHAR(10)</f>
        <v xml:space="preserve">家庭用品を持って歩く
手入れ作業に必要な物品を持って歩く
手入れ作業に必要な物品を持って歩く
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67" s="102" t="str">
        <f>G242&amp;CHAR(10)&amp;G247&amp;CHAR(10)&amp;G252&amp;CHAR(10)&amp;G257&amp;CHAR(10)&amp;G262&amp;CHAR(10)&amp;G267&amp;CHAR(10)&amp;G272&amp;CHAR(10)&amp;G277&amp;CHAR(10)&amp;G282&amp;CHAR(10)&amp;G287&amp;CHAR(10)&amp;G292&amp;CHAR(10)&amp;G297&amp;CHAR(10)&amp;G302&amp;CHAR(10)&amp;G307&amp;CHAR(10)&amp;G312&amp;CHAR(10)&amp;G317&amp;CHAR(10)&amp;G322&amp;CHAR(10)&amp;G327&amp;CHAR(10)&amp;G332&amp;CHAR(10)&amp;G337&amp;CHAR(10)&amp;G342&amp;CHAR(10)&amp;G347&amp;CHAR(10)&amp;G352&amp;CHAR(10)&amp;G357&amp;CHAR(10)&amp;G362&amp;CHAR(10)&amp;G367&amp;CHAR(10)</f>
        <v xml:space="preserve">物品を出し入れする
手順通りに手入れ作業を行う
手順通りに手入れ作業を行う
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68" spans="2:24" ht="0.95" hidden="1" customHeight="1">
      <c r="B268" s="104"/>
      <c r="C268" s="101"/>
      <c r="D268" s="96" t="s">
        <v>705</v>
      </c>
      <c r="E268" s="96" t="s">
        <v>706</v>
      </c>
      <c r="F268" s="96" t="s">
        <v>707</v>
      </c>
      <c r="G268" s="96" t="s">
        <v>708</v>
      </c>
      <c r="H268" s="38" t="s">
        <v>1021</v>
      </c>
      <c r="N268" s="102" t="str">
        <f t="shared" ref="N268:N292" si="6">IF(N267="","",MID(N267, FIND(CHAR(10), N267) + 1, LEN(N267)))</f>
        <v xml:space="preserve">手入れに使用する物品を準備する
手入れに使用する物品を準備する
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68" s="102" t="str">
        <f t="shared" ref="O268:O292" si="7">IF(O267="","",MID(O267, FIND(CHAR(10), O267) + 1, LEN(O267)))</f>
        <v xml:space="preserve">委託する業者の情報を集める
委託する業者の情報を集める
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68" s="102" t="str">
        <f t="shared" ref="P268:P292" si="8">IF(P267="","",MID(P267, FIND(CHAR(10), P267) + 1, LEN(P267)))</f>
        <v xml:space="preserve">手入れ作業に必要な物品を持って歩く
手入れ作業に必要な物品を持って歩く
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68" s="102" t="str">
        <f t="shared" ref="Q268:Q292" si="9">IF(Q267="","",MID(Q267, FIND(CHAR(10), Q267) + 1, LEN(Q267)))</f>
        <v xml:space="preserve">手順通りに手入れ作業を行う
手順通りに手入れ作業を行う
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69" spans="2:24" ht="14.1" hidden="1" customHeight="1">
      <c r="B269" s="104"/>
      <c r="C269" s="101"/>
      <c r="D269" s="96"/>
      <c r="E269" s="96"/>
      <c r="F269" s="96"/>
      <c r="G269" s="96"/>
      <c r="N269" s="102" t="str">
        <f t="shared" si="6"/>
        <v xml:space="preserve">手入れに使用する物品を準備する
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69" s="102" t="str">
        <f t="shared" si="7"/>
        <v xml:space="preserve">委託する業者の情報を集める
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69" s="102" t="str">
        <f t="shared" si="8"/>
        <v xml:space="preserve">手入れ作業に必要な物品を持って歩く
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69" s="102" t="str">
        <f t="shared" si="9"/>
        <v xml:space="preserve">手順通りに手入れ作業を行う
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0" spans="2:24" ht="14.1" hidden="1" customHeight="1">
      <c r="B270" s="100">
        <v>7</v>
      </c>
      <c r="C270" s="101" t="s">
        <v>709</v>
      </c>
      <c r="D270" s="96" t="s">
        <v>636</v>
      </c>
      <c r="E270" s="96" t="s">
        <v>636</v>
      </c>
      <c r="F270" s="96" t="s">
        <v>636</v>
      </c>
      <c r="G270" s="96" t="s">
        <v>636</v>
      </c>
      <c r="H270" s="96" t="s">
        <v>636</v>
      </c>
      <c r="N270" s="102" t="str">
        <f t="shared" si="6"/>
        <v xml:space="preserve">保管/貯蔵する手順を計画する
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0" s="102" t="str">
        <f t="shared" si="7"/>
        <v xml:space="preserve">保管/貯蔵する方法や手順を確認する
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0" s="102" t="str">
        <f t="shared" si="8"/>
        <v xml:space="preserve">保管/貯蔵作業に必要な物品を持って歩く
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0" s="102" t="str">
        <f t="shared" si="9"/>
        <v xml:space="preserve">手順通りに保管/貯蔵作業を行う
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1" spans="2:24" ht="14.1" hidden="1" customHeight="1">
      <c r="B271" s="104"/>
      <c r="C271" s="101"/>
      <c r="D271" s="96" t="s">
        <v>710</v>
      </c>
      <c r="E271" s="96" t="s">
        <v>711</v>
      </c>
      <c r="F271" s="96" t="s">
        <v>712</v>
      </c>
      <c r="G271" s="96" t="s">
        <v>713</v>
      </c>
      <c r="H271" s="96" t="s">
        <v>1032</v>
      </c>
      <c r="N271" s="102" t="str">
        <f t="shared" si="6"/>
        <v xml:space="preserve">管理する手続きを計画する
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1" s="102" t="str">
        <f t="shared" si="7"/>
        <v xml:space="preserve">管理する方法や手順を確認する
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1" s="102" t="str">
        <f t="shared" si="8"/>
        <v xml:space="preserve">手続きが終わるまで施設内を歩き続ける
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1" s="102" t="str">
        <f t="shared" si="9"/>
        <v xml:space="preserve">手続きに必要な計算を行う
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2" spans="2:24" ht="14.1" hidden="1" customHeight="1">
      <c r="B272" s="104"/>
      <c r="C272" s="101"/>
      <c r="D272" s="96" t="s">
        <v>714</v>
      </c>
      <c r="E272" s="96" t="s">
        <v>719</v>
      </c>
      <c r="F272" s="96" t="s">
        <v>716</v>
      </c>
      <c r="G272" s="96" t="s">
        <v>717</v>
      </c>
      <c r="H272" s="96" t="s">
        <v>1033</v>
      </c>
      <c r="N272" s="102" t="str">
        <f t="shared" si="6"/>
        <v xml:space="preserve">介護作業の手順を計画する
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2" s="102" t="str">
        <f t="shared" si="7"/>
        <v xml:space="preserve">より適切な介護の方法を探索する
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2" s="102" t="str">
        <f t="shared" si="8"/>
        <v xml:space="preserve">買い物の代行などの生活援助をする
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2" s="102" t="str">
        <f t="shared" si="9"/>
        <v xml:space="preserve">着替えやおむつ交換などの身体介護をする
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3" spans="2:17" ht="14.1" hidden="1" customHeight="1">
      <c r="B273" s="104"/>
      <c r="C273" s="101"/>
      <c r="D273" s="96" t="s">
        <v>718</v>
      </c>
      <c r="F273" s="96" t="s">
        <v>720</v>
      </c>
      <c r="G273" s="96" t="s">
        <v>721</v>
      </c>
      <c r="H273" s="38" t="s">
        <v>1034</v>
      </c>
      <c r="N273" s="102" t="str">
        <f t="shared" si="6"/>
        <v xml:space="preserve">世話の段取りを計画する
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3" s="102" t="str">
        <f t="shared" si="7"/>
        <v xml:space="preserve">非常時の対応方法を確認する
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3" s="102" t="str">
        <f t="shared" si="8"/>
        <v xml:space="preserve">ペットを散歩させる
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3" s="102" t="str">
        <f t="shared" si="9"/>
        <v xml:space="preserve">犬の便を始末する
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4" spans="2:17" ht="14.1" hidden="1" customHeight="1">
      <c r="B274" s="104"/>
      <c r="C274" s="101"/>
      <c r="D274" s="96"/>
      <c r="E274" s="96"/>
      <c r="F274" s="96"/>
      <c r="G274" s="96"/>
      <c r="N274" s="102" t="str">
        <f t="shared" si="6"/>
        <v xml:space="preserve">来訪予定者の要件を事前に確認する
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4" s="102" t="str">
        <f t="shared" si="7"/>
        <v xml:space="preserve">予想される訪問者や電話を把握する
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4" s="102" t="str">
        <f t="shared" si="8"/>
        <v xml:space="preserve">荷物を持って移動する
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4" s="102" t="str">
        <f t="shared" si="9"/>
        <v xml:space="preserve">インターフォンを操作して解錠する
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5" spans="2:17" ht="2.1" hidden="1" customHeight="1">
      <c r="B275" s="100">
        <v>8</v>
      </c>
      <c r="C275" s="101" t="s">
        <v>722</v>
      </c>
      <c r="D275" s="96" t="s">
        <v>636</v>
      </c>
      <c r="E275" s="96" t="s">
        <v>636</v>
      </c>
      <c r="F275" s="96" t="s">
        <v>636</v>
      </c>
      <c r="G275" s="96" t="s">
        <v>636</v>
      </c>
      <c r="H275" s="96" t="s">
        <v>636</v>
      </c>
      <c r="N275" s="102" t="str">
        <f t="shared" si="6"/>
        <v xml:space="preserve">ご近所の人の情報を得る
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5" s="102" t="str">
        <f t="shared" si="7"/>
        <v xml:space="preserve">会話の話題を準備する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5" s="102" t="str">
        <f t="shared" si="8"/>
        <v xml:space="preserve">ご近所の方と近隣に出掛ける
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5" s="102" t="str">
        <f t="shared" si="9"/>
        <v xml:space="preserve">立ち話に対応する
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6" spans="2:17" ht="0.95" hidden="1" customHeight="1">
      <c r="B276" s="104"/>
      <c r="C276" s="101"/>
      <c r="D276" s="96" t="s">
        <v>723</v>
      </c>
      <c r="E276" s="96" t="s">
        <v>724</v>
      </c>
      <c r="F276" s="96" t="s">
        <v>725</v>
      </c>
      <c r="G276" s="96" t="s">
        <v>726</v>
      </c>
      <c r="H276" s="96" t="s">
        <v>728</v>
      </c>
      <c r="N276" s="102" t="str">
        <f t="shared" si="6"/>
        <v xml:space="preserve">昔の写真や資料などを用意しておく
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6" s="102" t="str">
        <f t="shared" si="7"/>
        <v xml:space="preserve">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6" s="102" t="str">
        <f t="shared" si="8"/>
        <v xml:space="preserve">会話しながら散歩する
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6" s="102" t="str">
        <f t="shared" si="9"/>
        <v xml:space="preserve">料理の味付けなどを教える
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7" spans="2:17" ht="14.1" hidden="1" customHeight="1">
      <c r="B277" s="104"/>
      <c r="C277" s="101"/>
      <c r="D277" s="96" t="s">
        <v>727</v>
      </c>
      <c r="E277" s="96" t="s">
        <v>1035</v>
      </c>
      <c r="F277" s="96" t="s">
        <v>729</v>
      </c>
      <c r="G277" s="96" t="s">
        <v>730</v>
      </c>
      <c r="H277" s="38" t="s">
        <v>1036</v>
      </c>
      <c r="N277" s="102" t="str">
        <f t="shared" si="6"/>
        <v xml:space="preserve">線香、ろうそくを準備する
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7" s="102" t="str">
        <f t="shared" si="7"/>
        <v xml:space="preserve">
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7" s="102" t="str">
        <f t="shared" si="8"/>
        <v xml:space="preserve">お札やしめ縄を買いに行く
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7" s="102" t="str">
        <f t="shared" si="9"/>
        <v xml:space="preserve">お札やしめ縄をおさめる
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8" spans="2:17" ht="14.1" hidden="1" customHeight="1">
      <c r="B278" s="104"/>
      <c r="C278" s="101"/>
      <c r="D278" s="96" t="s">
        <v>731</v>
      </c>
      <c r="E278" s="96"/>
      <c r="F278" s="96" t="s">
        <v>733</v>
      </c>
      <c r="G278" s="96" t="s">
        <v>734</v>
      </c>
      <c r="N278" s="102" t="str">
        <f t="shared" si="6"/>
        <v xml:space="preserve">法要の計画を立てる
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8" s="102" t="str">
        <f t="shared" si="7"/>
        <v xml:space="preserve">法要の時期を確認する
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8" s="102" t="str">
        <f t="shared" si="8"/>
        <v xml:space="preserve">礼拝に出掛ける
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8" s="102" t="str">
        <f t="shared" si="9"/>
        <v xml:space="preserve">礼拝に参加する
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79" spans="2:17" ht="14.1" hidden="1" customHeight="1">
      <c r="B279" s="104"/>
      <c r="C279" s="101"/>
      <c r="D279" s="96"/>
      <c r="E279" s="96"/>
      <c r="F279" s="96"/>
      <c r="G279" s="96"/>
      <c r="N279" s="102" t="str">
        <f t="shared" si="6"/>
        <v xml:space="preserve">仕事に供えた十分な休養をとる
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79" s="102" t="str">
        <f t="shared" si="7"/>
        <v xml:space="preserve">天気や気温を確認して衣服を選択する
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79" s="102" t="str">
        <f t="shared" si="8"/>
        <v xml:space="preserve">仕事で必要な物品を持って移動する
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79" s="102" t="str">
        <f t="shared" si="9"/>
        <v xml:space="preserve">軽作業を行う
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0" spans="2:17" ht="0.95" hidden="1" customHeight="1">
      <c r="B280" s="100">
        <v>9</v>
      </c>
      <c r="C280" s="101" t="s">
        <v>735</v>
      </c>
      <c r="D280" s="96" t="s">
        <v>636</v>
      </c>
      <c r="E280" s="96" t="s">
        <v>636</v>
      </c>
      <c r="F280" s="96" t="s">
        <v>636</v>
      </c>
      <c r="G280" s="96" t="s">
        <v>636</v>
      </c>
      <c r="H280" s="96" t="s">
        <v>636</v>
      </c>
      <c r="N280" s="102" t="str">
        <f t="shared" si="6"/>
        <v xml:space="preserve">仕事/活動に供えて十分な休養をとる
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80" s="102" t="str">
        <f t="shared" si="7"/>
        <v xml:space="preserve">天気や気温を確認して衣服を選択する
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80" s="102" t="str">
        <f t="shared" si="8"/>
        <v xml:space="preserve">仕事で必要な物品を持って移動する
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80" s="102" t="str">
        <f t="shared" si="9"/>
        <v xml:space="preserve">軽作業を行う
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1" spans="2:17" ht="0.95" hidden="1" customHeight="1">
      <c r="B281" s="104"/>
      <c r="C281" s="101"/>
      <c r="D281" s="96" t="s">
        <v>736</v>
      </c>
      <c r="E281" s="96" t="s">
        <v>1037</v>
      </c>
      <c r="F281" s="96" t="s">
        <v>738</v>
      </c>
      <c r="G281" s="96" t="s">
        <v>739</v>
      </c>
      <c r="H281" s="96" t="s">
        <v>737</v>
      </c>
      <c r="N281" s="102" t="str">
        <f t="shared" si="6"/>
        <v xml:space="preserve">行事参加前の身支度をする
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81" s="102" t="str">
        <f t="shared" si="7"/>
        <v xml:space="preserve">行事参加時のスケジュールを確認する
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81" s="102" t="str">
        <f t="shared" si="8"/>
        <v xml:space="preserve">行事に関連する物品を持って移動する
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81" s="102" t="str">
        <f t="shared" si="9"/>
        <v xml:space="preserve">割り当たった活動をこなす
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2" spans="2:17" ht="9" hidden="1" customHeight="1">
      <c r="B282" s="104"/>
      <c r="C282" s="101"/>
      <c r="D282" s="96" t="s">
        <v>740</v>
      </c>
      <c r="E282" s="96" t="s">
        <v>1038</v>
      </c>
      <c r="F282" s="96" t="s">
        <v>742</v>
      </c>
      <c r="G282" s="96" t="s">
        <v>743</v>
      </c>
      <c r="H282" s="38" t="s">
        <v>1039</v>
      </c>
      <c r="N282" s="102" t="str">
        <f t="shared" si="6"/>
        <v xml:space="preserve">参加前の身支度をする
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82" s="102" t="str">
        <f t="shared" si="7"/>
        <v xml:space="preserve">会に参加中のスケジュールを確認する
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82" s="102" t="str">
        <f t="shared" si="8"/>
        <v xml:space="preserve">会で使用する物品を持って移動する
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82" s="102" t="str">
        <f t="shared" si="9"/>
        <v xml:space="preserve">割り当たった活動をこなす
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3" spans="2:17" ht="0.95" hidden="1" customHeight="1">
      <c r="B283" s="104"/>
      <c r="C283" s="101"/>
      <c r="D283" s="96" t="s">
        <v>744</v>
      </c>
      <c r="E283" s="96"/>
      <c r="F283" s="96" t="s">
        <v>745</v>
      </c>
      <c r="G283" s="96" t="s">
        <v>746</v>
      </c>
      <c r="N283" s="102" t="str">
        <f t="shared" si="6"/>
        <v xml:space="preserve">参加前の身支度をする
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83" s="102" t="str">
        <f t="shared" si="7"/>
        <v xml:space="preserve">慶事/弔事の相手を確認する
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83" s="102" t="str">
        <f t="shared" si="8"/>
        <v xml:space="preserve">会場内の移動を参加終了時まで継続する
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83" s="102" t="str">
        <f t="shared" si="9"/>
        <v xml:space="preserve">会に参加して所定の時間まで滞在する
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4" spans="2:17" ht="0.95" hidden="1" customHeight="1">
      <c r="B284" s="104"/>
      <c r="C284" s="101"/>
      <c r="D284" s="96"/>
      <c r="E284" s="96"/>
      <c r="F284" s="96"/>
      <c r="G284" s="96"/>
      <c r="N284" s="102" t="str">
        <f t="shared" si="6"/>
        <v xml:space="preserve">出掛ける前に身支度をする
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84" s="102" t="str">
        <f t="shared" si="7"/>
        <v xml:space="preserve">企画が開催される日時を確認する
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84" s="102" t="str">
        <f t="shared" si="8"/>
        <v xml:space="preserve">会場内を移動する
会場内を安全に移動する
行き先まで移動する
予定していた通りに歩く/走る
行き先の施設内を移動する
石段を階段を昇り降りする
演説会の場所まで往復する
携帯ショップまで往復移動する
</v>
      </c>
      <c r="Q284" s="102" t="str">
        <f t="shared" si="9"/>
        <v xml:space="preserve">その場で健康運動等を実施する
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5" spans="2:17" ht="12" hidden="1" customHeight="1">
      <c r="B285" s="100">
        <v>10</v>
      </c>
      <c r="C285" s="101" t="s">
        <v>747</v>
      </c>
      <c r="D285" s="96" t="s">
        <v>636</v>
      </c>
      <c r="E285" s="96" t="s">
        <v>636</v>
      </c>
      <c r="F285" s="96" t="s">
        <v>636</v>
      </c>
      <c r="G285" s="96" t="s">
        <v>636</v>
      </c>
      <c r="H285" s="96" t="s">
        <v>636</v>
      </c>
      <c r="N285" s="102" t="str">
        <f t="shared" si="6"/>
        <v xml:space="preserve">出掛ける前に身支度をする
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85" s="102" t="str">
        <f t="shared" si="7"/>
        <v xml:space="preserve">参加対象者に該当するか確認する
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85" s="102" t="str">
        <f t="shared" si="8"/>
        <v xml:space="preserve">会場内を安全に移動する
行き先まで移動する
予定していた通りに歩く/走る
行き先の施設内を移動する
石段を階段を昇り降りする
演説会の場所まで往復する
携帯ショップまで往復移動する
</v>
      </c>
      <c r="Q285" s="102" t="str">
        <f t="shared" si="9"/>
        <v xml:space="preserve">その場で健康運動等を実施する
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6" spans="2:17" ht="0.95" hidden="1" customHeight="1">
      <c r="B286" s="104"/>
      <c r="C286" s="101"/>
      <c r="D286" s="96" t="s">
        <v>748</v>
      </c>
      <c r="E286" s="96" t="s">
        <v>753</v>
      </c>
      <c r="F286" s="96" t="s">
        <v>750</v>
      </c>
      <c r="G286" s="96" t="s">
        <v>751</v>
      </c>
      <c r="H286" s="96" t="s">
        <v>749</v>
      </c>
      <c r="N286" s="102" t="str">
        <f t="shared" si="6"/>
        <v xml:space="preserve">出掛ける前に必要な物品を用意する
天気に合わせて衣服を決める
出掛ける前の身支度をする
出掛ける前の身支度をする
期日前投票宣誓書に記載を入れる
動画や写真撮影の練習をする
話題を準備する
</v>
      </c>
      <c r="O286" s="102" t="str">
        <f t="shared" si="7"/>
        <v xml:space="preserve">相手方の意向を確認する
開催される日時を確認する
同行する参加者と日程調整を図る
同行/同席する参加者と日程の調整をする
選挙公報で候補者の政見を確認する
操作方法を指南してくれる人を見つける
</v>
      </c>
      <c r="P286" s="102" t="str">
        <f t="shared" si="8"/>
        <v xml:space="preserve">行き先まで移動する
予定していた通りに歩く/走る
行き先の施設内を移動する
石段を階段を昇り降りする
演説会の場所まで往復する
携帯ショップまで往復移動する
</v>
      </c>
      <c r="Q286" s="102" t="str">
        <f t="shared" si="9"/>
        <v xml:space="preserve">迷ったときに適切に対処する
身体状況に合わせて運動量を調節する
参加プログラムの手順を実行する
賽銭/献金を投じる
投票用紙に記入する
SNSに情報を書き込む/メッセージを確認する
話題に沿った話を返す
</v>
      </c>
    </row>
    <row r="287" spans="2:17" ht="0.95" hidden="1" customHeight="1">
      <c r="B287" s="104"/>
      <c r="C287" s="101"/>
      <c r="D287" s="96" t="s">
        <v>752</v>
      </c>
      <c r="F287" s="96" t="s">
        <v>754</v>
      </c>
      <c r="G287" s="38" t="s">
        <v>1040</v>
      </c>
      <c r="H287" s="96" t="s">
        <v>1041</v>
      </c>
      <c r="N287" s="102" t="str">
        <f t="shared" si="6"/>
        <v xml:space="preserve">天気に合わせて衣服を決める
出掛ける前の身支度をする
出掛ける前の身支度をする
期日前投票宣誓書に記載を入れる
動画や写真撮影の練習をする
話題を準備する
</v>
      </c>
      <c r="O287" s="102" t="str">
        <f t="shared" si="7"/>
        <v xml:space="preserve">開催される日時を確認する
同行する参加者と日程調整を図る
同行/同席する参加者と日程の調整をする
選挙公報で候補者の政見を確認する
操作方法を指南してくれる人を見つける
</v>
      </c>
      <c r="P287" s="102" t="str">
        <f t="shared" si="8"/>
        <v xml:space="preserve">予定していた通りに歩く/走る
行き先の施設内を移動する
石段を階段を昇り降りする
演説会の場所まで往復する
携帯ショップまで往復移動する
</v>
      </c>
      <c r="Q287" s="102" t="str">
        <f t="shared" si="9"/>
        <v xml:space="preserve">身体状況に合わせて運動量を調節する
参加プログラムの手順を実行する
賽銭/献金を投じる
投票用紙に記入する
SNSに情報を書き込む/メッセージを確認する
話題に沿った話を返す
</v>
      </c>
    </row>
    <row r="288" spans="2:17" ht="0.95" hidden="1" customHeight="1">
      <c r="B288" s="104"/>
      <c r="C288" s="101"/>
      <c r="D288" s="96"/>
      <c r="E288" s="96"/>
      <c r="F288" s="96"/>
      <c r="G288" s="96"/>
      <c r="N288" s="102" t="str">
        <f t="shared" si="6"/>
        <v xml:space="preserve">出掛ける前の身支度をする
出掛ける前の身支度をする
期日前投票宣誓書に記載を入れる
動画や写真撮影の練習をする
話題を準備する
</v>
      </c>
      <c r="O288" s="102" t="str">
        <f t="shared" si="7"/>
        <v xml:space="preserve">同行する参加者と日程調整を図る
同行/同席する参加者と日程の調整をする
選挙公報で候補者の政見を確認する
操作方法を指南してくれる人を見つける
</v>
      </c>
      <c r="P288" s="102" t="str">
        <f t="shared" si="8"/>
        <v xml:space="preserve">行き先の施設内を移動する
石段を階段を昇り降りする
演説会の場所まで往復する
携帯ショップまで往復移動する
</v>
      </c>
      <c r="Q288" s="102" t="str">
        <f t="shared" si="9"/>
        <v xml:space="preserve">参加プログラムの手順を実行する
賽銭/献金を投じる
投票用紙に記入する
SNSに情報を書き込む/メッセージを確認する
話題に沿った話を返す
</v>
      </c>
    </row>
    <row r="289" spans="2:17" ht="14.1" hidden="1" customHeight="1">
      <c r="B289" s="104"/>
      <c r="C289" s="101"/>
      <c r="D289" s="96"/>
      <c r="E289" s="96"/>
      <c r="F289" s="96"/>
      <c r="G289" s="96"/>
      <c r="N289" s="102" t="str">
        <f t="shared" si="6"/>
        <v xml:space="preserve">出掛ける前の身支度をする
期日前投票宣誓書に記載を入れる
動画や写真撮影の練習をする
話題を準備する
</v>
      </c>
      <c r="O289" s="102" t="str">
        <f t="shared" si="7"/>
        <v xml:space="preserve">同行/同席する参加者と日程の調整をする
選挙公報で候補者の政見を確認する
操作方法を指南してくれる人を見つける
</v>
      </c>
      <c r="P289" s="102" t="str">
        <f t="shared" si="8"/>
        <v xml:space="preserve">石段を階段を昇り降りする
演説会の場所まで往復する
携帯ショップまで往復移動する
</v>
      </c>
      <c r="Q289" s="102" t="str">
        <f t="shared" si="9"/>
        <v xml:space="preserve">賽銭/献金を投じる
投票用紙に記入する
SNSに情報を書き込む/メッセージを確認する
話題に沿った話を返す
</v>
      </c>
    </row>
    <row r="290" spans="2:17" ht="14.1" hidden="1" customHeight="1">
      <c r="B290" s="100">
        <v>11</v>
      </c>
      <c r="C290" s="101" t="s">
        <v>756</v>
      </c>
      <c r="D290" s="96" t="s">
        <v>636</v>
      </c>
      <c r="E290" s="96" t="s">
        <v>636</v>
      </c>
      <c r="F290" s="96" t="s">
        <v>636</v>
      </c>
      <c r="G290" s="96" t="s">
        <v>636</v>
      </c>
      <c r="H290" s="96" t="s">
        <v>636</v>
      </c>
      <c r="N290" s="102" t="str">
        <f t="shared" si="6"/>
        <v xml:space="preserve">期日前投票宣誓書に記載を入れる
動画や写真撮影の練習をする
話題を準備する
</v>
      </c>
      <c r="O290" s="102" t="str">
        <f t="shared" si="7"/>
        <v xml:space="preserve">選挙公報で候補者の政見を確認する
操作方法を指南してくれる人を見つける
</v>
      </c>
      <c r="P290" s="102" t="str">
        <f t="shared" si="8"/>
        <v xml:space="preserve">演説会の場所まで往復する
携帯ショップまで往復移動する
</v>
      </c>
      <c r="Q290" s="102" t="str">
        <f t="shared" si="9"/>
        <v xml:space="preserve">投票用紙に記入する
SNSに情報を書き込む/メッセージを確認する
話題に沿った話を返す
</v>
      </c>
    </row>
    <row r="291" spans="2:17" ht="14.1" hidden="1" customHeight="1">
      <c r="B291" s="104"/>
      <c r="C291" s="101"/>
      <c r="D291" s="96" t="s">
        <v>757</v>
      </c>
      <c r="E291" s="96" t="s">
        <v>1042</v>
      </c>
      <c r="F291" s="96" t="s">
        <v>759</v>
      </c>
      <c r="G291" s="96" t="s">
        <v>760</v>
      </c>
      <c r="H291" s="96" t="s">
        <v>758</v>
      </c>
      <c r="N291" s="102" t="str">
        <f t="shared" si="6"/>
        <v xml:space="preserve">動画や写真撮影の練習をする
話題を準備する
</v>
      </c>
      <c r="O291" s="102" t="str">
        <f t="shared" si="7"/>
        <v xml:space="preserve">操作方法を指南してくれる人を見つける
</v>
      </c>
      <c r="P291" s="102" t="str">
        <f t="shared" si="8"/>
        <v xml:space="preserve">携帯ショップまで往復移動する
</v>
      </c>
      <c r="Q291" s="102" t="str">
        <f t="shared" si="9"/>
        <v xml:space="preserve">SNSに情報を書き込む/メッセージを確認する
話題に沿った話を返す
</v>
      </c>
    </row>
    <row r="292" spans="2:17" ht="14.1" hidden="1" customHeight="1">
      <c r="B292" s="104"/>
      <c r="C292" s="101"/>
      <c r="D292" s="96" t="s">
        <v>761</v>
      </c>
      <c r="F292" s="96" t="s">
        <v>763</v>
      </c>
      <c r="G292" s="96" t="s">
        <v>764</v>
      </c>
      <c r="H292" s="96" t="s">
        <v>762</v>
      </c>
      <c r="N292" s="102" t="str">
        <f t="shared" si="6"/>
        <v xml:space="preserve">話題を準備する
</v>
      </c>
      <c r="O292" s="102" t="str">
        <f t="shared" si="7"/>
        <v xml:space="preserve">
</v>
      </c>
      <c r="P292" s="102" t="str">
        <f t="shared" si="8"/>
        <v xml:space="preserve">
</v>
      </c>
      <c r="Q292" s="102" t="str">
        <f t="shared" si="9"/>
        <v xml:space="preserve">話題に沿った話を返す
</v>
      </c>
    </row>
    <row r="293" spans="2:17" ht="14.1" hidden="1" customHeight="1">
      <c r="B293" s="104"/>
      <c r="C293" s="101"/>
      <c r="D293" s="96"/>
      <c r="E293" s="96"/>
      <c r="F293" s="96" t="s">
        <v>765</v>
      </c>
      <c r="G293" s="96" t="s">
        <v>766</v>
      </c>
      <c r="H293" s="38" t="s">
        <v>1021</v>
      </c>
      <c r="N293" s="59" t="s">
        <v>637</v>
      </c>
      <c r="O293" s="38" t="s">
        <v>638</v>
      </c>
      <c r="P293" s="38" t="s">
        <v>639</v>
      </c>
      <c r="Q293" s="38" t="s">
        <v>640</v>
      </c>
    </row>
    <row r="294" spans="2:17" ht="14.1" hidden="1" customHeight="1">
      <c r="B294" s="104"/>
      <c r="C294" s="101"/>
      <c r="D294" s="96"/>
      <c r="E294" s="96"/>
      <c r="F294" s="96"/>
      <c r="G294" s="96"/>
      <c r="N294" s="102" t="str">
        <f>D243&amp;CHAR(10)&amp;D248&amp;CHAR(10)&amp;D253&amp;CHAR(10)&amp;D258&amp;CHAR(10)&amp;D263&amp;CHAR(10)&amp;D268&amp;CHAR(10)&amp;D273&amp;CHAR(10)&amp;D278&amp;CHAR(10)&amp;D283&amp;CHAR(10)&amp;D288&amp;CHAR(10)&amp;D293&amp;CHAR(10)&amp;D298&amp;CHAR(10)&amp;D303&amp;CHAR(10)&amp;D308&amp;CHAR(10)&amp;D313&amp;CHAR(10)&amp;D318&amp;CHAR(10)&amp;D323&amp;CHAR(10)&amp;D328&amp;CHAR(10)&amp;D333&amp;CHAR(10)&amp;D338&amp;CHAR(10)&amp;D343&amp;CHAR(10)&amp;D348&amp;CHAR(10)&amp;D353&amp;CHAR(10)&amp;D358&amp;CHAR(10)&amp;D363&amp;CHAR(10)&amp;D369&amp;CHAR(10)</f>
        <v xml:space="preserve">手入れに必要な物品を用意する
手入れを要する場所を発見する
手入れを要する対象を決める
保管物を管理しやすい環境を整える
通院やサービス利用の段取りをする
子供が喜ぶ遊びを計画する
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294" s="102" t="str">
        <f>E243&amp;CHAR(10)&amp;E248&amp;CHAR(10)&amp;E253&amp;CHAR(10)&amp;E258&amp;CHAR(10)&amp;E263&amp;CHAR(10)&amp;E268&amp;CHAR(10)&amp;E273&amp;CHAR(10)&amp;E278&amp;CHAR(10)&amp;E283&amp;CHAR(10)&amp;E288&amp;CHAR(10)&amp;E293&amp;CHAR(10)&amp;E298&amp;CHAR(10)&amp;E303&amp;CHAR(10)&amp;E308&amp;CHAR(10)&amp;E313&amp;CHAR(10)&amp;E318&amp;CHAR(10)&amp;E323&amp;CHAR(10)&amp;E328&amp;CHAR(10)&amp;E333&amp;CHAR(10)&amp;E338&amp;CHAR(10)&amp;E343&amp;CHAR(10)&amp;E348&amp;CHAR(10)&amp;E353&amp;CHAR(10)&amp;E358&amp;CHAR(10)&amp;E363&amp;CHAR(10)&amp;E369&amp;CHAR(10)</f>
        <v xml:space="preserve">
ネットで入手できる物品の情報を集める
ネットで入手できる物品の情報を集める
依頼する業者を選定する
手続き機関までの安全な道順を確認する
非常時に適切な対応をする方法を確認する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294" s="102" t="str">
        <f>F243&amp;CHAR(10)&amp;F248&amp;CHAR(10)&amp;F253&amp;CHAR(10)&amp;F258&amp;CHAR(10)&amp;F263&amp;CHAR(10)&amp;F268&amp;CHAR(10)&amp;F273&amp;CHAR(10)&amp;F278&amp;CHAR(10)&amp;F283&amp;CHAR(10)&amp;F288&amp;CHAR(10)&amp;F293&amp;CHAR(10)&amp;F298&amp;CHAR(10)&amp;F303&amp;CHAR(10)&amp;F308&amp;CHAR(10)&amp;F313&amp;CHAR(10)&amp;F318&amp;CHAR(10)&amp;F323&amp;CHAR(10)&amp;F328&amp;CHAR(10)&amp;F333&amp;CHAR(10)&amp;F338&amp;CHAR(10)&amp;F343&amp;CHAR(10)&amp;F348&amp;CHAR(10)&amp;F353&amp;CHAR(10)&amp;F358&amp;CHAR(10)&amp;F363&amp;CHAR(10)&amp;F369&amp;CHAR(10)</f>
        <v xml:space="preserve">作業を終えるまで歩き続ける
手入れが終わるまで歩き続ける
手入れが終わるまで歩き続ける
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294" s="102" t="str">
        <f>G243&amp;CHAR(10)&amp;G248&amp;CHAR(10)&amp;G253&amp;CHAR(10)&amp;G258&amp;CHAR(10)&amp;G263&amp;CHAR(10)&amp;G268&amp;CHAR(10)&amp;G273&amp;CHAR(10)&amp;G278&amp;CHAR(10)&amp;G283&amp;CHAR(10)&amp;G288&amp;CHAR(10)&amp;G293&amp;CHAR(10)&amp;G298&amp;CHAR(10)&amp;G303&amp;CHAR(10)&amp;G308&amp;CHAR(10)&amp;G313&amp;CHAR(10)&amp;G318&amp;CHAR(10)&amp;G323&amp;CHAR(10)&amp;G328&amp;CHAR(10)&amp;G333&amp;CHAR(10)&amp;G338&amp;CHAR(10)&amp;G343&amp;CHAR(10)&amp;G348&amp;CHAR(10)&amp;G353&amp;CHAR(10)&amp;G358&amp;CHAR(10)&amp;G363&amp;CHAR(10)&amp;G368&amp;CHAR(10)</f>
        <v xml:space="preserve">物品を手入れする
手入れに使った用具を片付ける
手入れに使った用具を片付ける
保管/貯蔵作業に使った用具を片付ける
手続きに必要な書類に記入する
食事の介助と後片付けをする
着替えやトイレを手伝う
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295" spans="2:17" ht="14.1" hidden="1" customHeight="1">
      <c r="B295" s="100">
        <v>12</v>
      </c>
      <c r="C295" s="101" t="s">
        <v>767</v>
      </c>
      <c r="D295" s="96" t="s">
        <v>636</v>
      </c>
      <c r="E295" s="96" t="s">
        <v>636</v>
      </c>
      <c r="F295" s="96" t="s">
        <v>636</v>
      </c>
      <c r="G295" s="96" t="s">
        <v>636</v>
      </c>
      <c r="H295" s="96" t="s">
        <v>636</v>
      </c>
      <c r="N295" s="102" t="str">
        <f t="shared" ref="N295:N319" si="10">IF(N294="","",MID(N294, FIND(CHAR(10), N294) + 1, LEN(N294)))</f>
        <v xml:space="preserve">手入れを要する場所を発見する
手入れを要する対象を決める
保管物を管理しやすい環境を整える
通院やサービス利用の段取りをする
子供が喜ぶ遊びを計画する
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295" s="102" t="str">
        <f t="shared" ref="O295:O319" si="11">IF(O294="","",MID(O294, FIND(CHAR(10), O294) + 1, LEN(O294)))</f>
        <v xml:space="preserve">ネットで入手できる物品の情報を集める
ネットで入手できる物品の情報を集める
依頼する業者を選定する
手続き機関までの安全な道順を確認する
非常時に適切な対応をする方法を確認する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295" s="102" t="str">
        <f t="shared" ref="P295:P319" si="12">IF(P294="","",MID(P294, FIND(CHAR(10), P294) + 1, LEN(P294)))</f>
        <v xml:space="preserve">手入れが終わるまで歩き続ける
手入れが終わるまで歩き続ける
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295" s="102" t="str">
        <f t="shared" ref="Q295:Q319" si="13">IF(Q294="","",MID(Q294, FIND(CHAR(10), Q294) + 1, LEN(Q294)))</f>
        <v xml:space="preserve">手入れに使った用具を片付ける
手入れに使った用具を片付ける
保管/貯蔵作業に使った用具を片付ける
手続きに必要な書類に記入する
食事の介助と後片付けをする
着替えやトイレを手伝う
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296" spans="2:17" ht="14.1" hidden="1" customHeight="1">
      <c r="B296" s="104"/>
      <c r="C296" s="101"/>
      <c r="D296" s="96" t="s">
        <v>768</v>
      </c>
      <c r="E296" s="96" t="s">
        <v>1043</v>
      </c>
      <c r="F296" s="96" t="s">
        <v>770</v>
      </c>
      <c r="G296" s="96" t="s">
        <v>771</v>
      </c>
      <c r="H296" s="38" t="s">
        <v>1044</v>
      </c>
      <c r="N296" s="102" t="str">
        <f t="shared" si="10"/>
        <v xml:space="preserve">手入れを要する対象を決める
保管物を管理しやすい環境を整える
通院やサービス利用の段取りをする
子供が喜ぶ遊びを計画する
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296" s="102" t="str">
        <f t="shared" si="11"/>
        <v xml:space="preserve">ネットで入手できる物品の情報を集める
依頼する業者を選定する
手続き機関までの安全な道順を確認する
非常時に適切な対応をする方法を確認する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296" s="102" t="str">
        <f t="shared" si="12"/>
        <v xml:space="preserve">手入れが終わるまで歩き続ける
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296" s="102" t="str">
        <f t="shared" si="13"/>
        <v xml:space="preserve">手入れに使った用具を片付ける
保管/貯蔵作業に使った用具を片付ける
手続きに必要な書類に記入する
食事の介助と後片付けをする
着替えやトイレを手伝う
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297" spans="2:17" ht="14.1" hidden="1" customHeight="1">
      <c r="B297" s="104"/>
      <c r="C297" s="101"/>
      <c r="D297" s="96" t="s">
        <v>772</v>
      </c>
      <c r="E297" s="96" t="s">
        <v>1045</v>
      </c>
      <c r="F297" s="96" t="s">
        <v>774</v>
      </c>
      <c r="G297" s="96" t="s">
        <v>775</v>
      </c>
      <c r="H297" s="38" t="s">
        <v>1021</v>
      </c>
      <c r="N297" s="102" t="str">
        <f t="shared" si="10"/>
        <v xml:space="preserve">保管物を管理しやすい環境を整える
通院やサービス利用の段取りをする
子供が喜ぶ遊びを計画する
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297" s="102" t="str">
        <f t="shared" si="11"/>
        <v xml:space="preserve">依頼する業者を選定する
手続き機関までの安全な道順を確認する
非常時に適切な対応をする方法を確認する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297" s="102" t="str">
        <f t="shared" si="12"/>
        <v xml:space="preserve">保管/貯蔵作業が終わるまで歩き続ける
管理に必要な物品を探して手元に集める
掃除/洗濯などの家事作業で移動する
泣き出したり危険な時に駆けつける
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297" s="102" t="str">
        <f t="shared" si="13"/>
        <v xml:space="preserve">保管/貯蔵作業に使った用具を片付ける
手続きに必要な書類に記入する
食事の介助と後片付けをする
着替えやトイレを手伝う
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298" spans="2:17" ht="14.1" hidden="1" customHeight="1">
      <c r="B298" s="104"/>
      <c r="C298" s="101"/>
      <c r="D298" s="96" t="s">
        <v>776</v>
      </c>
      <c r="E298" s="96"/>
      <c r="F298" s="96" t="s">
        <v>777</v>
      </c>
      <c r="G298" s="96" t="s">
        <v>778</v>
      </c>
      <c r="N298" s="102" t="str">
        <f t="shared" si="10"/>
        <v xml:space="preserve">
通院やサービス利用の段取りをする
子供が喜ぶ遊びを計画する
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298" s="102" t="str">
        <f t="shared" si="11"/>
        <v xml:space="preserve">手続き機関までの安全な道順を確認する
非常時に適切な対応をする方法を確認する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298" s="102" t="str">
        <f t="shared" si="12"/>
        <v xml:space="preserve">管理に必要な物品を探して手元に集める
掃除/洗濯などの家事作業で移動する
泣き出したり危険な時に駆けつける
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298" s="102" t="str">
        <f t="shared" si="13"/>
        <v xml:space="preserve">手続きに必要な書類に記入する
食事の介助と後片付けをする
着替えやトイレを手伝う
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299" spans="2:17" ht="14.1" hidden="1" customHeight="1">
      <c r="B299" s="104"/>
      <c r="C299" s="101"/>
      <c r="D299" s="96"/>
      <c r="E299" s="96"/>
      <c r="F299" s="96"/>
      <c r="G299" s="96"/>
      <c r="N299" s="102" t="str">
        <f t="shared" si="10"/>
        <v xml:space="preserve">通院やサービス利用の段取りをする
子供が喜ぶ遊びを計画する
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299" s="102" t="str">
        <f t="shared" si="11"/>
        <v xml:space="preserve">非常時に適切な対応をする方法を確認する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299" s="102" t="str">
        <f t="shared" si="12"/>
        <v xml:space="preserve">掃除/洗濯などの家事作業で移動する
泣き出したり危険な時に駆けつける
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299" s="102" t="str">
        <f t="shared" si="13"/>
        <v xml:space="preserve">食事の介助と後片付けをする
着替えやトイレを手伝う
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0" spans="2:17" ht="14.1" hidden="1" customHeight="1">
      <c r="B300" s="100">
        <v>13</v>
      </c>
      <c r="C300" s="101" t="s">
        <v>779</v>
      </c>
      <c r="D300" s="96" t="s">
        <v>636</v>
      </c>
      <c r="E300" s="96" t="s">
        <v>636</v>
      </c>
      <c r="F300" s="96" t="s">
        <v>636</v>
      </c>
      <c r="G300" s="96" t="s">
        <v>636</v>
      </c>
      <c r="H300" s="96" t="s">
        <v>636</v>
      </c>
      <c r="N300" s="102" t="str">
        <f t="shared" si="10"/>
        <v xml:space="preserve">子供が喜ぶ遊びを計画する
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0" s="102" t="str">
        <f t="shared" si="11"/>
        <v xml:space="preserve">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0" s="102" t="str">
        <f t="shared" si="12"/>
        <v xml:space="preserve">泣き出したり危険な時に駆けつける
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0" s="102" t="str">
        <f t="shared" si="13"/>
        <v xml:space="preserve">着替えやトイレを手伝う
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1" spans="2:17" ht="14.1" hidden="1" customHeight="1">
      <c r="B301" s="104"/>
      <c r="C301" s="101"/>
      <c r="D301" s="96" t="s">
        <v>780</v>
      </c>
      <c r="E301" s="96" t="s">
        <v>781</v>
      </c>
      <c r="F301" s="96" t="s">
        <v>782</v>
      </c>
      <c r="G301" s="96" t="s">
        <v>783</v>
      </c>
      <c r="H301" s="38" t="s">
        <v>1021</v>
      </c>
      <c r="N301" s="102" t="str">
        <f t="shared" si="10"/>
        <v xml:space="preserve">集荷物（荷物/出前食器等）を事前に揃える
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1" s="102" t="str">
        <f t="shared" si="11"/>
        <v xml:space="preserve">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1" s="102" t="str">
        <f t="shared" si="12"/>
        <v xml:space="preserve">設備の点検員と共に宅内を移動する
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1" s="102" t="str">
        <f t="shared" si="13"/>
        <v xml:space="preserve">来訪者をもてなす
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2" spans="2:17" ht="14.1" hidden="1" customHeight="1">
      <c r="B302" s="104"/>
      <c r="C302" s="101"/>
      <c r="D302" s="96" t="s">
        <v>784</v>
      </c>
      <c r="E302" s="96" t="s">
        <v>785</v>
      </c>
      <c r="F302" s="96" t="s">
        <v>786</v>
      </c>
      <c r="G302" s="96" t="s">
        <v>787</v>
      </c>
      <c r="H302" s="38" t="s">
        <v>1046</v>
      </c>
      <c r="N302" s="102" t="str">
        <f t="shared" si="10"/>
        <v xml:space="preserve">ご近所の人に渡す品を準備する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2" s="102" t="str">
        <f t="shared" si="11"/>
        <v xml:space="preserve">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2" s="102" t="str">
        <f t="shared" si="12"/>
        <v xml:space="preserve">立ち話の間に姿勢を維持する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2" s="102" t="str">
        <f t="shared" si="13"/>
        <v xml:space="preserve">物品のやり取りをする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3" spans="2:17" ht="14.1" hidden="1" customHeight="1">
      <c r="B303" s="104"/>
      <c r="C303" s="101"/>
      <c r="D303" s="96" t="s">
        <v>788</v>
      </c>
      <c r="E303" s="96" t="s">
        <v>789</v>
      </c>
      <c r="F303" s="96" t="s">
        <v>790</v>
      </c>
      <c r="G303" s="96" t="s">
        <v>791</v>
      </c>
      <c r="H303" s="96" t="s">
        <v>1047</v>
      </c>
      <c r="N303" s="102" t="str">
        <f t="shared" si="10"/>
        <v xml:space="preserve">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3" s="102" t="str">
        <f t="shared" si="11"/>
        <v xml:space="preserve">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3" s="102" t="str">
        <f t="shared" si="12"/>
        <v xml:space="preserve">
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3" s="102" t="str">
        <f t="shared" si="13"/>
        <v xml:space="preserve">
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4" spans="2:17" ht="14.1" hidden="1" customHeight="1">
      <c r="B304" s="104"/>
      <c r="C304" s="101"/>
      <c r="D304" s="96"/>
      <c r="E304" s="96"/>
      <c r="F304" s="96"/>
      <c r="G304" s="96"/>
      <c r="N304" s="102" t="str">
        <f t="shared" si="10"/>
        <v xml:space="preserve">
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4" s="102" t="str">
        <f t="shared" si="11"/>
        <v xml:space="preserve">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4" s="102" t="str">
        <f t="shared" si="12"/>
        <v xml:space="preserve">お札をお焚き上げに持っていく
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4" s="102" t="str">
        <f t="shared" si="13"/>
        <v xml:space="preserve">お供え物を片付ける
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5" spans="2:17" ht="14.1" hidden="1" customHeight="1">
      <c r="B305" s="100">
        <v>14</v>
      </c>
      <c r="C305" s="101" t="s">
        <v>792</v>
      </c>
      <c r="D305" s="96" t="s">
        <v>636</v>
      </c>
      <c r="E305" s="96" t="s">
        <v>636</v>
      </c>
      <c r="F305" s="96" t="s">
        <v>636</v>
      </c>
      <c r="G305" s="96" t="s">
        <v>636</v>
      </c>
      <c r="H305" s="96" t="s">
        <v>636</v>
      </c>
      <c r="N305" s="102" t="str">
        <f t="shared" si="10"/>
        <v xml:space="preserve">法要の依頼･手配をする
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5" s="102" t="str">
        <f t="shared" si="11"/>
        <v xml:space="preserve">
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5" s="102" t="str">
        <f t="shared" si="12"/>
        <v xml:space="preserve">お供え物を持ち運ぶ
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5" s="102" t="str">
        <f t="shared" si="13"/>
        <v xml:space="preserve">法要参加者をもてなす
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6" spans="2:17" ht="14.1" hidden="1" customHeight="1">
      <c r="B306" s="104"/>
      <c r="C306" s="101"/>
      <c r="D306" s="96" t="s">
        <v>793</v>
      </c>
      <c r="E306" s="96" t="s">
        <v>781</v>
      </c>
      <c r="F306" s="96" t="s">
        <v>782</v>
      </c>
      <c r="G306" s="96" t="s">
        <v>783</v>
      </c>
      <c r="H306" s="38" t="s">
        <v>1021</v>
      </c>
      <c r="N306" s="102" t="str">
        <f t="shared" si="10"/>
        <v xml:space="preserve">仕事に必要な物品をバックに詰める
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6" s="102" t="str">
        <f t="shared" si="11"/>
        <v xml:space="preserve">緊急時の連絡先を確認する
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6" s="102" t="str">
        <f t="shared" si="12"/>
        <v xml:space="preserve">仕事場内の移動を終業時まで継続する
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6" s="102" t="str">
        <f t="shared" si="13"/>
        <v xml:space="preserve">取引業務を行う
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7" spans="2:17" ht="14.1" hidden="1" customHeight="1">
      <c r="B307" s="104"/>
      <c r="C307" s="101"/>
      <c r="D307" s="96" t="s">
        <v>794</v>
      </c>
      <c r="E307" s="96" t="s">
        <v>785</v>
      </c>
      <c r="F307" s="96" t="s">
        <v>786</v>
      </c>
      <c r="G307" s="96" t="s">
        <v>787</v>
      </c>
      <c r="H307" s="38" t="s">
        <v>1046</v>
      </c>
      <c r="N307" s="102" t="str">
        <f t="shared" si="10"/>
        <v xml:space="preserve">仕事に必要な物品をバックに詰める
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7" s="102" t="str">
        <f t="shared" si="11"/>
        <v xml:space="preserve">緊急時の連絡先を確認する
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7" s="102" t="str">
        <f t="shared" si="12"/>
        <v xml:space="preserve">仕事場内の移動を終業時まで継続する
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7" s="102" t="str">
        <f t="shared" si="13"/>
        <v xml:space="preserve">他者との交渉を行う
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8" spans="2:17" ht="14.1" hidden="1" customHeight="1">
      <c r="B308" s="104"/>
      <c r="C308" s="101"/>
      <c r="D308" s="96" t="s">
        <v>788</v>
      </c>
      <c r="E308" s="96" t="s">
        <v>789</v>
      </c>
      <c r="F308" s="96" t="s">
        <v>790</v>
      </c>
      <c r="G308" s="96" t="s">
        <v>795</v>
      </c>
      <c r="H308" s="96" t="s">
        <v>1047</v>
      </c>
      <c r="N308" s="102" t="str">
        <f t="shared" si="10"/>
        <v xml:space="preserve">行事参加に必要な物品をバックに詰める
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8" s="102" t="str">
        <f t="shared" si="11"/>
        <v xml:space="preserve">参加時の活動内容を確認する
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8" s="102" t="str">
        <f t="shared" si="12"/>
        <v xml:space="preserve">会場内の移動を参加終了時まで継続する
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8" s="102" t="str">
        <f t="shared" si="13"/>
        <v xml:space="preserve">他者との交流を楽しむ
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09" spans="2:17" ht="14.1" hidden="1" customHeight="1">
      <c r="B309" s="104"/>
      <c r="C309" s="101"/>
      <c r="D309" s="96"/>
      <c r="E309" s="96"/>
      <c r="F309" s="96"/>
      <c r="G309" s="96"/>
      <c r="N309" s="102" t="str">
        <f t="shared" si="10"/>
        <v xml:space="preserve">参加時に必要な物品をバックに詰める
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09" s="102" t="str">
        <f t="shared" si="11"/>
        <v xml:space="preserve">参加時の活動内容を確認する
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09" s="102" t="str">
        <f t="shared" si="12"/>
        <v xml:space="preserve">会場内の移動を参加終了時まで継続する
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09" s="102" t="str">
        <f t="shared" si="13"/>
        <v xml:space="preserve">他者との会話等を楽しむ
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10" spans="2:17" ht="14.1" hidden="1" customHeight="1">
      <c r="B310" s="100">
        <v>15</v>
      </c>
      <c r="C310" s="101" t="s">
        <v>796</v>
      </c>
      <c r="D310" s="96" t="s">
        <v>636</v>
      </c>
      <c r="E310" s="96" t="s">
        <v>636</v>
      </c>
      <c r="F310" s="96" t="s">
        <v>636</v>
      </c>
      <c r="G310" s="96" t="s">
        <v>636</v>
      </c>
      <c r="H310" s="96" t="s">
        <v>636</v>
      </c>
      <c r="N310" s="102" t="str">
        <f t="shared" si="10"/>
        <v xml:space="preserve">ご祝儀/香典袋と現金を用意する
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10" s="102" t="str">
        <f t="shared" si="11"/>
        <v xml:space="preserve">ご祝儀/不祝儀の金額を検討する
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10" s="102" t="str">
        <f t="shared" si="12"/>
        <v xml:space="preserve">引き出物を持って帰宅する
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10" s="102" t="str">
        <f t="shared" si="13"/>
        <v xml:space="preserve">祝辞/弔事を伝える
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11" spans="2:17" ht="14.1" hidden="1" customHeight="1">
      <c r="B311" s="104"/>
      <c r="C311" s="101"/>
      <c r="D311" s="96" t="s">
        <v>797</v>
      </c>
      <c r="E311" s="96" t="s">
        <v>798</v>
      </c>
      <c r="F311" s="96" t="s">
        <v>799</v>
      </c>
      <c r="G311" s="96" t="s">
        <v>800</v>
      </c>
      <c r="H311" s="38" t="s">
        <v>1021</v>
      </c>
      <c r="N311" s="102" t="str">
        <f t="shared" si="10"/>
        <v xml:space="preserve">参加に必要な事前学習や予習を行う
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11" s="102" t="str">
        <f t="shared" si="11"/>
        <v xml:space="preserve">事前学習の必要性を確認する
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11" s="102" t="str">
        <f t="shared" si="12"/>
        <v xml:space="preserve">必要な教材を買いに行く
配布物等を持って帰宅する
出先で入手した品を持って帰宅する
事前に必要な用具を買いに出掛ける
事前に必要な用具を買いに出掛ける
出先の施設内を移動する
投票所内を移動する
</v>
      </c>
      <c r="Q311" s="102" t="str">
        <f t="shared" si="13"/>
        <v xml:space="preserve">学習プログラムの手順を実行する
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12" spans="2:17" ht="14.1" hidden="1" customHeight="1">
      <c r="B312" s="104"/>
      <c r="C312" s="101"/>
      <c r="D312" s="96" t="s">
        <v>801</v>
      </c>
      <c r="E312" s="96" t="s">
        <v>802</v>
      </c>
      <c r="F312" s="96" t="s">
        <v>803</v>
      </c>
      <c r="G312" s="96" t="s">
        <v>804</v>
      </c>
      <c r="H312" s="38" t="s">
        <v>1046</v>
      </c>
      <c r="N312" s="102" t="str">
        <f t="shared" si="10"/>
        <v xml:space="preserve">参加に必要な持ち物をバッグに詰める
訪問相手や同行者との調整をする
必要な用具を準備する
参加に必要な持ち物をバッグに詰める
参拝/礼拝に必要な物をバッグに詰める
郵便投票等の申請をする
ビデオ通話の発信/着信操作を練習する
</v>
      </c>
      <c r="O312" s="102" t="str">
        <f t="shared" si="11"/>
        <v xml:space="preserve">開催される日時を確認する
出先までの移動方法を確認する
出先までの移動方法を確認する
出先までの移動方法を確認する
出先までの移動方法を確認する
郵便投票の該当者か確認する
操作が不明なときの支援者を見つける
</v>
      </c>
      <c r="P312" s="102" t="str">
        <f t="shared" si="12"/>
        <v xml:space="preserve">配布物等を持って帰宅する
出先で入手した品を持って帰宅する
事前に必要な用具を買いに出掛ける
事前に必要な用具を買いに出掛ける
出先の施設内を移動する
投票所内を移動する
</v>
      </c>
      <c r="Q312" s="102" t="str">
        <f t="shared" si="13"/>
        <v xml:space="preserve">企画プログラムの手順を実行する
買い物や飲食の支払いをする
参加プログラムの手順を実行する
他者とコミュニケーションを図る
作法に合った手順で行動する
投票箱に投票する
動画を編集してアップする
声かけに反応する
</v>
      </c>
    </row>
    <row r="313" spans="2:17" ht="14.1" hidden="1" customHeight="1">
      <c r="B313" s="104"/>
      <c r="C313" s="101"/>
      <c r="D313" s="96" t="s">
        <v>805</v>
      </c>
      <c r="E313" s="96" t="s">
        <v>806</v>
      </c>
      <c r="F313" s="96" t="s">
        <v>807</v>
      </c>
      <c r="G313" s="96" t="s">
        <v>808</v>
      </c>
      <c r="H313" s="96" t="s">
        <v>1047</v>
      </c>
      <c r="N313" s="102" t="str">
        <f t="shared" si="10"/>
        <v xml:space="preserve">訪問相手や同行者との調整をする
必要な用具を準備する
参加に必要な持ち物をバッグに詰める
参拝/礼拝に必要な物をバッグに詰める
郵便投票等の申請をする
ビデオ通話の発信/着信操作を練習する
</v>
      </c>
      <c r="O313" s="102" t="str">
        <f t="shared" si="11"/>
        <v xml:space="preserve">出先までの移動方法を確認する
出先までの移動方法を確認する
出先までの移動方法を確認する
出先までの移動方法を確認する
郵便投票の該当者か確認する
操作が不明なときの支援者を見つける
</v>
      </c>
      <c r="P313" s="102" t="str">
        <f t="shared" si="12"/>
        <v xml:space="preserve">出先で入手した品を持って帰宅する
事前に必要な用具を買いに出掛ける
事前に必要な用具を買いに出掛ける
出先の施設内を移動する
投票所内を移動する
</v>
      </c>
      <c r="Q313" s="102" t="str">
        <f t="shared" si="13"/>
        <v xml:space="preserve">買い物や飲食の支払いをする
参加プログラムの手順を実行する
他者とコミュニケーションを図る
作法に合った手順で行動する
投票箱に投票する
動画を編集してアップする
声かけに反応する
</v>
      </c>
    </row>
    <row r="314" spans="2:17" ht="14.1" hidden="1" customHeight="1">
      <c r="B314" s="104"/>
      <c r="C314" s="101"/>
      <c r="D314" s="96"/>
      <c r="E314" s="96"/>
      <c r="F314" s="96"/>
      <c r="G314" s="96"/>
      <c r="N314" s="102" t="str">
        <f t="shared" si="10"/>
        <v xml:space="preserve">必要な用具を準備する
参加に必要な持ち物をバッグに詰める
参拝/礼拝に必要な物をバッグに詰める
郵便投票等の申請をする
ビデオ通話の発信/着信操作を練習する
</v>
      </c>
      <c r="O314" s="102" t="str">
        <f t="shared" si="11"/>
        <v xml:space="preserve">出先までの移動方法を確認する
出先までの移動方法を確認する
出先までの移動方法を確認する
郵便投票の該当者か確認する
操作が不明なときの支援者を見つける
</v>
      </c>
      <c r="P314" s="102" t="str">
        <f t="shared" si="12"/>
        <v xml:space="preserve">事前に必要な用具を買いに出掛ける
事前に必要な用具を買いに出掛ける
出先の施設内を移動する
投票所内を移動する
</v>
      </c>
      <c r="Q314" s="102" t="str">
        <f t="shared" si="13"/>
        <v xml:space="preserve">参加プログラムの手順を実行する
他者とコミュニケーションを図る
作法に合った手順で行動する
投票箱に投票する
動画を編集してアップする
声かけに反応する
</v>
      </c>
    </row>
    <row r="315" spans="2:17" ht="14.1" hidden="1" customHeight="1">
      <c r="B315" s="100">
        <v>16</v>
      </c>
      <c r="C315" s="101" t="s">
        <v>809</v>
      </c>
      <c r="D315" s="96" t="s">
        <v>636</v>
      </c>
      <c r="E315" s="96" t="s">
        <v>636</v>
      </c>
      <c r="F315" s="96" t="s">
        <v>636</v>
      </c>
      <c r="G315" s="96" t="s">
        <v>636</v>
      </c>
      <c r="H315" s="96" t="s">
        <v>636</v>
      </c>
      <c r="N315" s="102" t="str">
        <f t="shared" si="10"/>
        <v xml:space="preserve">参加に必要な持ち物をバッグに詰める
参拝/礼拝に必要な物をバッグに詰める
郵便投票等の申請をする
ビデオ通話の発信/着信操作を練習する
</v>
      </c>
      <c r="O315" s="102" t="str">
        <f t="shared" si="11"/>
        <v xml:space="preserve">出先までの移動方法を確認する
出先までの移動方法を確認する
郵便投票の該当者か確認する
操作が不明なときの支援者を見つける
</v>
      </c>
      <c r="P315" s="102" t="str">
        <f t="shared" si="12"/>
        <v xml:space="preserve">事前に必要な用具を買いに出掛ける
出先の施設内を移動する
投票所内を移動する
</v>
      </c>
      <c r="Q315" s="102" t="str">
        <f t="shared" si="13"/>
        <v xml:space="preserve">他者とコミュニケーションを図る
作法に合った手順で行動する
投票箱に投票する
動画を編集してアップする
声かけに反応する
</v>
      </c>
    </row>
    <row r="316" spans="2:17" ht="14.1" hidden="1" customHeight="1">
      <c r="B316" s="104"/>
      <c r="C316" s="101"/>
      <c r="D316" s="96" t="s">
        <v>797</v>
      </c>
      <c r="E316" s="96" t="s">
        <v>810</v>
      </c>
      <c r="F316" s="96" t="s">
        <v>799</v>
      </c>
      <c r="G316" s="96" t="s">
        <v>811</v>
      </c>
      <c r="H316" s="38" t="s">
        <v>1021</v>
      </c>
      <c r="N316" s="102" t="str">
        <f t="shared" si="10"/>
        <v xml:space="preserve">参拝/礼拝に必要な物をバッグに詰める
郵便投票等の申請をする
ビデオ通話の発信/着信操作を練習する
</v>
      </c>
      <c r="O316" s="102" t="str">
        <f t="shared" si="11"/>
        <v xml:space="preserve">出先までの移動方法を確認する
郵便投票の該当者か確認する
操作が不明なときの支援者を見つける
</v>
      </c>
      <c r="P316" s="102" t="str">
        <f t="shared" si="12"/>
        <v xml:space="preserve">出先の施設内を移動する
投票所内を移動する
</v>
      </c>
      <c r="Q316" s="102" t="str">
        <f t="shared" si="13"/>
        <v xml:space="preserve">作法に合った手順で行動する
投票箱に投票する
動画を編集してアップする
声かけに反応する
</v>
      </c>
    </row>
    <row r="317" spans="2:17" ht="14.1" hidden="1" customHeight="1">
      <c r="B317" s="104"/>
      <c r="C317" s="101"/>
      <c r="D317" s="96" t="s">
        <v>812</v>
      </c>
      <c r="E317" s="96" t="s">
        <v>813</v>
      </c>
      <c r="F317" s="96" t="s">
        <v>814</v>
      </c>
      <c r="G317" s="96" t="s">
        <v>804</v>
      </c>
      <c r="H317" s="38" t="s">
        <v>1046</v>
      </c>
      <c r="N317" s="102" t="str">
        <f t="shared" si="10"/>
        <v xml:space="preserve">郵便投票等の申請をする
ビデオ通話の発信/着信操作を練習する
</v>
      </c>
      <c r="O317" s="102" t="str">
        <f t="shared" si="11"/>
        <v xml:space="preserve">郵便投票の該当者か確認する
操作が不明なときの支援者を見つける
</v>
      </c>
      <c r="P317" s="102" t="str">
        <f t="shared" si="12"/>
        <v xml:space="preserve">投票所内を移動する
</v>
      </c>
      <c r="Q317" s="102" t="str">
        <f t="shared" si="13"/>
        <v xml:space="preserve">投票箱に投票する
動画を編集してアップする
声かけに反応する
</v>
      </c>
    </row>
    <row r="318" spans="2:17" ht="14.1" hidden="1" customHeight="1">
      <c r="B318" s="104"/>
      <c r="C318" s="101"/>
      <c r="D318" s="96" t="s">
        <v>815</v>
      </c>
      <c r="E318" s="96" t="s">
        <v>806</v>
      </c>
      <c r="F318" s="96" t="s">
        <v>807</v>
      </c>
      <c r="G318" s="96" t="s">
        <v>816</v>
      </c>
      <c r="H318" s="96" t="s">
        <v>1047</v>
      </c>
      <c r="N318" s="102" t="str">
        <f t="shared" si="10"/>
        <v xml:space="preserve">ビデオ通話の発信/着信操作を練習する
</v>
      </c>
      <c r="O318" s="102" t="str">
        <f t="shared" si="11"/>
        <v xml:space="preserve">操作が不明なときの支援者を見つける
</v>
      </c>
      <c r="P318" s="102" t="str">
        <f t="shared" si="12"/>
        <v xml:space="preserve">
</v>
      </c>
      <c r="Q318" s="102" t="str">
        <f t="shared" si="13"/>
        <v xml:space="preserve">動画を編集してアップする
声かけに反応する
</v>
      </c>
    </row>
    <row r="319" spans="2:17" ht="14.1" hidden="1" customHeight="1">
      <c r="B319" s="104"/>
      <c r="C319" s="101"/>
      <c r="D319" s="96"/>
      <c r="E319" s="96"/>
      <c r="F319" s="96"/>
      <c r="G319" s="96"/>
      <c r="N319" s="102" t="str">
        <f t="shared" si="10"/>
        <v xml:space="preserve">
</v>
      </c>
      <c r="O319" s="102" t="str">
        <f t="shared" si="11"/>
        <v xml:space="preserve">
</v>
      </c>
      <c r="P319" s="102" t="str">
        <f t="shared" si="12"/>
        <v xml:space="preserve">
</v>
      </c>
      <c r="Q319" s="102" t="str">
        <f t="shared" si="13"/>
        <v xml:space="preserve">声かけに反応する
</v>
      </c>
    </row>
    <row r="320" spans="2:17" ht="14.1" hidden="1" customHeight="1">
      <c r="B320" s="100">
        <v>17</v>
      </c>
      <c r="C320" s="101" t="s">
        <v>817</v>
      </c>
      <c r="D320" s="96" t="s">
        <v>636</v>
      </c>
      <c r="E320" s="96" t="s">
        <v>636</v>
      </c>
      <c r="F320" s="96" t="s">
        <v>636</v>
      </c>
      <c r="G320" s="96" t="s">
        <v>636</v>
      </c>
      <c r="H320" s="96" t="s">
        <v>636</v>
      </c>
    </row>
    <row r="321" spans="2:17" ht="14.1" hidden="1" customHeight="1">
      <c r="B321" s="104"/>
      <c r="C321" s="101"/>
      <c r="D321" s="96" t="s">
        <v>797</v>
      </c>
      <c r="E321" s="96" t="s">
        <v>810</v>
      </c>
      <c r="F321" s="96" t="s">
        <v>818</v>
      </c>
      <c r="G321" s="96" t="s">
        <v>819</v>
      </c>
      <c r="H321" s="38" t="s">
        <v>1021</v>
      </c>
    </row>
    <row r="322" spans="2:17" ht="14.1" hidden="1" customHeight="1">
      <c r="B322" s="104"/>
      <c r="C322" s="101"/>
      <c r="D322" s="96" t="s">
        <v>812</v>
      </c>
      <c r="E322" s="96" t="s">
        <v>820</v>
      </c>
      <c r="F322" s="96" t="s">
        <v>807</v>
      </c>
      <c r="G322" s="96" t="s">
        <v>811</v>
      </c>
      <c r="H322" s="38" t="s">
        <v>1046</v>
      </c>
    </row>
    <row r="323" spans="2:17" ht="14.1" hidden="1" customHeight="1">
      <c r="B323" s="104"/>
      <c r="C323" s="101"/>
      <c r="D323" s="96" t="s">
        <v>822</v>
      </c>
      <c r="E323" s="96" t="s">
        <v>823</v>
      </c>
      <c r="F323" s="96" t="s">
        <v>821</v>
      </c>
      <c r="G323" s="96" t="s">
        <v>824</v>
      </c>
      <c r="H323" s="96" t="s">
        <v>1047</v>
      </c>
    </row>
    <row r="324" spans="2:17" ht="14.1" hidden="1" customHeight="1">
      <c r="B324" s="104"/>
      <c r="C324" s="101"/>
      <c r="D324" s="96"/>
      <c r="E324" s="96"/>
      <c r="F324" s="96"/>
      <c r="G324" s="96"/>
    </row>
    <row r="325" spans="2:17" ht="14.1" hidden="1" customHeight="1">
      <c r="B325" s="100">
        <v>18</v>
      </c>
      <c r="C325" s="101" t="s">
        <v>825</v>
      </c>
      <c r="D325" s="96" t="s">
        <v>636</v>
      </c>
      <c r="E325" s="96" t="s">
        <v>636</v>
      </c>
      <c r="F325" s="96" t="s">
        <v>636</v>
      </c>
      <c r="G325" s="96" t="s">
        <v>636</v>
      </c>
      <c r="H325" s="96" t="s">
        <v>636</v>
      </c>
    </row>
    <row r="326" spans="2:17" ht="14.1" hidden="1" customHeight="1">
      <c r="B326" s="104"/>
      <c r="C326" s="101"/>
      <c r="D326" s="96" t="s">
        <v>826</v>
      </c>
      <c r="E326" s="96" t="s">
        <v>827</v>
      </c>
      <c r="F326" s="96" t="s">
        <v>828</v>
      </c>
      <c r="G326" s="96" t="s">
        <v>829</v>
      </c>
      <c r="H326" s="38" t="s">
        <v>1021</v>
      </c>
    </row>
    <row r="327" spans="2:17" ht="14.1" hidden="1" customHeight="1">
      <c r="B327" s="104"/>
      <c r="C327" s="101"/>
      <c r="D327" s="96" t="s">
        <v>830</v>
      </c>
      <c r="E327" s="96" t="s">
        <v>831</v>
      </c>
      <c r="F327" s="96" t="s">
        <v>832</v>
      </c>
      <c r="G327" s="96" t="s">
        <v>833</v>
      </c>
      <c r="H327" s="38" t="s">
        <v>1046</v>
      </c>
    </row>
    <row r="328" spans="2:17" ht="14.1" hidden="1" customHeight="1">
      <c r="B328" s="104"/>
      <c r="C328" s="101"/>
      <c r="D328" s="96" t="s">
        <v>834</v>
      </c>
      <c r="E328" s="96" t="s">
        <v>835</v>
      </c>
      <c r="F328" s="96" t="s">
        <v>836</v>
      </c>
      <c r="G328" s="96" t="s">
        <v>837</v>
      </c>
      <c r="H328" s="96" t="s">
        <v>1047</v>
      </c>
      <c r="N328" s="38" t="s">
        <v>636</v>
      </c>
      <c r="O328" s="38" t="s">
        <v>636</v>
      </c>
      <c r="P328" s="38" t="s">
        <v>636</v>
      </c>
      <c r="Q328" s="38" t="s">
        <v>636</v>
      </c>
    </row>
    <row r="329" spans="2:17" ht="14.1" hidden="1" customHeight="1">
      <c r="B329" s="104"/>
      <c r="C329" s="101"/>
      <c r="D329" s="96"/>
      <c r="E329" s="96"/>
      <c r="F329" s="96"/>
      <c r="G329" s="96"/>
      <c r="N329" s="108" t="str">
        <f>IF('３．参加目標設定と細分化'!Y125=1,'２．目標候補選択'!W302,IF('３．参加目標設定と細分化'!Y125=2,'２．目標候補選択'!W303,IF('３．参加目標設定と細分化'!Y125=3,'２．目標候補選択'!W304,IF('３．参加目標設定と細分化'!Y125=4,'２．目標候補選択'!W305,IF('３．参加目標設定と細分化'!Y125=5,'２．目標候補選択'!W306,IF('３．参加目標設定と細分化'!Y125=6,'２．目標候補選択'!W307,IF('３．参加目標設定と細分化'!Y125=7,'２．目標候補選択'!W308,IF('３．参加目標設定と細分化'!Y125=8,'２．目標候補選択'!W309,IF('３．参加目標設定と細分化'!Y125=9,'２．目標候補選択'!W310,IF('３．参加目標設定と細分化'!Y125=10,'２．目標候補選択'!W311,IF('３．参加目標設定と細分化'!Y125=11,'２．目標候補選択'!W312,IF('３．参加目標設定と細分化'!Y125=12,'２．目標候補選択'!W313,IF('３．参加目標設定と細分化'!Y125=13,'２．目標候補選択'!W314,IF('３．参加目標設定と細分化'!Y125=14,'２．目標候補選択'!W315,IF('３．参加目標設定と細分化'!Y125=15,'２．目標候補選択'!W316,IF('３．参加目標設定と細分化'!Y125=16,'２．目標候補選択'!W317,IF('３．参加目標設定と細分化'!Y125=17,'２．目標候補選択'!W318,IF('３．参加目標設定と細分化'!Y125=18,'２．目標候補選択'!W319,IF('３．参加目標設定と細分化'!Y125=19,'２．目標候補選択'!W320,IF('３．参加目標設定と細分化'!Y125=20,'２．目標候補選択'!W321,IF('３．参加目標設定と細分化'!Y125=21,'２．目標候補選択'!W322,IF('３．参加目標設定と細分化'!Y125=22,'２．目標候補選択'!W323,IF('３．参加目標設定と細分化'!Y125=23,'２．目標候補選択'!W324,IF('３．参加目標設定と細分化'!Y125=24,'２．目標候補選択'!W325,IF('３．参加目標設定と細分化'!Y125=25,'２．目標候補選択'!W326,IF('３．参加目標設定と細分化'!Y125=26,'２．目標候補選択'!W327,"前のページで未選択"))))))))))))))))))))))))))</f>
        <v>前のページで未選択</v>
      </c>
      <c r="O329" s="108" t="str">
        <f>IF('３．参加目標設定と細分化'!Y125=1,'２．目標候補選択'!X302,IF('３．参加目標設定と細分化'!Y125=2,'２．目標候補選択'!X303,IF('３．参加目標設定と細分化'!Y125=3,'２．目標候補選択'!X304,IF('３．参加目標設定と細分化'!Y125=4,'２．目標候補選択'!X305,IF('３．参加目標設定と細分化'!Y125=5,'２．目標候補選択'!X306,IF('３．参加目標設定と細分化'!Y125=6,'２．目標候補選択'!X307,IF('３．参加目標設定と細分化'!Y125=7,'２．目標候補選択'!X308,IF('３．参加目標設定と細分化'!Y125=8,'２．目標候補選択'!X309,IF('３．参加目標設定と細分化'!Y125=9,'２．目標候補選択'!X310,IF('３．参加目標設定と細分化'!Y125=10,'２．目標候補選択'!X311,IF('３．参加目標設定と細分化'!Y125=11,'２．目標候補選択'!X312,IF('３．参加目標設定と細分化'!Y125=12,'２．目標候補選択'!X313,IF('３．参加目標設定と細分化'!Y125=13,'２．目標候補選択'!X314,IF('３．参加目標設定と細分化'!Y125=14,'２．目標候補選択'!X315,IF('３．参加目標設定と細分化'!Y125=15,'２．目標候補選択'!X316,IF('３．参加目標設定と細分化'!Y125=16,'２．目標候補選択'!X317,IF('３．参加目標設定と細分化'!Y125=17,'２．目標候補選択'!X318,IF('３．参加目標設定と細分化'!Y125=18,'２．目標候補選択'!X319,IF('３．参加目標設定と細分化'!Y125=19,'２．目標候補選択'!X320,IF('３．参加目標設定と細分化'!Y125=20,'２．目標候補選択'!X321,IF('３．参加目標設定と細分化'!Y125=21,'２．目標候補選択'!X322,IF('３．参加目標設定と細分化'!Y125=22,'２．目標候補選択'!X323,IF('３．参加目標設定と細分化'!Y125=23,'２．目標候補選択'!X324,IF('３．参加目標設定と細分化'!Y125=24,'２．目標候補選択'!X325,IF('３．参加目標設定と細分化'!Y125=25,'２．目標候補選択'!X326,IF('３．参加目標設定と細分化'!Y125=26,'２．目標候補選択'!X327,"前のページで未選択"))))))))))))))))))))))))))</f>
        <v>前のページで未選択</v>
      </c>
      <c r="P329" s="108" t="str">
        <f>IF('３．参加目標設定と細分化'!Y125=1,'２．目標候補選択'!Y302,IF('３．参加目標設定と細分化'!Y125=2,'２．目標候補選択'!Y303,IF('３．参加目標設定と細分化'!Y125=3,'２．目標候補選択'!Y304,IF('３．参加目標設定と細分化'!Y125=4,'２．目標候補選択'!Y305,IF('３．参加目標設定と細分化'!Y125=5,'２．目標候補選択'!Y306,IF('３．参加目標設定と細分化'!Y125=6,'２．目標候補選択'!Y307,IF('３．参加目標設定と細分化'!Y125=7,'２．目標候補選択'!Y308,IF('３．参加目標設定と細分化'!Y125=8,'２．目標候補選択'!Y309,IF('３．参加目標設定と細分化'!Y125=9,'２．目標候補選択'!Y310,IF('３．参加目標設定と細分化'!Y125=10,'２．目標候補選択'!Y311,IF('３．参加目標設定と細分化'!Y125=11,'２．目標候補選択'!Y312,IF('３．参加目標設定と細分化'!Y125=12,'２．目標候補選択'!Y313,IF('３．参加目標設定と細分化'!Y125=13,'２．目標候補選択'!Y314,IF('３．参加目標設定と細分化'!Y125=14,'２．目標候補選択'!Y315,IF('３．参加目標設定と細分化'!Y125=15,'２．目標候補選択'!Y316,IF('３．参加目標設定と細分化'!Y125=16,'２．目標候補選択'!Y317,IF('３．参加目標設定と細分化'!Y125=17,'２．目標候補選択'!Y318,IF('３．参加目標設定と細分化'!Y125=18,'２．目標候補選択'!Y319,IF('３．参加目標設定と細分化'!Y125=19,'２．目標候補選択'!Y320,IF('３．参加目標設定と細分化'!Y125=20,'２．目標候補選択'!Y321,IF('３．参加目標設定と細分化'!Y125=21,'２．目標候補選択'!Y322,IF('３．参加目標設定と細分化'!Y125=22,'２．目標候補選択'!Y323,IF('３．参加目標設定と細分化'!Y125=23,'２．目標候補選択'!Y324,IF('３．参加目標設定と細分化'!Y125=24,'２．目標候補選択'!Y325,IF('３．参加目標設定と細分化'!Y125=25,'２．目標候補選択'!Y326,IF('３．参加目標設定と細分化'!Y125=26,'２．目標候補選択'!Y327,"前のページで未選択"))))))))))))))))))))))))))</f>
        <v>前のページで未選択</v>
      </c>
      <c r="Q329" s="108" t="str">
        <f>IF('３．参加目標設定と細分化'!Y125=1,'２．目標候補選択'!Z302,IF('３．参加目標設定と細分化'!Y125=2,'２．目標候補選択'!Z303,IF('３．参加目標設定と細分化'!Y125=3,'２．目標候補選択'!Z304,IF('３．参加目標設定と細分化'!Y125=4,'２．目標候補選択'!Z305,IF('３．参加目標設定と細分化'!Y125=5,'２．目標候補選択'!Z306,IF('３．参加目標設定と細分化'!Y125=6,'２．目標候補選択'!Z307,IF('３．参加目標設定と細分化'!Y125=7,'２．目標候補選択'!Z308,IF('３．参加目標設定と細分化'!Y125=8,'２．目標候補選択'!Z309,IF('３．参加目標設定と細分化'!Y125=9,'２．目標候補選択'!Z310,IF('３．参加目標設定と細分化'!Y125=10,'２．目標候補選択'!Z311,IF('３．参加目標設定と細分化'!Y125=11,'２．目標候補選択'!Z312,IF('３．参加目標設定と細分化'!Y125=12,'２．目標候補選択'!Z313,IF('３．参加目標設定と細分化'!Y125=13,'２．目標候補選択'!Z314,IF('３．参加目標設定と細分化'!Y125=14,'２．目標候補選択'!Z315,IF('３．参加目標設定と細分化'!Y125=15,'２．目標候補選択'!Z316,IF('３．参加目標設定と細分化'!Y125=16,'２．目標候補選択'!Z317,IF('３．参加目標設定と細分化'!Y125=17,'２．目標候補選択'!Z318,IF('３．参加目標設定と細分化'!Y125=18,'２．目標候補選択'!Z319,IF('３．参加目標設定と細分化'!Y125=19,'２．目標候補選択'!Z320,IF('３．参加目標設定と細分化'!Y125=20,'２．目標候補選択'!Z321,IF('３．参加目標設定と細分化'!Y125=21,'２．目標候補選択'!Z322,IF('３．参加目標設定と細分化'!Y125=22,'２．目標候補選択'!Z323,IF('３．参加目標設定と細分化'!Y125=23,'２．目標候補選択'!Z324,IF('３．参加目標設定と細分化'!Y125=24,'２．目標候補選択'!Z325,IF('３．参加目標設定と細分化'!Y125=25,'２．目標候補選択'!Z326,IF('３．参加目標設定と細分化'!Y125=26,'２．目標候補選択'!Z327,"前のページで未選択"))))))))))))))))))))))))))</f>
        <v>前のページで未選択</v>
      </c>
    </row>
    <row r="330" spans="2:17" ht="14.1" hidden="1" customHeight="1">
      <c r="B330" s="100">
        <v>19</v>
      </c>
      <c r="C330" s="101" t="s">
        <v>838</v>
      </c>
      <c r="D330" s="96" t="s">
        <v>636</v>
      </c>
      <c r="E330" s="96" t="s">
        <v>636</v>
      </c>
      <c r="F330" s="96" t="s">
        <v>636</v>
      </c>
      <c r="G330" s="96" t="s">
        <v>636</v>
      </c>
      <c r="H330" s="96" t="s">
        <v>636</v>
      </c>
      <c r="N330" s="68" t="str">
        <f>IF('３．参加目標設定と細分化'!Y125=1,'２．目標候補選択'!W329,IF('３．参加目標設定と細分化'!Y125=2,'２．目標候補選択'!W330,IF('３．参加目標設定と細分化'!Y125=3,'２．目標候補選択'!W331,IF('３．参加目標設定と細分化'!Y125=4,'２．目標候補選択'!W332,IF('３．参加目標設定と細分化'!Y125=5,'２．目標候補選択'!W333,IF('３．参加目標設定と細分化'!Y125=6,'２．目標候補選択'!W334,IF('３．参加目標設定と細分化'!Y125=7,'２．目標候補選択'!W335,IF('３．参加目標設定と細分化'!Y125=8,'２．目標候補選択'!W336,IF('３．参加目標設定と細分化'!Y125=9,'２．目標候補選択'!W337,IF('３．参加目標設定と細分化'!Y125=10,'２．目標候補選択'!W338,IF('３．参加目標設定と細分化'!Y125=11,'２．目標候補選択'!W339,IF('３．参加目標設定と細分化'!Y125=12,'２．目標候補選択'!W340,IF('３．参加目標設定と細分化'!Y125=13,'２．目標候補選択'!W341,IF('３．参加目標設定と細分化'!Y125=14,'２．目標候補選択'!W342,IF('３．参加目標設定と細分化'!Y125=15,'２．目標候補選択'!W343,IF('３．参加目標設定と細分化'!Y125=16,'２．目標候補選択'!W344,IF('３．参加目標設定と細分化'!Y125=17,'２．目標候補選択'!W345,IF('３．参加目標設定と細分化'!Y125=18,'２．目標候補選択'!W346,IF('３．参加目標設定と細分化'!Y125=19,'２．目標候補選択'!W347,IF('３．参加目標設定と細分化'!Y125=20,'２．目標候補選択'!W348,IF('３．参加目標設定と細分化'!Y125=21,'２．目標候補選択'!W349,IF('３．参加目標設定と細分化'!Y125=22,'２．目標候補選択'!W350,IF('３．参加目標設定と細分化'!Y125=23,'２．目標候補選択'!W351,IF('３．参加目標設定と細分化'!Y125=24,'２．目標候補選択'!W352,IF('３．参加目標設定と細分化'!Y125=25,'２．目標候補選択'!W353,IF('３．参加目標設定と細分化'!Y125=26,'２．目標候補選択'!W354,"前のページで未選択"))))))))))))))))))))))))))</f>
        <v>前のページで未選択</v>
      </c>
      <c r="O330" s="68" t="str">
        <f>IF('３．参加目標設定と細分化'!Y125=1,'２．目標候補選択'!X329,IF('３．参加目標設定と細分化'!Y125=2,'２．目標候補選択'!X330,IF('３．参加目標設定と細分化'!Y125=3,'２．目標候補選択'!X331,IF('３．参加目標設定と細分化'!Y125=4,'２．目標候補選択'!X332,IF('３．参加目標設定と細分化'!Y125=5,'２．目標候補選択'!X333,IF('３．参加目標設定と細分化'!Y125=6,'２．目標候補選択'!X334,IF('３．参加目標設定と細分化'!Y125=7,'２．目標候補選択'!X335,IF('３．参加目標設定と細分化'!Y125=8,'２．目標候補選択'!X336,IF('３．参加目標設定と細分化'!Y125=9,'２．目標候補選択'!X337,IF('３．参加目標設定と細分化'!Y125=10,'２．目標候補選択'!X338,IF('３．参加目標設定と細分化'!Y125=11,'２．目標候補選択'!X339,IF('３．参加目標設定と細分化'!Y125=12,'２．目標候補選択'!X340,IF('３．参加目標設定と細分化'!Y125=13,'２．目標候補選択'!X341,IF('３．参加目標設定と細分化'!Y125=14,'２．目標候補選択'!X342,IF('３．参加目標設定と細分化'!Y125=15,'２．目標候補選択'!X343,IF('３．参加目標設定と細分化'!Y125=16,'２．目標候補選択'!X344,IF('３．参加目標設定と細分化'!Y125=17,'２．目標候補選択'!X345,IF('３．参加目標設定と細分化'!Y125=18,'２．目標候補選択'!X346,IF('３．参加目標設定と細分化'!Y125=19,'２．目標候補選択'!X347,IF('３．参加目標設定と細分化'!Y125=20,'２．目標候補選択'!X348,IF('３．参加目標設定と細分化'!Y125=21,'２．目標候補選択'!X349,IF('３．参加目標設定と細分化'!Y125=22,'２．目標候補選択'!X350,IF('３．参加目標設定と細分化'!Y125=23,'２．目標候補選択'!X351,IF('３．参加目標設定と細分化'!Y125=24,'２．目標候補選択'!X352,IF('３．参加目標設定と細分化'!Y125=25,'２．目標候補選択'!X353,IF('３．参加目標設定と細分化'!Y125=26,'２．目標候補選択'!X354,"前のページで未選択"))))))))))))))))))))))))))</f>
        <v>前のページで未選択</v>
      </c>
      <c r="P330" s="68" t="str">
        <f>IF('３．参加目標設定と細分化'!Y125=1,'２．目標候補選択'!Y329,IF('３．参加目標設定と細分化'!Y125=2,'２．目標候補選択'!Y330,IF('３．参加目標設定と細分化'!Y125=3,'２．目標候補選択'!Y331,IF('３．参加目標設定と細分化'!Y125=4,'２．目標候補選択'!Y332,IF('３．参加目標設定と細分化'!Y125=5,'２．目標候補選択'!Y333,IF('３．参加目標設定と細分化'!Y125=6,'２．目標候補選択'!Y334,IF('３．参加目標設定と細分化'!Y125=7,'２．目標候補選択'!Y335,IF('３．参加目標設定と細分化'!Y125=8,'２．目標候補選択'!Y336,IF('３．参加目標設定と細分化'!Y125=9,'２．目標候補選択'!Y337,IF('３．参加目標設定と細分化'!Y125=10,'２．目標候補選択'!Y338,IF('３．参加目標設定と細分化'!Y125=11,'２．目標候補選択'!Y339,IF('３．参加目標設定と細分化'!Y125=12,'２．目標候補選択'!Y340,IF('３．参加目標設定と細分化'!Y125=13,'２．目標候補選択'!Y341,IF('３．参加目標設定と細分化'!Y125=14,'２．目標候補選択'!Y342,IF('３．参加目標設定と細分化'!Y125=15,'２．目標候補選択'!Y343,IF('３．参加目標設定と細分化'!Y125=16,'２．目標候補選択'!Y344,IF('３．参加目標設定と細分化'!Y125=17,'２．目標候補選択'!Y345,IF('３．参加目標設定と細分化'!Y125=18,'２．目標候補選択'!Y346,IF('３．参加目標設定と細分化'!Y125=19,'２．目標候補選択'!Y347,IF('３．参加目標設定と細分化'!Y125=20,'２．目標候補選択'!Y348,IF('３．参加目標設定と細分化'!Y125=21,'２．目標候補選択'!Y349,IF('３．参加目標設定と細分化'!Y125=22,'２．目標候補選択'!Y350,IF('３．参加目標設定と細分化'!Y125=23,'２．目標候補選択'!Y351,IF('３．参加目標設定と細分化'!Y125=24,'２．目標候補選択'!Y352,IF('３．参加目標設定と細分化'!Y125=25,'２．目標候補選択'!Y353,IF('３．参加目標設定と細分化'!Y125=26,'２．目標候補選択'!Y354,"前のページで未選択"))))))))))))))))))))))))))</f>
        <v>前のページで未選択</v>
      </c>
      <c r="Q330" s="68" t="str">
        <f>IF('３．参加目標設定と細分化'!Y125=1,'２．目標候補選択'!Z329,IF('３．参加目標設定と細分化'!Y125=2,'２．目標候補選択'!Z330,IF('３．参加目標設定と細分化'!Y125=3,'２．目標候補選択'!Z331,IF('３．参加目標設定と細分化'!Y125=4,'２．目標候補選択'!Z332,IF('３．参加目標設定と細分化'!Y125=5,'２．目標候補選択'!Z333,IF('３．参加目標設定と細分化'!Y125=6,'２．目標候補選択'!Z334,IF('３．参加目標設定と細分化'!Y125=7,'２．目標候補選択'!Z335,IF('３．参加目標設定と細分化'!Y125=8,'２．目標候補選択'!Z336,IF('３．参加目標設定と細分化'!Y125=9,'２．目標候補選択'!Z337,IF('３．参加目標設定と細分化'!Y125=10,'２．目標候補選択'!Z338,IF('３．参加目標設定と細分化'!Y125=11,'２．目標候補選択'!Z339,IF('３．参加目標設定と細分化'!Y125=12,'２．目標候補選択'!Z340,IF('３．参加目標設定と細分化'!Y125=13,'２．目標候補選択'!Z341,IF('３．参加目標設定と細分化'!Y125=14,'２．目標候補選択'!Z342,IF('３．参加目標設定と細分化'!Y125=15,'２．目標候補選択'!Z343,IF('３．参加目標設定と細分化'!Y125=16,'２．目標候補選択'!Z344,IF('３．参加目標設定と細分化'!Y125=17,'２．目標候補選択'!Z345,IF('３．参加目標設定と細分化'!Y125=18,'２．目標候補選択'!Z346,IF('３．参加目標設定と細分化'!Y125=19,'２．目標候補選択'!Z347,IF('３．参加目標設定と細分化'!Y125=20,'２．目標候補選択'!Z348,IF('３．参加目標設定と細分化'!Y125=21,'２．目標候補選択'!Z349,IF('３．参加目標設定と細分化'!Y125=22,'２．目標候補選択'!Z350,IF('３．参加目標設定と細分化'!Y125=23,'２．目標候補選択'!Z351,IF('３．参加目標設定と細分化'!Y125=24,'２．目標候補選択'!Z352,IF('３．参加目標設定と細分化'!Y125=25,'２．目標候補選択'!Z353,IF('３．参加目標設定と細分化'!Y125=26,'２．目標候補選択'!Z354,"前のページで未選択"))))))))))))))))))))))))))</f>
        <v>前のページで未選択</v>
      </c>
    </row>
    <row r="331" spans="2:17" ht="14.1" hidden="1" customHeight="1">
      <c r="B331" s="104"/>
      <c r="C331" s="101"/>
      <c r="D331" s="96" t="s">
        <v>826</v>
      </c>
      <c r="E331" s="96" t="s">
        <v>839</v>
      </c>
      <c r="F331" s="96" t="s">
        <v>840</v>
      </c>
      <c r="G331" s="96" t="s">
        <v>841</v>
      </c>
      <c r="H331" s="38" t="s">
        <v>1021</v>
      </c>
      <c r="N331" s="68" t="str">
        <f>IF('３．参加目標設定と細分化'!Y125=1,'２．目標候補選択'!W356,IF('３．参加目標設定と細分化'!Y125=2,'２．目標候補選択'!W357,IF('３．参加目標設定と細分化'!Y125=3,'２．目標候補選択'!W358,IF('３．参加目標設定と細分化'!Y125=4,'２．目標候補選択'!W359,IF('３．参加目標設定と細分化'!Y125=5,'２．目標候補選択'!W360,IF('３．参加目標設定と細分化'!Y125=6,'２．目標候補選択'!W361,IF('３．参加目標設定と細分化'!Y125=7,'２．目標候補選択'!W362,IF('３．参加目標設定と細分化'!Y125=8,'２．目標候補選択'!W363,IF('３．参加目標設定と細分化'!Y125=9,'２．目標候補選択'!W364,IF('３．参加目標設定と細分化'!Y125=10,'２．目標候補選択'!W365,IF('３．参加目標設定と細分化'!Y125=11,'２．目標候補選択'!W366,IF('３．参加目標設定と細分化'!Y125=12,'２．目標候補選択'!W367,IF('３．参加目標設定と細分化'!Y125=13,'２．目標候補選択'!W368,IF('３．参加目標設定と細分化'!Y125=14,'２．目標候補選択'!W369,IF('３．参加目標設定と細分化'!Y125=15,'２．目標候補選択'!W370,IF('３．参加目標設定と細分化'!Y125=16,'２．目標候補選択'!W371,IF('３．参加目標設定と細分化'!Y125=17,'２．目標候補選択'!W372,IF('３．参加目標設定と細分化'!Y125=18,'２．目標候補選択'!W373,IF('３．参加目標設定と細分化'!Y125=19,'２．目標候補選択'!W374,IF('３．参加目標設定と細分化'!Y125=20,'２．目標候補選択'!W375,IF('３．参加目標設定と細分化'!Y125=21,'２．目標候補選択'!W376,IF('３．参加目標設定と細分化'!Y125=22,'２．目標候補選択'!W377,IF('３．参加目標設定と細分化'!Y125=23,'２．目標候補選択'!W378,IF('３．参加目標設定と細分化'!Y125=24,'２．目標候補選択'!W379,IF('３．参加目標設定と細分化'!Y125=25,'２．目標候補選択'!W380,IF('３．参加目標設定と細分化'!Y125=26,'２．目標候補選択'!W381,"前のページで未選択"))))))))))))))))))))))))))</f>
        <v>前のページで未選択</v>
      </c>
      <c r="O331" s="68" t="str">
        <f>IF('３．参加目標設定と細分化'!Y125=1,'２．目標候補選択'!X356,IF('３．参加目標設定と細分化'!Y125=2,'２．目標候補選択'!X357,IF('３．参加目標設定と細分化'!Y125=3,'２．目標候補選択'!X358,IF('３．参加目標設定と細分化'!Y125=4,'２．目標候補選択'!X359,IF('３．参加目標設定と細分化'!Y125=5,'２．目標候補選択'!X360,IF('３．参加目標設定と細分化'!Y125=6,'２．目標候補選択'!X361,IF('３．参加目標設定と細分化'!Y125=7,'２．目標候補選択'!X362,IF('３．参加目標設定と細分化'!Y125=8,'２．目標候補選択'!X363,IF('３．参加目標設定と細分化'!Y125=9,'２．目標候補選択'!X364,IF('３．参加目標設定と細分化'!Y125=10,'２．目標候補選択'!X365,IF('３．参加目標設定と細分化'!Y125=11,'２．目標候補選択'!X366,IF('３．参加目標設定と細分化'!Y125=12,'２．目標候補選択'!X367,IF('３．参加目標設定と細分化'!Y125=13,'２．目標候補選択'!X368,IF('３．参加目標設定と細分化'!Y125=14,'２．目標候補選択'!X369,IF('３．参加目標設定と細分化'!Y125=15,'２．目標候補選択'!X370,IF('３．参加目標設定と細分化'!Y125=16,'２．目標候補選択'!X371,IF('３．参加目標設定と細分化'!Y125=17,'２．目標候補選択'!X372,IF('３．参加目標設定と細分化'!Y125=18,'２．目標候補選択'!X373,IF('３．参加目標設定と細分化'!Y125=19,'２．目標候補選択'!X374,IF('３．参加目標設定と細分化'!Y125=20,'２．目標候補選択'!X375,IF('３．参加目標設定と細分化'!Y125=21,'２．目標候補選択'!X376,IF('３．参加目標設定と細分化'!Y125=22,'２．目標候補選択'!X377,IF('３．参加目標設定と細分化'!Y125=23,'２．目標候補選択'!X378,IF('３．参加目標設定と細分化'!Y125=24,'２．目標候補選択'!X379,IF('３．参加目標設定と細分化'!Y125=25,'２．目標候補選択'!X380,IF('３．参加目標設定と細分化'!Y125=26,'２．目標候補選択'!X381,"前のページで未選択"))))))))))))))))))))))))))</f>
        <v>前のページで未選択</v>
      </c>
      <c r="P331" s="68" t="str">
        <f>IF('３．参加目標設定と細分化'!Y125=1,'２．目標候補選択'!Y356,IF('３．参加目標設定と細分化'!Y125=2,'２．目標候補選択'!Y357,IF('３．参加目標設定と細分化'!Y125=3,'２．目標候補選択'!Y358,IF('３．参加目標設定と細分化'!Y125=4,'２．目標候補選択'!Y359,IF('３．参加目標設定と細分化'!Y125=5,'２．目標候補選択'!Y360,IF('３．参加目標設定と細分化'!Y125=6,'２．目標候補選択'!Y361,IF('３．参加目標設定と細分化'!Y125=7,'２．目標候補選択'!Y362,IF('３．参加目標設定と細分化'!Y125=8,'２．目標候補選択'!Y363,IF('３．参加目標設定と細分化'!Y125=9,'２．目標候補選択'!Y364,IF('３．参加目標設定と細分化'!Y125=10,'２．目標候補選択'!Y365,IF('３．参加目標設定と細分化'!Y125=11,'２．目標候補選択'!Y366,IF('３．参加目標設定と細分化'!Y125=12,'２．目標候補選択'!Y367,IF('３．参加目標設定と細分化'!Y125=13,'２．目標候補選択'!Y368,IF('３．参加目標設定と細分化'!Y125=14,'２．目標候補選択'!Y369,IF('３．参加目標設定と細分化'!Y125=15,'２．目標候補選択'!Y370,IF('３．参加目標設定と細分化'!Y125=16,'２．目標候補選択'!Y371,IF('３．参加目標設定と細分化'!Y125=17,'２．目標候補選択'!Y372,IF('３．参加目標設定と細分化'!Y125=18,'２．目標候補選択'!Y373,IF('３．参加目標設定と細分化'!Y125=19,'２．目標候補選択'!Y374,IF('３．参加目標設定と細分化'!Y125=20,'２．目標候補選択'!Y375,IF('３．参加目標設定と細分化'!Y125=21,'２．目標候補選択'!Y376,IF('３．参加目標設定と細分化'!Y125=22,'２．目標候補選択'!Y377,IF('３．参加目標設定と細分化'!Y125=23,'２．目標候補選択'!Y378,IF('３．参加目標設定と細分化'!Y125=24,'２．目標候補選択'!Y379,IF('３．参加目標設定と細分化'!Y125=25,'２．目標候補選択'!Y380,IF('３．参加目標設定と細分化'!Y125=26,'２．目標候補選択'!Y381,"前のページで未選択"))))))))))))))))))))))))))</f>
        <v>前のページで未選択</v>
      </c>
      <c r="Q331" s="68" t="str">
        <f>IF('３．参加目標設定と細分化'!Y125=1,'２．目標候補選択'!Z356,IF('３．参加目標設定と細分化'!Y125=2,'２．目標候補選択'!Z357,IF('３．参加目標設定と細分化'!Y125=3,'２．目標候補選択'!Z358,IF('３．参加目標設定と細分化'!Y125=4,'２．目標候補選択'!Z359,IF('３．参加目標設定と細分化'!Y125=5,'２．目標候補選択'!Z360,IF('３．参加目標設定と細分化'!Y125=6,'２．目標候補選択'!Z361,IF('３．参加目標設定と細分化'!Y125=7,'２．目標候補選択'!Z362,IF('３．参加目標設定と細分化'!Y125=8,'２．目標候補選択'!Z363,IF('３．参加目標設定と細分化'!Y125=9,'２．目標候補選択'!Z364,IF('３．参加目標設定と細分化'!Y125=10,'２．目標候補選択'!Z365,IF('３．参加目標設定と細分化'!Y125=11,'２．目標候補選択'!Z366,IF('３．参加目標設定と細分化'!Y125=12,'２．目標候補選択'!Z367,IF('３．参加目標設定と細分化'!Y125=13,'２．目標候補選択'!Z368,IF('３．参加目標設定と細分化'!Y125=14,'２．目標候補選択'!Z369,IF('３．参加目標設定と細分化'!Y125=15,'２．目標候補選択'!Z370,IF('３．参加目標設定と細分化'!Y125=16,'２．目標候補選択'!Z371,IF('３．参加目標設定と細分化'!Y125=17,'２．目標候補選択'!Z372,IF('３．参加目標設定と細分化'!Y125=18,'２．目標候補選択'!Z373,IF('３．参加目標設定と細分化'!Y125=19,'２．目標候補選択'!Z374,IF('３．参加目標設定と細分化'!Y125=20,'２．目標候補選択'!Z375,IF('３．参加目標設定と細分化'!Y125=21,'２．目標候補選択'!Z376,IF('３．参加目標設定と細分化'!Y125=22,'２．目標候補選択'!Z377,IF('３．参加目標設定と細分化'!Y125=23,'２．目標候補選択'!Z378,IF('３．参加目標設定と細分化'!Y125=24,'２．目標候補選択'!Z379,IF('３．参加目標設定と細分化'!Y125=25,'２．目標候補選択'!Z380,IF('３．参加目標設定と細分化'!Y125=26,'２．目標候補選択'!Z381,"前のページで未選択"))))))))))))))))))))))))))</f>
        <v>前のページで未選択</v>
      </c>
    </row>
    <row r="332" spans="2:17" ht="14.1" hidden="1" customHeight="1">
      <c r="B332" s="104"/>
      <c r="C332" s="101"/>
      <c r="D332" s="96" t="s">
        <v>830</v>
      </c>
      <c r="E332" s="96" t="s">
        <v>842</v>
      </c>
      <c r="F332" s="96" t="s">
        <v>843</v>
      </c>
      <c r="G332" s="96" t="s">
        <v>833</v>
      </c>
      <c r="H332" s="38" t="s">
        <v>1046</v>
      </c>
    </row>
    <row r="333" spans="2:17" ht="14.1" hidden="1" customHeight="1">
      <c r="B333" s="104"/>
      <c r="C333" s="101"/>
      <c r="D333" s="96" t="s">
        <v>844</v>
      </c>
      <c r="E333" s="96" t="s">
        <v>810</v>
      </c>
      <c r="F333" s="96" t="s">
        <v>845</v>
      </c>
      <c r="G333" s="96" t="s">
        <v>846</v>
      </c>
      <c r="H333" s="96" t="s">
        <v>1047</v>
      </c>
    </row>
    <row r="334" spans="2:17" ht="14.1" hidden="1" customHeight="1">
      <c r="B334" s="104"/>
      <c r="C334" s="101"/>
      <c r="D334" s="96"/>
      <c r="E334" s="96"/>
      <c r="F334" s="96"/>
      <c r="G334" s="96"/>
    </row>
    <row r="335" spans="2:17" ht="2.1" hidden="1" customHeight="1">
      <c r="B335" s="100">
        <v>20</v>
      </c>
      <c r="C335" s="101" t="s">
        <v>847</v>
      </c>
      <c r="D335" s="96" t="s">
        <v>636</v>
      </c>
      <c r="E335" s="96" t="s">
        <v>636</v>
      </c>
      <c r="F335" s="96" t="s">
        <v>636</v>
      </c>
      <c r="G335" s="96" t="s">
        <v>636</v>
      </c>
      <c r="H335" s="96" t="s">
        <v>636</v>
      </c>
    </row>
    <row r="336" spans="2:17" ht="0.95" hidden="1" customHeight="1">
      <c r="B336" s="104"/>
      <c r="C336" s="101"/>
      <c r="D336" s="96" t="s">
        <v>848</v>
      </c>
      <c r="E336" s="96" t="s">
        <v>849</v>
      </c>
      <c r="F336" s="96" t="s">
        <v>850</v>
      </c>
      <c r="G336" s="96" t="s">
        <v>851</v>
      </c>
      <c r="H336" s="38" t="s">
        <v>1021</v>
      </c>
    </row>
    <row r="337" spans="2:8" ht="0.95" hidden="1" customHeight="1">
      <c r="B337" s="104"/>
      <c r="C337" s="101"/>
      <c r="D337" s="96" t="s">
        <v>852</v>
      </c>
      <c r="E337" s="96" t="s">
        <v>853</v>
      </c>
      <c r="F337" s="96" t="s">
        <v>854</v>
      </c>
      <c r="G337" s="96" t="s">
        <v>855</v>
      </c>
      <c r="H337" s="38" t="s">
        <v>1046</v>
      </c>
    </row>
    <row r="338" spans="2:8" ht="0.95" hidden="1" customHeight="1">
      <c r="B338" s="104"/>
      <c r="C338" s="101"/>
      <c r="D338" s="96" t="s">
        <v>856</v>
      </c>
      <c r="E338" s="96" t="s">
        <v>857</v>
      </c>
      <c r="F338" s="96" t="s">
        <v>858</v>
      </c>
      <c r="G338" s="96" t="s">
        <v>859</v>
      </c>
      <c r="H338" s="96" t="s">
        <v>1047</v>
      </c>
    </row>
    <row r="339" spans="2:8" ht="0.95" hidden="1" customHeight="1">
      <c r="B339" s="104"/>
      <c r="C339" s="101"/>
      <c r="D339" s="96"/>
      <c r="E339" s="96"/>
      <c r="F339" s="96"/>
      <c r="G339" s="96"/>
    </row>
    <row r="340" spans="2:8" ht="0.95" hidden="1" customHeight="1">
      <c r="B340" s="100">
        <v>21</v>
      </c>
      <c r="C340" s="101" t="s">
        <v>860</v>
      </c>
      <c r="D340" s="96" t="s">
        <v>636</v>
      </c>
      <c r="E340" s="96" t="s">
        <v>636</v>
      </c>
      <c r="F340" s="96" t="s">
        <v>636</v>
      </c>
      <c r="G340" s="96" t="s">
        <v>636</v>
      </c>
      <c r="H340" s="96" t="s">
        <v>636</v>
      </c>
    </row>
    <row r="341" spans="2:8" ht="12" hidden="1" customHeight="1">
      <c r="B341" s="104"/>
      <c r="C341" s="101"/>
      <c r="D341" s="96" t="s">
        <v>861</v>
      </c>
      <c r="E341" s="96" t="s">
        <v>862</v>
      </c>
      <c r="F341" s="96" t="s">
        <v>863</v>
      </c>
      <c r="G341" s="96" t="s">
        <v>864</v>
      </c>
      <c r="H341" s="38" t="s">
        <v>1021</v>
      </c>
    </row>
    <row r="342" spans="2:8" ht="0.95" hidden="1" customHeight="1">
      <c r="B342" s="104"/>
      <c r="C342" s="101"/>
      <c r="D342" s="96" t="s">
        <v>865</v>
      </c>
      <c r="E342" s="96" t="s">
        <v>810</v>
      </c>
      <c r="F342" s="96" t="s">
        <v>866</v>
      </c>
      <c r="G342" s="96" t="s">
        <v>867</v>
      </c>
      <c r="H342" s="38" t="s">
        <v>1046</v>
      </c>
    </row>
    <row r="343" spans="2:8" ht="14.1" hidden="1" customHeight="1">
      <c r="B343" s="104"/>
      <c r="C343" s="101"/>
      <c r="D343" s="96" t="s">
        <v>868</v>
      </c>
      <c r="E343" s="96" t="s">
        <v>857</v>
      </c>
      <c r="F343" s="96" t="s">
        <v>869</v>
      </c>
      <c r="G343" s="96" t="s">
        <v>870</v>
      </c>
      <c r="H343" s="96" t="s">
        <v>1047</v>
      </c>
    </row>
    <row r="344" spans="2:8" ht="14.1" hidden="1" customHeight="1">
      <c r="B344" s="104"/>
      <c r="C344" s="101"/>
      <c r="D344" s="96"/>
      <c r="E344" s="96"/>
      <c r="F344" s="96"/>
      <c r="G344" s="96"/>
    </row>
    <row r="345" spans="2:8" ht="8.1" hidden="1" customHeight="1">
      <c r="B345" s="100">
        <v>22</v>
      </c>
      <c r="C345" s="101" t="s">
        <v>871</v>
      </c>
      <c r="D345" s="96" t="s">
        <v>636</v>
      </c>
      <c r="E345" s="96" t="s">
        <v>636</v>
      </c>
      <c r="F345" s="96" t="s">
        <v>636</v>
      </c>
      <c r="G345" s="96" t="s">
        <v>636</v>
      </c>
      <c r="H345" s="96" t="s">
        <v>636</v>
      </c>
    </row>
    <row r="346" spans="2:8" ht="0.95" hidden="1" customHeight="1">
      <c r="B346" s="104"/>
      <c r="C346" s="101"/>
      <c r="D346" s="96" t="s">
        <v>797</v>
      </c>
      <c r="E346" s="96" t="s">
        <v>872</v>
      </c>
      <c r="F346" s="96" t="s">
        <v>873</v>
      </c>
      <c r="G346" s="96" t="s">
        <v>874</v>
      </c>
      <c r="H346" s="38" t="s">
        <v>1021</v>
      </c>
    </row>
    <row r="347" spans="2:8" ht="14.1" hidden="1" customHeight="1">
      <c r="B347" s="104"/>
      <c r="C347" s="101"/>
      <c r="D347" s="96" t="s">
        <v>875</v>
      </c>
      <c r="E347" s="96" t="s">
        <v>876</v>
      </c>
      <c r="F347" s="96" t="s">
        <v>877</v>
      </c>
      <c r="G347" s="96" t="s">
        <v>870</v>
      </c>
      <c r="H347" s="38" t="s">
        <v>1046</v>
      </c>
    </row>
    <row r="348" spans="2:8" ht="14.1" hidden="1" customHeight="1">
      <c r="B348" s="104"/>
      <c r="C348" s="101"/>
      <c r="D348" s="96" t="s">
        <v>844</v>
      </c>
      <c r="E348" s="96" t="s">
        <v>857</v>
      </c>
      <c r="F348" s="96" t="s">
        <v>869</v>
      </c>
      <c r="G348" s="96" t="s">
        <v>878</v>
      </c>
      <c r="H348" s="96" t="s">
        <v>1047</v>
      </c>
    </row>
    <row r="349" spans="2:8" ht="3" hidden="1" customHeight="1">
      <c r="B349" s="104"/>
      <c r="C349" s="101"/>
      <c r="D349" s="96"/>
      <c r="E349" s="96"/>
      <c r="F349" s="96"/>
      <c r="G349" s="96"/>
    </row>
    <row r="350" spans="2:8" ht="0.95" hidden="1" customHeight="1">
      <c r="B350" s="100">
        <v>23</v>
      </c>
      <c r="C350" s="101" t="s">
        <v>879</v>
      </c>
      <c r="D350" s="96" t="s">
        <v>636</v>
      </c>
      <c r="E350" s="96" t="s">
        <v>636</v>
      </c>
      <c r="F350" s="96" t="s">
        <v>636</v>
      </c>
      <c r="G350" s="96" t="s">
        <v>636</v>
      </c>
      <c r="H350" s="96" t="s">
        <v>636</v>
      </c>
    </row>
    <row r="351" spans="2:8" ht="0.95" hidden="1" customHeight="1">
      <c r="B351" s="104"/>
      <c r="C351" s="101"/>
      <c r="D351" s="96" t="s">
        <v>797</v>
      </c>
      <c r="E351" s="96" t="s">
        <v>880</v>
      </c>
      <c r="F351" s="96" t="s">
        <v>881</v>
      </c>
      <c r="G351" s="96" t="s">
        <v>882</v>
      </c>
      <c r="H351" s="38" t="s">
        <v>1021</v>
      </c>
    </row>
    <row r="352" spans="2:8" ht="0.95" hidden="1" customHeight="1">
      <c r="B352" s="104"/>
      <c r="C352" s="101"/>
      <c r="D352" s="96" t="s">
        <v>875</v>
      </c>
      <c r="E352" s="96" t="s">
        <v>883</v>
      </c>
      <c r="F352" s="96" t="s">
        <v>884</v>
      </c>
      <c r="G352" s="96" t="s">
        <v>885</v>
      </c>
      <c r="H352" s="38" t="s">
        <v>1046</v>
      </c>
    </row>
    <row r="353" spans="2:8" ht="14.1" hidden="1" customHeight="1">
      <c r="B353" s="104"/>
      <c r="C353" s="101"/>
      <c r="D353" s="96" t="s">
        <v>886</v>
      </c>
      <c r="E353" s="96" t="s">
        <v>857</v>
      </c>
      <c r="F353" s="96" t="s">
        <v>887</v>
      </c>
      <c r="G353" s="96" t="s">
        <v>888</v>
      </c>
      <c r="H353" s="96" t="s">
        <v>1047</v>
      </c>
    </row>
    <row r="354" spans="2:8" ht="12" hidden="1" customHeight="1">
      <c r="B354" s="104"/>
      <c r="C354" s="101"/>
      <c r="D354" s="96"/>
      <c r="E354" s="96"/>
      <c r="F354" s="96"/>
      <c r="G354" s="96"/>
    </row>
    <row r="355" spans="2:8" ht="0.95" hidden="1" customHeight="1">
      <c r="B355" s="100">
        <v>24</v>
      </c>
      <c r="C355" s="101" t="s">
        <v>889</v>
      </c>
      <c r="D355" s="96" t="s">
        <v>636</v>
      </c>
      <c r="E355" s="96" t="s">
        <v>636</v>
      </c>
      <c r="F355" s="96" t="s">
        <v>636</v>
      </c>
      <c r="G355" s="96" t="s">
        <v>636</v>
      </c>
      <c r="H355" s="96" t="s">
        <v>636</v>
      </c>
    </row>
    <row r="356" spans="2:8" ht="14.1" hidden="1" customHeight="1">
      <c r="B356" s="104"/>
      <c r="C356" s="101"/>
      <c r="D356" s="96" t="s">
        <v>890</v>
      </c>
      <c r="E356" s="96" t="s">
        <v>891</v>
      </c>
      <c r="F356" s="96" t="s">
        <v>892</v>
      </c>
      <c r="G356" s="96" t="s">
        <v>893</v>
      </c>
      <c r="H356" s="96" t="s">
        <v>1048</v>
      </c>
    </row>
    <row r="357" spans="2:8" ht="14.1" hidden="1" customHeight="1">
      <c r="B357" s="104"/>
      <c r="C357" s="101"/>
      <c r="D357" s="96" t="s">
        <v>894</v>
      </c>
      <c r="E357" s="96" t="s">
        <v>895</v>
      </c>
      <c r="F357" s="96" t="s">
        <v>896</v>
      </c>
      <c r="G357" s="96" t="s">
        <v>897</v>
      </c>
      <c r="H357" s="96" t="s">
        <v>1049</v>
      </c>
    </row>
    <row r="358" spans="2:8" ht="3.95" hidden="1" customHeight="1">
      <c r="B358" s="104"/>
      <c r="C358" s="101"/>
      <c r="D358" s="96" t="s">
        <v>898</v>
      </c>
      <c r="E358" s="96" t="s">
        <v>899</v>
      </c>
      <c r="F358" s="96" t="s">
        <v>900</v>
      </c>
      <c r="G358" s="96" t="s">
        <v>901</v>
      </c>
      <c r="H358" s="96" t="s">
        <v>1047</v>
      </c>
    </row>
    <row r="359" spans="2:8" ht="0.95" hidden="1" customHeight="1">
      <c r="B359" s="104"/>
      <c r="C359" s="101"/>
      <c r="D359" s="96"/>
      <c r="E359" s="96"/>
      <c r="F359" s="96"/>
      <c r="G359" s="96"/>
    </row>
    <row r="360" spans="2:8" ht="14.1" hidden="1" customHeight="1">
      <c r="B360" s="100">
        <v>25</v>
      </c>
      <c r="C360" s="101" t="s">
        <v>902</v>
      </c>
      <c r="D360" s="96" t="s">
        <v>636</v>
      </c>
      <c r="E360" s="96" t="s">
        <v>636</v>
      </c>
      <c r="F360" s="96" t="s">
        <v>636</v>
      </c>
      <c r="G360" s="96" t="s">
        <v>636</v>
      </c>
      <c r="H360" s="96" t="s">
        <v>636</v>
      </c>
    </row>
    <row r="361" spans="2:8" ht="14.1" hidden="1" customHeight="1">
      <c r="B361" s="104"/>
      <c r="C361" s="101"/>
      <c r="D361" s="96" t="s">
        <v>903</v>
      </c>
      <c r="E361" s="96" t="s">
        <v>904</v>
      </c>
      <c r="F361" s="96" t="s">
        <v>905</v>
      </c>
      <c r="G361" s="96" t="s">
        <v>906</v>
      </c>
      <c r="H361" s="38" t="s">
        <v>1046</v>
      </c>
    </row>
    <row r="362" spans="2:8" ht="0.95" hidden="1" customHeight="1">
      <c r="B362" s="104"/>
      <c r="C362" s="101"/>
      <c r="D362" s="96" t="s">
        <v>907</v>
      </c>
      <c r="E362" s="96" t="s">
        <v>908</v>
      </c>
      <c r="F362" s="96" t="s">
        <v>909</v>
      </c>
      <c r="G362" s="96" t="s">
        <v>910</v>
      </c>
      <c r="H362" s="38" t="s">
        <v>1050</v>
      </c>
    </row>
    <row r="363" spans="2:8" ht="0.95" hidden="1" customHeight="1">
      <c r="B363" s="104"/>
      <c r="C363" s="101"/>
      <c r="D363" s="96" t="s">
        <v>911</v>
      </c>
      <c r="E363" s="96" t="s">
        <v>912</v>
      </c>
      <c r="F363" s="96"/>
      <c r="G363" s="96" t="s">
        <v>913</v>
      </c>
      <c r="H363" s="96" t="s">
        <v>1047</v>
      </c>
    </row>
    <row r="364" spans="2:8" ht="14.1" hidden="1" customHeight="1">
      <c r="B364" s="104"/>
      <c r="C364" s="101"/>
      <c r="D364" s="96"/>
      <c r="E364" s="96"/>
      <c r="F364" s="96"/>
      <c r="G364" s="96"/>
    </row>
    <row r="365" spans="2:8" ht="2.1" hidden="1" customHeight="1">
      <c r="B365" s="100">
        <v>26</v>
      </c>
      <c r="C365" s="101" t="s">
        <v>914</v>
      </c>
      <c r="D365" s="96" t="s">
        <v>636</v>
      </c>
      <c r="E365" s="96" t="s">
        <v>636</v>
      </c>
      <c r="F365" s="96" t="s">
        <v>636</v>
      </c>
      <c r="G365" s="96" t="s">
        <v>636</v>
      </c>
      <c r="H365" s="96" t="s">
        <v>636</v>
      </c>
    </row>
    <row r="366" spans="2:8" ht="0.95" hidden="1" customHeight="1">
      <c r="B366" s="104"/>
      <c r="C366" s="104"/>
      <c r="D366" s="96" t="s">
        <v>915</v>
      </c>
      <c r="E366" s="96" t="s">
        <v>916</v>
      </c>
      <c r="F366" s="96" t="s">
        <v>917</v>
      </c>
      <c r="G366" s="96" t="s">
        <v>918</v>
      </c>
      <c r="H366" s="96" t="s">
        <v>921</v>
      </c>
    </row>
    <row r="367" spans="2:8" ht="0.95" hidden="1" customHeight="1">
      <c r="B367" s="104"/>
      <c r="C367" s="104"/>
      <c r="D367" s="96" t="s">
        <v>919</v>
      </c>
      <c r="E367" s="104"/>
      <c r="F367" s="104"/>
      <c r="G367" s="96" t="s">
        <v>920</v>
      </c>
    </row>
    <row r="368" spans="2:8" ht="0.95" hidden="1" customHeight="1">
      <c r="B368" s="104"/>
      <c r="C368" s="104"/>
      <c r="D368" s="104"/>
      <c r="E368" s="104"/>
      <c r="F368" s="104"/>
      <c r="G368" s="96" t="s">
        <v>921</v>
      </c>
    </row>
    <row r="369" spans="2:23" ht="14.1" hidden="1" customHeight="1">
      <c r="B369" s="104"/>
      <c r="C369" s="104"/>
      <c r="D369" s="104"/>
      <c r="E369" s="104"/>
      <c r="F369" s="104"/>
    </row>
    <row r="370" spans="2:23" ht="14.1" hidden="1" customHeight="1">
      <c r="B370" s="104"/>
      <c r="C370" s="104"/>
      <c r="D370" s="104"/>
      <c r="E370" s="104"/>
      <c r="F370" s="104"/>
      <c r="G370" s="104"/>
    </row>
    <row r="371" spans="2:23" ht="0.95" hidden="1" customHeight="1"/>
    <row r="372" spans="2:23" ht="0.95" hidden="1" customHeight="1"/>
    <row r="373" spans="2:23" ht="12.95" hidden="1" customHeight="1">
      <c r="G373" s="58" t="e">
        <f>IF(#REF!=TRUE,"",IF('２．目標候補選択'!O187="","",LEFT('２．目標候補選択'!O187, FIND(CHAR(10), '２．目標候補選択'!O187) - 1)&amp;CHAR(10)))</f>
        <v>#REF!</v>
      </c>
      <c r="W373" s="38" t="s">
        <v>636</v>
      </c>
    </row>
    <row r="374" spans="2:23" ht="0.95" hidden="1" customHeight="1">
      <c r="G374" s="58" t="e">
        <f>IF(#REF!=TRUE,"",IF('２．目標候補選択'!O188="","",LEFT('２．目標候補選択'!O188, FIND(CHAR(10), '２．目標候補選択'!O188) - 1)&amp;CHAR(10)))</f>
        <v>#REF!</v>
      </c>
      <c r="W374" s="53" t="s">
        <v>234</v>
      </c>
    </row>
    <row r="375" spans="2:23" ht="14.1" hidden="1" customHeight="1">
      <c r="G375" s="58" t="e">
        <f>IF(#REF!=TRUE,"",IF('２．目標候補選択'!O189="","",LEFT('２．目標候補選択'!O189, FIND(CHAR(10), '２．目標候補選択'!O189) - 1)&amp;CHAR(10)))</f>
        <v>#REF!</v>
      </c>
      <c r="W375" s="53" t="s">
        <v>969</v>
      </c>
    </row>
    <row r="376" spans="2:23" ht="14.1" hidden="1" customHeight="1">
      <c r="G376" s="58" t="e">
        <f>IF(#REF!=TRUE,"",IF('２．目標候補選択'!O190="","",LEFT('２．目標候補選択'!O190, FIND(CHAR(10), '２．目標候補選択'!O190) - 1)&amp;CHAR(10)))</f>
        <v>#REF!</v>
      </c>
      <c r="W376" s="53" t="s">
        <v>242</v>
      </c>
    </row>
    <row r="377" spans="2:23" ht="14.1" hidden="1" customHeight="1">
      <c r="G377" s="58" t="e">
        <f>IF(#REF!=TRUE,"",IF('２．目標候補選択'!O191="","",LEFT('２．目標候補選択'!O191, FIND(CHAR(10), '２．目標候補選択'!O191) - 1)&amp;CHAR(10)))</f>
        <v>#REF!</v>
      </c>
      <c r="W377" s="53" t="s">
        <v>970</v>
      </c>
    </row>
    <row r="378" spans="2:23" ht="2.1" hidden="1" customHeight="1">
      <c r="G378" s="58" t="e">
        <f>IF(#REF!=TRUE,"",IF('２．目標候補選択'!O192="","",LEFT('２．目標候補選択'!O192, FIND(CHAR(10), '２．目標候補選択'!O192) - 1)&amp;CHAR(10)))</f>
        <v>#REF!</v>
      </c>
      <c r="W378" s="53" t="s">
        <v>188</v>
      </c>
    </row>
    <row r="379" spans="2:23" ht="0.95" hidden="1" customHeight="1">
      <c r="G379" s="58" t="e">
        <f>IF(#REF!=TRUE,"",IF('２．目標候補選択'!O193="","",LEFT('２．目標候補選択'!O193, FIND(CHAR(10), '２．目標候補選択'!O193) - 1)))&amp;CHAR(10)</f>
        <v>#REF!</v>
      </c>
      <c r="W379" s="53" t="s">
        <v>971</v>
      </c>
    </row>
    <row r="380" spans="2:23" ht="14.1" hidden="1" customHeight="1">
      <c r="G380" s="58" t="e">
        <f>IF(#REF!=TRUE,"",IF('２．目標候補選択'!O194="","",LEFT('２．目標候補選択'!O194, FIND(CHAR(10), '２．目標候補選択'!O194) - 1)))&amp;CHAR(10)</f>
        <v>#REF!</v>
      </c>
      <c r="W380" s="53" t="s">
        <v>972</v>
      </c>
    </row>
    <row r="381" spans="2:23" ht="14.1" hidden="1" customHeight="1">
      <c r="G381" s="58" t="e">
        <f>IF(#REF!=TRUE,"",IF('２．目標候補選択'!O195="","",LEFT('２．目標候補選択'!O195, FIND(CHAR(10), '２．目標候補選択'!O195) - 1)))&amp;CHAR(10)</f>
        <v>#REF!</v>
      </c>
      <c r="W381" s="53" t="s">
        <v>258</v>
      </c>
    </row>
    <row r="382" spans="2:23" ht="3" hidden="1" customHeight="1">
      <c r="G382" s="58" t="e">
        <f>IF(#REF!=TRUE,"",IF('２．目標候補選択'!O196="","",LEFT('２．目標候補選択'!O196, FIND(CHAR(10), '２．目標候補選択'!O196) - 1)))&amp;CHAR(10)</f>
        <v>#REF!</v>
      </c>
      <c r="W382" s="53" t="s">
        <v>973</v>
      </c>
    </row>
    <row r="383" spans="2:23" ht="0.95" hidden="1" customHeight="1">
      <c r="G383" s="58" t="e">
        <f>IF(#REF!=TRUE,"",IF('２．目標候補選択'!O197="","",LEFT('２．目標候補選択'!O197, FIND(CHAR(10), '２．目標候補選択'!O197) - 1)))&amp;CHAR(10)</f>
        <v>#REF!</v>
      </c>
      <c r="W383" s="53" t="s">
        <v>266</v>
      </c>
    </row>
    <row r="384" spans="2:23" ht="2.1" hidden="1" customHeight="1">
      <c r="G384" s="58" t="e">
        <f>IF(#REF!=TRUE,"",IF('２．目標候補選択'!O198="","",LEFT('２．目標候補選択'!O198, FIND(CHAR(10), '２．目標候補選択'!O198) - 1)))&amp;CHAR(10)</f>
        <v>#REF!</v>
      </c>
      <c r="W384" s="53" t="s">
        <v>274</v>
      </c>
    </row>
    <row r="385" spans="7:23" ht="0.95" hidden="1" customHeight="1">
      <c r="G385" s="58" t="e">
        <f>IF(#REF!=TRUE,"",IF('２．目標候補選択'!O199="","",LEFT('２．目標候補選択'!O199, FIND(CHAR(10), '２．目標候補選択'!O199) - 1)))&amp;CHAR(10)</f>
        <v>#REF!</v>
      </c>
      <c r="W385" s="53" t="s">
        <v>282</v>
      </c>
    </row>
    <row r="386" spans="7:23" ht="14.1" hidden="1" customHeight="1">
      <c r="G386" s="58" t="e">
        <f>IF(#REF!=TRUE,"",IF('２．目標候補選択'!O200="","",LEFT('２．目標候補選択'!O200, FIND(CHAR(10), '２．目標候補選択'!O200) - 1)))&amp;CHAR(10)</f>
        <v>#REF!</v>
      </c>
      <c r="W386" s="53" t="s">
        <v>974</v>
      </c>
    </row>
    <row r="387" spans="7:23" ht="14.1" hidden="1" customHeight="1">
      <c r="G387" s="58" t="e">
        <f>IF(#REF!=TRUE,"",IF('２．目標候補選択'!O201="","",LEFT('２．目標候補選択'!O201, FIND(CHAR(10), '２．目標候補選択'!O201) - 1)))&amp;CHAR(10)</f>
        <v>#REF!</v>
      </c>
      <c r="W387" s="53" t="s">
        <v>975</v>
      </c>
    </row>
    <row r="388" spans="7:23" ht="14.1" hidden="1" customHeight="1">
      <c r="G388" s="58" t="e">
        <f>IF(#REF!=TRUE,"",IF('２．目標候補選択'!O202="","",LEFT('２．目標候補選択'!O202, FIND(CHAR(10), '２．目標候補選択'!O202) - 1)))&amp;CHAR(10)</f>
        <v>#REF!</v>
      </c>
      <c r="W388" s="53" t="s">
        <v>976</v>
      </c>
    </row>
    <row r="389" spans="7:23" ht="9.9499999999999993" hidden="1" customHeight="1">
      <c r="G389" s="58" t="e">
        <f>IF(#REF!=TRUE,"",IF('２．目標候補選択'!O203="","",LEFT('２．目標候補選択'!O203, FIND(CHAR(10), '２．目標候補選択'!O203) - 1)))&amp;CHAR(10)</f>
        <v>#REF!</v>
      </c>
      <c r="W389" s="53" t="s">
        <v>977</v>
      </c>
    </row>
    <row r="390" spans="7:23" ht="0.95" hidden="1" customHeight="1">
      <c r="G390" s="58" t="e">
        <f>IF(#REF!=TRUE,"",IF('２．目標候補選択'!O204="","",LEFT('２．目標候補選択'!O204, FIND(CHAR(10), '２．目標候補選択'!O204) - 1)))&amp;CHAR(10)</f>
        <v>#REF!</v>
      </c>
      <c r="W390" s="53" t="s">
        <v>978</v>
      </c>
    </row>
    <row r="391" spans="7:23" ht="14.1" hidden="1" customHeight="1">
      <c r="G391" s="58" t="e">
        <f>IF(#REF!=TRUE,"",IF('２．目標候補選択'!O205="","",LEFT('２．目標候補選択'!O205, FIND(CHAR(10), '２．目標候補選択'!O205) - 1)))&amp;CHAR(10)</f>
        <v>#REF!</v>
      </c>
      <c r="W391" s="53" t="s">
        <v>290</v>
      </c>
    </row>
    <row r="392" spans="7:23" ht="14.1" hidden="1" customHeight="1">
      <c r="G392" s="58" t="e">
        <f>IF(#REF!=TRUE,"",IF('２．目標候補選択'!O206="","",LEFT('２．目標候補選択'!O206, FIND(CHAR(10), '２．目標候補選択'!O206) - 1)))&amp;CHAR(10)</f>
        <v>#REF!</v>
      </c>
      <c r="W392" s="53" t="s">
        <v>979</v>
      </c>
    </row>
    <row r="393" spans="7:23" ht="14.1" hidden="1" customHeight="1">
      <c r="G393" s="58" t="e">
        <f>IF(#REF!=TRUE,"",IF('２．目標候補選択'!O207="","",LEFT('２．目標候補選択'!O207, FIND(CHAR(10), '２．目標候補選択'!O207) - 1)))&amp;CHAR(10)</f>
        <v>#REF!</v>
      </c>
      <c r="W393" s="53" t="s">
        <v>298</v>
      </c>
    </row>
    <row r="394" spans="7:23" ht="14.1" hidden="1" customHeight="1">
      <c r="G394" s="58" t="e">
        <f>IF(#REF!=TRUE,"",IF('２．目標候補選択'!O208="","",LEFT('２．目標候補選択'!O208, FIND(CHAR(10), '２．目標候補選択'!O208) - 1)))&amp;CHAR(10)</f>
        <v>#REF!</v>
      </c>
      <c r="W394" s="53" t="s">
        <v>980</v>
      </c>
    </row>
    <row r="395" spans="7:23" ht="3.95" hidden="1" customHeight="1">
      <c r="G395" s="58" t="e">
        <f>IF(#REF!=TRUE,"",IF('２．目標候補選択'!O209="","",LEFT('２．目標候補選択'!O209, FIND(CHAR(10), '２．目標候補選択'!O209) - 1)))&amp;CHAR(10)</f>
        <v>#REF!</v>
      </c>
      <c r="W395" s="53" t="s">
        <v>981</v>
      </c>
    </row>
    <row r="396" spans="7:23" ht="0.95" hidden="1" customHeight="1">
      <c r="G396" s="58" t="e">
        <f>IF(#REF!=TRUE,"",IF('２．目標候補選択'!O210="","",LEFT('２．目標候補選択'!O210, FIND(CHAR(10), '２．目標候補選択'!O210) - 1)))&amp;CHAR(10)</f>
        <v>#REF!</v>
      </c>
      <c r="W396" s="53" t="s">
        <v>982</v>
      </c>
    </row>
    <row r="397" spans="7:23" ht="14.1" hidden="1" customHeight="1">
      <c r="G397" s="58" t="e">
        <f>IF(#REF!=TRUE,"",IF('２．目標候補選択'!O211="","",LEFT('２．目標候補選択'!O211, FIND(CHAR(10), '２．目標候補選択'!O211) - 1)))&amp;CHAR(10)</f>
        <v>#REF!</v>
      </c>
      <c r="W397" s="53" t="s">
        <v>983</v>
      </c>
    </row>
    <row r="398" spans="7:23" ht="14.1" hidden="1" customHeight="1">
      <c r="G398" s="58" t="e">
        <f>IF(#REF!=TRUE,"",IF('２．目標候補選択'!O212="","",LEFT('２．目標候補選択'!O212, FIND(CHAR(10), '２．目標候補選択'!O212) - 1)))&amp;CHAR(10)</f>
        <v>#REF!</v>
      </c>
      <c r="W398" s="53" t="s">
        <v>307</v>
      </c>
    </row>
    <row r="399" spans="7:23" ht="14.1" hidden="1" customHeight="1">
      <c r="G399" s="38" t="e">
        <f>G373&amp;G374&amp;G375&amp;G376&amp;G377&amp;G378&amp;G379&amp;G380&amp;G381&amp;G382&amp;G383&amp;G384&amp;G385&amp;G386&amp;G387&amp;G388&amp;G389&amp;G390&amp;G391&amp;G392&amp;G394&amp;G395&amp;G396&amp;G397</f>
        <v>#REF!</v>
      </c>
      <c r="H399" s="68"/>
      <c r="I399" s="68" t="e">
        <f t="shared" ref="I399:I424" si="14">IF(G399="","",LEFT(G399, FIND(CHAR(10), G399) - 1))</f>
        <v>#REF!</v>
      </c>
      <c r="W399" s="53" t="s">
        <v>984</v>
      </c>
    </row>
    <row r="400" spans="7:23" ht="0.95" hidden="1" customHeight="1">
      <c r="G400" s="38" t="e">
        <f t="shared" ref="G400:G424" si="15">IF(G399="","",MID(G399, FIND(CHAR(10), G399) + 1, LEN(G399)))</f>
        <v>#REF!</v>
      </c>
      <c r="H400" s="68"/>
      <c r="I400" s="68" t="e">
        <f t="shared" si="14"/>
        <v>#REF!</v>
      </c>
      <c r="W400" s="53" t="s">
        <v>985</v>
      </c>
    </row>
    <row r="401" spans="7:23" ht="14.1" hidden="1" customHeight="1">
      <c r="G401" s="38" t="e">
        <f t="shared" si="15"/>
        <v>#REF!</v>
      </c>
      <c r="H401" s="68"/>
      <c r="I401" s="68" t="e">
        <f t="shared" si="14"/>
        <v>#REF!</v>
      </c>
      <c r="W401" s="53" t="s">
        <v>322</v>
      </c>
    </row>
    <row r="402" spans="7:23" ht="12" hidden="1" customHeight="1">
      <c r="G402" s="38" t="e">
        <f t="shared" si="15"/>
        <v>#REF!</v>
      </c>
      <c r="H402" s="68"/>
      <c r="I402" s="68" t="e">
        <f t="shared" si="14"/>
        <v>#REF!</v>
      </c>
      <c r="W402" s="53" t="s">
        <v>986</v>
      </c>
    </row>
    <row r="403" spans="7:23" ht="0.95" hidden="1" customHeight="1">
      <c r="G403" s="38" t="e">
        <f t="shared" si="15"/>
        <v>#REF!</v>
      </c>
      <c r="H403" s="68"/>
      <c r="I403" s="68" t="e">
        <f t="shared" si="14"/>
        <v>#REF!</v>
      </c>
      <c r="W403" s="53" t="s">
        <v>987</v>
      </c>
    </row>
    <row r="404" spans="7:23" ht="0.95" hidden="1" customHeight="1">
      <c r="G404" s="38" t="e">
        <f t="shared" si="15"/>
        <v>#REF!</v>
      </c>
      <c r="H404" s="68"/>
      <c r="I404" s="68" t="e">
        <f t="shared" si="14"/>
        <v>#REF!</v>
      </c>
      <c r="W404" s="53" t="s">
        <v>988</v>
      </c>
    </row>
    <row r="405" spans="7:23" ht="0.95" hidden="1" customHeight="1">
      <c r="G405" s="38" t="e">
        <f t="shared" si="15"/>
        <v>#REF!</v>
      </c>
      <c r="H405" s="68"/>
      <c r="I405" s="68" t="e">
        <f t="shared" si="14"/>
        <v>#REF!</v>
      </c>
      <c r="W405" s="53" t="s">
        <v>989</v>
      </c>
    </row>
    <row r="406" spans="7:23" ht="0.95" hidden="1" customHeight="1">
      <c r="G406" s="38" t="e">
        <f t="shared" si="15"/>
        <v>#REF!</v>
      </c>
      <c r="H406" s="68"/>
      <c r="I406" s="68" t="e">
        <f t="shared" si="14"/>
        <v>#REF!</v>
      </c>
      <c r="W406" s="53" t="s">
        <v>990</v>
      </c>
    </row>
    <row r="407" spans="7:23" ht="0.95" hidden="1" customHeight="1">
      <c r="G407" s="38" t="e">
        <f t="shared" si="15"/>
        <v>#REF!</v>
      </c>
      <c r="H407" s="68"/>
      <c r="I407" s="68" t="e">
        <f t="shared" si="14"/>
        <v>#REF!</v>
      </c>
      <c r="W407" s="53" t="s">
        <v>990</v>
      </c>
    </row>
    <row r="408" spans="7:23" ht="14.1" hidden="1" customHeight="1">
      <c r="G408" s="38" t="e">
        <f t="shared" si="15"/>
        <v>#REF!</v>
      </c>
      <c r="H408" s="68"/>
      <c r="I408" s="68" t="e">
        <f t="shared" si="14"/>
        <v>#REF!</v>
      </c>
      <c r="W408" s="53" t="s">
        <v>410</v>
      </c>
    </row>
    <row r="409" spans="7:23" ht="9.9499999999999993" hidden="1" customHeight="1">
      <c r="G409" s="38" t="e">
        <f t="shared" si="15"/>
        <v>#REF!</v>
      </c>
      <c r="H409" s="68"/>
      <c r="I409" s="68" t="e">
        <f t="shared" si="14"/>
        <v>#REF!</v>
      </c>
      <c r="W409" s="53" t="s">
        <v>991</v>
      </c>
    </row>
    <row r="410" spans="7:23" ht="0.95" hidden="1" customHeight="1">
      <c r="G410" s="38" t="e">
        <f t="shared" si="15"/>
        <v>#REF!</v>
      </c>
      <c r="H410" s="68"/>
      <c r="I410" s="68" t="e">
        <f t="shared" si="14"/>
        <v>#REF!</v>
      </c>
      <c r="W410" s="53" t="s">
        <v>377</v>
      </c>
    </row>
    <row r="411" spans="7:23" ht="14.1" hidden="1" customHeight="1">
      <c r="G411" s="38" t="e">
        <f t="shared" si="15"/>
        <v>#REF!</v>
      </c>
      <c r="H411" s="68"/>
      <c r="I411" s="68" t="e">
        <f t="shared" si="14"/>
        <v>#REF!</v>
      </c>
      <c r="W411" s="53" t="s">
        <v>992</v>
      </c>
    </row>
    <row r="412" spans="7:23" ht="14.1" hidden="1" customHeight="1">
      <c r="G412" s="38" t="e">
        <f t="shared" si="15"/>
        <v>#REF!</v>
      </c>
      <c r="H412" s="68"/>
      <c r="I412" s="68" t="e">
        <f t="shared" si="14"/>
        <v>#REF!</v>
      </c>
      <c r="W412" s="53" t="s">
        <v>993</v>
      </c>
    </row>
    <row r="413" spans="7:23" ht="3" hidden="1" customHeight="1">
      <c r="G413" s="38" t="e">
        <f t="shared" si="15"/>
        <v>#REF!</v>
      </c>
      <c r="H413" s="68"/>
      <c r="I413" s="68" t="e">
        <f t="shared" si="14"/>
        <v>#REF!</v>
      </c>
      <c r="W413" s="53" t="s">
        <v>994</v>
      </c>
    </row>
    <row r="414" spans="7:23" ht="0.95" hidden="1" customHeight="1">
      <c r="G414" s="38" t="e">
        <f t="shared" si="15"/>
        <v>#REF!</v>
      </c>
      <c r="H414" s="68"/>
      <c r="I414" s="68" t="e">
        <f t="shared" si="14"/>
        <v>#REF!</v>
      </c>
      <c r="W414" s="53" t="s">
        <v>399</v>
      </c>
    </row>
    <row r="415" spans="7:23" ht="11.1" hidden="1" customHeight="1">
      <c r="G415" s="38" t="e">
        <f t="shared" si="15"/>
        <v>#REF!</v>
      </c>
      <c r="H415" s="68"/>
      <c r="I415" s="68" t="e">
        <f t="shared" si="14"/>
        <v>#REF!</v>
      </c>
      <c r="W415" s="53" t="s">
        <v>995</v>
      </c>
    </row>
    <row r="416" spans="7:23" ht="0.95" hidden="1" customHeight="1">
      <c r="G416" s="38" t="e">
        <f t="shared" si="15"/>
        <v>#REF!</v>
      </c>
      <c r="H416" s="68"/>
      <c r="I416" s="68" t="e">
        <f t="shared" si="14"/>
        <v>#REF!</v>
      </c>
      <c r="W416" s="53" t="s">
        <v>432</v>
      </c>
    </row>
    <row r="417" spans="1:23" ht="0.95" hidden="1" customHeight="1">
      <c r="G417" s="38" t="e">
        <f t="shared" si="15"/>
        <v>#REF!</v>
      </c>
      <c r="H417" s="68"/>
      <c r="I417" s="68" t="e">
        <f t="shared" si="14"/>
        <v>#REF!</v>
      </c>
      <c r="W417" s="53" t="s">
        <v>996</v>
      </c>
    </row>
    <row r="418" spans="1:23" ht="0.95" hidden="1" customHeight="1">
      <c r="G418" s="38" t="e">
        <f t="shared" si="15"/>
        <v>#REF!</v>
      </c>
      <c r="H418" s="68"/>
      <c r="I418" s="68" t="e">
        <f t="shared" si="14"/>
        <v>#REF!</v>
      </c>
      <c r="W418" s="53" t="s">
        <v>997</v>
      </c>
    </row>
    <row r="419" spans="1:23" ht="0.95" hidden="1" customHeight="1">
      <c r="G419" s="38" t="e">
        <f t="shared" si="15"/>
        <v>#REF!</v>
      </c>
      <c r="H419" s="68"/>
      <c r="I419" s="68" t="e">
        <f t="shared" si="14"/>
        <v>#REF!</v>
      </c>
      <c r="W419" s="53" t="s">
        <v>452</v>
      </c>
    </row>
    <row r="420" spans="1:23" ht="0.95" hidden="1" customHeight="1">
      <c r="G420" s="38" t="e">
        <f t="shared" si="15"/>
        <v>#REF!</v>
      </c>
      <c r="H420" s="68"/>
      <c r="I420" s="68" t="e">
        <f t="shared" si="14"/>
        <v>#REF!</v>
      </c>
      <c r="W420" s="53" t="s">
        <v>998</v>
      </c>
    </row>
    <row r="421" spans="1:23" ht="3.95" hidden="1" customHeight="1">
      <c r="G421" s="38" t="e">
        <f t="shared" si="15"/>
        <v>#REF!</v>
      </c>
      <c r="H421" s="68"/>
      <c r="I421" s="68" t="e">
        <f t="shared" si="14"/>
        <v>#REF!</v>
      </c>
      <c r="W421" s="53" t="s">
        <v>472</v>
      </c>
    </row>
    <row r="422" spans="1:23" ht="0.95" hidden="1" customHeight="1">
      <c r="G422" s="38" t="e">
        <f t="shared" si="15"/>
        <v>#REF!</v>
      </c>
      <c r="H422" s="68"/>
      <c r="I422" s="68" t="e">
        <f t="shared" si="14"/>
        <v>#REF!</v>
      </c>
      <c r="W422" s="53" t="s">
        <v>999</v>
      </c>
    </row>
    <row r="423" spans="1:23" ht="14.1" hidden="1" customHeight="1">
      <c r="G423" s="38" t="e">
        <f t="shared" si="15"/>
        <v>#REF!</v>
      </c>
      <c r="H423" s="68"/>
      <c r="I423" s="68" t="e">
        <f t="shared" si="14"/>
        <v>#REF!</v>
      </c>
      <c r="W423" s="53" t="s">
        <v>502</v>
      </c>
    </row>
    <row r="424" spans="1:23" ht="14.1" hidden="1" customHeight="1">
      <c r="G424" s="38" t="e">
        <f t="shared" si="15"/>
        <v>#REF!</v>
      </c>
      <c r="H424" s="68"/>
      <c r="I424" s="68" t="e">
        <f t="shared" si="14"/>
        <v>#REF!</v>
      </c>
      <c r="W424" s="53" t="s">
        <v>1000</v>
      </c>
    </row>
    <row r="425" spans="1:23" ht="14.1" hidden="1" customHeight="1">
      <c r="W425" s="53" t="s">
        <v>568</v>
      </c>
    </row>
    <row r="426" spans="1:23" ht="14.1" hidden="1" customHeight="1">
      <c r="W426" s="53" t="s">
        <v>1001</v>
      </c>
    </row>
    <row r="427" spans="1:23" ht="14.1" hidden="1" customHeight="1"/>
    <row r="428" spans="1:23" ht="14.1" hidden="1" customHeight="1">
      <c r="A428" s="102"/>
      <c r="B428" s="136" t="s">
        <v>948</v>
      </c>
      <c r="C428" s="137"/>
      <c r="D428" s="138" t="s">
        <v>949</v>
      </c>
      <c r="E428" s="137"/>
      <c r="F428" s="102"/>
      <c r="G428" s="139" t="s">
        <v>950</v>
      </c>
      <c r="H428" s="137"/>
      <c r="I428" s="137"/>
      <c r="J428" s="140" t="s">
        <v>951</v>
      </c>
      <c r="K428" s="137"/>
      <c r="L428" s="141" t="s">
        <v>952</v>
      </c>
      <c r="M428" s="137"/>
      <c r="N428" s="142" t="s">
        <v>953</v>
      </c>
      <c r="O428" s="137"/>
      <c r="P428" s="102"/>
      <c r="Q428" s="102"/>
      <c r="R428" s="143" t="s">
        <v>954</v>
      </c>
      <c r="S428" s="137"/>
      <c r="T428" s="102"/>
      <c r="U428" s="102"/>
    </row>
    <row r="429" spans="1:23" ht="14.1" hidden="1" customHeight="1">
      <c r="A429" s="102"/>
      <c r="B429" s="137" t="s">
        <v>636</v>
      </c>
      <c r="C429" s="137"/>
      <c r="D429" s="137" t="s">
        <v>636</v>
      </c>
      <c r="E429" s="137"/>
      <c r="F429" s="102"/>
      <c r="G429" s="137" t="s">
        <v>636</v>
      </c>
      <c r="H429" s="137"/>
      <c r="I429" s="137"/>
      <c r="J429" s="137" t="s">
        <v>636</v>
      </c>
      <c r="K429" s="137"/>
      <c r="L429" s="137" t="s">
        <v>636</v>
      </c>
      <c r="M429" s="137"/>
      <c r="N429" s="137" t="s">
        <v>636</v>
      </c>
      <c r="O429" s="137"/>
      <c r="P429" s="102"/>
      <c r="Q429" s="102"/>
      <c r="R429" s="137" t="s">
        <v>636</v>
      </c>
      <c r="S429" s="137"/>
      <c r="T429" s="102"/>
      <c r="U429" s="102"/>
    </row>
    <row r="430" spans="1:23" ht="14.1" hidden="1" customHeight="1">
      <c r="A430" s="102"/>
      <c r="B430" s="137" t="s">
        <v>1450</v>
      </c>
      <c r="C430" s="137" t="s">
        <v>1451</v>
      </c>
      <c r="D430" s="137" t="s">
        <v>1452</v>
      </c>
      <c r="E430" s="137" t="s">
        <v>1453</v>
      </c>
      <c r="F430" s="102"/>
      <c r="G430" s="137" t="s">
        <v>1454</v>
      </c>
      <c r="H430" s="137"/>
      <c r="I430" s="137" t="s">
        <v>1304</v>
      </c>
      <c r="J430" s="137" t="s">
        <v>1455</v>
      </c>
      <c r="K430" s="137" t="s">
        <v>1281</v>
      </c>
      <c r="L430" s="137" t="s">
        <v>1456</v>
      </c>
      <c r="M430" s="137" t="s">
        <v>1328</v>
      </c>
      <c r="N430" s="137" t="s">
        <v>1457</v>
      </c>
      <c r="O430" s="137" t="s">
        <v>1427</v>
      </c>
      <c r="P430" s="102"/>
      <c r="Q430" s="102"/>
      <c r="R430" s="137" t="s">
        <v>1458</v>
      </c>
      <c r="S430" s="137" t="s">
        <v>1408</v>
      </c>
      <c r="T430" s="102"/>
      <c r="U430" s="102"/>
    </row>
    <row r="431" spans="1:23" ht="14.1" hidden="1" customHeight="1">
      <c r="A431" s="102"/>
      <c r="B431" s="137" t="s">
        <v>1459</v>
      </c>
      <c r="C431" s="137" t="s">
        <v>1460</v>
      </c>
      <c r="D431" s="137" t="s">
        <v>2022</v>
      </c>
      <c r="E431" s="137" t="s">
        <v>1461</v>
      </c>
      <c r="F431" s="102"/>
      <c r="G431" s="137" t="s">
        <v>1462</v>
      </c>
      <c r="H431" s="137"/>
      <c r="I431" s="137" t="s">
        <v>1300</v>
      </c>
      <c r="J431" s="137" t="s">
        <v>1463</v>
      </c>
      <c r="K431" s="137" t="s">
        <v>1286</v>
      </c>
      <c r="L431" s="137" t="s">
        <v>1464</v>
      </c>
      <c r="M431" s="137" t="s">
        <v>1324</v>
      </c>
      <c r="N431" s="137" t="s">
        <v>1465</v>
      </c>
      <c r="O431" s="137" t="s">
        <v>1336</v>
      </c>
      <c r="P431" s="102"/>
      <c r="Q431" s="102"/>
      <c r="R431" s="137" t="s">
        <v>1466</v>
      </c>
      <c r="S431" s="137" t="s">
        <v>1412</v>
      </c>
      <c r="T431" s="102"/>
      <c r="U431" s="102"/>
    </row>
    <row r="432" spans="1:23" ht="14.1" hidden="1" customHeight="1">
      <c r="A432" s="102"/>
      <c r="B432" s="137" t="s">
        <v>1467</v>
      </c>
      <c r="C432" s="137" t="s">
        <v>1468</v>
      </c>
      <c r="D432" s="137" t="s">
        <v>1469</v>
      </c>
      <c r="E432" s="137" t="s">
        <v>1470</v>
      </c>
      <c r="F432" s="102"/>
      <c r="G432" s="137" t="s">
        <v>1471</v>
      </c>
      <c r="H432" s="137"/>
      <c r="I432" s="137" t="s">
        <v>1296</v>
      </c>
      <c r="J432" s="137" t="s">
        <v>1472</v>
      </c>
      <c r="K432" s="137" t="s">
        <v>1291</v>
      </c>
      <c r="L432" s="137" t="s">
        <v>1473</v>
      </c>
      <c r="M432" s="137" t="s">
        <v>1320</v>
      </c>
      <c r="N432" s="137" t="s">
        <v>1474</v>
      </c>
      <c r="O432" s="137" t="s">
        <v>1475</v>
      </c>
      <c r="P432" s="102"/>
      <c r="Q432" s="102"/>
      <c r="R432" s="137" t="s">
        <v>1476</v>
      </c>
      <c r="S432" s="137" t="s">
        <v>1435</v>
      </c>
      <c r="T432" s="102"/>
      <c r="U432" s="102"/>
    </row>
    <row r="433" spans="1:21" ht="14.1" hidden="1" customHeight="1">
      <c r="A433" s="102"/>
      <c r="B433" s="137" t="s">
        <v>1477</v>
      </c>
      <c r="C433" s="137" t="s">
        <v>1478</v>
      </c>
      <c r="D433" s="137" t="s">
        <v>1479</v>
      </c>
      <c r="E433" s="137" t="s">
        <v>1480</v>
      </c>
      <c r="F433" s="102"/>
      <c r="G433" s="137" t="s">
        <v>1481</v>
      </c>
      <c r="H433" s="137"/>
      <c r="I433" s="137" t="s">
        <v>1308</v>
      </c>
      <c r="J433" s="137" t="s">
        <v>1482</v>
      </c>
      <c r="K433" s="137" t="s">
        <v>1271</v>
      </c>
      <c r="L433" s="137" t="s">
        <v>1483</v>
      </c>
      <c r="M433" s="137" t="s">
        <v>1316</v>
      </c>
      <c r="N433" s="137" t="s">
        <v>1484</v>
      </c>
      <c r="O433" s="137" t="s">
        <v>1364</v>
      </c>
      <c r="P433" s="102"/>
      <c r="Q433" s="102"/>
      <c r="R433" s="137" t="s">
        <v>1485</v>
      </c>
      <c r="S433" s="137" t="s">
        <v>1443</v>
      </c>
      <c r="T433" s="102"/>
      <c r="U433" s="102"/>
    </row>
    <row r="434" spans="1:21" ht="14.1" hidden="1" customHeight="1">
      <c r="A434" s="102"/>
      <c r="B434" s="137" t="s">
        <v>1486</v>
      </c>
      <c r="C434" s="137" t="s">
        <v>1276</v>
      </c>
      <c r="D434" s="137"/>
      <c r="E434" s="137"/>
      <c r="F434" s="102"/>
      <c r="G434" s="137"/>
      <c r="H434" s="137"/>
      <c r="I434" s="137"/>
      <c r="J434" s="137" t="s">
        <v>1487</v>
      </c>
      <c r="K434" s="137" t="s">
        <v>1380</v>
      </c>
      <c r="L434" s="137" t="s">
        <v>1488</v>
      </c>
      <c r="M434" s="137" t="s">
        <v>1312</v>
      </c>
      <c r="N434" s="137" t="s">
        <v>1489</v>
      </c>
      <c r="O434" s="137" t="s">
        <v>1368</v>
      </c>
      <c r="P434" s="102"/>
      <c r="Q434" s="102"/>
      <c r="R434" s="137" t="s">
        <v>1490</v>
      </c>
      <c r="S434" s="137" t="s">
        <v>1447</v>
      </c>
      <c r="T434" s="102"/>
      <c r="U434" s="102"/>
    </row>
    <row r="435" spans="1:21" ht="14.1" hidden="1" customHeight="1">
      <c r="A435" s="102"/>
      <c r="B435" s="137" t="s">
        <v>1491</v>
      </c>
      <c r="C435" s="137" t="s">
        <v>1266</v>
      </c>
      <c r="D435" s="137"/>
      <c r="E435" s="137"/>
      <c r="F435" s="102"/>
      <c r="G435" s="137"/>
      <c r="H435" s="137"/>
      <c r="I435" s="137"/>
      <c r="J435" s="137" t="s">
        <v>1492</v>
      </c>
      <c r="K435" s="137" t="s">
        <v>1384</v>
      </c>
      <c r="L435" s="137" t="s">
        <v>1493</v>
      </c>
      <c r="M435" s="137" t="s">
        <v>1439</v>
      </c>
      <c r="N435" s="137" t="s">
        <v>1494</v>
      </c>
      <c r="O435" s="137" t="s">
        <v>1372</v>
      </c>
      <c r="P435" s="102"/>
      <c r="Q435" s="102"/>
      <c r="R435" s="137"/>
      <c r="S435" s="137"/>
      <c r="T435" s="102"/>
      <c r="U435" s="102"/>
    </row>
    <row r="436" spans="1:21" ht="14.1" hidden="1" customHeight="1">
      <c r="A436" s="102"/>
      <c r="B436" s="137"/>
      <c r="C436" s="137"/>
      <c r="D436" s="137"/>
      <c r="E436" s="137"/>
      <c r="F436" s="102"/>
      <c r="G436" s="137"/>
      <c r="H436" s="137"/>
      <c r="I436" s="137"/>
      <c r="J436" s="137" t="s">
        <v>1495</v>
      </c>
      <c r="K436" s="137" t="s">
        <v>1388</v>
      </c>
      <c r="L436" s="137" t="s">
        <v>1496</v>
      </c>
      <c r="M436" s="137" t="s">
        <v>1497</v>
      </c>
      <c r="N436" s="137" t="s">
        <v>1498</v>
      </c>
      <c r="O436" s="137" t="s">
        <v>1376</v>
      </c>
      <c r="P436" s="102"/>
      <c r="Q436" s="102"/>
      <c r="R436" s="137"/>
      <c r="S436" s="137"/>
      <c r="T436" s="102"/>
      <c r="U436" s="102"/>
    </row>
    <row r="437" spans="1:21" ht="14.1" hidden="1" customHeight="1">
      <c r="A437" s="102"/>
      <c r="B437" s="137"/>
      <c r="C437" s="137"/>
      <c r="D437" s="137"/>
      <c r="E437" s="137"/>
      <c r="F437" s="102"/>
      <c r="G437" s="137"/>
      <c r="H437" s="137"/>
      <c r="I437" s="137"/>
      <c r="J437" s="137" t="s">
        <v>1499</v>
      </c>
      <c r="K437" s="137" t="s">
        <v>1392</v>
      </c>
      <c r="L437" s="137" t="s">
        <v>1500</v>
      </c>
      <c r="M437" s="137" t="s">
        <v>1501</v>
      </c>
      <c r="N437" s="137"/>
      <c r="O437" s="137"/>
      <c r="P437" s="102"/>
      <c r="Q437" s="102"/>
      <c r="R437" s="137"/>
      <c r="S437" s="137"/>
      <c r="T437" s="102"/>
      <c r="U437" s="102"/>
    </row>
    <row r="438" spans="1:21" ht="14.1" hidden="1" customHeight="1">
      <c r="A438" s="102"/>
      <c r="B438" s="137"/>
      <c r="C438" s="137"/>
      <c r="D438" s="137"/>
      <c r="E438" s="137"/>
      <c r="F438" s="102"/>
      <c r="G438" s="137"/>
      <c r="H438" s="137"/>
      <c r="I438" s="137"/>
      <c r="J438" s="137" t="s">
        <v>1502</v>
      </c>
      <c r="K438" s="137" t="s">
        <v>1396</v>
      </c>
      <c r="L438" s="137" t="s">
        <v>1503</v>
      </c>
      <c r="M438" s="137" t="s">
        <v>1504</v>
      </c>
      <c r="N438" s="137"/>
      <c r="O438" s="137"/>
      <c r="P438" s="102"/>
      <c r="Q438" s="102"/>
      <c r="R438" s="137"/>
      <c r="S438" s="137"/>
      <c r="T438" s="102"/>
      <c r="U438" s="102"/>
    </row>
    <row r="439" spans="1:21" ht="14.1" hidden="1" customHeight="1">
      <c r="A439" s="102"/>
      <c r="B439" s="137"/>
      <c r="C439" s="137"/>
      <c r="D439" s="137"/>
      <c r="E439" s="137"/>
      <c r="F439" s="102"/>
      <c r="G439" s="137"/>
      <c r="H439" s="137"/>
      <c r="I439" s="137"/>
      <c r="J439" s="137" t="s">
        <v>1505</v>
      </c>
      <c r="K439" s="137" t="s">
        <v>1400</v>
      </c>
      <c r="L439" s="137" t="s">
        <v>1506</v>
      </c>
      <c r="M439" s="137" t="s">
        <v>1507</v>
      </c>
      <c r="N439" s="137"/>
      <c r="O439" s="137"/>
      <c r="P439" s="102"/>
      <c r="Q439" s="102"/>
      <c r="R439" s="137"/>
      <c r="S439" s="137"/>
      <c r="T439" s="102"/>
      <c r="U439" s="102"/>
    </row>
    <row r="440" spans="1:21" ht="14.1" hidden="1" customHeight="1">
      <c r="A440" s="102"/>
      <c r="B440" s="137"/>
      <c r="C440" s="137"/>
      <c r="D440" s="137"/>
      <c r="E440" s="137"/>
      <c r="F440" s="102"/>
      <c r="G440" s="137"/>
      <c r="H440" s="137"/>
      <c r="I440" s="137"/>
      <c r="J440" s="137" t="s">
        <v>1508</v>
      </c>
      <c r="K440" s="137" t="s">
        <v>1404</v>
      </c>
      <c r="L440" s="137" t="s">
        <v>1509</v>
      </c>
      <c r="M440" s="736" t="s">
        <v>1510</v>
      </c>
      <c r="N440" s="430"/>
      <c r="O440" s="137"/>
      <c r="P440" s="102"/>
      <c r="Q440" s="102"/>
      <c r="R440" s="137"/>
      <c r="S440" s="137"/>
      <c r="T440" s="102"/>
      <c r="U440" s="102"/>
    </row>
    <row r="441" spans="1:21" ht="14.1" hidden="1" customHeight="1">
      <c r="A441" s="102"/>
      <c r="B441" s="137"/>
      <c r="C441" s="137"/>
      <c r="D441" s="137"/>
      <c r="E441" s="137"/>
      <c r="F441" s="102"/>
      <c r="G441" s="137"/>
      <c r="H441" s="137"/>
      <c r="I441" s="137"/>
      <c r="J441" s="137" t="s">
        <v>1511</v>
      </c>
      <c r="K441" s="137" t="s">
        <v>1415</v>
      </c>
      <c r="L441" s="137"/>
      <c r="M441" s="137"/>
      <c r="N441" s="137"/>
      <c r="O441" s="137"/>
      <c r="P441" s="102"/>
      <c r="Q441" s="102"/>
      <c r="R441" s="137"/>
      <c r="S441" s="137"/>
      <c r="T441" s="102"/>
      <c r="U441" s="102"/>
    </row>
    <row r="442" spans="1:21" ht="14.1" hidden="1" customHeight="1">
      <c r="A442" s="102"/>
      <c r="B442" s="137"/>
      <c r="C442" s="137"/>
      <c r="D442" s="137"/>
      <c r="E442" s="137"/>
      <c r="F442" s="102"/>
      <c r="G442" s="137"/>
      <c r="H442" s="137"/>
      <c r="I442" s="137"/>
      <c r="J442" s="137" t="s">
        <v>1512</v>
      </c>
      <c r="K442" s="137" t="s">
        <v>1419</v>
      </c>
      <c r="L442" s="137"/>
      <c r="M442" s="137"/>
      <c r="N442" s="137"/>
      <c r="O442" s="137"/>
      <c r="P442" s="102"/>
      <c r="Q442" s="102"/>
      <c r="R442" s="137"/>
      <c r="S442" s="137"/>
      <c r="T442" s="102"/>
      <c r="U442" s="102"/>
    </row>
    <row r="443" spans="1:21" ht="14.1" hidden="1" customHeight="1">
      <c r="A443" s="102"/>
      <c r="B443" s="137"/>
      <c r="C443" s="137"/>
      <c r="D443" s="137"/>
      <c r="E443" s="137"/>
      <c r="F443" s="102"/>
      <c r="G443" s="137"/>
      <c r="H443" s="137"/>
      <c r="I443" s="137"/>
      <c r="J443" s="137" t="s">
        <v>1513</v>
      </c>
      <c r="K443" s="137" t="s">
        <v>1423</v>
      </c>
      <c r="L443" s="137"/>
      <c r="M443" s="137"/>
      <c r="N443" s="137"/>
      <c r="O443" s="137"/>
      <c r="P443" s="102"/>
      <c r="Q443" s="102"/>
      <c r="R443" s="137"/>
      <c r="S443" s="137"/>
      <c r="T443" s="102"/>
      <c r="U443" s="102"/>
    </row>
    <row r="444" spans="1:21" ht="14.1" hidden="1" customHeight="1">
      <c r="A444" s="102"/>
      <c r="B444" s="137"/>
      <c r="C444" s="137"/>
      <c r="D444" s="137"/>
      <c r="E444" s="137"/>
      <c r="F444" s="102"/>
      <c r="G444" s="137"/>
      <c r="H444" s="137"/>
      <c r="I444" s="137"/>
      <c r="J444" s="137" t="s">
        <v>1514</v>
      </c>
      <c r="K444" s="137" t="s">
        <v>1431</v>
      </c>
      <c r="L444" s="137"/>
      <c r="M444" s="137"/>
      <c r="N444" s="137"/>
      <c r="O444" s="137"/>
      <c r="P444" s="137"/>
      <c r="Q444" s="137"/>
      <c r="R444" s="102"/>
      <c r="S444" s="102"/>
      <c r="T444" s="102"/>
      <c r="U444" s="102"/>
    </row>
    <row r="445" spans="1:21" ht="14.1" hidden="1" customHeight="1"/>
    <row r="446" spans="1:21" ht="14.1" hidden="1" customHeight="1">
      <c r="L446" s="38" t="s">
        <v>636</v>
      </c>
    </row>
    <row r="447" spans="1:21" ht="14.1" hidden="1" customHeight="1">
      <c r="L447" s="95" t="s">
        <v>1003</v>
      </c>
    </row>
    <row r="448" spans="1:21" ht="14.1" hidden="1" customHeight="1">
      <c r="L448" s="95" t="s">
        <v>1004</v>
      </c>
      <c r="M448" s="144"/>
      <c r="N448" s="144"/>
      <c r="O448" s="145"/>
      <c r="Q448" s="144"/>
      <c r="R448" s="145"/>
      <c r="T448" s="144"/>
      <c r="U448" s="145"/>
    </row>
    <row r="449" spans="11:24" ht="14.1" hidden="1" customHeight="1">
      <c r="L449" s="95" t="s">
        <v>639</v>
      </c>
    </row>
    <row r="450" spans="11:24" ht="14.1" hidden="1" customHeight="1">
      <c r="L450" s="95" t="s">
        <v>1005</v>
      </c>
    </row>
    <row r="451" spans="11:24" ht="14.1" hidden="1" customHeight="1">
      <c r="L451" s="95" t="s">
        <v>1006</v>
      </c>
    </row>
    <row r="452" spans="11:24" ht="14.1" hidden="1" customHeight="1">
      <c r="S452" s="94" t="s">
        <v>1515</v>
      </c>
    </row>
    <row r="453" spans="11:24" ht="14.1" hidden="1" customHeight="1">
      <c r="K453" s="38" t="s">
        <v>1516</v>
      </c>
      <c r="M453" s="38" t="s">
        <v>1517</v>
      </c>
      <c r="O453" s="38" t="s">
        <v>1518</v>
      </c>
      <c r="S453" s="38" t="s">
        <v>1516</v>
      </c>
      <c r="U453" s="38" t="s">
        <v>1517</v>
      </c>
      <c r="W453" s="38" t="s">
        <v>1518</v>
      </c>
    </row>
    <row r="454" spans="11:24" ht="14.1" hidden="1" customHeight="1">
      <c r="K454" s="43" t="e">
        <f t="shared" ref="K454:K460" si="16">IF(#REF!="","",#REF!&amp;CHAR(10))</f>
        <v>#REF!</v>
      </c>
      <c r="M454" s="43" t="e">
        <f t="shared" ref="M454:M460" si="17">IF(#REF!="","",#REF!&amp;CHAR(10))</f>
        <v>#REF!</v>
      </c>
      <c r="O454" s="43" t="e">
        <f t="shared" ref="O454:O460" si="18">IF(#REF!="","",#REF!&amp;CHAR(10))</f>
        <v>#REF!</v>
      </c>
      <c r="S454" s="38" t="e">
        <f t="shared" ref="S454:S460" si="19">IF(#REF!="","",#REF!&amp;CHAR(10))</f>
        <v>#REF!</v>
      </c>
      <c r="U454" s="38" t="e">
        <f t="shared" ref="U454:U460" si="20">IF(#REF!="","",#REF!&amp;CHAR(10))</f>
        <v>#REF!</v>
      </c>
      <c r="W454" s="38" t="e">
        <f t="shared" ref="W454:W460" si="21">IF(#REF!="","",#REF!&amp;CHAR(10))</f>
        <v>#REF!</v>
      </c>
    </row>
    <row r="455" spans="11:24" ht="14.1" hidden="1" customHeight="1">
      <c r="K455" s="146" t="e">
        <f t="shared" si="16"/>
        <v>#REF!</v>
      </c>
      <c r="M455" s="93" t="e">
        <f t="shared" si="17"/>
        <v>#REF!</v>
      </c>
      <c r="O455" s="43" t="e">
        <f t="shared" si="18"/>
        <v>#REF!</v>
      </c>
      <c r="S455" s="38" t="e">
        <f t="shared" si="19"/>
        <v>#REF!</v>
      </c>
      <c r="U455" s="38" t="e">
        <f t="shared" si="20"/>
        <v>#REF!</v>
      </c>
      <c r="W455" s="38" t="e">
        <f t="shared" si="21"/>
        <v>#REF!</v>
      </c>
    </row>
    <row r="456" spans="11:24" ht="14.1" hidden="1" customHeight="1">
      <c r="K456" s="147" t="e">
        <f t="shared" si="16"/>
        <v>#REF!</v>
      </c>
      <c r="M456" s="93" t="e">
        <f t="shared" si="17"/>
        <v>#REF!</v>
      </c>
      <c r="O456" s="43" t="e">
        <f t="shared" si="18"/>
        <v>#REF!</v>
      </c>
      <c r="S456" s="38" t="e">
        <f t="shared" si="19"/>
        <v>#REF!</v>
      </c>
      <c r="U456" s="38" t="e">
        <f t="shared" si="20"/>
        <v>#REF!</v>
      </c>
      <c r="W456" s="38" t="e">
        <f t="shared" si="21"/>
        <v>#REF!</v>
      </c>
    </row>
    <row r="457" spans="11:24" ht="14.1" hidden="1" customHeight="1">
      <c r="K457" s="146" t="e">
        <f t="shared" si="16"/>
        <v>#REF!</v>
      </c>
      <c r="M457" s="93" t="e">
        <f t="shared" si="17"/>
        <v>#REF!</v>
      </c>
      <c r="O457" s="43" t="e">
        <f t="shared" si="18"/>
        <v>#REF!</v>
      </c>
      <c r="S457" s="38" t="e">
        <f t="shared" si="19"/>
        <v>#REF!</v>
      </c>
      <c r="U457" s="38" t="e">
        <f t="shared" si="20"/>
        <v>#REF!</v>
      </c>
      <c r="W457" s="38" t="e">
        <f t="shared" si="21"/>
        <v>#REF!</v>
      </c>
    </row>
    <row r="458" spans="11:24" ht="14.1" hidden="1" customHeight="1">
      <c r="K458" s="146" t="e">
        <f t="shared" si="16"/>
        <v>#REF!</v>
      </c>
      <c r="M458" s="58" t="e">
        <f t="shared" si="17"/>
        <v>#REF!</v>
      </c>
      <c r="O458" s="43" t="e">
        <f t="shared" si="18"/>
        <v>#REF!</v>
      </c>
      <c r="S458" s="38" t="e">
        <f t="shared" si="19"/>
        <v>#REF!</v>
      </c>
      <c r="U458" s="38" t="e">
        <f t="shared" si="20"/>
        <v>#REF!</v>
      </c>
      <c r="W458" s="38" t="e">
        <f t="shared" si="21"/>
        <v>#REF!</v>
      </c>
    </row>
    <row r="459" spans="11:24" ht="14.1" hidden="1" customHeight="1">
      <c r="K459" s="146" t="e">
        <f t="shared" si="16"/>
        <v>#REF!</v>
      </c>
      <c r="M459" s="38" t="e">
        <f t="shared" si="17"/>
        <v>#REF!</v>
      </c>
      <c r="O459" s="43" t="e">
        <f t="shared" si="18"/>
        <v>#REF!</v>
      </c>
      <c r="S459" s="38" t="e">
        <f t="shared" si="19"/>
        <v>#REF!</v>
      </c>
      <c r="U459" s="38" t="e">
        <f t="shared" si="20"/>
        <v>#REF!</v>
      </c>
      <c r="W459" s="91" t="e">
        <f t="shared" si="21"/>
        <v>#REF!</v>
      </c>
    </row>
    <row r="460" spans="11:24" ht="14.1" hidden="1" customHeight="1">
      <c r="K460" s="146" t="e">
        <f t="shared" si="16"/>
        <v>#REF!</v>
      </c>
      <c r="M460" s="93" t="e">
        <f t="shared" si="17"/>
        <v>#REF!</v>
      </c>
      <c r="O460" s="43" t="e">
        <f t="shared" si="18"/>
        <v>#REF!</v>
      </c>
      <c r="S460" s="38" t="e">
        <f t="shared" si="19"/>
        <v>#REF!</v>
      </c>
      <c r="U460" s="38" t="e">
        <f t="shared" si="20"/>
        <v>#REF!</v>
      </c>
      <c r="W460" s="38" t="e">
        <f t="shared" si="21"/>
        <v>#REF!</v>
      </c>
    </row>
    <row r="461" spans="11:24" ht="14.1" hidden="1" customHeight="1">
      <c r="K461" s="148" t="e">
        <f>K454&amp;K455&amp;K456&amp;K457&amp;K458&amp;K459&amp;K460</f>
        <v>#REF!</v>
      </c>
      <c r="L461" s="93" t="e">
        <f t="shared" ref="L461:L467" si="22">IF(K461="","",LEFT(K461, FIND(CHAR(10), K461) - 1))</f>
        <v>#REF!</v>
      </c>
      <c r="M461" s="148" t="e">
        <f>M454&amp;M455&amp;M456&amp;M457&amp;M458&amp;M459&amp;M460</f>
        <v>#REF!</v>
      </c>
      <c r="N461" s="93" t="e">
        <f t="shared" ref="N461:N467" si="23">IF(M461="","",LEFT(M461, FIND(CHAR(10), M461) - 1))</f>
        <v>#REF!</v>
      </c>
      <c r="O461" s="148" t="e">
        <f>O454&amp;O455&amp;O456&amp;O457&amp;O458&amp;O459&amp;O460</f>
        <v>#REF!</v>
      </c>
      <c r="P461" s="93" t="e">
        <f t="shared" ref="P461:P467" si="24">IF(O461="","",LEFT(O461, FIND(CHAR(10), O461) - 1))</f>
        <v>#REF!</v>
      </c>
      <c r="S461" s="148" t="e">
        <f>S454&amp;S455&amp;S456&amp;S457&amp;S458&amp;S459&amp;S460</f>
        <v>#REF!</v>
      </c>
      <c r="T461" s="93" t="e">
        <f t="shared" ref="T461:T467" si="25">IF(S461="","",LEFT(S461, FIND(CHAR(10), S461) - 1))</f>
        <v>#REF!</v>
      </c>
      <c r="U461" s="148" t="e">
        <f>U454&amp;U455&amp;U456&amp;U457&amp;U458&amp;U459&amp;U460</f>
        <v>#REF!</v>
      </c>
      <c r="V461" s="93" t="e">
        <f t="shared" ref="V461:V467" si="26">IF(U461="","",LEFT(U461, FIND(CHAR(10), U461) - 1))</f>
        <v>#REF!</v>
      </c>
      <c r="W461" s="148" t="e">
        <f>W454&amp;W455&amp;W456&amp;W457&amp;W458&amp;W459&amp;W460</f>
        <v>#REF!</v>
      </c>
      <c r="X461" s="93" t="e">
        <f t="shared" ref="X461:X467" si="27">IF(W461="","",LEFT(W461, FIND(CHAR(10), W461) - 1))</f>
        <v>#REF!</v>
      </c>
    </row>
    <row r="462" spans="11:24" ht="14.1" hidden="1" customHeight="1">
      <c r="K462" s="149" t="e">
        <f t="shared" ref="K462:K467" si="28">IF(K461="","",MID(K461, FIND(CHAR(10), K461) + 1, LEN(K461)))</f>
        <v>#REF!</v>
      </c>
      <c r="L462" s="93" t="e">
        <f t="shared" si="22"/>
        <v>#REF!</v>
      </c>
      <c r="M462" s="149" t="e">
        <f t="shared" ref="M462:M467" si="29">IF(M461="","",MID(M461, FIND(CHAR(10), M461) + 1, LEN(M461)))</f>
        <v>#REF!</v>
      </c>
      <c r="N462" s="93" t="e">
        <f t="shared" si="23"/>
        <v>#REF!</v>
      </c>
      <c r="O462" s="149" t="e">
        <f t="shared" ref="O462:O467" si="30">IF(O461="","",MID(O461, FIND(CHAR(10), O461) + 1, LEN(O461)))</f>
        <v>#REF!</v>
      </c>
      <c r="P462" s="93" t="e">
        <f t="shared" si="24"/>
        <v>#REF!</v>
      </c>
      <c r="S462" s="149" t="e">
        <f t="shared" ref="S462:S467" si="31">IF(S461="","",MID(S461, FIND(CHAR(10), S461) + 1, LEN(S461)))</f>
        <v>#REF!</v>
      </c>
      <c r="T462" s="93" t="e">
        <f t="shared" si="25"/>
        <v>#REF!</v>
      </c>
      <c r="U462" s="149" t="e">
        <f t="shared" ref="U462:U467" si="32">IF(U461="","",MID(U461, FIND(CHAR(10), U461) + 1, LEN(U461)))</f>
        <v>#REF!</v>
      </c>
      <c r="V462" s="93" t="e">
        <f t="shared" si="26"/>
        <v>#REF!</v>
      </c>
      <c r="W462" s="149" t="e">
        <f t="shared" ref="W462:W467" si="33">IF(W461="","",MID(W461, FIND(CHAR(10), W461) + 1, LEN(W461)))</f>
        <v>#REF!</v>
      </c>
      <c r="X462" s="93" t="e">
        <f t="shared" si="27"/>
        <v>#REF!</v>
      </c>
    </row>
    <row r="463" spans="11:24" ht="14.1" hidden="1" customHeight="1">
      <c r="K463" s="149" t="e">
        <f t="shared" si="28"/>
        <v>#REF!</v>
      </c>
      <c r="L463" s="93" t="e">
        <f t="shared" si="22"/>
        <v>#REF!</v>
      </c>
      <c r="M463" s="149" t="e">
        <f t="shared" si="29"/>
        <v>#REF!</v>
      </c>
      <c r="N463" s="93" t="e">
        <f t="shared" si="23"/>
        <v>#REF!</v>
      </c>
      <c r="O463" s="149" t="e">
        <f t="shared" si="30"/>
        <v>#REF!</v>
      </c>
      <c r="P463" s="93" t="e">
        <f t="shared" si="24"/>
        <v>#REF!</v>
      </c>
      <c r="S463" s="149" t="e">
        <f t="shared" si="31"/>
        <v>#REF!</v>
      </c>
      <c r="T463" s="93" t="e">
        <f t="shared" si="25"/>
        <v>#REF!</v>
      </c>
      <c r="U463" s="149" t="e">
        <f t="shared" si="32"/>
        <v>#REF!</v>
      </c>
      <c r="V463" s="93" t="e">
        <f t="shared" si="26"/>
        <v>#REF!</v>
      </c>
      <c r="W463" s="149" t="e">
        <f t="shared" si="33"/>
        <v>#REF!</v>
      </c>
      <c r="X463" s="93" t="e">
        <f t="shared" si="27"/>
        <v>#REF!</v>
      </c>
    </row>
    <row r="464" spans="11:24" ht="14.1" hidden="1" customHeight="1">
      <c r="K464" s="149" t="e">
        <f t="shared" si="28"/>
        <v>#REF!</v>
      </c>
      <c r="L464" s="93" t="e">
        <f t="shared" si="22"/>
        <v>#REF!</v>
      </c>
      <c r="M464" s="149" t="e">
        <f t="shared" si="29"/>
        <v>#REF!</v>
      </c>
      <c r="N464" s="93" t="e">
        <f t="shared" si="23"/>
        <v>#REF!</v>
      </c>
      <c r="O464" s="149" t="e">
        <f t="shared" si="30"/>
        <v>#REF!</v>
      </c>
      <c r="P464" s="93" t="e">
        <f t="shared" si="24"/>
        <v>#REF!</v>
      </c>
      <c r="S464" s="149" t="e">
        <f t="shared" si="31"/>
        <v>#REF!</v>
      </c>
      <c r="T464" s="93" t="e">
        <f t="shared" si="25"/>
        <v>#REF!</v>
      </c>
      <c r="U464" s="149" t="e">
        <f t="shared" si="32"/>
        <v>#REF!</v>
      </c>
      <c r="V464" s="93" t="e">
        <f t="shared" si="26"/>
        <v>#REF!</v>
      </c>
      <c r="W464" s="149" t="e">
        <f t="shared" si="33"/>
        <v>#REF!</v>
      </c>
      <c r="X464" s="93" t="e">
        <f t="shared" si="27"/>
        <v>#REF!</v>
      </c>
    </row>
    <row r="465" spans="2:24" ht="14.1" hidden="1" customHeight="1">
      <c r="K465" s="149" t="e">
        <f t="shared" si="28"/>
        <v>#REF!</v>
      </c>
      <c r="L465" s="93" t="e">
        <f t="shared" si="22"/>
        <v>#REF!</v>
      </c>
      <c r="M465" s="149" t="e">
        <f t="shared" si="29"/>
        <v>#REF!</v>
      </c>
      <c r="N465" s="93" t="e">
        <f t="shared" si="23"/>
        <v>#REF!</v>
      </c>
      <c r="O465" s="149" t="e">
        <f t="shared" si="30"/>
        <v>#REF!</v>
      </c>
      <c r="P465" s="93" t="e">
        <f t="shared" si="24"/>
        <v>#REF!</v>
      </c>
      <c r="S465" s="149" t="e">
        <f t="shared" si="31"/>
        <v>#REF!</v>
      </c>
      <c r="T465" s="93" t="e">
        <f t="shared" si="25"/>
        <v>#REF!</v>
      </c>
      <c r="U465" s="149" t="e">
        <f t="shared" si="32"/>
        <v>#REF!</v>
      </c>
      <c r="V465" s="93" t="e">
        <f t="shared" si="26"/>
        <v>#REF!</v>
      </c>
      <c r="W465" s="149" t="e">
        <f t="shared" si="33"/>
        <v>#REF!</v>
      </c>
      <c r="X465" s="93" t="e">
        <f t="shared" si="27"/>
        <v>#REF!</v>
      </c>
    </row>
    <row r="466" spans="2:24" ht="14.1" hidden="1" customHeight="1">
      <c r="K466" s="149" t="e">
        <f t="shared" si="28"/>
        <v>#REF!</v>
      </c>
      <c r="L466" s="93" t="e">
        <f t="shared" si="22"/>
        <v>#REF!</v>
      </c>
      <c r="M466" s="149" t="e">
        <f t="shared" si="29"/>
        <v>#REF!</v>
      </c>
      <c r="N466" s="93" t="e">
        <f t="shared" si="23"/>
        <v>#REF!</v>
      </c>
      <c r="O466" s="149" t="e">
        <f t="shared" si="30"/>
        <v>#REF!</v>
      </c>
      <c r="P466" s="93" t="e">
        <f t="shared" si="24"/>
        <v>#REF!</v>
      </c>
      <c r="S466" s="149" t="e">
        <f t="shared" si="31"/>
        <v>#REF!</v>
      </c>
      <c r="T466" s="93" t="e">
        <f t="shared" si="25"/>
        <v>#REF!</v>
      </c>
      <c r="U466" s="149" t="e">
        <f t="shared" si="32"/>
        <v>#REF!</v>
      </c>
      <c r="V466" s="93" t="e">
        <f t="shared" si="26"/>
        <v>#REF!</v>
      </c>
      <c r="W466" s="149" t="e">
        <f t="shared" si="33"/>
        <v>#REF!</v>
      </c>
      <c r="X466" s="93" t="e">
        <f t="shared" si="27"/>
        <v>#REF!</v>
      </c>
    </row>
    <row r="467" spans="2:24" ht="14.1" hidden="1" customHeight="1">
      <c r="K467" s="149" t="e">
        <f t="shared" si="28"/>
        <v>#REF!</v>
      </c>
      <c r="L467" s="93" t="e">
        <f t="shared" si="22"/>
        <v>#REF!</v>
      </c>
      <c r="M467" s="149" t="e">
        <f t="shared" si="29"/>
        <v>#REF!</v>
      </c>
      <c r="N467" s="93" t="e">
        <f t="shared" si="23"/>
        <v>#REF!</v>
      </c>
      <c r="O467" s="149" t="e">
        <f t="shared" si="30"/>
        <v>#REF!</v>
      </c>
      <c r="P467" s="93" t="e">
        <f t="shared" si="24"/>
        <v>#REF!</v>
      </c>
      <c r="S467" s="149" t="e">
        <f t="shared" si="31"/>
        <v>#REF!</v>
      </c>
      <c r="T467" s="93" t="e">
        <f t="shared" si="25"/>
        <v>#REF!</v>
      </c>
      <c r="U467" s="149" t="e">
        <f t="shared" si="32"/>
        <v>#REF!</v>
      </c>
      <c r="V467" s="93" t="e">
        <f t="shared" si="26"/>
        <v>#REF!</v>
      </c>
      <c r="W467" s="149" t="e">
        <f t="shared" si="33"/>
        <v>#REF!</v>
      </c>
      <c r="X467" s="93" t="e">
        <f t="shared" si="27"/>
        <v>#REF!</v>
      </c>
    </row>
    <row r="468" spans="2:24" ht="14.1" hidden="1" customHeight="1"/>
    <row r="469" spans="2:24" ht="14.1" hidden="1" customHeight="1"/>
    <row r="470" spans="2:24" ht="14.1" hidden="1" customHeight="1">
      <c r="B470" s="58" t="e">
        <f>IF(#REF!=TRUE,#REF!,IF(#REF!=TRUE,#REF!,IF(#REF!=TRUE,#REF!,IF(#REF!=TRUE,#REF!,IF(#REF!=TRUE,#REF!,IF(#REF!=TRUE,#REF!,IF(#REF!=TRUE,#REF!,IF(#REF!=TRUE,#REF!,IF(#REF!=TRUE,#REF!,IF(#REF!=TRUE,#REF!,IF(#REF!=TRUE,#REF!,IF(#REF!=TRUE,#REF!,IF(#REF!=TRUE,#REF!,IF(#REF!=TRUE,#REF!,IF(#REF!=TRUE,E25,IF(#REF!=TRUE,#REF!,IF(#REF!=TRUE,#REF!,IF(#REF!=TRUE,#REF!,IF(#REF!=TRUE,#REF!,IF(#REF!=TRUE,#REF!,IF(#REF!=TRUE,#REF!,IF(#REF!=TRUE,#REF!,IF(#REF!=TRUE,#REF!,IF(#REF!=TRUE,#REF!,IF(#REF!=TRUE,#REF!,IF(#REF!=TRUE,#REF!,IF(#REF!=TRUE,#REF!,IF(#REF!=TRUE,#REF!,IF(#REF!=TRUE,#REF!,IF(#REF!=TRUE,#REF!,IF(#REF!=TRUE,#REF!,"選択されていません")))))))))))))))))))))))))))))))</f>
        <v>#REF!</v>
      </c>
    </row>
    <row r="471" spans="2:24" ht="14.1" hidden="1" customHeight="1"/>
    <row r="472" spans="2:24" ht="14.1" hidden="1" customHeight="1"/>
    <row r="473" spans="2:24" ht="14.1" hidden="1" customHeight="1"/>
    <row r="474" spans="2:24" ht="14.1" hidden="1" customHeight="1"/>
    <row r="475" spans="2:24" ht="14.1" hidden="1" customHeight="1"/>
    <row r="476" spans="2:24" ht="14.1" hidden="1" customHeight="1"/>
    <row r="477" spans="2:24" ht="14.1" hidden="1" customHeight="1"/>
    <row r="478" spans="2:24" ht="14.1" hidden="1" customHeight="1"/>
    <row r="479" spans="2:24" ht="14.1" hidden="1" customHeight="1"/>
    <row r="480" spans="2:24" ht="14.1" hidden="1" customHeight="1"/>
    <row r="481" spans="7:14" ht="14.1" hidden="1" customHeight="1"/>
    <row r="482" spans="7:14" ht="14.1" hidden="1" customHeight="1"/>
    <row r="483" spans="7:14" ht="14.1" hidden="1" customHeight="1"/>
    <row r="484" spans="7:14" ht="14.1" hidden="1" customHeight="1"/>
    <row r="485" spans="7:14" ht="14.1" hidden="1" customHeight="1"/>
    <row r="486" spans="7:14" ht="14.1" hidden="1" customHeight="1"/>
    <row r="487" spans="7:14" ht="14.1" hidden="1" customHeight="1"/>
    <row r="488" spans="7:14" ht="12.95" hidden="1" customHeight="1"/>
    <row r="489" spans="7:14" ht="0.95" hidden="1" customHeight="1"/>
    <row r="490" spans="7:14" ht="0.95" hidden="1" customHeight="1"/>
    <row r="491" spans="7:14" ht="0.95" hidden="1" customHeight="1"/>
    <row r="492" spans="7:14" ht="0.95" hidden="1" customHeight="1"/>
    <row r="493" spans="7:14" ht="0.95" hidden="1" customHeight="1">
      <c r="G493" s="45" t="s">
        <v>176</v>
      </c>
      <c r="H493" s="44"/>
      <c r="I493" s="44" t="s">
        <v>177</v>
      </c>
      <c r="J493" s="44" t="s">
        <v>178</v>
      </c>
      <c r="K493" s="45" t="s">
        <v>179</v>
      </c>
      <c r="L493" s="46" t="s">
        <v>180</v>
      </c>
      <c r="M493" s="46" t="s">
        <v>181</v>
      </c>
      <c r="N493" s="46" t="s">
        <v>182</v>
      </c>
    </row>
    <row r="494" spans="7:14" ht="0.95" hidden="1" customHeight="1">
      <c r="G494" s="48" t="s">
        <v>185</v>
      </c>
      <c r="H494" s="44"/>
      <c r="I494" s="44" t="s">
        <v>186</v>
      </c>
      <c r="J494" s="44" t="s">
        <v>187</v>
      </c>
      <c r="K494" s="49" t="s">
        <v>188</v>
      </c>
      <c r="L494" s="46" t="s">
        <v>189</v>
      </c>
      <c r="M494" s="46" t="s">
        <v>190</v>
      </c>
      <c r="N494" s="46" t="s">
        <v>191</v>
      </c>
    </row>
    <row r="495" spans="7:14" ht="0.95" hidden="1" customHeight="1">
      <c r="G495" s="45" t="s">
        <v>193</v>
      </c>
      <c r="H495" s="44"/>
      <c r="I495" s="44" t="s">
        <v>194</v>
      </c>
      <c r="J495" s="44" t="s">
        <v>195</v>
      </c>
      <c r="K495" s="45" t="s">
        <v>188</v>
      </c>
      <c r="L495" s="46" t="s">
        <v>196</v>
      </c>
      <c r="M495" s="46" t="s">
        <v>197</v>
      </c>
      <c r="N495" s="46" t="s">
        <v>198</v>
      </c>
    </row>
    <row r="496" spans="7:14" ht="0.95" hidden="1" customHeight="1">
      <c r="G496" s="45" t="s">
        <v>200</v>
      </c>
      <c r="H496" s="44"/>
      <c r="I496" s="44" t="s">
        <v>201</v>
      </c>
      <c r="J496" s="44" t="s">
        <v>202</v>
      </c>
      <c r="K496" s="45" t="s">
        <v>188</v>
      </c>
      <c r="L496" s="46" t="s">
        <v>203</v>
      </c>
      <c r="M496" s="46" t="s">
        <v>204</v>
      </c>
      <c r="N496" s="46" t="s">
        <v>205</v>
      </c>
    </row>
    <row r="497" spans="7:14" ht="0.95" hidden="1" customHeight="1">
      <c r="G497" s="45" t="s">
        <v>207</v>
      </c>
      <c r="H497" s="44"/>
      <c r="I497" s="44" t="s">
        <v>208</v>
      </c>
      <c r="J497" s="44" t="s">
        <v>209</v>
      </c>
      <c r="K497" s="45" t="s">
        <v>210</v>
      </c>
      <c r="L497" s="46" t="s">
        <v>211</v>
      </c>
      <c r="M497" s="46" t="s">
        <v>212</v>
      </c>
      <c r="N497" s="46" t="s">
        <v>213</v>
      </c>
    </row>
    <row r="498" spans="7:14" ht="0.95" hidden="1" customHeight="1">
      <c r="G498" s="50"/>
      <c r="H498" s="50"/>
      <c r="I498" s="50"/>
      <c r="J498" s="50"/>
      <c r="K498" s="50"/>
    </row>
    <row r="499" spans="7:14" ht="0.95" hidden="1" customHeight="1">
      <c r="G499" s="50" t="s">
        <v>215</v>
      </c>
      <c r="H499" s="50"/>
      <c r="I499" s="50" t="s">
        <v>216</v>
      </c>
      <c r="J499" s="50" t="s">
        <v>629</v>
      </c>
      <c r="K499" s="50" t="s">
        <v>218</v>
      </c>
      <c r="L499" s="46" t="s">
        <v>219</v>
      </c>
      <c r="M499" s="46" t="s">
        <v>220</v>
      </c>
      <c r="N499" s="46" t="s">
        <v>221</v>
      </c>
    </row>
    <row r="500" spans="7:14" ht="0.95" hidden="1" customHeight="1">
      <c r="G500" s="50" t="s">
        <v>223</v>
      </c>
      <c r="H500" s="50"/>
      <c r="I500" s="50" t="s">
        <v>224</v>
      </c>
      <c r="J500" s="50" t="s">
        <v>630</v>
      </c>
      <c r="K500" s="50" t="s">
        <v>226</v>
      </c>
      <c r="L500" s="46" t="s">
        <v>227</v>
      </c>
      <c r="M500" s="46" t="s">
        <v>228</v>
      </c>
      <c r="N500" s="46" t="s">
        <v>229</v>
      </c>
    </row>
    <row r="501" spans="7:14" ht="0.95" hidden="1" customHeight="1">
      <c r="G501" s="50" t="s">
        <v>231</v>
      </c>
      <c r="H501" s="50"/>
      <c r="I501" s="50" t="s">
        <v>232</v>
      </c>
      <c r="J501" s="50" t="s">
        <v>631</v>
      </c>
      <c r="K501" s="50" t="s">
        <v>234</v>
      </c>
      <c r="L501" s="46" t="s">
        <v>235</v>
      </c>
      <c r="M501" s="46" t="s">
        <v>236</v>
      </c>
      <c r="N501" s="46" t="s">
        <v>237</v>
      </c>
    </row>
    <row r="502" spans="7:14" ht="0.95" hidden="1" customHeight="1">
      <c r="G502" s="50" t="s">
        <v>239</v>
      </c>
      <c r="H502" s="50"/>
      <c r="I502" s="50" t="s">
        <v>240</v>
      </c>
      <c r="J502" s="50" t="s">
        <v>632</v>
      </c>
      <c r="K502" s="50" t="s">
        <v>242</v>
      </c>
      <c r="L502" s="46" t="s">
        <v>243</v>
      </c>
      <c r="M502" s="46" t="s">
        <v>244</v>
      </c>
      <c r="N502" s="46" t="s">
        <v>245</v>
      </c>
    </row>
    <row r="503" spans="7:14" ht="3" hidden="1" customHeight="1">
      <c r="G503" s="48" t="s">
        <v>247</v>
      </c>
      <c r="H503" s="50"/>
      <c r="I503" s="50" t="s">
        <v>248</v>
      </c>
      <c r="J503" s="50" t="s">
        <v>633</v>
      </c>
      <c r="K503" s="50" t="s">
        <v>250</v>
      </c>
      <c r="L503" s="46" t="s">
        <v>251</v>
      </c>
      <c r="M503" s="46" t="s">
        <v>252</v>
      </c>
      <c r="N503" s="46" t="s">
        <v>634</v>
      </c>
    </row>
    <row r="504" spans="7:14" ht="0.95" hidden="1" customHeight="1">
      <c r="G504" s="50"/>
      <c r="H504" s="50"/>
      <c r="I504" s="50"/>
      <c r="J504" s="50"/>
      <c r="K504" s="50"/>
    </row>
    <row r="505" spans="7:14" ht="9.9499999999999993" hidden="1" customHeight="1">
      <c r="G505" s="45" t="s">
        <v>255</v>
      </c>
      <c r="H505" s="44"/>
      <c r="I505" s="44" t="s">
        <v>256</v>
      </c>
      <c r="J505" s="44" t="s">
        <v>257</v>
      </c>
      <c r="K505" s="45" t="s">
        <v>258</v>
      </c>
      <c r="L505" s="47" t="s">
        <v>259</v>
      </c>
      <c r="M505" s="47" t="s">
        <v>260</v>
      </c>
      <c r="N505" s="47" t="s">
        <v>261</v>
      </c>
    </row>
    <row r="506" spans="7:14" ht="0.95" hidden="1" customHeight="1">
      <c r="G506" s="45" t="s">
        <v>263</v>
      </c>
      <c r="H506" s="44"/>
      <c r="I506" s="44" t="s">
        <v>264</v>
      </c>
      <c r="J506" s="44" t="s">
        <v>265</v>
      </c>
      <c r="K506" s="45" t="s">
        <v>266</v>
      </c>
      <c r="L506" s="47" t="s">
        <v>267</v>
      </c>
      <c r="M506" s="47" t="s">
        <v>268</v>
      </c>
      <c r="N506" s="47" t="s">
        <v>269</v>
      </c>
    </row>
    <row r="507" spans="7:14" ht="0.95" hidden="1" customHeight="1">
      <c r="G507" s="45" t="s">
        <v>271</v>
      </c>
      <c r="H507" s="44"/>
      <c r="I507" s="44" t="s">
        <v>272</v>
      </c>
      <c r="J507" s="44" t="s">
        <v>273</v>
      </c>
      <c r="K507" s="45" t="s">
        <v>274</v>
      </c>
      <c r="L507" s="47" t="s">
        <v>275</v>
      </c>
      <c r="M507" s="47" t="s">
        <v>276</v>
      </c>
      <c r="N507" s="47" t="s">
        <v>277</v>
      </c>
    </row>
    <row r="508" spans="7:14" ht="14.1" hidden="1" customHeight="1">
      <c r="G508" s="45" t="s">
        <v>279</v>
      </c>
      <c r="H508" s="44"/>
      <c r="I508" s="44" t="s">
        <v>280</v>
      </c>
      <c r="J508" s="44" t="s">
        <v>281</v>
      </c>
      <c r="K508" s="45" t="s">
        <v>282</v>
      </c>
      <c r="L508" s="47" t="s">
        <v>283</v>
      </c>
      <c r="M508" s="47" t="s">
        <v>284</v>
      </c>
      <c r="N508" s="47" t="s">
        <v>285</v>
      </c>
    </row>
    <row r="509" spans="7:14" ht="2.1" hidden="1" customHeight="1">
      <c r="G509" s="45" t="s">
        <v>287</v>
      </c>
      <c r="H509" s="44"/>
      <c r="I509" s="44" t="s">
        <v>288</v>
      </c>
      <c r="J509" s="44" t="s">
        <v>289</v>
      </c>
      <c r="K509" s="45" t="s">
        <v>290</v>
      </c>
      <c r="L509" s="47" t="s">
        <v>291</v>
      </c>
      <c r="M509" s="47" t="s">
        <v>292</v>
      </c>
      <c r="N509" s="47" t="s">
        <v>293</v>
      </c>
    </row>
    <row r="510" spans="7:14" ht="0.95" hidden="1" customHeight="1">
      <c r="G510" s="45" t="s">
        <v>295</v>
      </c>
      <c r="H510" s="44"/>
      <c r="I510" s="44" t="s">
        <v>296</v>
      </c>
      <c r="J510" s="44" t="s">
        <v>297</v>
      </c>
      <c r="K510" s="45" t="s">
        <v>298</v>
      </c>
      <c r="L510" s="47" t="s">
        <v>299</v>
      </c>
      <c r="M510" s="47" t="s">
        <v>300</v>
      </c>
      <c r="N510" s="47" t="s">
        <v>301</v>
      </c>
    </row>
    <row r="511" spans="7:14" ht="0.95" hidden="1" customHeight="1">
      <c r="G511" s="50"/>
      <c r="H511" s="50"/>
      <c r="I511" s="50"/>
      <c r="J511" s="50"/>
      <c r="K511" s="50"/>
    </row>
    <row r="512" spans="7:14" ht="0.95" hidden="1" customHeight="1">
      <c r="G512" s="45" t="s">
        <v>304</v>
      </c>
      <c r="H512" s="45"/>
      <c r="I512" s="45" t="s">
        <v>305</v>
      </c>
      <c r="J512" s="45" t="s">
        <v>306</v>
      </c>
      <c r="K512" s="45" t="s">
        <v>307</v>
      </c>
      <c r="L512" s="46" t="s">
        <v>308</v>
      </c>
      <c r="M512" s="46" t="s">
        <v>309</v>
      </c>
      <c r="N512" s="46" t="s">
        <v>310</v>
      </c>
    </row>
    <row r="513" spans="7:14" ht="0.95" hidden="1" customHeight="1">
      <c r="G513" s="45" t="s">
        <v>312</v>
      </c>
      <c r="H513" s="45"/>
      <c r="I513" s="45" t="s">
        <v>313</v>
      </c>
      <c r="J513" s="45" t="s">
        <v>314</v>
      </c>
      <c r="K513" s="45" t="s">
        <v>179</v>
      </c>
      <c r="L513" s="46" t="s">
        <v>315</v>
      </c>
      <c r="M513" s="46" t="s">
        <v>316</v>
      </c>
      <c r="N513" s="46" t="s">
        <v>317</v>
      </c>
    </row>
    <row r="514" spans="7:14" ht="0.95" hidden="1" customHeight="1">
      <c r="G514" s="45" t="s">
        <v>319</v>
      </c>
      <c r="H514" s="45"/>
      <c r="I514" s="45" t="s">
        <v>320</v>
      </c>
      <c r="J514" s="45" t="s">
        <v>321</v>
      </c>
      <c r="K514" s="45" t="s">
        <v>322</v>
      </c>
      <c r="L514" s="46" t="s">
        <v>323</v>
      </c>
      <c r="M514" s="46" t="s">
        <v>324</v>
      </c>
      <c r="N514" s="46" t="s">
        <v>325</v>
      </c>
    </row>
    <row r="515" spans="7:14" ht="0.95" hidden="1" customHeight="1">
      <c r="G515" s="45" t="s">
        <v>327</v>
      </c>
      <c r="H515" s="45"/>
      <c r="I515" s="45" t="s">
        <v>328</v>
      </c>
      <c r="J515" s="45" t="s">
        <v>329</v>
      </c>
      <c r="K515" s="45" t="s">
        <v>322</v>
      </c>
      <c r="L515" s="46" t="s">
        <v>330</v>
      </c>
      <c r="M515" s="46" t="s">
        <v>331</v>
      </c>
      <c r="N515" s="46" t="s">
        <v>332</v>
      </c>
    </row>
    <row r="516" spans="7:14" ht="0.95" hidden="1" customHeight="1">
      <c r="G516" s="45" t="s">
        <v>334</v>
      </c>
      <c r="H516" s="45"/>
      <c r="I516" s="45" t="s">
        <v>335</v>
      </c>
      <c r="J516" s="45" t="s">
        <v>336</v>
      </c>
      <c r="K516" s="45" t="s">
        <v>322</v>
      </c>
      <c r="L516" s="46" t="s">
        <v>337</v>
      </c>
      <c r="M516" s="46" t="s">
        <v>338</v>
      </c>
      <c r="N516" s="46" t="s">
        <v>339</v>
      </c>
    </row>
    <row r="517" spans="7:14" ht="0.95" hidden="1" customHeight="1">
      <c r="G517" s="50"/>
      <c r="H517" s="50"/>
      <c r="I517" s="50"/>
      <c r="J517" s="50"/>
      <c r="K517" s="50"/>
    </row>
    <row r="518" spans="7:14" ht="0.95" hidden="1" customHeight="1">
      <c r="G518" s="45" t="s">
        <v>341</v>
      </c>
      <c r="H518" s="45"/>
      <c r="I518" s="45" t="s">
        <v>342</v>
      </c>
      <c r="J518" s="45" t="s">
        <v>343</v>
      </c>
      <c r="K518" s="45" t="s">
        <v>344</v>
      </c>
      <c r="L518" s="46" t="s">
        <v>345</v>
      </c>
      <c r="M518" s="46" t="s">
        <v>346</v>
      </c>
      <c r="N518" s="46" t="s">
        <v>347</v>
      </c>
    </row>
    <row r="519" spans="7:14" ht="0.95" hidden="1" customHeight="1">
      <c r="G519" s="45" t="s">
        <v>349</v>
      </c>
      <c r="H519" s="45"/>
      <c r="I519" s="45" t="s">
        <v>350</v>
      </c>
      <c r="J519" s="45" t="s">
        <v>351</v>
      </c>
      <c r="K519" s="45" t="s">
        <v>298</v>
      </c>
      <c r="L519" s="46" t="s">
        <v>352</v>
      </c>
      <c r="M519" s="46" t="s">
        <v>353</v>
      </c>
      <c r="N519" s="46" t="s">
        <v>354</v>
      </c>
    </row>
    <row r="520" spans="7:14" ht="0.95" hidden="1" customHeight="1">
      <c r="G520" s="45" t="s">
        <v>357</v>
      </c>
      <c r="H520" s="45"/>
      <c r="I520" s="45" t="s">
        <v>358</v>
      </c>
      <c r="J520" s="45" t="s">
        <v>359</v>
      </c>
      <c r="K520" s="45" t="s">
        <v>298</v>
      </c>
      <c r="L520" s="46" t="s">
        <v>360</v>
      </c>
      <c r="M520" s="46" t="s">
        <v>361</v>
      </c>
      <c r="N520" s="46" t="s">
        <v>362</v>
      </c>
    </row>
    <row r="521" spans="7:14" ht="0.95" hidden="1" customHeight="1">
      <c r="G521" s="45" t="s">
        <v>364</v>
      </c>
      <c r="H521" s="45"/>
      <c r="I521" s="45" t="s">
        <v>365</v>
      </c>
      <c r="J521" s="45" t="s">
        <v>366</v>
      </c>
      <c r="K521" s="45" t="s">
        <v>298</v>
      </c>
      <c r="L521" s="46" t="s">
        <v>367</v>
      </c>
      <c r="M521" s="46" t="s">
        <v>368</v>
      </c>
      <c r="N521" s="46" t="s">
        <v>369</v>
      </c>
    </row>
    <row r="522" spans="7:14" ht="0.95" hidden="1" customHeight="1"/>
    <row r="523" spans="7:14" ht="0.95" hidden="1" customHeight="1"/>
    <row r="524" spans="7:14" ht="2.1" hidden="1" customHeight="1"/>
    <row r="525" spans="7:14" ht="0.95" hidden="1" customHeight="1"/>
    <row r="526" spans="7:14" ht="0.95" hidden="1" customHeight="1"/>
    <row r="527" spans="7:14" ht="0.95" hidden="1" customHeight="1"/>
    <row r="528" spans="7:14" ht="0.95" hidden="1" customHeight="1"/>
    <row r="529" spans="1:27" ht="0.95" hidden="1" customHeight="1"/>
    <row r="530" spans="1:27" ht="0.95" hidden="1" customHeight="1"/>
    <row r="531" spans="1:27" ht="0.95" hidden="1" customHeight="1"/>
    <row r="532" spans="1:27" ht="0.95" hidden="1" customHeight="1"/>
    <row r="533" spans="1:27" ht="0.95" hidden="1" customHeight="1">
      <c r="C533" s="58" t="str">
        <f>IF(Z679=-1,AB680,IF(Z679=0,AB681,IF(Z679=1,AB682,IF(Z679=2,AB683,IF(Z679=3,AB684,IF(Z679=4,AB685,IF(Z679=5,AB686,IF(Z679=6,AB687,IF(Z679=7,AB688,IF(Z679=8,AB689,IF(Z679=9,AB690,IF(Z679=10,AB691,IF(Z679=11,AB692,IF(Z679=12,AB693,IF(Z679=13,AB694,IF(Z679=14,AB695,IF(Z679=15,AB696,IF(Z679=16,AB697,IF(Z679=17,AB698,IF(Z679=18,AB699,IF(Z679=19,AB700,IF(Z679=20,AB701,IF(Z679=21,AB702,IF(Z679=22,AB703,IF(Z679=23,AB704,IF(Z679=24,AB705,IF(Z679=25,AB706,"null")))))))))))))))))))))))))))</f>
        <v>null</v>
      </c>
    </row>
    <row r="534" spans="1:27" ht="0.95" hidden="1" customHeight="1">
      <c r="A534" s="1"/>
      <c r="B534" s="1"/>
      <c r="C534" s="150" t="s">
        <v>1002</v>
      </c>
      <c r="D534" s="151" t="s">
        <v>1003</v>
      </c>
      <c r="E534" s="151" t="s">
        <v>1004</v>
      </c>
      <c r="F534" s="151" t="s">
        <v>639</v>
      </c>
      <c r="G534" s="151" t="s">
        <v>1005</v>
      </c>
      <c r="H534" s="152" t="s">
        <v>1006</v>
      </c>
      <c r="I534" s="1"/>
      <c r="J534" s="94" t="s">
        <v>1007</v>
      </c>
      <c r="K534" s="94" t="s">
        <v>1008</v>
      </c>
      <c r="L534" s="94" t="s">
        <v>1009</v>
      </c>
      <c r="M534" s="94" t="s">
        <v>1010</v>
      </c>
      <c r="N534" s="94" t="s">
        <v>1011</v>
      </c>
      <c r="O534" s="94" t="s">
        <v>1012</v>
      </c>
      <c r="P534" s="94" t="s">
        <v>1013</v>
      </c>
      <c r="Q534" s="94" t="s">
        <v>1014</v>
      </c>
      <c r="R534" s="94" t="s">
        <v>1015</v>
      </c>
      <c r="S534" s="94" t="s">
        <v>1016</v>
      </c>
      <c r="T534" s="1"/>
      <c r="U534" s="1"/>
      <c r="V534" s="1"/>
      <c r="W534" s="1"/>
      <c r="X534" s="1"/>
      <c r="Y534" s="1"/>
      <c r="Z534" s="1"/>
      <c r="AA534" s="1"/>
    </row>
    <row r="535" spans="1:27" ht="0.95" hidden="1" customHeight="1">
      <c r="A535" s="1"/>
      <c r="B535" s="1"/>
      <c r="C535" s="1"/>
      <c r="D535" s="1" t="s">
        <v>636</v>
      </c>
      <c r="E535" s="1" t="s">
        <v>636</v>
      </c>
      <c r="F535" s="1" t="s">
        <v>636</v>
      </c>
      <c r="G535" s="1" t="s">
        <v>636</v>
      </c>
      <c r="H535" s="1" t="s">
        <v>636</v>
      </c>
      <c r="I535" s="1"/>
      <c r="J535" s="13" t="s">
        <v>636</v>
      </c>
      <c r="K535" s="13" t="s">
        <v>636</v>
      </c>
      <c r="L535" s="13" t="s">
        <v>636</v>
      </c>
      <c r="M535" s="13" t="s">
        <v>636</v>
      </c>
      <c r="N535" s="13" t="s">
        <v>636</v>
      </c>
      <c r="O535" s="13" t="s">
        <v>636</v>
      </c>
      <c r="P535" s="13" t="s">
        <v>636</v>
      </c>
      <c r="Q535" s="13" t="s">
        <v>636</v>
      </c>
      <c r="R535" s="13" t="s">
        <v>636</v>
      </c>
      <c r="S535" s="13" t="s">
        <v>636</v>
      </c>
      <c r="T535" s="1"/>
      <c r="U535" s="1"/>
      <c r="V535" s="1"/>
      <c r="W535" s="1"/>
      <c r="X535" s="1"/>
      <c r="Y535" s="1"/>
      <c r="Z535" s="1"/>
      <c r="AA535" s="1"/>
    </row>
    <row r="536" spans="1:27" ht="0.95" hidden="1" customHeight="1">
      <c r="A536" s="1"/>
      <c r="B536" s="1"/>
      <c r="C536" s="1"/>
      <c r="D536" s="153" t="str">
        <f t="shared" ref="D536:H538" si="34">IF($C$533="a1",D546,IF($C$533="a2",D551,IF($C$533="a3",D556,IF($C$533="a4",D561,IF($C$533="a5",D566,IF($C$533="a6",D571,IF($C$533="a7",D576,IF($C$533="a8",D581,IF($C$533="a9",D586,IF($C$533="a10",D591,IF($C$533="a11",D596,IF($C$533="a12",D601,IF($C$533="a13",D606,IF($C$533="a14",D611,IF($C$533="a15",D616,IF($C$533="a16",D621,IF($C$533="a17",D626,IF($C$533="a18",D631,IF($C$533="a19",D636,IF($C$533="a20",D641,IF($C$533="a21",D646,IF($C$533="a22",D651,IF($C$533="a23",D656,IF($C$533="a24",D661,IF($C$533="a25",D666,IF($C$533="a0",D671,IF($C$533="-a0",D671,"-")))))))))))))))))))))))))))</f>
        <v>-</v>
      </c>
      <c r="E536" s="153" t="str">
        <f t="shared" si="34"/>
        <v>-</v>
      </c>
      <c r="F536" s="153" t="str">
        <f t="shared" si="34"/>
        <v>-</v>
      </c>
      <c r="G536" s="153" t="str">
        <f t="shared" si="34"/>
        <v>-</v>
      </c>
      <c r="H536" s="153" t="str">
        <f t="shared" si="34"/>
        <v>-</v>
      </c>
      <c r="I536" s="1"/>
      <c r="J536" s="153" t="str">
        <f>IF($D$51="準備･支度",D536,IF($D$51="下調べ",E536,IF($D$51="移動",F536,IF($D$51="動作･操作",G536,IF($D$51="認知･ｺﾐｭﾆｹｰｼｮﾝ",H536,"-")))))</f>
        <v>-</v>
      </c>
      <c r="K536" s="154" t="str">
        <f>IF($D$53="準備･支度",D536,IF($D$53="下調べ",E536,IF($D$53="移動",F536,IF($D$53="動作･操作",G536,IF($D$53="認知･ｺﾐｭﾆｹｰｼｮﾝ",H536,"-")))))</f>
        <v>-</v>
      </c>
      <c r="L536" s="155" t="str">
        <f>IF($D$55="準備･支度",D536,IF($D$55="下調べ",E536,IF($D$55="移動",F536,IF($D$55="動作･操作",G536,IF($D$55="認知･ｺﾐｭﾆｹｰｼｮﾝ",H536,"-")))))</f>
        <v>-</v>
      </c>
      <c r="M536" s="93" t="str">
        <f>IF($D$57="準備･支度",D536,IF($D$57="下調べ",E536,IF($D$57="移動",F536,IF($D$57="動作･操作",G536,IF($D$57="認知･ｺﾐｭﾆｹｰｼｮﾝ",H536,"-")))))</f>
        <v>-</v>
      </c>
      <c r="N536" s="93" t="str">
        <f>IF($D$59="準備･支度",D536,IF($D$59="下調べ",E536,IF($D$59="移動",F536,IF($D$59="動作･操作",G536,IF($D$59="認知･ｺﾐｭﾆｹｰｼｮﾝ",H536,"-")))))</f>
        <v>-</v>
      </c>
      <c r="O536" s="93" t="str">
        <f>IF($D$61="準備･支度",D536,IF($D$61="下調べ",E536,IF($D$61="移動",F536,IF($D$61="動作･操作",G536,IF($D$61="認知･ｺﾐｭﾆｹｰｼｮﾝ",H536,"-")))))</f>
        <v>-</v>
      </c>
      <c r="P536" s="93" t="str">
        <f>IF($D$63="準備･支度",D536,IF($D$63="下調べ",E536,IF($D$63="移動",F536,IF($D$63="動作･操作",G536,IF($D$63="認知･ｺﾐｭﾆｹｰｼｮﾝ",H536,"-")))))</f>
        <v>-</v>
      </c>
      <c r="Q536" s="93" t="str">
        <f>IF($D$65="準備･支度",D536,IF($D$65="下調べ",E536,IF($D$65="移動",F536,IF($D$65="動作･操作",G536,IF($D$65="認知･ｺﾐｭﾆｹｰｼｮﾝ",H536,"-")))))</f>
        <v>-</v>
      </c>
      <c r="R536" s="93" t="str">
        <f>IF($D$67="準備･支度",D536,IF($D$67="下調べ",E536,IF($D$67="移動",F536,IF($D$67="動作･操作",G536,IF($D$67="認知･ｺﾐｭﾆｹｰｼｮﾝ",H536,"-")))))</f>
        <v>-</v>
      </c>
      <c r="S536" s="93" t="str">
        <f>IF($D$69="準備･支度",D536,IF($D$69="下調べ",E536,IF($D$69="移動",F536,IF($D$69="動作･操作",G536,IF($D$69="認知･ｺﾐｭﾆｹｰｼｮﾝ",H536,"-")))))</f>
        <v>-</v>
      </c>
      <c r="T536" s="1"/>
      <c r="U536" s="1"/>
      <c r="V536" s="1"/>
      <c r="W536" s="1"/>
      <c r="X536" s="1"/>
      <c r="Y536" s="1"/>
      <c r="Z536" s="1"/>
      <c r="AA536" s="1"/>
    </row>
    <row r="537" spans="1:27" ht="0.95" hidden="1" customHeight="1">
      <c r="A537" s="1"/>
      <c r="B537" s="1"/>
      <c r="C537" s="1"/>
      <c r="D537" s="153" t="str">
        <f t="shared" si="34"/>
        <v>-</v>
      </c>
      <c r="E537" s="153" t="str">
        <f t="shared" si="34"/>
        <v>-</v>
      </c>
      <c r="F537" s="153" t="str">
        <f t="shared" si="34"/>
        <v>-</v>
      </c>
      <c r="G537" s="153" t="str">
        <f t="shared" si="34"/>
        <v>-</v>
      </c>
      <c r="H537" s="153" t="str">
        <f t="shared" si="34"/>
        <v>-</v>
      </c>
      <c r="I537" s="1"/>
      <c r="J537" s="153" t="str">
        <f>IF($D$51="準備･支度",D537,IF($D$51="下調べ",E537,IF($D$51="移動",F537,IF($D$51="動作･操作",G537,IF($D$51="認知･ｺﾐｭﾆｹｰｼｮﾝ",H537,"-")))))</f>
        <v>-</v>
      </c>
      <c r="K537" s="154" t="str">
        <f>IF($D$53="準備･支度",D537,IF($D$53="下調べ",E537,IF($D$53="移動",F537,IF($D$53="動作･操作",G537,IF($D$53="認知･ｺﾐｭﾆｹｰｼｮﾝ",H537,"-")))))</f>
        <v>-</v>
      </c>
      <c r="L537" s="155" t="str">
        <f>IF($D$55="準備･支度",D537,IF($D$55="下調べ",E537,IF($D$55="移動",F537,IF($D$55="動作･操作",G537,IF($D$55="認知･ｺﾐｭﾆｹｰｼｮﾝ",H537,"-")))))</f>
        <v>-</v>
      </c>
      <c r="M537" s="93" t="str">
        <f>IF($D$57="準備･支度",D537,IF($D$57="下調べ",E537,IF($D$57="移動",F537,IF($D$57="動作･操作",G537,IF($D$57="認知･ｺﾐｭﾆｹｰｼｮﾝ",H537,"-")))))</f>
        <v>-</v>
      </c>
      <c r="N537" s="93" t="str">
        <f>IF($D$59="準備･支度",D537,IF($D$59="下調べ",E537,IF($D$59="移動",F537,IF($D$59="動作･操作",G537,IF($D$59="認知･ｺﾐｭﾆｹｰｼｮﾝ",H537,"-")))))</f>
        <v>-</v>
      </c>
      <c r="O537" s="93" t="str">
        <f>IF($D$61="準備･支度",D537,IF($D$61="下調べ",E537,IF($D$61="移動",F537,IF($D$61="動作･操作",G537,IF($D$61="認知･ｺﾐｭﾆｹｰｼｮﾝ",H537,"-")))))</f>
        <v>-</v>
      </c>
      <c r="P537" s="93" t="str">
        <f>IF($D$63="準備･支度",D537,IF($D$63="下調べ",E537,IF($D$63="移動",F537,IF($D$63="動作･操作",G537,IF($D$63="認知･ｺﾐｭﾆｹｰｼｮﾝ",H537,"-")))))</f>
        <v>-</v>
      </c>
      <c r="Q537" s="93" t="str">
        <f>IF($D$65="準備･支度",D537,IF($D$65="下調べ",E537,IF($D$65="移動",F537,IF($D$65="動作･操作",G537,IF($D$65="認知･ｺﾐｭﾆｹｰｼｮﾝ",H537,"-")))))</f>
        <v>-</v>
      </c>
      <c r="R537" s="93" t="str">
        <f>IF($D$67="準備･支度",D537,IF($D$67="下調べ",E537,IF($D$67="移動",F537,IF($D$67="動作･操作",G537,IF($D$67="認知･ｺﾐｭﾆｹｰｼｮﾝ",H537,"-")))))</f>
        <v>-</v>
      </c>
      <c r="S537" s="93" t="str">
        <f>IF($D$69="準備･支度",D537,IF($D$69="下調べ",E537,IF($D$69="移動",F537,IF($D$69="動作･操作",G537,IF($D$69="認知･ｺﾐｭﾆｹｰｼｮﾝ",H537,"-")))))</f>
        <v>-</v>
      </c>
      <c r="T537" s="1"/>
      <c r="U537" s="1"/>
      <c r="V537" s="1"/>
      <c r="W537" s="1"/>
      <c r="X537" s="1"/>
      <c r="Y537" s="1"/>
      <c r="Z537" s="1"/>
      <c r="AA537" s="1"/>
    </row>
    <row r="538" spans="1:27" ht="0.95" hidden="1" customHeight="1">
      <c r="A538" s="1"/>
      <c r="B538" s="1"/>
      <c r="C538" s="1"/>
      <c r="D538" s="153" t="str">
        <f t="shared" si="34"/>
        <v>-</v>
      </c>
      <c r="E538" s="153" t="str">
        <f t="shared" si="34"/>
        <v>-</v>
      </c>
      <c r="F538" s="153" t="str">
        <f>IF($C$533="a1",F548,IF($C$533="a2",F553,IF($C$533="a3",F558,IF($C$533="a4",F563,IF($C$533="a5",F568,IF($C$533="a6",F573,IF($C$533="a7",F578,IF($C$533="a8",F583,IF($C$533="a9",F588,IF($C$533="a10",F593,IF($C$533="a11",F598,IF($C$533="a12",F603,IF($C$533="a13",F608,IF($C$533="a14",F613,IF($C$533="a15",F618,IF($C$533="a16",F623,IF($C$533="a17",F628,IF($C$533="a18",F633,IF($C$533="a19",F638,IF($C$533="a20",F643,IF($C$533="a21",F648,IF($C$533="a22",F653,IF($C$533="a23",F658,IF($C$533="a24",F663,IF($C$533="a25",F668,IF($C$533="a0",F673,IF($C$533="-a0",F673,"-")))))))))))))))))))))))))))</f>
        <v>-</v>
      </c>
      <c r="G538" s="153" t="str">
        <f t="shared" si="34"/>
        <v>-</v>
      </c>
      <c r="H538" s="153" t="str">
        <f t="shared" si="34"/>
        <v>-</v>
      </c>
      <c r="I538" s="1"/>
      <c r="J538" s="153" t="str">
        <f>IF($D$51="準備･支度",D538,IF($D$51="下調べ",E538,IF($D$51="移動",F538,IF($D$51="動作･操作",G538,IF($D$51="認知･ｺﾐｭﾆｹｰｼｮﾝ",H538,"-")))))</f>
        <v>-</v>
      </c>
      <c r="K538" s="154" t="str">
        <f>IF($D$53="準備･支度",D538,IF($D$53="下調べ",E538,IF($D$53="移動",F538,IF($D$53="動作･操作",G538,IF($D$53="認知･ｺﾐｭﾆｹｰｼｮﾝ",H538,"-")))))</f>
        <v>-</v>
      </c>
      <c r="L538" s="155" t="str">
        <f>IF($D$55="準備･支度",D538,IF($D$55="下調べ",E538,IF($D$55="移動",F538,IF($D$55="動作･操作",G538,IF($D$55="認知･ｺﾐｭﾆｹｰｼｮﾝ",H538,"-")))))</f>
        <v>-</v>
      </c>
      <c r="M538" s="93" t="str">
        <f>IF($D$57="準備･支度",D538,IF($D$57="下調べ",E538,IF($D$57="移動",F538,IF($D$57="動作･操作",G538,IF($D$57="認知･ｺﾐｭﾆｹｰｼｮﾝ",H538,"-")))))</f>
        <v>-</v>
      </c>
      <c r="N538" s="93" t="str">
        <f>IF($D$59="準備･支度",D538,IF($D$59="下調べ",E538,IF($D$59="移動",F538,IF($D$59="動作･操作",G538,IF($D$59="認知･ｺﾐｭﾆｹｰｼｮﾝ",H538,"-")))))</f>
        <v>-</v>
      </c>
      <c r="O538" s="93" t="str">
        <f>IF($D$61="準備･支度",D538,IF($D$61="下調べ",E538,IF($D$61="移動",F538,IF($D$61="動作･操作",G538,IF($D$61="認知･ｺﾐｭﾆｹｰｼｮﾝ",H538,"-")))))</f>
        <v>-</v>
      </c>
      <c r="P538" s="93" t="str">
        <f>IF($D$63="準備･支度",D538,IF($D$63="下調べ",E538,IF($D$63="移動",F538,IF($D$63="動作･操作",G538,IF($D$63="認知･ｺﾐｭﾆｹｰｼｮﾝ",H538,"-")))))</f>
        <v>-</v>
      </c>
      <c r="Q538" s="93" t="str">
        <f>IF($D$65="準備･支度",D538,IF($D$65="下調べ",E538,IF($D$65="移動",F538,IF($D$65="動作･操作",G538,IF($D$65="認知･ｺﾐｭﾆｹｰｼｮﾝ",H538,"-")))))</f>
        <v>-</v>
      </c>
      <c r="R538" s="93" t="str">
        <f>IF($D$67="準備･支度",D538,IF($D$67="下調べ",E538,IF($D$67="移動",F538,IF($D$67="動作･操作",G538,IF($D$67="認知･ｺﾐｭﾆｹｰｼｮﾝ",H538,"-")))))</f>
        <v>-</v>
      </c>
      <c r="S538" s="93" t="str">
        <f>IF($D$69="準備･支度",D538,IF($D$69="下調べ",E538,IF($D$69="移動",F538,IF($D$69="動作･操作",G538,IF($D$69="認知･ｺﾐｭﾆｹｰｼｮﾝ",H538,"-")))))</f>
        <v>-</v>
      </c>
      <c r="T538" s="1"/>
      <c r="U538" s="1"/>
      <c r="V538" s="1"/>
      <c r="W538" s="1"/>
      <c r="X538" s="1"/>
      <c r="Y538" s="1"/>
      <c r="Z538" s="1"/>
      <c r="AA538" s="1"/>
    </row>
    <row r="539" spans="1:27" ht="0.95" hidden="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0.95" hidden="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0.95" hidden="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0.95" hidden="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0.95" hidden="1" customHeight="1">
      <c r="A543" s="1"/>
      <c r="B543" s="1"/>
      <c r="C543" s="1"/>
      <c r="D543" s="156"/>
      <c r="E543" s="156"/>
      <c r="F543" s="156"/>
      <c r="G543" s="156"/>
      <c r="H543" s="156"/>
      <c r="I543" s="1"/>
      <c r="J543" s="1"/>
      <c r="K543" s="1"/>
      <c r="L543" s="1"/>
      <c r="M543" s="1"/>
      <c r="N543" s="1"/>
      <c r="O543" s="1"/>
      <c r="P543" s="1"/>
      <c r="Q543" s="1"/>
      <c r="R543" s="1"/>
      <c r="S543" s="1"/>
      <c r="T543" s="1"/>
      <c r="U543" s="1"/>
      <c r="V543" s="1"/>
      <c r="W543" s="1"/>
      <c r="X543" s="1"/>
      <c r="Y543" s="1"/>
      <c r="Z543" s="1"/>
      <c r="AA543" s="1"/>
    </row>
    <row r="544" spans="1:27" ht="0.95" hidden="1" customHeight="1">
      <c r="A544" s="1"/>
      <c r="B544" s="1"/>
      <c r="C544" s="157" t="s">
        <v>636</v>
      </c>
      <c r="D544" s="158" t="s">
        <v>1003</v>
      </c>
      <c r="E544" s="158" t="s">
        <v>1004</v>
      </c>
      <c r="F544" s="158" t="s">
        <v>639</v>
      </c>
      <c r="G544" s="158" t="s">
        <v>1005</v>
      </c>
      <c r="H544" s="156" t="s">
        <v>1006</v>
      </c>
      <c r="I544" s="1"/>
      <c r="J544" s="1"/>
      <c r="K544" s="1"/>
      <c r="L544" s="1"/>
      <c r="M544" s="1"/>
      <c r="N544" s="1"/>
      <c r="O544" s="1"/>
      <c r="P544" s="1"/>
      <c r="Q544" s="1"/>
      <c r="R544" s="1"/>
      <c r="S544" s="1"/>
      <c r="T544" s="1"/>
      <c r="U544" s="1"/>
      <c r="V544" s="1"/>
      <c r="W544" s="1"/>
      <c r="X544" s="1"/>
      <c r="Y544" s="1"/>
      <c r="Z544" s="1"/>
      <c r="AA544" s="1"/>
    </row>
    <row r="545" spans="1:27" ht="14.1" hidden="1" customHeight="1">
      <c r="A545" s="1"/>
      <c r="B545" s="159">
        <v>1</v>
      </c>
      <c r="C545" s="111" t="s">
        <v>176</v>
      </c>
      <c r="D545" s="1" t="s">
        <v>636</v>
      </c>
      <c r="E545" s="1" t="s">
        <v>636</v>
      </c>
      <c r="F545" s="1" t="s">
        <v>636</v>
      </c>
      <c r="G545" s="1" t="s">
        <v>636</v>
      </c>
      <c r="H545" s="1" t="s">
        <v>636</v>
      </c>
      <c r="I545" s="1"/>
      <c r="J545" s="1"/>
      <c r="K545" s="1"/>
      <c r="L545" s="1"/>
      <c r="M545" s="1"/>
      <c r="N545" s="1"/>
      <c r="O545" s="1"/>
      <c r="P545" s="1"/>
      <c r="Q545" s="1"/>
      <c r="R545" s="1"/>
      <c r="S545" s="1"/>
      <c r="T545" s="1"/>
      <c r="U545" s="1"/>
      <c r="V545" s="1"/>
      <c r="W545" s="1"/>
      <c r="X545" s="1"/>
      <c r="Y545" s="1"/>
      <c r="Z545" s="1"/>
      <c r="AA545" s="1"/>
    </row>
    <row r="546" spans="1:27" ht="14.1" hidden="1" customHeight="1">
      <c r="A546" s="1"/>
      <c r="B546" s="1"/>
      <c r="C546" s="1"/>
      <c r="D546" s="1" t="s">
        <v>1519</v>
      </c>
      <c r="E546" s="1" t="s">
        <v>1520</v>
      </c>
      <c r="F546" s="1" t="s">
        <v>1521</v>
      </c>
      <c r="G546" s="1" t="s">
        <v>1522</v>
      </c>
      <c r="H546" s="1" t="s">
        <v>1523</v>
      </c>
      <c r="I546" s="1"/>
      <c r="J546" s="1"/>
      <c r="K546" s="1"/>
      <c r="L546" s="1"/>
      <c r="M546" s="1"/>
      <c r="N546" s="1"/>
      <c r="O546" s="1"/>
      <c r="P546" s="1"/>
      <c r="Q546" s="1"/>
      <c r="R546" s="1"/>
      <c r="S546" s="1"/>
      <c r="T546" s="1"/>
      <c r="U546" s="1"/>
      <c r="V546" s="1"/>
      <c r="W546" s="1"/>
      <c r="X546" s="1"/>
      <c r="Y546" s="1"/>
      <c r="Z546" s="1"/>
      <c r="AA546" s="1"/>
    </row>
    <row r="547" spans="1:27" ht="14.1" hidden="1" customHeight="1">
      <c r="A547" s="1"/>
      <c r="B547" s="1"/>
      <c r="C547" s="1"/>
      <c r="D547" s="154" t="s">
        <v>1524</v>
      </c>
      <c r="E547" s="1" t="s">
        <v>1525</v>
      </c>
      <c r="F547" s="1" t="s">
        <v>1526</v>
      </c>
      <c r="G547" s="1" t="s">
        <v>1527</v>
      </c>
      <c r="H547" s="1" t="s">
        <v>1528</v>
      </c>
      <c r="I547" s="1"/>
      <c r="J547" s="1"/>
      <c r="K547" s="1"/>
      <c r="L547" s="1"/>
      <c r="M547" s="1"/>
      <c r="N547" s="1"/>
      <c r="O547" s="1"/>
      <c r="P547" s="1"/>
      <c r="Q547" s="1"/>
      <c r="R547" s="1"/>
      <c r="S547" s="1"/>
      <c r="T547" s="1"/>
      <c r="U547" s="1"/>
      <c r="V547" s="1"/>
      <c r="W547" s="1"/>
      <c r="X547" s="1"/>
      <c r="Y547" s="1"/>
      <c r="Z547" s="1"/>
      <c r="AA547" s="1"/>
    </row>
    <row r="548" spans="1:27" ht="12" hidden="1" customHeight="1">
      <c r="A548" s="1"/>
      <c r="B548" s="1"/>
      <c r="C548" s="1"/>
      <c r="D548" s="1" t="s">
        <v>875</v>
      </c>
      <c r="E548" s="1" t="s">
        <v>1529</v>
      </c>
      <c r="F548" s="1" t="s">
        <v>1530</v>
      </c>
      <c r="G548" s="1" t="s">
        <v>1531</v>
      </c>
      <c r="H548" s="1" t="s">
        <v>1532</v>
      </c>
      <c r="I548" s="1"/>
      <c r="J548" s="1"/>
      <c r="K548" s="1"/>
      <c r="L548" s="1"/>
      <c r="M548" s="1"/>
      <c r="N548" s="1"/>
      <c r="O548" s="1"/>
      <c r="P548" s="1"/>
      <c r="Q548" s="1"/>
      <c r="R548" s="1"/>
      <c r="S548" s="1"/>
      <c r="T548" s="1"/>
      <c r="U548" s="1"/>
      <c r="V548" s="1"/>
      <c r="W548" s="1"/>
      <c r="X548" s="1"/>
      <c r="Y548" s="1"/>
      <c r="Z548" s="1"/>
      <c r="AA548" s="1"/>
    </row>
    <row r="549" spans="1:27" ht="0.95" hidden="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1" hidden="1" customHeight="1">
      <c r="A550" s="1"/>
      <c r="B550" s="159">
        <v>2</v>
      </c>
      <c r="C550" s="160" t="s">
        <v>185</v>
      </c>
      <c r="D550" s="1" t="s">
        <v>636</v>
      </c>
      <c r="E550" s="1" t="s">
        <v>636</v>
      </c>
      <c r="F550" s="1" t="s">
        <v>636</v>
      </c>
      <c r="G550" s="1" t="s">
        <v>636</v>
      </c>
      <c r="H550" s="1" t="s">
        <v>636</v>
      </c>
      <c r="I550" s="1"/>
      <c r="J550" s="1"/>
      <c r="K550" s="1"/>
      <c r="L550" s="1"/>
      <c r="M550" s="1"/>
      <c r="N550" s="1"/>
      <c r="O550" s="1"/>
      <c r="P550" s="1"/>
      <c r="Q550" s="1"/>
      <c r="R550" s="1"/>
      <c r="S550" s="1"/>
      <c r="T550" s="1"/>
      <c r="U550" s="1"/>
      <c r="V550" s="1"/>
      <c r="W550" s="1"/>
      <c r="X550" s="1"/>
      <c r="Y550" s="1"/>
      <c r="Z550" s="1"/>
      <c r="AA550" s="1"/>
    </row>
    <row r="551" spans="1:27" ht="3.95" hidden="1" customHeight="1">
      <c r="A551" s="1"/>
      <c r="B551" s="1"/>
      <c r="C551" s="1"/>
      <c r="D551" s="1" t="s">
        <v>1533</v>
      </c>
      <c r="E551" s="1" t="s">
        <v>1534</v>
      </c>
      <c r="F551" s="1" t="s">
        <v>1535</v>
      </c>
      <c r="G551" s="1" t="s">
        <v>1536</v>
      </c>
      <c r="H551" s="1" t="s">
        <v>1537</v>
      </c>
      <c r="I551" s="1"/>
      <c r="J551" s="1"/>
      <c r="K551" s="1"/>
      <c r="L551" s="1"/>
      <c r="M551" s="1"/>
      <c r="N551" s="1"/>
      <c r="O551" s="1"/>
      <c r="P551" s="1"/>
      <c r="Q551" s="1"/>
      <c r="R551" s="1"/>
      <c r="S551" s="1"/>
      <c r="T551" s="1"/>
      <c r="U551" s="1"/>
      <c r="V551" s="1"/>
      <c r="W551" s="1"/>
      <c r="X551" s="1"/>
      <c r="Y551" s="1"/>
      <c r="Z551" s="1"/>
      <c r="AA551" s="1"/>
    </row>
    <row r="552" spans="1:27" ht="0.95" hidden="1" customHeight="1">
      <c r="A552" s="1"/>
      <c r="B552" s="1"/>
      <c r="C552" s="1"/>
      <c r="D552" s="1" t="s">
        <v>875</v>
      </c>
      <c r="E552" s="1" t="s">
        <v>1538</v>
      </c>
      <c r="F552" s="1" t="s">
        <v>1539</v>
      </c>
      <c r="G552" s="1" t="s">
        <v>1540</v>
      </c>
      <c r="H552" s="1" t="s">
        <v>1047</v>
      </c>
      <c r="I552" s="1"/>
      <c r="J552" s="1"/>
      <c r="K552" s="1"/>
      <c r="L552" s="1"/>
      <c r="M552" s="1"/>
      <c r="N552" s="1"/>
      <c r="O552" s="1"/>
      <c r="P552" s="1"/>
      <c r="Q552" s="1"/>
      <c r="R552" s="1"/>
      <c r="S552" s="1"/>
      <c r="T552" s="1"/>
      <c r="U552" s="1"/>
      <c r="V552" s="1"/>
      <c r="W552" s="1"/>
      <c r="X552" s="1"/>
      <c r="Y552" s="1"/>
      <c r="Z552" s="1"/>
      <c r="AA552" s="1"/>
    </row>
    <row r="553" spans="1:27" ht="5.0999999999999996" hidden="1" customHeight="1">
      <c r="A553" s="1"/>
      <c r="B553" s="1"/>
      <c r="C553" s="1"/>
      <c r="D553" s="1" t="s">
        <v>1541</v>
      </c>
      <c r="E553" s="1" t="s">
        <v>1529</v>
      </c>
      <c r="F553" s="1" t="s">
        <v>1542</v>
      </c>
      <c r="G553" s="1" t="s">
        <v>1543</v>
      </c>
      <c r="H553" s="1" t="s">
        <v>1544</v>
      </c>
      <c r="I553" s="1"/>
      <c r="J553" s="1"/>
      <c r="K553" s="1"/>
      <c r="L553" s="1"/>
      <c r="M553" s="1"/>
      <c r="N553" s="1"/>
      <c r="O553" s="1"/>
      <c r="P553" s="1"/>
      <c r="Q553" s="1"/>
      <c r="R553" s="1"/>
      <c r="S553" s="1"/>
      <c r="T553" s="1"/>
      <c r="U553" s="1"/>
      <c r="V553" s="1"/>
      <c r="W553" s="1"/>
      <c r="X553" s="1"/>
      <c r="Y553" s="1"/>
      <c r="Z553" s="1"/>
      <c r="AA553" s="1"/>
    </row>
    <row r="554" spans="1:27" ht="0.95" hidden="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6.95" hidden="1" customHeight="1">
      <c r="A555" s="1"/>
      <c r="B555" s="110">
        <v>3</v>
      </c>
      <c r="C555" s="111" t="s">
        <v>193</v>
      </c>
      <c r="D555" s="1" t="s">
        <v>636</v>
      </c>
      <c r="E555" s="1" t="s">
        <v>636</v>
      </c>
      <c r="F555" s="1" t="s">
        <v>636</v>
      </c>
      <c r="G555" s="1" t="s">
        <v>636</v>
      </c>
      <c r="H555" s="1" t="s">
        <v>636</v>
      </c>
      <c r="I555" s="1"/>
      <c r="J555" s="1"/>
      <c r="K555" s="1"/>
      <c r="L555" s="1"/>
      <c r="M555" s="1"/>
      <c r="N555" s="1"/>
      <c r="O555" s="1"/>
      <c r="P555" s="1"/>
      <c r="Q555" s="1"/>
      <c r="R555" s="1"/>
      <c r="S555" s="1"/>
      <c r="T555" s="1"/>
      <c r="U555" s="1"/>
      <c r="V555" s="1"/>
      <c r="W555" s="1"/>
      <c r="X555" s="1"/>
      <c r="Y555" s="1"/>
      <c r="Z555" s="1"/>
      <c r="AA555" s="1"/>
    </row>
    <row r="556" spans="1:27" ht="0.95" hidden="1" customHeight="1">
      <c r="A556" s="1"/>
      <c r="B556" s="1"/>
      <c r="C556" s="1"/>
      <c r="D556" s="1" t="s">
        <v>797</v>
      </c>
      <c r="E556" s="1" t="s">
        <v>1545</v>
      </c>
      <c r="F556" s="1" t="s">
        <v>1546</v>
      </c>
      <c r="G556" s="1" t="s">
        <v>1547</v>
      </c>
      <c r="H556" s="1" t="s">
        <v>1548</v>
      </c>
      <c r="I556" s="1"/>
      <c r="J556" s="1"/>
      <c r="K556" s="1"/>
      <c r="L556" s="1"/>
      <c r="M556" s="1"/>
      <c r="N556" s="1"/>
      <c r="O556" s="1"/>
      <c r="P556" s="1"/>
      <c r="Q556" s="1"/>
      <c r="R556" s="1"/>
      <c r="S556" s="1"/>
      <c r="T556" s="1"/>
      <c r="U556" s="1"/>
      <c r="V556" s="1"/>
      <c r="W556" s="1"/>
      <c r="X556" s="1"/>
      <c r="Y556" s="1"/>
      <c r="Z556" s="1"/>
      <c r="AA556" s="1"/>
    </row>
    <row r="557" spans="1:27" ht="14.1" hidden="1" customHeight="1">
      <c r="A557" s="1"/>
      <c r="B557" s="1"/>
      <c r="C557" s="1"/>
      <c r="D557" s="1" t="s">
        <v>875</v>
      </c>
      <c r="E557" s="1" t="s">
        <v>1549</v>
      </c>
      <c r="F557" s="1" t="s">
        <v>1550</v>
      </c>
      <c r="G557" s="1" t="s">
        <v>1551</v>
      </c>
      <c r="H557" s="1" t="s">
        <v>1552</v>
      </c>
      <c r="I557" s="1"/>
      <c r="J557" s="1"/>
      <c r="K557" s="1"/>
      <c r="L557" s="1"/>
      <c r="M557" s="1"/>
      <c r="N557" s="1"/>
      <c r="O557" s="1"/>
      <c r="P557" s="1"/>
      <c r="Q557" s="1"/>
      <c r="R557" s="1"/>
      <c r="S557" s="1"/>
      <c r="T557" s="1"/>
      <c r="U557" s="1"/>
      <c r="V557" s="1"/>
      <c r="W557" s="1"/>
      <c r="X557" s="1"/>
      <c r="Y557" s="1"/>
      <c r="Z557" s="1"/>
      <c r="AA557" s="1"/>
    </row>
    <row r="558" spans="1:27" ht="5.0999999999999996" hidden="1" customHeight="1">
      <c r="A558" s="1"/>
      <c r="B558" s="1"/>
      <c r="C558" s="1"/>
      <c r="D558" s="1" t="s">
        <v>1541</v>
      </c>
      <c r="E558" s="1" t="s">
        <v>719</v>
      </c>
      <c r="F558" s="1" t="s">
        <v>1553</v>
      </c>
      <c r="G558" s="1" t="s">
        <v>1554</v>
      </c>
      <c r="H558" s="1" t="s">
        <v>1555</v>
      </c>
      <c r="I558" s="1"/>
      <c r="J558" s="1"/>
      <c r="K558" s="1"/>
      <c r="L558" s="1"/>
      <c r="M558" s="1"/>
      <c r="N558" s="1"/>
      <c r="O558" s="1"/>
      <c r="P558" s="1"/>
      <c r="Q558" s="1"/>
      <c r="R558" s="1"/>
      <c r="S558" s="1"/>
      <c r="T558" s="1"/>
      <c r="U558" s="1"/>
      <c r="V558" s="1"/>
      <c r="W558" s="1"/>
      <c r="X558" s="1"/>
      <c r="Y558" s="1"/>
      <c r="Z558" s="1"/>
      <c r="AA558" s="1"/>
    </row>
    <row r="559" spans="1:27" ht="0.95" hidden="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1" hidden="1" customHeight="1">
      <c r="A560" s="1"/>
      <c r="B560" s="110">
        <v>4</v>
      </c>
      <c r="C560" s="111" t="s">
        <v>200</v>
      </c>
      <c r="D560" s="1" t="s">
        <v>636</v>
      </c>
      <c r="E560" s="1" t="s">
        <v>636</v>
      </c>
      <c r="F560" s="1" t="s">
        <v>636</v>
      </c>
      <c r="G560" s="1" t="s">
        <v>636</v>
      </c>
      <c r="H560" s="1" t="s">
        <v>636</v>
      </c>
      <c r="I560" s="1"/>
      <c r="J560" s="1"/>
      <c r="K560" s="1"/>
      <c r="L560" s="1"/>
      <c r="M560" s="1"/>
      <c r="N560" s="1"/>
      <c r="O560" s="1"/>
      <c r="P560" s="1"/>
      <c r="Q560" s="1"/>
      <c r="R560" s="1"/>
      <c r="S560" s="1"/>
      <c r="T560" s="1"/>
      <c r="U560" s="1"/>
      <c r="V560" s="1"/>
      <c r="W560" s="1"/>
      <c r="X560" s="1"/>
      <c r="Y560" s="1"/>
      <c r="Z560" s="1"/>
      <c r="AA560" s="1"/>
    </row>
    <row r="561" spans="1:27" ht="6" hidden="1" customHeight="1">
      <c r="A561" s="1"/>
      <c r="B561" s="1"/>
      <c r="C561" s="1"/>
      <c r="D561" s="1" t="s">
        <v>797</v>
      </c>
      <c r="E561" s="1" t="s">
        <v>857</v>
      </c>
      <c r="F561" s="1" t="s">
        <v>1556</v>
      </c>
      <c r="G561" s="1" t="s">
        <v>1557</v>
      </c>
      <c r="H561" s="1" t="s">
        <v>1558</v>
      </c>
      <c r="I561" s="1"/>
      <c r="J561" s="1"/>
      <c r="K561" s="1"/>
      <c r="L561" s="1"/>
      <c r="M561" s="1"/>
      <c r="N561" s="1"/>
      <c r="O561" s="1"/>
      <c r="P561" s="1"/>
      <c r="Q561" s="1"/>
      <c r="R561" s="1"/>
      <c r="S561" s="1"/>
      <c r="T561" s="1"/>
      <c r="U561" s="1"/>
      <c r="V561" s="1"/>
      <c r="W561" s="1"/>
      <c r="X561" s="1"/>
      <c r="Y561" s="1"/>
      <c r="Z561" s="1"/>
      <c r="AA561" s="1"/>
    </row>
    <row r="562" spans="1:27" ht="0.95" hidden="1" customHeight="1">
      <c r="A562" s="1"/>
      <c r="B562" s="1"/>
      <c r="C562" s="1"/>
      <c r="D562" s="1" t="s">
        <v>875</v>
      </c>
      <c r="E562" s="1" t="s">
        <v>1559</v>
      </c>
      <c r="F562" s="1" t="s">
        <v>1550</v>
      </c>
      <c r="G562" s="1" t="s">
        <v>1560</v>
      </c>
      <c r="H562" s="1" t="s">
        <v>1561</v>
      </c>
      <c r="I562" s="1"/>
      <c r="J562" s="1"/>
      <c r="K562" s="1"/>
      <c r="L562" s="1"/>
      <c r="M562" s="1"/>
      <c r="N562" s="1"/>
      <c r="O562" s="1"/>
      <c r="P562" s="1"/>
      <c r="Q562" s="1"/>
      <c r="R562" s="1"/>
      <c r="S562" s="1"/>
      <c r="T562" s="1"/>
      <c r="U562" s="1"/>
      <c r="V562" s="1"/>
      <c r="W562" s="1"/>
      <c r="X562" s="1"/>
      <c r="Y562" s="1"/>
      <c r="Z562" s="1"/>
      <c r="AA562" s="1"/>
    </row>
    <row r="563" spans="1:27" ht="14.1" hidden="1" customHeight="1">
      <c r="A563" s="1"/>
      <c r="B563" s="1"/>
      <c r="C563" s="1"/>
      <c r="D563" s="1" t="s">
        <v>1562</v>
      </c>
      <c r="E563" s="1" t="s">
        <v>719</v>
      </c>
      <c r="F563" s="1" t="s">
        <v>1563</v>
      </c>
      <c r="G563" s="1" t="s">
        <v>1564</v>
      </c>
      <c r="H563" s="1" t="s">
        <v>1565</v>
      </c>
      <c r="I563" s="1"/>
      <c r="J563" s="1"/>
      <c r="K563" s="1"/>
      <c r="L563" s="1"/>
      <c r="M563" s="1"/>
      <c r="N563" s="1"/>
      <c r="O563" s="1"/>
      <c r="P563" s="1"/>
      <c r="Q563" s="1"/>
      <c r="R563" s="1"/>
      <c r="S563" s="1"/>
      <c r="T563" s="1"/>
      <c r="U563" s="1"/>
      <c r="V563" s="1"/>
      <c r="W563" s="1"/>
      <c r="X563" s="1"/>
      <c r="Y563" s="1"/>
      <c r="Z563" s="1"/>
      <c r="AA563" s="1"/>
    </row>
    <row r="564" spans="1:27" ht="14.1" hidden="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2.1" hidden="1" customHeight="1">
      <c r="A565" s="1"/>
      <c r="B565" s="110">
        <v>5</v>
      </c>
      <c r="C565" s="111" t="s">
        <v>207</v>
      </c>
      <c r="D565" s="1" t="s">
        <v>636</v>
      </c>
      <c r="E565" s="1" t="s">
        <v>636</v>
      </c>
      <c r="F565" s="1" t="s">
        <v>636</v>
      </c>
      <c r="G565" s="1" t="s">
        <v>636</v>
      </c>
      <c r="H565" s="1" t="s">
        <v>636</v>
      </c>
      <c r="I565" s="1"/>
      <c r="J565" s="1"/>
      <c r="K565" s="1"/>
      <c r="L565" s="1"/>
      <c r="M565" s="1"/>
      <c r="N565" s="1"/>
      <c r="O565" s="1"/>
      <c r="P565" s="1"/>
      <c r="Q565" s="1"/>
      <c r="R565" s="1"/>
      <c r="S565" s="1"/>
      <c r="T565" s="1"/>
      <c r="U565" s="1"/>
      <c r="V565" s="1"/>
      <c r="W565" s="1"/>
      <c r="X565" s="1"/>
      <c r="Y565" s="1"/>
      <c r="Z565" s="1"/>
      <c r="AA565" s="1"/>
    </row>
    <row r="566" spans="1:27" ht="0.95" hidden="1" customHeight="1">
      <c r="A566" s="1"/>
      <c r="B566" s="1"/>
      <c r="C566" s="1"/>
      <c r="D566" s="1" t="s">
        <v>797</v>
      </c>
      <c r="E566" s="1" t="s">
        <v>1566</v>
      </c>
      <c r="F566" s="1" t="s">
        <v>1567</v>
      </c>
      <c r="G566" s="1" t="s">
        <v>1568</v>
      </c>
      <c r="H566" s="1" t="s">
        <v>1569</v>
      </c>
      <c r="I566" s="1"/>
      <c r="J566" s="1"/>
      <c r="K566" s="1"/>
      <c r="L566" s="1"/>
      <c r="M566" s="1"/>
      <c r="N566" s="1"/>
      <c r="O566" s="1"/>
      <c r="P566" s="1"/>
      <c r="Q566" s="1"/>
      <c r="R566" s="1"/>
      <c r="S566" s="1"/>
      <c r="T566" s="1"/>
      <c r="U566" s="1"/>
      <c r="V566" s="1"/>
      <c r="W566" s="1"/>
      <c r="X566" s="1"/>
      <c r="Y566" s="1"/>
      <c r="Z566" s="1"/>
      <c r="AA566" s="1"/>
    </row>
    <row r="567" spans="1:27" ht="14.1" hidden="1" customHeight="1">
      <c r="A567" s="1"/>
      <c r="B567" s="1"/>
      <c r="C567" s="1"/>
      <c r="D567" s="1" t="s">
        <v>875</v>
      </c>
      <c r="E567" s="1" t="s">
        <v>1570</v>
      </c>
      <c r="F567" s="1" t="s">
        <v>1571</v>
      </c>
      <c r="G567" s="1" t="s">
        <v>1572</v>
      </c>
      <c r="H567" s="1" t="s">
        <v>1573</v>
      </c>
      <c r="I567" s="1"/>
      <c r="J567" s="1"/>
      <c r="K567" s="1"/>
      <c r="L567" s="1"/>
      <c r="M567" s="1"/>
      <c r="N567" s="1"/>
      <c r="O567" s="1"/>
      <c r="P567" s="1"/>
      <c r="Q567" s="1"/>
      <c r="R567" s="1"/>
      <c r="S567" s="1"/>
      <c r="T567" s="1"/>
      <c r="U567" s="1"/>
      <c r="V567" s="1"/>
      <c r="W567" s="1"/>
      <c r="X567" s="1"/>
      <c r="Y567" s="1"/>
      <c r="Z567" s="1"/>
      <c r="AA567" s="1"/>
    </row>
    <row r="568" spans="1:27" ht="12.95" hidden="1" customHeight="1">
      <c r="A568" s="1"/>
      <c r="B568" s="1"/>
      <c r="C568" s="1"/>
      <c r="D568" s="1" t="s">
        <v>1541</v>
      </c>
      <c r="E568" s="1" t="s">
        <v>719</v>
      </c>
      <c r="F568" s="1" t="s">
        <v>1574</v>
      </c>
      <c r="G568" s="1" t="s">
        <v>1575</v>
      </c>
      <c r="H568" s="1" t="s">
        <v>1576</v>
      </c>
      <c r="I568" s="1"/>
      <c r="J568" s="1"/>
      <c r="K568" s="1"/>
      <c r="L568" s="1"/>
      <c r="M568" s="1"/>
      <c r="N568" s="1"/>
      <c r="O568" s="1"/>
      <c r="P568" s="1"/>
      <c r="Q568" s="1"/>
      <c r="R568" s="1"/>
      <c r="S568" s="1"/>
      <c r="T568" s="1"/>
      <c r="U568" s="1"/>
      <c r="V568" s="1"/>
      <c r="W568" s="1"/>
      <c r="X568" s="1"/>
      <c r="Y568" s="1"/>
      <c r="Z568" s="1"/>
      <c r="AA568" s="1"/>
    </row>
    <row r="569" spans="1:27" ht="0.95" hidden="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1" hidden="1" customHeight="1">
      <c r="A570" s="1"/>
      <c r="B570" s="110">
        <v>6</v>
      </c>
      <c r="C570" s="111" t="s">
        <v>215</v>
      </c>
      <c r="D570" s="1" t="s">
        <v>636</v>
      </c>
      <c r="E570" s="1" t="s">
        <v>636</v>
      </c>
      <c r="F570" s="1" t="s">
        <v>636</v>
      </c>
      <c r="G570" s="1" t="s">
        <v>636</v>
      </c>
      <c r="H570" s="1" t="s">
        <v>636</v>
      </c>
      <c r="I570" s="1"/>
      <c r="J570" s="1"/>
      <c r="K570" s="1"/>
      <c r="L570" s="1"/>
      <c r="M570" s="1"/>
      <c r="N570" s="1"/>
      <c r="O570" s="1"/>
      <c r="P570" s="1"/>
      <c r="Q570" s="1"/>
      <c r="R570" s="1"/>
      <c r="S570" s="1"/>
      <c r="T570" s="1"/>
      <c r="U570" s="1"/>
      <c r="V570" s="1"/>
      <c r="W570" s="1"/>
      <c r="X570" s="1"/>
      <c r="Y570" s="1"/>
      <c r="Z570" s="1"/>
      <c r="AA570" s="1"/>
    </row>
    <row r="571" spans="1:27" ht="3" hidden="1" customHeight="1">
      <c r="A571" s="1"/>
      <c r="B571" s="1"/>
      <c r="C571" s="1"/>
      <c r="D571" s="1" t="s">
        <v>1577</v>
      </c>
      <c r="E571" s="1" t="s">
        <v>1578</v>
      </c>
      <c r="F571" s="1" t="s">
        <v>1579</v>
      </c>
      <c r="G571" s="1" t="s">
        <v>1580</v>
      </c>
      <c r="H571" s="1" t="s">
        <v>1581</v>
      </c>
      <c r="I571" s="1"/>
      <c r="J571" s="1"/>
      <c r="K571" s="1"/>
      <c r="L571" s="1"/>
      <c r="M571" s="1"/>
      <c r="N571" s="1"/>
      <c r="O571" s="1"/>
      <c r="P571" s="1"/>
      <c r="Q571" s="1"/>
      <c r="R571" s="1"/>
      <c r="S571" s="1"/>
      <c r="T571" s="1"/>
      <c r="U571" s="1"/>
      <c r="V571" s="1"/>
      <c r="W571" s="1"/>
      <c r="X571" s="1"/>
      <c r="Y571" s="1"/>
      <c r="Z571" s="1"/>
      <c r="AA571" s="1"/>
    </row>
    <row r="572" spans="1:27" ht="0.95" hidden="1" customHeight="1">
      <c r="A572" s="1"/>
      <c r="B572" s="1"/>
      <c r="C572" s="1"/>
      <c r="D572" s="1" t="s">
        <v>1582</v>
      </c>
      <c r="E572" s="1" t="s">
        <v>1583</v>
      </c>
      <c r="F572" s="1"/>
      <c r="G572" s="1" t="s">
        <v>1584</v>
      </c>
      <c r="H572" s="1" t="s">
        <v>1585</v>
      </c>
      <c r="I572" s="1"/>
      <c r="J572" s="1"/>
      <c r="K572" s="1"/>
      <c r="L572" s="1"/>
      <c r="M572" s="1"/>
      <c r="N572" s="1"/>
      <c r="O572" s="1"/>
      <c r="P572" s="1"/>
      <c r="Q572" s="1"/>
      <c r="R572" s="1"/>
      <c r="S572" s="1"/>
      <c r="T572" s="1"/>
      <c r="U572" s="1"/>
      <c r="V572" s="1"/>
      <c r="W572" s="1"/>
      <c r="X572" s="1"/>
      <c r="Y572" s="1"/>
      <c r="Z572" s="1"/>
      <c r="AA572" s="1"/>
    </row>
    <row r="573" spans="1:27" ht="0.95" hidden="1" customHeight="1">
      <c r="A573" s="1"/>
      <c r="B573" s="1"/>
      <c r="C573" s="1"/>
      <c r="D573" s="1"/>
      <c r="E573" s="1"/>
      <c r="F573" s="1"/>
      <c r="G573" s="1" t="s">
        <v>1586</v>
      </c>
      <c r="H573" s="1"/>
      <c r="I573" s="1"/>
      <c r="J573" s="1"/>
      <c r="K573" s="1"/>
      <c r="L573" s="1"/>
      <c r="M573" s="1"/>
      <c r="N573" s="1"/>
      <c r="O573" s="1"/>
      <c r="P573" s="1"/>
      <c r="Q573" s="1"/>
      <c r="R573" s="1"/>
      <c r="S573" s="1"/>
      <c r="T573" s="1"/>
      <c r="U573" s="1"/>
      <c r="V573" s="1"/>
      <c r="W573" s="1"/>
      <c r="X573" s="1"/>
      <c r="Y573" s="1"/>
      <c r="Z573" s="1"/>
      <c r="AA573" s="1"/>
    </row>
    <row r="574" spans="1:27" ht="0.95" hidden="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0.95" hidden="1" customHeight="1">
      <c r="A575" s="1"/>
      <c r="B575" s="110">
        <v>7</v>
      </c>
      <c r="C575" s="111" t="s">
        <v>223</v>
      </c>
      <c r="D575" s="1" t="s">
        <v>636</v>
      </c>
      <c r="E575" s="1" t="s">
        <v>636</v>
      </c>
      <c r="F575" s="1" t="s">
        <v>636</v>
      </c>
      <c r="G575" s="1" t="s">
        <v>636</v>
      </c>
      <c r="H575" s="1" t="s">
        <v>636</v>
      </c>
      <c r="I575" s="1"/>
      <c r="J575" s="1"/>
      <c r="K575" s="1"/>
      <c r="L575" s="1"/>
      <c r="M575" s="1"/>
      <c r="N575" s="1"/>
      <c r="O575" s="1"/>
      <c r="P575" s="1"/>
      <c r="Q575" s="1"/>
      <c r="R575" s="1"/>
      <c r="S575" s="1"/>
      <c r="T575" s="1"/>
      <c r="U575" s="1"/>
      <c r="V575" s="1"/>
      <c r="W575" s="1"/>
      <c r="X575" s="1"/>
      <c r="Y575" s="1"/>
      <c r="Z575" s="1"/>
      <c r="AA575" s="1"/>
    </row>
    <row r="576" spans="1:27" ht="0.95" hidden="1" customHeight="1">
      <c r="A576" s="1"/>
      <c r="B576" s="1"/>
      <c r="C576" s="1"/>
      <c r="D576" s="1" t="s">
        <v>1587</v>
      </c>
      <c r="E576" s="1" t="s">
        <v>1588</v>
      </c>
      <c r="F576" s="1" t="s">
        <v>1579</v>
      </c>
      <c r="G576" s="1" t="s">
        <v>1589</v>
      </c>
      <c r="H576" s="1" t="s">
        <v>1590</v>
      </c>
      <c r="I576" s="1"/>
      <c r="J576" s="1"/>
      <c r="K576" s="1"/>
      <c r="L576" s="1"/>
      <c r="M576" s="1"/>
      <c r="N576" s="1"/>
      <c r="O576" s="1"/>
      <c r="P576" s="1"/>
      <c r="Q576" s="1"/>
      <c r="R576" s="1"/>
      <c r="S576" s="1"/>
      <c r="T576" s="1"/>
      <c r="U576" s="1"/>
      <c r="V576" s="1"/>
      <c r="W576" s="1"/>
      <c r="X576" s="1"/>
      <c r="Y576" s="1"/>
      <c r="Z576" s="1"/>
      <c r="AA576" s="1"/>
    </row>
    <row r="577" spans="1:27" ht="0.95" hidden="1" customHeight="1">
      <c r="A577" s="1"/>
      <c r="B577" s="1"/>
      <c r="C577" s="1"/>
      <c r="D577" s="1" t="s">
        <v>1591</v>
      </c>
      <c r="E577" s="1" t="s">
        <v>1592</v>
      </c>
      <c r="F577" s="1"/>
      <c r="G577" s="1" t="s">
        <v>1593</v>
      </c>
      <c r="H577" s="1" t="s">
        <v>1594</v>
      </c>
      <c r="I577" s="1"/>
      <c r="J577" s="1"/>
      <c r="K577" s="1"/>
      <c r="L577" s="1"/>
      <c r="M577" s="1"/>
      <c r="N577" s="1"/>
      <c r="O577" s="1"/>
      <c r="P577" s="1"/>
      <c r="Q577" s="1"/>
      <c r="R577" s="1"/>
      <c r="S577" s="1"/>
      <c r="T577" s="1"/>
      <c r="U577" s="1"/>
      <c r="V577" s="1"/>
      <c r="W577" s="1"/>
      <c r="X577" s="1"/>
      <c r="Y577" s="1"/>
      <c r="Z577" s="1"/>
      <c r="AA577" s="1"/>
    </row>
    <row r="578" spans="1:27" ht="0.95" hidden="1" customHeight="1">
      <c r="A578" s="1"/>
      <c r="B578" s="1"/>
      <c r="C578" s="1"/>
      <c r="D578" s="1"/>
      <c r="E578" s="1" t="s">
        <v>1583</v>
      </c>
      <c r="F578" s="1"/>
      <c r="G578" s="1" t="s">
        <v>1586</v>
      </c>
      <c r="H578" s="1" t="s">
        <v>1595</v>
      </c>
      <c r="I578" s="1"/>
      <c r="J578" s="1"/>
      <c r="K578" s="1"/>
      <c r="L578" s="1"/>
      <c r="M578" s="1"/>
      <c r="N578" s="1"/>
      <c r="O578" s="1"/>
      <c r="P578" s="1"/>
      <c r="Q578" s="1"/>
      <c r="R578" s="1"/>
      <c r="S578" s="1"/>
      <c r="T578" s="1"/>
      <c r="U578" s="1"/>
      <c r="V578" s="1"/>
      <c r="W578" s="1"/>
      <c r="X578" s="1"/>
      <c r="Y578" s="1"/>
      <c r="Z578" s="1"/>
      <c r="AA578" s="1"/>
    </row>
    <row r="579" spans="1:27" ht="0.95" hidden="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0.95" hidden="1" customHeight="1">
      <c r="A580" s="1"/>
      <c r="B580" s="110">
        <v>8</v>
      </c>
      <c r="C580" s="111" t="s">
        <v>231</v>
      </c>
      <c r="D580" s="1" t="s">
        <v>636</v>
      </c>
      <c r="E580" s="1" t="s">
        <v>636</v>
      </c>
      <c r="F580" s="1" t="s">
        <v>636</v>
      </c>
      <c r="G580" s="1" t="s">
        <v>636</v>
      </c>
      <c r="H580" s="1" t="s">
        <v>636</v>
      </c>
      <c r="I580" s="1"/>
      <c r="J580" s="1"/>
      <c r="K580" s="1"/>
      <c r="L580" s="1"/>
      <c r="M580" s="1"/>
      <c r="N580" s="1"/>
      <c r="O580" s="1"/>
      <c r="P580" s="1"/>
      <c r="Q580" s="1"/>
      <c r="R580" s="1"/>
      <c r="S580" s="1"/>
      <c r="T580" s="1"/>
      <c r="U580" s="1"/>
      <c r="V580" s="1"/>
      <c r="W580" s="1"/>
      <c r="X580" s="1"/>
      <c r="Y580" s="1"/>
      <c r="Z580" s="1"/>
      <c r="AA580" s="1"/>
    </row>
    <row r="581" spans="1:27" ht="0.95" hidden="1" customHeight="1">
      <c r="A581" s="1"/>
      <c r="B581" s="1"/>
      <c r="C581" s="1"/>
      <c r="D581" s="1" t="s">
        <v>1596</v>
      </c>
      <c r="E581" s="1" t="s">
        <v>1597</v>
      </c>
      <c r="F581" s="1" t="s">
        <v>1598</v>
      </c>
      <c r="G581" s="1" t="s">
        <v>1599</v>
      </c>
      <c r="H581" s="1" t="s">
        <v>1600</v>
      </c>
      <c r="I581" s="1"/>
      <c r="J581" s="1"/>
      <c r="K581" s="1"/>
      <c r="L581" s="1"/>
      <c r="M581" s="1"/>
      <c r="N581" s="1"/>
      <c r="O581" s="1"/>
      <c r="P581" s="1"/>
      <c r="Q581" s="1"/>
      <c r="R581" s="1"/>
      <c r="S581" s="1"/>
      <c r="T581" s="1"/>
      <c r="U581" s="1"/>
      <c r="V581" s="1"/>
      <c r="W581" s="1"/>
      <c r="X581" s="1"/>
      <c r="Y581" s="1"/>
      <c r="Z581" s="1"/>
      <c r="AA581" s="1"/>
    </row>
    <row r="582" spans="1:27" ht="14.1" hidden="1" customHeight="1">
      <c r="A582" s="1"/>
      <c r="B582" s="1"/>
      <c r="C582" s="1"/>
      <c r="D582" s="1" t="s">
        <v>1587</v>
      </c>
      <c r="E582" s="1" t="s">
        <v>1588</v>
      </c>
      <c r="F582" s="1" t="s">
        <v>1601</v>
      </c>
      <c r="G582" s="1" t="s">
        <v>1602</v>
      </c>
      <c r="H582" s="1" t="s">
        <v>1594</v>
      </c>
      <c r="I582" s="1"/>
      <c r="J582" s="1"/>
      <c r="K582" s="1"/>
      <c r="L582" s="1"/>
      <c r="M582" s="1"/>
      <c r="N582" s="1"/>
      <c r="O582" s="1"/>
      <c r="P582" s="1"/>
      <c r="Q582" s="1"/>
      <c r="R582" s="1"/>
      <c r="S582" s="1"/>
      <c r="T582" s="1"/>
      <c r="U582" s="1"/>
      <c r="V582" s="1"/>
      <c r="W582" s="1"/>
      <c r="X582" s="1"/>
      <c r="Y582" s="1"/>
      <c r="Z582" s="1"/>
      <c r="AA582" s="1"/>
    </row>
    <row r="583" spans="1:27" ht="14.1" hidden="1" customHeight="1">
      <c r="A583" s="1"/>
      <c r="B583" s="1"/>
      <c r="C583" s="1"/>
      <c r="D583" s="1" t="s">
        <v>1591</v>
      </c>
      <c r="E583" s="1" t="s">
        <v>1583</v>
      </c>
      <c r="F583" s="1" t="s">
        <v>1603</v>
      </c>
      <c r="G583" s="1" t="s">
        <v>1604</v>
      </c>
      <c r="H583" s="1" t="s">
        <v>1595</v>
      </c>
      <c r="I583" s="1"/>
      <c r="J583" s="1"/>
      <c r="K583" s="1"/>
      <c r="L583" s="1"/>
      <c r="M583" s="1"/>
      <c r="N583" s="1"/>
      <c r="O583" s="1"/>
      <c r="P583" s="1"/>
      <c r="Q583" s="1"/>
      <c r="R583" s="1"/>
      <c r="S583" s="1"/>
      <c r="T583" s="1"/>
      <c r="U583" s="1"/>
      <c r="V583" s="1"/>
      <c r="W583" s="1"/>
      <c r="X583" s="1"/>
      <c r="Y583" s="1"/>
      <c r="Z583" s="1"/>
      <c r="AA583" s="1"/>
    </row>
    <row r="584" spans="1:27" ht="14.1" hidden="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1" hidden="1" customHeight="1">
      <c r="A585" s="1"/>
      <c r="B585" s="110">
        <v>9</v>
      </c>
      <c r="C585" s="111" t="s">
        <v>239</v>
      </c>
      <c r="D585" s="1" t="s">
        <v>636</v>
      </c>
      <c r="E585" s="1" t="s">
        <v>636</v>
      </c>
      <c r="F585" s="1" t="s">
        <v>636</v>
      </c>
      <c r="G585" s="1" t="s">
        <v>636</v>
      </c>
      <c r="H585" s="1" t="s">
        <v>636</v>
      </c>
      <c r="I585" s="1"/>
      <c r="J585" s="1"/>
      <c r="K585" s="1"/>
      <c r="L585" s="1"/>
      <c r="M585" s="1"/>
      <c r="N585" s="1"/>
      <c r="O585" s="1"/>
      <c r="P585" s="1"/>
      <c r="Q585" s="1"/>
      <c r="R585" s="1"/>
      <c r="S585" s="1"/>
      <c r="T585" s="1"/>
      <c r="U585" s="1"/>
      <c r="V585" s="1"/>
      <c r="W585" s="1"/>
      <c r="X585" s="1"/>
      <c r="Y585" s="1"/>
      <c r="Z585" s="1"/>
      <c r="AA585" s="1"/>
    </row>
    <row r="586" spans="1:27" ht="14.1" hidden="1" customHeight="1">
      <c r="A586" s="1"/>
      <c r="B586" s="1"/>
      <c r="C586" s="1"/>
      <c r="D586" s="1" t="s">
        <v>1596</v>
      </c>
      <c r="E586" s="1" t="s">
        <v>1605</v>
      </c>
      <c r="F586" s="1" t="s">
        <v>1606</v>
      </c>
      <c r="G586" s="1" t="s">
        <v>1607</v>
      </c>
      <c r="H586" s="1" t="s">
        <v>1608</v>
      </c>
      <c r="I586" s="1"/>
      <c r="J586" s="1"/>
      <c r="K586" s="1"/>
      <c r="L586" s="1"/>
      <c r="M586" s="1"/>
      <c r="N586" s="1"/>
      <c r="O586" s="1"/>
      <c r="P586" s="1"/>
      <c r="Q586" s="1"/>
      <c r="R586" s="1"/>
      <c r="S586" s="1"/>
      <c r="T586" s="1"/>
      <c r="U586" s="1"/>
      <c r="V586" s="1"/>
      <c r="W586" s="1"/>
      <c r="X586" s="1"/>
      <c r="Y586" s="1"/>
      <c r="Z586" s="1"/>
      <c r="AA586" s="1"/>
    </row>
    <row r="587" spans="1:27" ht="14.1" hidden="1" customHeight="1">
      <c r="A587" s="1"/>
      <c r="B587" s="1"/>
      <c r="C587" s="1"/>
      <c r="D587" s="1" t="s">
        <v>1587</v>
      </c>
      <c r="E587" s="1" t="s">
        <v>1597</v>
      </c>
      <c r="F587" s="1" t="s">
        <v>1603</v>
      </c>
      <c r="G587" s="1" t="s">
        <v>1609</v>
      </c>
      <c r="H587" s="1" t="s">
        <v>1594</v>
      </c>
      <c r="I587" s="1"/>
      <c r="J587" s="1"/>
      <c r="K587" s="1"/>
      <c r="L587" s="1"/>
      <c r="M587" s="1"/>
      <c r="N587" s="1"/>
      <c r="O587" s="1"/>
      <c r="P587" s="1"/>
      <c r="Q587" s="1"/>
      <c r="R587" s="1"/>
      <c r="S587" s="1"/>
      <c r="T587" s="1"/>
      <c r="U587" s="1"/>
      <c r="V587" s="1"/>
      <c r="W587" s="1"/>
      <c r="X587" s="1"/>
      <c r="Y587" s="1"/>
      <c r="Z587" s="1"/>
      <c r="AA587" s="1"/>
    </row>
    <row r="588" spans="1:27" ht="14.1" hidden="1" customHeight="1">
      <c r="A588" s="1"/>
      <c r="B588" s="1"/>
      <c r="C588" s="1"/>
      <c r="D588" s="1" t="s">
        <v>1591</v>
      </c>
      <c r="E588" s="1" t="s">
        <v>1583</v>
      </c>
      <c r="F588" s="1" t="s">
        <v>1610</v>
      </c>
      <c r="G588" s="1" t="s">
        <v>1611</v>
      </c>
      <c r="H588" s="1" t="s">
        <v>1021</v>
      </c>
      <c r="I588" s="1"/>
      <c r="J588" s="1"/>
      <c r="K588" s="1"/>
      <c r="L588" s="1"/>
      <c r="M588" s="1"/>
      <c r="N588" s="1"/>
      <c r="O588" s="1"/>
      <c r="P588" s="1"/>
      <c r="Q588" s="1"/>
      <c r="R588" s="1"/>
      <c r="S588" s="1"/>
      <c r="T588" s="1"/>
      <c r="U588" s="1"/>
      <c r="V588" s="1"/>
      <c r="W588" s="1"/>
      <c r="X588" s="1"/>
      <c r="Y588" s="1"/>
      <c r="Z588" s="1"/>
      <c r="AA588" s="1"/>
    </row>
    <row r="589" spans="1:27" ht="14.1" hidden="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1" hidden="1" customHeight="1">
      <c r="A590" s="1"/>
      <c r="B590" s="110">
        <v>10</v>
      </c>
      <c r="C590" s="160" t="s">
        <v>247</v>
      </c>
      <c r="D590" s="1" t="s">
        <v>636</v>
      </c>
      <c r="E590" s="1" t="s">
        <v>636</v>
      </c>
      <c r="F590" s="1" t="s">
        <v>636</v>
      </c>
      <c r="G590" s="1" t="s">
        <v>636</v>
      </c>
      <c r="H590" s="1" t="s">
        <v>636</v>
      </c>
      <c r="I590" s="1"/>
      <c r="J590" s="1"/>
      <c r="K590" s="1"/>
      <c r="L590" s="1"/>
      <c r="M590" s="1"/>
      <c r="N590" s="1"/>
      <c r="O590" s="1"/>
      <c r="P590" s="1"/>
      <c r="Q590" s="1"/>
      <c r="R590" s="1"/>
      <c r="S590" s="1"/>
      <c r="T590" s="1"/>
      <c r="U590" s="1"/>
      <c r="V590" s="1"/>
      <c r="W590" s="1"/>
      <c r="X590" s="1"/>
      <c r="Y590" s="1"/>
      <c r="Z590" s="1"/>
      <c r="AA590" s="1"/>
    </row>
    <row r="591" spans="1:27" ht="14.1" hidden="1" customHeight="1">
      <c r="A591" s="1"/>
      <c r="B591" s="1"/>
      <c r="C591" s="1"/>
      <c r="D591" s="1" t="s">
        <v>1596</v>
      </c>
      <c r="E591" s="1" t="s">
        <v>1597</v>
      </c>
      <c r="F591" s="1" t="s">
        <v>1612</v>
      </c>
      <c r="G591" s="1" t="s">
        <v>1613</v>
      </c>
      <c r="H591" s="1" t="s">
        <v>1614</v>
      </c>
      <c r="I591" s="1"/>
      <c r="J591" s="1"/>
      <c r="K591" s="1"/>
      <c r="L591" s="1"/>
      <c r="M591" s="1"/>
      <c r="N591" s="1"/>
      <c r="O591" s="1"/>
      <c r="P591" s="1"/>
      <c r="Q591" s="1"/>
      <c r="R591" s="1"/>
      <c r="S591" s="1"/>
      <c r="T591" s="1"/>
      <c r="U591" s="1"/>
      <c r="V591" s="1"/>
      <c r="W591" s="1"/>
      <c r="X591" s="1"/>
      <c r="Y591" s="1"/>
      <c r="Z591" s="1"/>
      <c r="AA591" s="1"/>
    </row>
    <row r="592" spans="1:27" ht="14.1" hidden="1" customHeight="1">
      <c r="A592" s="1"/>
      <c r="B592" s="1"/>
      <c r="C592" s="1"/>
      <c r="D592" s="1" t="s">
        <v>1587</v>
      </c>
      <c r="E592" s="1" t="s">
        <v>1583</v>
      </c>
      <c r="F592" s="1" t="s">
        <v>1615</v>
      </c>
      <c r="G592" s="1" t="s">
        <v>1616</v>
      </c>
      <c r="H592" s="1" t="s">
        <v>1594</v>
      </c>
      <c r="I592" s="1"/>
      <c r="J592" s="1"/>
      <c r="K592" s="1"/>
      <c r="L592" s="1"/>
      <c r="M592" s="1"/>
      <c r="N592" s="1"/>
      <c r="O592" s="1"/>
      <c r="P592" s="1"/>
      <c r="Q592" s="1"/>
      <c r="R592" s="1"/>
      <c r="S592" s="1"/>
      <c r="T592" s="1"/>
      <c r="U592" s="1"/>
      <c r="V592" s="1"/>
      <c r="W592" s="1"/>
      <c r="X592" s="1"/>
      <c r="Y592" s="1"/>
      <c r="Z592" s="1"/>
      <c r="AA592" s="1"/>
    </row>
    <row r="593" spans="1:27" ht="14.1" hidden="1" customHeight="1">
      <c r="A593" s="1"/>
      <c r="B593" s="1"/>
      <c r="C593" s="1"/>
      <c r="D593" s="1" t="s">
        <v>1591</v>
      </c>
      <c r="E593" s="1" t="s">
        <v>1617</v>
      </c>
      <c r="F593" s="1" t="s">
        <v>2021</v>
      </c>
      <c r="G593" s="1" t="s">
        <v>1618</v>
      </c>
      <c r="H593" s="1" t="s">
        <v>1619</v>
      </c>
      <c r="I593" s="1"/>
      <c r="J593" s="1"/>
      <c r="K593" s="1"/>
      <c r="L593" s="1"/>
      <c r="M593" s="1"/>
      <c r="N593" s="1"/>
      <c r="O593" s="1"/>
      <c r="P593" s="1"/>
      <c r="Q593" s="1"/>
      <c r="R593" s="1"/>
      <c r="S593" s="1"/>
      <c r="T593" s="1"/>
      <c r="U593" s="1"/>
      <c r="V593" s="1"/>
      <c r="W593" s="1"/>
      <c r="X593" s="1"/>
      <c r="Y593" s="1"/>
      <c r="Z593" s="1"/>
      <c r="AA593" s="1"/>
    </row>
    <row r="594" spans="1:27" ht="14.1" hidden="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1" hidden="1" customHeight="1">
      <c r="A595" s="1"/>
      <c r="B595" s="110">
        <v>11</v>
      </c>
      <c r="C595" s="111" t="s">
        <v>255</v>
      </c>
      <c r="D595" s="1" t="s">
        <v>636</v>
      </c>
      <c r="E595" s="1" t="s">
        <v>636</v>
      </c>
      <c r="F595" s="1" t="s">
        <v>636</v>
      </c>
      <c r="G595" s="1" t="s">
        <v>636</v>
      </c>
      <c r="H595" s="1" t="s">
        <v>636</v>
      </c>
      <c r="I595" s="1"/>
      <c r="J595" s="1"/>
      <c r="K595" s="1"/>
      <c r="L595" s="1"/>
      <c r="M595" s="1"/>
      <c r="N595" s="1"/>
      <c r="O595" s="1"/>
      <c r="P595" s="1"/>
      <c r="Q595" s="1"/>
      <c r="R595" s="1"/>
      <c r="S595" s="1"/>
      <c r="T595" s="1"/>
      <c r="U595" s="1"/>
      <c r="V595" s="1"/>
      <c r="W595" s="1"/>
      <c r="X595" s="1"/>
      <c r="Y595" s="1"/>
      <c r="Z595" s="1"/>
      <c r="AA595" s="1"/>
    </row>
    <row r="596" spans="1:27" ht="14.1" hidden="1" customHeight="1">
      <c r="A596" s="1"/>
      <c r="B596" s="1"/>
      <c r="C596" s="1"/>
      <c r="D596" s="1" t="s">
        <v>1620</v>
      </c>
      <c r="E596" s="1" t="s">
        <v>1621</v>
      </c>
      <c r="F596" s="1" t="s">
        <v>1622</v>
      </c>
      <c r="G596" s="1" t="s">
        <v>1623</v>
      </c>
      <c r="H596" s="1" t="s">
        <v>1624</v>
      </c>
      <c r="I596" s="1"/>
      <c r="J596" s="1"/>
      <c r="K596" s="1"/>
      <c r="L596" s="1"/>
      <c r="M596" s="1"/>
      <c r="N596" s="1"/>
      <c r="O596" s="1"/>
      <c r="P596" s="1"/>
      <c r="Q596" s="1"/>
      <c r="R596" s="1"/>
      <c r="S596" s="1"/>
      <c r="T596" s="1"/>
      <c r="U596" s="1"/>
      <c r="V596" s="1"/>
      <c r="W596" s="1"/>
      <c r="X596" s="1"/>
      <c r="Y596" s="1"/>
      <c r="Z596" s="1"/>
      <c r="AA596" s="1"/>
    </row>
    <row r="597" spans="1:27" ht="14.1" hidden="1" customHeight="1">
      <c r="A597" s="1"/>
      <c r="B597" s="1"/>
      <c r="C597" s="1"/>
      <c r="D597" s="1" t="s">
        <v>1625</v>
      </c>
      <c r="E597" s="1" t="s">
        <v>1626</v>
      </c>
      <c r="F597" s="1" t="s">
        <v>1627</v>
      </c>
      <c r="G597" s="1" t="s">
        <v>1628</v>
      </c>
      <c r="H597" s="1" t="s">
        <v>1629</v>
      </c>
      <c r="I597" s="1"/>
      <c r="J597" s="1"/>
      <c r="K597" s="1"/>
      <c r="L597" s="1"/>
      <c r="M597" s="1"/>
      <c r="N597" s="1"/>
      <c r="O597" s="1"/>
      <c r="P597" s="1"/>
      <c r="Q597" s="1"/>
      <c r="R597" s="1"/>
      <c r="S597" s="1"/>
      <c r="T597" s="1"/>
      <c r="U597" s="1"/>
      <c r="V597" s="1"/>
      <c r="W597" s="1"/>
      <c r="X597" s="1"/>
      <c r="Y597" s="1"/>
      <c r="Z597" s="1"/>
      <c r="AA597" s="1"/>
    </row>
    <row r="598" spans="1:27" ht="14.1" hidden="1" customHeight="1">
      <c r="A598" s="1"/>
      <c r="B598" s="1"/>
      <c r="C598" s="1"/>
      <c r="D598" s="1" t="s">
        <v>1630</v>
      </c>
      <c r="E598" s="1" t="s">
        <v>1631</v>
      </c>
      <c r="F598" s="1"/>
      <c r="G598" s="1" t="s">
        <v>1632</v>
      </c>
      <c r="H598" s="1" t="s">
        <v>1595</v>
      </c>
      <c r="I598" s="1"/>
      <c r="J598" s="1"/>
      <c r="K598" s="1"/>
      <c r="L598" s="1"/>
      <c r="M598" s="1"/>
      <c r="N598" s="1"/>
      <c r="O598" s="1"/>
      <c r="P598" s="1"/>
      <c r="Q598" s="1"/>
      <c r="R598" s="1"/>
      <c r="S598" s="1"/>
      <c r="T598" s="1"/>
      <c r="U598" s="1"/>
      <c r="V598" s="1"/>
      <c r="W598" s="1"/>
      <c r="X598" s="1"/>
      <c r="Y598" s="1"/>
      <c r="Z598" s="1"/>
      <c r="AA598" s="1"/>
    </row>
    <row r="599" spans="1:27" ht="14.1" hidden="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1" hidden="1" customHeight="1">
      <c r="A600" s="1"/>
      <c r="B600" s="110">
        <v>12</v>
      </c>
      <c r="C600" s="111" t="s">
        <v>263</v>
      </c>
      <c r="D600" s="1" t="s">
        <v>636</v>
      </c>
      <c r="E600" s="1" t="s">
        <v>636</v>
      </c>
      <c r="F600" s="1" t="s">
        <v>636</v>
      </c>
      <c r="G600" s="1" t="s">
        <v>636</v>
      </c>
      <c r="H600" s="1" t="s">
        <v>636</v>
      </c>
      <c r="I600" s="1"/>
      <c r="J600" s="1"/>
      <c r="K600" s="1"/>
      <c r="L600" s="1"/>
      <c r="M600" s="1"/>
      <c r="N600" s="1"/>
      <c r="O600" s="1"/>
      <c r="P600" s="1"/>
      <c r="Q600" s="1"/>
      <c r="R600" s="1"/>
      <c r="S600" s="1"/>
      <c r="T600" s="1"/>
      <c r="U600" s="1"/>
      <c r="V600" s="1"/>
      <c r="W600" s="1"/>
      <c r="X600" s="1"/>
      <c r="Y600" s="1"/>
      <c r="Z600" s="1"/>
      <c r="AA600" s="1"/>
    </row>
    <row r="601" spans="1:27" ht="14.1" hidden="1" customHeight="1">
      <c r="A601" s="1"/>
      <c r="B601" s="1"/>
      <c r="C601" s="1"/>
      <c r="D601" s="1" t="s">
        <v>1633</v>
      </c>
      <c r="E601" s="1" t="s">
        <v>1597</v>
      </c>
      <c r="F601" s="1" t="s">
        <v>1634</v>
      </c>
      <c r="G601" s="1" t="s">
        <v>1635</v>
      </c>
      <c r="H601" s="1" t="s">
        <v>1629</v>
      </c>
      <c r="I601" s="1"/>
      <c r="J601" s="1"/>
      <c r="K601" s="1"/>
      <c r="L601" s="1"/>
      <c r="M601" s="1"/>
      <c r="N601" s="1"/>
      <c r="O601" s="1"/>
      <c r="P601" s="1"/>
      <c r="Q601" s="1"/>
      <c r="R601" s="1"/>
      <c r="S601" s="1"/>
      <c r="T601" s="1"/>
      <c r="U601" s="1"/>
      <c r="V601" s="1"/>
      <c r="W601" s="1"/>
      <c r="X601" s="1"/>
      <c r="Y601" s="1"/>
      <c r="Z601" s="1"/>
      <c r="AA601" s="1"/>
    </row>
    <row r="602" spans="1:27" ht="14.1" hidden="1" customHeight="1">
      <c r="A602" s="1"/>
      <c r="B602" s="1"/>
      <c r="C602" s="1"/>
      <c r="D602" s="1" t="s">
        <v>1636</v>
      </c>
      <c r="E602" s="1"/>
      <c r="F602" s="1" t="s">
        <v>1637</v>
      </c>
      <c r="G602" s="1" t="s">
        <v>1638</v>
      </c>
      <c r="H602" s="1" t="s">
        <v>1619</v>
      </c>
      <c r="I602" s="1"/>
      <c r="J602" s="1"/>
      <c r="K602" s="1"/>
      <c r="L602" s="1"/>
      <c r="M602" s="1"/>
      <c r="N602" s="1"/>
      <c r="O602" s="1"/>
      <c r="P602" s="1"/>
      <c r="Q602" s="1"/>
      <c r="R602" s="1"/>
      <c r="S602" s="1"/>
      <c r="T602" s="1"/>
      <c r="U602" s="1"/>
      <c r="V602" s="1"/>
      <c r="W602" s="1"/>
      <c r="X602" s="1"/>
      <c r="Y602" s="1"/>
      <c r="Z602" s="1"/>
      <c r="AA602" s="1"/>
    </row>
    <row r="603" spans="1:27" ht="14.1" hidden="1" customHeight="1">
      <c r="A603" s="1"/>
      <c r="B603" s="1"/>
      <c r="C603" s="1"/>
      <c r="D603" s="1" t="s">
        <v>1591</v>
      </c>
      <c r="E603" s="1"/>
      <c r="F603" s="1"/>
      <c r="G603" s="1" t="s">
        <v>1639</v>
      </c>
      <c r="H603" s="1" t="s">
        <v>1640</v>
      </c>
      <c r="I603" s="1"/>
      <c r="J603" s="1"/>
      <c r="K603" s="1"/>
      <c r="L603" s="1"/>
      <c r="M603" s="1"/>
      <c r="N603" s="1"/>
      <c r="O603" s="1"/>
      <c r="P603" s="1"/>
      <c r="Q603" s="1"/>
      <c r="R603" s="1"/>
      <c r="S603" s="1"/>
      <c r="T603" s="1"/>
      <c r="U603" s="1"/>
      <c r="V603" s="1"/>
      <c r="W603" s="1"/>
      <c r="X603" s="1"/>
      <c r="Y603" s="1"/>
      <c r="Z603" s="1"/>
      <c r="AA603" s="1"/>
    </row>
    <row r="604" spans="1:27" ht="14.1" hidden="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1" hidden="1" customHeight="1">
      <c r="A605" s="1"/>
      <c r="B605" s="110">
        <v>13</v>
      </c>
      <c r="C605" s="111" t="s">
        <v>271</v>
      </c>
      <c r="D605" s="1" t="s">
        <v>636</v>
      </c>
      <c r="E605" s="1" t="s">
        <v>636</v>
      </c>
      <c r="F605" s="1" t="s">
        <v>636</v>
      </c>
      <c r="G605" s="1" t="s">
        <v>636</v>
      </c>
      <c r="H605" s="1" t="s">
        <v>636</v>
      </c>
      <c r="I605" s="1"/>
      <c r="J605" s="1"/>
      <c r="K605" s="1"/>
      <c r="L605" s="1"/>
      <c r="M605" s="1"/>
      <c r="N605" s="1"/>
      <c r="O605" s="1"/>
      <c r="P605" s="1"/>
      <c r="Q605" s="1"/>
      <c r="R605" s="1"/>
      <c r="S605" s="1"/>
      <c r="T605" s="1"/>
      <c r="U605" s="1"/>
      <c r="V605" s="1"/>
      <c r="W605" s="1"/>
      <c r="X605" s="1"/>
      <c r="Y605" s="1"/>
      <c r="Z605" s="1"/>
      <c r="AA605" s="1"/>
    </row>
    <row r="606" spans="1:27" ht="14.1" hidden="1" customHeight="1">
      <c r="A606" s="1"/>
      <c r="B606" s="1"/>
      <c r="C606" s="1"/>
      <c r="D606" s="1" t="s">
        <v>1633</v>
      </c>
      <c r="E606" s="1" t="s">
        <v>1597</v>
      </c>
      <c r="F606" s="1" t="s">
        <v>1641</v>
      </c>
      <c r="G606" s="1" t="s">
        <v>1642</v>
      </c>
      <c r="H606" s="1" t="s">
        <v>1643</v>
      </c>
      <c r="I606" s="1"/>
      <c r="J606" s="1"/>
      <c r="K606" s="1"/>
      <c r="L606" s="1"/>
      <c r="M606" s="1"/>
      <c r="N606" s="1"/>
      <c r="O606" s="1"/>
      <c r="P606" s="1"/>
      <c r="Q606" s="1"/>
      <c r="R606" s="1"/>
      <c r="S606" s="1"/>
      <c r="T606" s="1"/>
      <c r="U606" s="1"/>
      <c r="V606" s="1"/>
      <c r="W606" s="1"/>
      <c r="X606" s="1"/>
      <c r="Y606" s="1"/>
      <c r="Z606" s="1"/>
      <c r="AA606" s="1"/>
    </row>
    <row r="607" spans="1:27" ht="14.1" hidden="1" customHeight="1">
      <c r="A607" s="1"/>
      <c r="B607" s="1"/>
      <c r="C607" s="1"/>
      <c r="D607" s="1" t="s">
        <v>1591</v>
      </c>
      <c r="E607" s="1" t="s">
        <v>1644</v>
      </c>
      <c r="F607" s="1" t="s">
        <v>1645</v>
      </c>
      <c r="G607" s="1" t="s">
        <v>1646</v>
      </c>
      <c r="H607" s="1" t="s">
        <v>1594</v>
      </c>
      <c r="I607" s="1"/>
      <c r="J607" s="1"/>
      <c r="K607" s="1"/>
      <c r="L607" s="1"/>
      <c r="M607" s="1"/>
      <c r="N607" s="1"/>
      <c r="O607" s="1"/>
      <c r="P607" s="1"/>
      <c r="Q607" s="1"/>
      <c r="R607" s="1"/>
      <c r="S607" s="1"/>
      <c r="T607" s="1"/>
      <c r="U607" s="1"/>
      <c r="V607" s="1"/>
      <c r="W607" s="1"/>
      <c r="X607" s="1"/>
      <c r="Y607" s="1"/>
      <c r="Z607" s="1"/>
      <c r="AA607" s="1"/>
    </row>
    <row r="608" spans="1:27" ht="14.1" hidden="1" customHeight="1">
      <c r="A608" s="1"/>
      <c r="B608" s="1"/>
      <c r="C608" s="1"/>
      <c r="D608" s="1"/>
      <c r="E608" s="1" t="s">
        <v>1647</v>
      </c>
      <c r="F608" s="1"/>
      <c r="G608" s="1" t="s">
        <v>1648</v>
      </c>
      <c r="H608" s="1" t="s">
        <v>1649</v>
      </c>
      <c r="I608" s="1"/>
      <c r="J608" s="1"/>
      <c r="K608" s="1"/>
      <c r="L608" s="1"/>
      <c r="M608" s="1"/>
      <c r="N608" s="1"/>
      <c r="O608" s="1"/>
      <c r="P608" s="1"/>
      <c r="Q608" s="1"/>
      <c r="R608" s="1"/>
      <c r="S608" s="1"/>
      <c r="T608" s="1"/>
      <c r="U608" s="1"/>
      <c r="V608" s="1"/>
      <c r="W608" s="1"/>
      <c r="X608" s="1"/>
      <c r="Y608" s="1"/>
      <c r="Z608" s="1"/>
      <c r="AA608" s="1"/>
    </row>
    <row r="609" spans="1:27" ht="14.1" hidden="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1" hidden="1" customHeight="1">
      <c r="A610" s="1"/>
      <c r="B610" s="110">
        <v>14</v>
      </c>
      <c r="C610" s="111" t="s">
        <v>279</v>
      </c>
      <c r="D610" s="1" t="s">
        <v>636</v>
      </c>
      <c r="E610" s="1"/>
      <c r="F610" s="1" t="s">
        <v>636</v>
      </c>
      <c r="G610" s="1" t="s">
        <v>636</v>
      </c>
      <c r="H610" s="1" t="s">
        <v>636</v>
      </c>
      <c r="I610" s="1"/>
      <c r="J610" s="1"/>
      <c r="K610" s="1"/>
      <c r="L610" s="1"/>
      <c r="M610" s="1"/>
      <c r="N610" s="1"/>
      <c r="O610" s="1"/>
      <c r="P610" s="1"/>
      <c r="Q610" s="1"/>
      <c r="R610" s="1"/>
      <c r="S610" s="1"/>
      <c r="T610" s="1"/>
      <c r="U610" s="1"/>
      <c r="V610" s="1"/>
      <c r="W610" s="1"/>
      <c r="X610" s="1"/>
      <c r="Y610" s="1"/>
      <c r="Z610" s="1"/>
      <c r="AA610" s="1"/>
    </row>
    <row r="611" spans="1:27" ht="14.1" hidden="1" customHeight="1">
      <c r="A611" s="1"/>
      <c r="B611" s="1"/>
      <c r="C611" s="1"/>
      <c r="D611" s="1" t="s">
        <v>1650</v>
      </c>
      <c r="E611" s="1" t="s">
        <v>1651</v>
      </c>
      <c r="F611" s="1" t="s">
        <v>1652</v>
      </c>
      <c r="G611" s="1" t="s">
        <v>1653</v>
      </c>
      <c r="H611" s="1" t="s">
        <v>1654</v>
      </c>
      <c r="I611" s="1"/>
      <c r="J611" s="1"/>
      <c r="K611" s="1"/>
      <c r="L611" s="1"/>
      <c r="M611" s="1"/>
      <c r="N611" s="1"/>
      <c r="O611" s="1"/>
      <c r="P611" s="1"/>
      <c r="Q611" s="1"/>
      <c r="R611" s="1"/>
      <c r="S611" s="1"/>
      <c r="T611" s="1"/>
      <c r="U611" s="1"/>
      <c r="V611" s="1"/>
      <c r="W611" s="1"/>
      <c r="X611" s="1"/>
      <c r="Y611" s="1"/>
      <c r="Z611" s="1"/>
      <c r="AA611" s="1"/>
    </row>
    <row r="612" spans="1:27" ht="14.1" hidden="1" customHeight="1">
      <c r="A612" s="1"/>
      <c r="B612" s="1"/>
      <c r="C612" s="1"/>
      <c r="D612" s="1" t="s">
        <v>1591</v>
      </c>
      <c r="E612" s="1" t="s">
        <v>1655</v>
      </c>
      <c r="F612" s="1" t="s">
        <v>1656</v>
      </c>
      <c r="G612" s="1" t="s">
        <v>1657</v>
      </c>
      <c r="H612" s="1" t="s">
        <v>1594</v>
      </c>
      <c r="I612" s="1"/>
      <c r="J612" s="1"/>
      <c r="K612" s="1"/>
      <c r="L612" s="1"/>
      <c r="M612" s="1"/>
      <c r="N612" s="1"/>
      <c r="O612" s="1"/>
      <c r="P612" s="1"/>
      <c r="Q612" s="1"/>
      <c r="R612" s="1"/>
      <c r="S612" s="1"/>
      <c r="T612" s="1"/>
      <c r="U612" s="1"/>
      <c r="V612" s="1"/>
      <c r="W612" s="1"/>
      <c r="X612" s="1"/>
      <c r="Y612" s="1"/>
      <c r="Z612" s="1"/>
      <c r="AA612" s="1"/>
    </row>
    <row r="613" spans="1:27" ht="14.1" hidden="1" customHeight="1">
      <c r="A613" s="1"/>
      <c r="B613" s="1"/>
      <c r="C613" s="1"/>
      <c r="D613" s="1" t="s">
        <v>1596</v>
      </c>
      <c r="E613" s="1"/>
      <c r="F613" s="1"/>
      <c r="G613" s="1" t="s">
        <v>1658</v>
      </c>
      <c r="H613" s="1" t="s">
        <v>1595</v>
      </c>
      <c r="I613" s="1"/>
      <c r="J613" s="1"/>
      <c r="K613" s="1"/>
      <c r="L613" s="1"/>
      <c r="M613" s="1"/>
      <c r="N613" s="1"/>
      <c r="O613" s="1"/>
      <c r="P613" s="1"/>
      <c r="Q613" s="1"/>
      <c r="R613" s="1"/>
      <c r="S613" s="1"/>
      <c r="T613" s="1"/>
      <c r="U613" s="1"/>
      <c r="V613" s="1"/>
      <c r="W613" s="1"/>
      <c r="X613" s="1"/>
      <c r="Y613" s="1"/>
      <c r="Z613" s="1"/>
      <c r="AA613" s="1"/>
    </row>
    <row r="614" spans="1:27" ht="14.1" hidden="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1" hidden="1" customHeight="1">
      <c r="A615" s="1"/>
      <c r="B615" s="110">
        <v>15</v>
      </c>
      <c r="C615" s="111" t="s">
        <v>287</v>
      </c>
      <c r="D615" s="1" t="s">
        <v>636</v>
      </c>
      <c r="E615" s="1" t="s">
        <v>636</v>
      </c>
      <c r="F615" s="1" t="s">
        <v>636</v>
      </c>
      <c r="G615" s="1" t="s">
        <v>636</v>
      </c>
      <c r="H615" s="1" t="s">
        <v>636</v>
      </c>
      <c r="I615" s="1"/>
      <c r="J615" s="1"/>
      <c r="K615" s="1"/>
      <c r="L615" s="1"/>
      <c r="M615" s="1"/>
      <c r="N615" s="1"/>
      <c r="O615" s="1"/>
      <c r="P615" s="1"/>
      <c r="Q615" s="1"/>
      <c r="R615" s="1"/>
      <c r="S615" s="1"/>
      <c r="T615" s="1"/>
      <c r="U615" s="1"/>
      <c r="V615" s="1"/>
      <c r="W615" s="1"/>
      <c r="X615" s="1"/>
      <c r="Y615" s="1"/>
      <c r="Z615" s="1"/>
      <c r="AA615" s="1"/>
    </row>
    <row r="616" spans="1:27" ht="14.1" hidden="1" customHeight="1">
      <c r="A616" s="1"/>
      <c r="B616" s="1"/>
      <c r="C616" s="1"/>
      <c r="D616" s="1" t="s">
        <v>1596</v>
      </c>
      <c r="E616" s="1" t="s">
        <v>1659</v>
      </c>
      <c r="F616" s="1" t="s">
        <v>1660</v>
      </c>
      <c r="G616" s="1" t="s">
        <v>1661</v>
      </c>
      <c r="H616" s="1" t="s">
        <v>1662</v>
      </c>
      <c r="I616" s="1"/>
      <c r="J616" s="1"/>
      <c r="K616" s="1"/>
      <c r="L616" s="1"/>
      <c r="M616" s="1"/>
      <c r="N616" s="1"/>
      <c r="O616" s="1"/>
      <c r="P616" s="1"/>
      <c r="Q616" s="1"/>
      <c r="R616" s="1"/>
      <c r="S616" s="1"/>
      <c r="T616" s="1"/>
      <c r="U616" s="1"/>
      <c r="V616" s="1"/>
      <c r="W616" s="1"/>
      <c r="X616" s="1"/>
      <c r="Y616" s="1"/>
      <c r="Z616" s="1"/>
      <c r="AA616" s="1"/>
    </row>
    <row r="617" spans="1:27" ht="14.1" hidden="1" customHeight="1">
      <c r="A617" s="1"/>
      <c r="B617" s="1"/>
      <c r="C617" s="1"/>
      <c r="D617" s="1" t="s">
        <v>1663</v>
      </c>
      <c r="E617" s="1" t="s">
        <v>1664</v>
      </c>
      <c r="F617" s="1" t="s">
        <v>1665</v>
      </c>
      <c r="G617" s="1" t="s">
        <v>1666</v>
      </c>
      <c r="H617" s="1" t="s">
        <v>1667</v>
      </c>
      <c r="I617" s="1"/>
      <c r="J617" s="1"/>
      <c r="K617" s="1"/>
      <c r="L617" s="1"/>
      <c r="M617" s="1"/>
      <c r="N617" s="1"/>
      <c r="O617" s="1"/>
      <c r="P617" s="1"/>
      <c r="Q617" s="1"/>
      <c r="R617" s="1"/>
      <c r="S617" s="1"/>
      <c r="T617" s="1"/>
      <c r="U617" s="1"/>
      <c r="V617" s="1"/>
      <c r="W617" s="1"/>
      <c r="X617" s="1"/>
      <c r="Y617" s="1"/>
      <c r="Z617" s="1"/>
      <c r="AA617" s="1"/>
    </row>
    <row r="618" spans="1:27" ht="14.1" hidden="1" customHeight="1">
      <c r="A618" s="1"/>
      <c r="B618" s="1"/>
      <c r="C618" s="1"/>
      <c r="D618" s="1" t="s">
        <v>1668</v>
      </c>
      <c r="E618" s="1"/>
      <c r="F618" s="1"/>
      <c r="G618" s="1" t="s">
        <v>1669</v>
      </c>
      <c r="H618" s="1" t="s">
        <v>1585</v>
      </c>
      <c r="I618" s="1"/>
      <c r="J618" s="1"/>
      <c r="K618" s="1"/>
      <c r="L618" s="1"/>
      <c r="M618" s="1"/>
      <c r="N618" s="1"/>
      <c r="O618" s="1"/>
      <c r="P618" s="1"/>
      <c r="Q618" s="1"/>
      <c r="R618" s="1"/>
      <c r="S618" s="1"/>
      <c r="T618" s="1"/>
      <c r="U618" s="1"/>
      <c r="V618" s="1"/>
      <c r="W618" s="1"/>
      <c r="X618" s="1"/>
      <c r="Y618" s="1"/>
      <c r="Z618" s="1"/>
      <c r="AA618" s="1"/>
    </row>
    <row r="619" spans="1:27" ht="14.1" hidden="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1" hidden="1" customHeight="1">
      <c r="A620" s="1"/>
      <c r="B620" s="110">
        <v>16</v>
      </c>
      <c r="C620" s="111" t="s">
        <v>295</v>
      </c>
      <c r="D620" s="1" t="s">
        <v>636</v>
      </c>
      <c r="E620" s="1" t="s">
        <v>636</v>
      </c>
      <c r="F620" s="1" t="s">
        <v>636</v>
      </c>
      <c r="G620" s="1" t="s">
        <v>636</v>
      </c>
      <c r="H620" s="1" t="s">
        <v>636</v>
      </c>
      <c r="I620" s="1"/>
      <c r="J620" s="1"/>
      <c r="K620" s="1"/>
      <c r="L620" s="1"/>
      <c r="M620" s="1"/>
      <c r="N620" s="1"/>
      <c r="O620" s="1"/>
      <c r="P620" s="1"/>
      <c r="Q620" s="1"/>
      <c r="R620" s="1"/>
      <c r="S620" s="1"/>
      <c r="T620" s="1"/>
      <c r="U620" s="1"/>
      <c r="V620" s="1"/>
      <c r="W620" s="1"/>
      <c r="X620" s="1"/>
      <c r="Y620" s="1"/>
      <c r="Z620" s="1"/>
      <c r="AA620" s="1"/>
    </row>
    <row r="621" spans="1:27" ht="14.1" hidden="1" customHeight="1">
      <c r="A621" s="1"/>
      <c r="B621" s="1"/>
      <c r="C621" s="1"/>
      <c r="D621" s="1" t="s">
        <v>1670</v>
      </c>
      <c r="E621" s="1" t="s">
        <v>1671</v>
      </c>
      <c r="F621" s="1" t="s">
        <v>1672</v>
      </c>
      <c r="G621" s="1" t="s">
        <v>1673</v>
      </c>
      <c r="H621" s="1" t="s">
        <v>1674</v>
      </c>
      <c r="I621" s="1"/>
      <c r="J621" s="1"/>
      <c r="K621" s="1"/>
      <c r="L621" s="1"/>
      <c r="M621" s="1"/>
      <c r="N621" s="1"/>
      <c r="O621" s="1"/>
      <c r="P621" s="1"/>
      <c r="Q621" s="1"/>
      <c r="R621" s="1"/>
      <c r="S621" s="1"/>
      <c r="T621" s="1"/>
      <c r="U621" s="1"/>
      <c r="V621" s="1"/>
      <c r="W621" s="1"/>
      <c r="X621" s="1"/>
      <c r="Y621" s="1"/>
      <c r="Z621" s="1"/>
      <c r="AA621" s="1"/>
    </row>
    <row r="622" spans="1:27" ht="14.1" hidden="1" customHeight="1">
      <c r="A622" s="1"/>
      <c r="B622" s="1"/>
      <c r="C622" s="1"/>
      <c r="D622" s="1" t="s">
        <v>1675</v>
      </c>
      <c r="E622" s="1" t="s">
        <v>1676</v>
      </c>
      <c r="F622" s="1" t="s">
        <v>1677</v>
      </c>
      <c r="G622" s="1" t="s">
        <v>1678</v>
      </c>
      <c r="H622" s="1" t="s">
        <v>1679</v>
      </c>
      <c r="I622" s="1"/>
      <c r="J622" s="1"/>
      <c r="K622" s="1"/>
      <c r="L622" s="1"/>
      <c r="M622" s="1"/>
      <c r="N622" s="1"/>
      <c r="O622" s="1"/>
      <c r="P622" s="1"/>
      <c r="Q622" s="1"/>
      <c r="R622" s="1"/>
      <c r="S622" s="1"/>
      <c r="T622" s="1"/>
      <c r="U622" s="1"/>
      <c r="V622" s="1"/>
      <c r="W622" s="1"/>
      <c r="X622" s="1"/>
      <c r="Y622" s="1"/>
      <c r="Z622" s="1"/>
      <c r="AA622" s="1"/>
    </row>
    <row r="623" spans="1:27" ht="14.1" hidden="1" customHeight="1">
      <c r="A623" s="1"/>
      <c r="B623" s="1"/>
      <c r="C623" s="1"/>
      <c r="D623" s="1" t="s">
        <v>875</v>
      </c>
      <c r="E623" s="1" t="s">
        <v>1680</v>
      </c>
      <c r="F623" s="1" t="s">
        <v>1681</v>
      </c>
      <c r="G623" s="1" t="s">
        <v>1682</v>
      </c>
      <c r="H623" s="1" t="s">
        <v>1683</v>
      </c>
      <c r="I623" s="1"/>
      <c r="J623" s="1"/>
      <c r="K623" s="1"/>
      <c r="L623" s="1"/>
      <c r="M623" s="1"/>
      <c r="N623" s="1"/>
      <c r="O623" s="1"/>
      <c r="P623" s="1"/>
      <c r="Q623" s="1"/>
      <c r="R623" s="1"/>
      <c r="S623" s="1"/>
      <c r="T623" s="1"/>
      <c r="U623" s="1"/>
      <c r="V623" s="1"/>
      <c r="W623" s="1"/>
      <c r="X623" s="1"/>
      <c r="Y623" s="1"/>
      <c r="Z623" s="1"/>
      <c r="AA623" s="1"/>
    </row>
    <row r="624" spans="1:27" ht="14.1" hidden="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1" hidden="1" customHeight="1">
      <c r="A625" s="1"/>
      <c r="B625" s="110">
        <v>17</v>
      </c>
      <c r="C625" s="111" t="s">
        <v>304</v>
      </c>
      <c r="D625" s="1" t="s">
        <v>636</v>
      </c>
      <c r="E625" s="1" t="s">
        <v>636</v>
      </c>
      <c r="F625" s="1" t="s">
        <v>636</v>
      </c>
      <c r="G625" s="1" t="s">
        <v>636</v>
      </c>
      <c r="H625" s="1" t="s">
        <v>636</v>
      </c>
      <c r="I625" s="1"/>
      <c r="J625" s="1"/>
      <c r="K625" s="1"/>
      <c r="L625" s="1"/>
      <c r="M625" s="1"/>
      <c r="N625" s="1"/>
      <c r="O625" s="1"/>
      <c r="P625" s="1"/>
      <c r="Q625" s="1"/>
      <c r="R625" s="1"/>
      <c r="S625" s="1"/>
      <c r="T625" s="1"/>
      <c r="U625" s="1"/>
      <c r="V625" s="1"/>
      <c r="W625" s="1"/>
      <c r="X625" s="1"/>
      <c r="Y625" s="1"/>
      <c r="Z625" s="1"/>
      <c r="AA625" s="1"/>
    </row>
    <row r="626" spans="1:27" ht="14.1" hidden="1" customHeight="1">
      <c r="A626" s="1"/>
      <c r="B626" s="1"/>
      <c r="C626" s="1"/>
      <c r="D626" s="1" t="s">
        <v>1051</v>
      </c>
      <c r="E626" s="1" t="s">
        <v>1052</v>
      </c>
      <c r="F626" s="1" t="s">
        <v>1053</v>
      </c>
      <c r="G626" s="1" t="s">
        <v>1054</v>
      </c>
      <c r="H626" s="1" t="s">
        <v>1055</v>
      </c>
      <c r="I626" s="1"/>
      <c r="J626" s="1"/>
      <c r="K626" s="1"/>
      <c r="L626" s="1"/>
      <c r="M626" s="1"/>
      <c r="N626" s="1"/>
      <c r="O626" s="1"/>
      <c r="P626" s="1"/>
      <c r="Q626" s="1"/>
      <c r="R626" s="1"/>
      <c r="S626" s="1"/>
      <c r="T626" s="1"/>
      <c r="U626" s="1"/>
      <c r="V626" s="1"/>
      <c r="W626" s="1"/>
      <c r="X626" s="1"/>
      <c r="Y626" s="1"/>
      <c r="Z626" s="1"/>
      <c r="AA626" s="1"/>
    </row>
    <row r="627" spans="1:27" ht="14.1" hidden="1" customHeight="1">
      <c r="A627" s="1"/>
      <c r="B627" s="1"/>
      <c r="C627" s="1"/>
      <c r="D627" s="1" t="s">
        <v>1056</v>
      </c>
      <c r="E627" s="1" t="s">
        <v>1057</v>
      </c>
      <c r="F627" s="1" t="s">
        <v>1058</v>
      </c>
      <c r="G627" s="1" t="s">
        <v>1059</v>
      </c>
      <c r="H627" s="1" t="s">
        <v>1060</v>
      </c>
      <c r="I627" s="1"/>
      <c r="J627" s="1"/>
      <c r="K627" s="1"/>
      <c r="L627" s="1"/>
      <c r="M627" s="1"/>
      <c r="N627" s="1"/>
      <c r="O627" s="1"/>
      <c r="P627" s="1"/>
      <c r="Q627" s="1"/>
      <c r="R627" s="1"/>
      <c r="S627" s="1"/>
      <c r="T627" s="1"/>
      <c r="U627" s="1"/>
      <c r="V627" s="1"/>
      <c r="W627" s="1"/>
      <c r="X627" s="1"/>
      <c r="Y627" s="1"/>
      <c r="Z627" s="1"/>
      <c r="AA627" s="1"/>
    </row>
    <row r="628" spans="1:27" ht="14.1" hidden="1" customHeight="1">
      <c r="A628" s="1"/>
      <c r="B628" s="1"/>
      <c r="C628" s="1"/>
      <c r="D628" s="1" t="s">
        <v>1061</v>
      </c>
      <c r="E628" s="1"/>
      <c r="F628" s="1"/>
      <c r="G628" s="1" t="s">
        <v>1062</v>
      </c>
      <c r="H628" s="1" t="s">
        <v>1063</v>
      </c>
      <c r="I628" s="1"/>
      <c r="J628" s="1"/>
      <c r="K628" s="1"/>
      <c r="L628" s="1"/>
      <c r="M628" s="1"/>
      <c r="N628" s="1"/>
      <c r="O628" s="1"/>
      <c r="P628" s="1"/>
      <c r="Q628" s="1"/>
      <c r="R628" s="1"/>
      <c r="S628" s="1"/>
      <c r="T628" s="1"/>
      <c r="U628" s="1"/>
      <c r="V628" s="1"/>
      <c r="W628" s="1"/>
      <c r="X628" s="1"/>
      <c r="Y628" s="1"/>
      <c r="Z628" s="1"/>
      <c r="AA628" s="1"/>
    </row>
    <row r="629" spans="1:27" ht="14.1" hidden="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1" hidden="1" customHeight="1">
      <c r="A630" s="1"/>
      <c r="B630" s="110">
        <v>18</v>
      </c>
      <c r="C630" s="111" t="s">
        <v>312</v>
      </c>
      <c r="D630" s="1" t="s">
        <v>636</v>
      </c>
      <c r="E630" s="1" t="s">
        <v>636</v>
      </c>
      <c r="F630" s="1" t="s">
        <v>636</v>
      </c>
      <c r="G630" s="1" t="s">
        <v>636</v>
      </c>
      <c r="H630" s="1" t="s">
        <v>636</v>
      </c>
      <c r="I630" s="1"/>
      <c r="J630" s="1"/>
      <c r="K630" s="1"/>
      <c r="L630" s="1"/>
      <c r="M630" s="1"/>
      <c r="N630" s="1"/>
      <c r="O630" s="1"/>
      <c r="P630" s="1"/>
      <c r="Q630" s="1"/>
      <c r="R630" s="1"/>
      <c r="S630" s="1"/>
      <c r="T630" s="1"/>
      <c r="U630" s="1"/>
      <c r="V630" s="1"/>
      <c r="W630" s="1"/>
      <c r="X630" s="1"/>
      <c r="Y630" s="1"/>
      <c r="Z630" s="1"/>
      <c r="AA630" s="1"/>
    </row>
    <row r="631" spans="1:27" ht="14.1" hidden="1" customHeight="1">
      <c r="A631" s="1"/>
      <c r="B631" s="1"/>
      <c r="C631" s="1"/>
      <c r="D631" s="1" t="s">
        <v>1064</v>
      </c>
      <c r="E631" s="1" t="s">
        <v>1065</v>
      </c>
      <c r="F631" s="1" t="s">
        <v>1066</v>
      </c>
      <c r="G631" s="1" t="s">
        <v>1067</v>
      </c>
      <c r="H631" s="1" t="s">
        <v>1068</v>
      </c>
      <c r="I631" s="1"/>
      <c r="J631" s="1"/>
      <c r="K631" s="1"/>
      <c r="L631" s="1"/>
      <c r="M631" s="1"/>
      <c r="N631" s="1"/>
      <c r="O631" s="1"/>
      <c r="P631" s="1"/>
      <c r="Q631" s="1"/>
      <c r="R631" s="1"/>
      <c r="S631" s="1"/>
      <c r="T631" s="1"/>
      <c r="U631" s="1"/>
      <c r="V631" s="1"/>
      <c r="W631" s="1"/>
      <c r="X631" s="1"/>
      <c r="Y631" s="1"/>
      <c r="Z631" s="1"/>
      <c r="AA631" s="1"/>
    </row>
    <row r="632" spans="1:27" ht="14.1" hidden="1" customHeight="1">
      <c r="A632" s="1"/>
      <c r="B632" s="1"/>
      <c r="C632" s="1"/>
      <c r="D632" s="1" t="s">
        <v>1069</v>
      </c>
      <c r="E632" s="1" t="s">
        <v>1070</v>
      </c>
      <c r="F632" s="1" t="s">
        <v>1071</v>
      </c>
      <c r="G632" s="1" t="s">
        <v>1072</v>
      </c>
      <c r="H632" s="1" t="s">
        <v>1073</v>
      </c>
      <c r="I632" s="1"/>
      <c r="J632" s="1"/>
      <c r="K632" s="1"/>
      <c r="L632" s="1"/>
      <c r="M632" s="1"/>
      <c r="N632" s="1"/>
      <c r="O632" s="1"/>
      <c r="P632" s="1"/>
      <c r="Q632" s="1"/>
      <c r="R632" s="1"/>
      <c r="S632" s="1"/>
      <c r="T632" s="1"/>
      <c r="U632" s="1"/>
      <c r="V632" s="1"/>
      <c r="W632" s="1"/>
      <c r="X632" s="1"/>
      <c r="Y632" s="1"/>
      <c r="Z632" s="1"/>
      <c r="AA632" s="1"/>
    </row>
    <row r="633" spans="1:27" ht="14.1" hidden="1" customHeight="1">
      <c r="A633" s="1"/>
      <c r="B633" s="1"/>
      <c r="C633" s="1"/>
      <c r="D633" s="1" t="s">
        <v>1074</v>
      </c>
      <c r="E633" s="1" t="s">
        <v>1075</v>
      </c>
      <c r="F633" s="1"/>
      <c r="G633" s="1" t="s">
        <v>1076</v>
      </c>
      <c r="H633" s="1"/>
      <c r="I633" s="1"/>
      <c r="J633" s="1"/>
      <c r="K633" s="1"/>
      <c r="L633" s="1"/>
      <c r="M633" s="1"/>
      <c r="N633" s="1"/>
      <c r="O633" s="1"/>
      <c r="P633" s="1"/>
      <c r="Q633" s="1"/>
      <c r="R633" s="1"/>
      <c r="S633" s="1"/>
      <c r="T633" s="1"/>
      <c r="U633" s="1"/>
      <c r="V633" s="1"/>
      <c r="W633" s="1"/>
      <c r="X633" s="1"/>
      <c r="Y633" s="1"/>
      <c r="Z633" s="1"/>
      <c r="AA633" s="1"/>
    </row>
    <row r="634" spans="1:27" ht="14.1" hidden="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1" hidden="1" customHeight="1">
      <c r="A635" s="1"/>
      <c r="B635" s="110">
        <v>19</v>
      </c>
      <c r="C635" s="111" t="s">
        <v>319</v>
      </c>
      <c r="D635" s="1" t="s">
        <v>636</v>
      </c>
      <c r="E635" s="1" t="s">
        <v>636</v>
      </c>
      <c r="F635" s="1" t="s">
        <v>636</v>
      </c>
      <c r="G635" s="1" t="s">
        <v>636</v>
      </c>
      <c r="H635" s="1" t="s">
        <v>636</v>
      </c>
      <c r="I635" s="1"/>
      <c r="J635" s="1"/>
      <c r="K635" s="1"/>
      <c r="L635" s="1"/>
      <c r="M635" s="1"/>
      <c r="N635" s="1"/>
      <c r="O635" s="1"/>
      <c r="P635" s="1"/>
      <c r="Q635" s="1"/>
      <c r="R635" s="1"/>
      <c r="S635" s="1"/>
      <c r="T635" s="1"/>
      <c r="U635" s="1"/>
      <c r="V635" s="1"/>
      <c r="W635" s="1"/>
      <c r="X635" s="1"/>
      <c r="Y635" s="1"/>
      <c r="Z635" s="1"/>
      <c r="AA635" s="1"/>
    </row>
    <row r="636" spans="1:27" ht="14.1" hidden="1" customHeight="1">
      <c r="A636" s="1"/>
      <c r="B636" s="1"/>
      <c r="C636" s="1"/>
      <c r="D636" s="1" t="s">
        <v>1077</v>
      </c>
      <c r="E636" s="1" t="s">
        <v>1078</v>
      </c>
      <c r="F636" s="1" t="s">
        <v>1079</v>
      </c>
      <c r="G636" s="1" t="s">
        <v>324</v>
      </c>
      <c r="H636" s="1" t="s">
        <v>1080</v>
      </c>
      <c r="I636" s="1"/>
      <c r="J636" s="1"/>
      <c r="K636" s="1"/>
      <c r="L636" s="1"/>
      <c r="M636" s="1"/>
      <c r="N636" s="1"/>
      <c r="O636" s="1"/>
      <c r="P636" s="1"/>
      <c r="Q636" s="1"/>
      <c r="R636" s="1"/>
      <c r="S636" s="1"/>
      <c r="T636" s="1"/>
      <c r="U636" s="1"/>
      <c r="V636" s="1"/>
      <c r="W636" s="1"/>
      <c r="X636" s="1"/>
      <c r="Y636" s="1"/>
      <c r="Z636" s="1"/>
      <c r="AA636" s="1"/>
    </row>
    <row r="637" spans="1:27" ht="14.1" hidden="1" customHeight="1">
      <c r="A637" s="1"/>
      <c r="B637" s="1"/>
      <c r="C637" s="1"/>
      <c r="D637" s="1" t="s">
        <v>1081</v>
      </c>
      <c r="E637" s="1" t="s">
        <v>1082</v>
      </c>
      <c r="F637" s="1" t="s">
        <v>1083</v>
      </c>
      <c r="G637" s="1" t="s">
        <v>1084</v>
      </c>
      <c r="H637" s="1" t="s">
        <v>1085</v>
      </c>
      <c r="I637" s="1"/>
      <c r="J637" s="1"/>
      <c r="K637" s="1"/>
      <c r="L637" s="1"/>
      <c r="M637" s="1"/>
      <c r="N637" s="1"/>
      <c r="O637" s="1"/>
      <c r="P637" s="1"/>
      <c r="Q637" s="1"/>
      <c r="R637" s="1"/>
      <c r="S637" s="1"/>
      <c r="T637" s="1"/>
      <c r="U637" s="1"/>
      <c r="V637" s="1"/>
      <c r="W637" s="1"/>
      <c r="X637" s="1"/>
      <c r="Y637" s="1"/>
      <c r="Z637" s="1"/>
      <c r="AA637" s="1"/>
    </row>
    <row r="638" spans="1:27" ht="14.1" hidden="1" customHeight="1">
      <c r="A638" s="1"/>
      <c r="B638" s="1"/>
      <c r="C638" s="1"/>
      <c r="D638" s="1" t="s">
        <v>1086</v>
      </c>
      <c r="E638" s="1"/>
      <c r="F638" s="1" t="s">
        <v>1087</v>
      </c>
      <c r="G638" s="1" t="s">
        <v>1088</v>
      </c>
      <c r="H638" s="1" t="s">
        <v>1089</v>
      </c>
      <c r="I638" s="1"/>
      <c r="J638" s="1"/>
      <c r="K638" s="1"/>
      <c r="L638" s="1"/>
      <c r="M638" s="1"/>
      <c r="N638" s="1"/>
      <c r="O638" s="1"/>
      <c r="P638" s="1"/>
      <c r="Q638" s="1"/>
      <c r="R638" s="1"/>
      <c r="S638" s="1"/>
      <c r="T638" s="1"/>
      <c r="U638" s="1"/>
      <c r="V638" s="1"/>
      <c r="W638" s="1"/>
      <c r="X638" s="1"/>
      <c r="Y638" s="1"/>
      <c r="Z638" s="1"/>
      <c r="AA638" s="1"/>
    </row>
    <row r="639" spans="1:27" ht="9.9499999999999993" hidden="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0.95" hidden="1" customHeight="1">
      <c r="A640" s="1"/>
      <c r="B640" s="110">
        <v>20</v>
      </c>
      <c r="C640" s="111" t="s">
        <v>327</v>
      </c>
      <c r="D640" s="1" t="s">
        <v>636</v>
      </c>
      <c r="E640" s="1" t="s">
        <v>636</v>
      </c>
      <c r="F640" s="1" t="s">
        <v>636</v>
      </c>
      <c r="G640" s="1" t="s">
        <v>636</v>
      </c>
      <c r="H640" s="1" t="s">
        <v>636</v>
      </c>
      <c r="I640" s="1"/>
      <c r="J640" s="1"/>
      <c r="K640" s="1"/>
      <c r="L640" s="1"/>
      <c r="M640" s="1"/>
      <c r="N640" s="1"/>
      <c r="O640" s="1"/>
      <c r="P640" s="1"/>
      <c r="Q640" s="1"/>
      <c r="R640" s="1"/>
      <c r="S640" s="1"/>
      <c r="T640" s="1"/>
      <c r="U640" s="1"/>
      <c r="V640" s="1"/>
      <c r="W640" s="1"/>
      <c r="X640" s="1"/>
      <c r="Y640" s="1"/>
      <c r="Z640" s="1"/>
      <c r="AA640" s="1"/>
    </row>
    <row r="641" spans="1:27" ht="0.95" hidden="1" customHeight="1">
      <c r="A641" s="1"/>
      <c r="B641" s="1"/>
      <c r="C641" s="1"/>
      <c r="D641" s="1" t="s">
        <v>1090</v>
      </c>
      <c r="E641" s="1" t="s">
        <v>1091</v>
      </c>
      <c r="F641" s="1" t="s">
        <v>1092</v>
      </c>
      <c r="G641" s="1" t="s">
        <v>1093</v>
      </c>
      <c r="H641" s="1" t="s">
        <v>1094</v>
      </c>
      <c r="I641" s="1"/>
      <c r="J641" s="1"/>
      <c r="K641" s="1"/>
      <c r="L641" s="1"/>
      <c r="M641" s="1"/>
      <c r="N641" s="1"/>
      <c r="O641" s="1"/>
      <c r="P641" s="1"/>
      <c r="Q641" s="1"/>
      <c r="R641" s="1"/>
      <c r="S641" s="1"/>
      <c r="T641" s="1"/>
      <c r="U641" s="1"/>
      <c r="V641" s="1"/>
      <c r="W641" s="1"/>
      <c r="X641" s="1"/>
      <c r="Y641" s="1"/>
      <c r="Z641" s="1"/>
      <c r="AA641" s="1"/>
    </row>
    <row r="642" spans="1:27" ht="0.95" hidden="1" customHeight="1">
      <c r="A642" s="1"/>
      <c r="B642" s="1"/>
      <c r="C642" s="1"/>
      <c r="D642" s="1" t="s">
        <v>1095</v>
      </c>
      <c r="E642" s="1" t="s">
        <v>1096</v>
      </c>
      <c r="F642" s="1" t="s">
        <v>1097</v>
      </c>
      <c r="G642" s="1" t="s">
        <v>1098</v>
      </c>
      <c r="H642" s="1" t="s">
        <v>1099</v>
      </c>
      <c r="I642" s="1"/>
      <c r="J642" s="1"/>
      <c r="K642" s="1"/>
      <c r="L642" s="1"/>
      <c r="M642" s="1"/>
      <c r="N642" s="1"/>
      <c r="O642" s="1"/>
      <c r="P642" s="1"/>
      <c r="Q642" s="1"/>
      <c r="R642" s="1"/>
      <c r="S642" s="1"/>
      <c r="T642" s="1"/>
      <c r="U642" s="1"/>
      <c r="V642" s="1"/>
      <c r="W642" s="1"/>
      <c r="X642" s="1"/>
      <c r="Y642" s="1"/>
      <c r="Z642" s="1"/>
      <c r="AA642" s="1"/>
    </row>
    <row r="643" spans="1:27" ht="0.95" hidden="1" customHeight="1">
      <c r="A643" s="1"/>
      <c r="B643" s="1"/>
      <c r="C643" s="1"/>
      <c r="D643" s="1" t="s">
        <v>1100</v>
      </c>
      <c r="E643" s="1"/>
      <c r="F643" s="1" t="s">
        <v>1101</v>
      </c>
      <c r="G643" s="1" t="s">
        <v>1102</v>
      </c>
      <c r="H643" s="1" t="s">
        <v>1089</v>
      </c>
      <c r="I643" s="1"/>
      <c r="J643" s="1"/>
      <c r="K643" s="1"/>
      <c r="L643" s="1"/>
      <c r="M643" s="1"/>
      <c r="N643" s="1"/>
      <c r="O643" s="1"/>
      <c r="P643" s="1"/>
      <c r="Q643" s="1"/>
      <c r="R643" s="1"/>
      <c r="S643" s="1"/>
      <c r="T643" s="1"/>
      <c r="U643" s="1"/>
      <c r="V643" s="1"/>
      <c r="W643" s="1"/>
      <c r="X643" s="1"/>
      <c r="Y643" s="1"/>
      <c r="Z643" s="1"/>
      <c r="AA643" s="1"/>
    </row>
    <row r="644" spans="1:27" ht="0.95" hidden="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0.95" hidden="1" customHeight="1">
      <c r="A645" s="1"/>
      <c r="B645" s="110">
        <v>21</v>
      </c>
      <c r="C645" s="111" t="s">
        <v>334</v>
      </c>
      <c r="D645" s="1" t="s">
        <v>636</v>
      </c>
      <c r="E645" s="1" t="s">
        <v>636</v>
      </c>
      <c r="F645" s="1" t="s">
        <v>636</v>
      </c>
      <c r="G645" s="1" t="s">
        <v>636</v>
      </c>
      <c r="H645" s="1" t="s">
        <v>636</v>
      </c>
      <c r="I645" s="1"/>
      <c r="J645" s="1"/>
      <c r="K645" s="1"/>
      <c r="L645" s="1"/>
      <c r="M645" s="1"/>
      <c r="N645" s="1"/>
      <c r="O645" s="1"/>
      <c r="P645" s="1"/>
      <c r="Q645" s="1"/>
      <c r="R645" s="1"/>
      <c r="S645" s="1"/>
      <c r="T645" s="1"/>
      <c r="U645" s="1"/>
      <c r="V645" s="1"/>
      <c r="W645" s="1"/>
      <c r="X645" s="1"/>
      <c r="Y645" s="1"/>
      <c r="Z645" s="1"/>
      <c r="AA645" s="1"/>
    </row>
    <row r="646" spans="1:27" ht="0.95" hidden="1" customHeight="1">
      <c r="A646" s="1"/>
      <c r="B646" s="1"/>
      <c r="C646" s="1"/>
      <c r="D646" s="1" t="s">
        <v>1103</v>
      </c>
      <c r="E646" s="1" t="s">
        <v>1104</v>
      </c>
      <c r="F646" s="1" t="s">
        <v>1105</v>
      </c>
      <c r="G646" s="1" t="s">
        <v>1106</v>
      </c>
      <c r="H646" s="1" t="s">
        <v>1107</v>
      </c>
      <c r="I646" s="1"/>
      <c r="J646" s="1"/>
      <c r="K646" s="1"/>
      <c r="L646" s="1"/>
      <c r="M646" s="1"/>
      <c r="N646" s="1"/>
      <c r="O646" s="1"/>
      <c r="P646" s="1"/>
      <c r="Q646" s="1"/>
      <c r="R646" s="1"/>
      <c r="S646" s="1"/>
      <c r="T646" s="1"/>
      <c r="U646" s="1"/>
      <c r="V646" s="1"/>
      <c r="W646" s="1"/>
      <c r="X646" s="1"/>
      <c r="Y646" s="1"/>
      <c r="Z646" s="1"/>
      <c r="AA646" s="1"/>
    </row>
    <row r="647" spans="1:27" ht="0.95" hidden="1" customHeight="1">
      <c r="A647" s="1"/>
      <c r="B647" s="1"/>
      <c r="C647" s="1"/>
      <c r="D647" s="1" t="s">
        <v>1108</v>
      </c>
      <c r="E647" s="1" t="s">
        <v>1109</v>
      </c>
      <c r="F647" s="1" t="s">
        <v>1110</v>
      </c>
      <c r="G647" s="1" t="s">
        <v>1111</v>
      </c>
      <c r="H647" s="1" t="s">
        <v>1112</v>
      </c>
      <c r="I647" s="1"/>
      <c r="J647" s="1"/>
      <c r="K647" s="1"/>
      <c r="L647" s="1"/>
      <c r="M647" s="1"/>
      <c r="N647" s="1"/>
      <c r="O647" s="1"/>
      <c r="P647" s="1"/>
      <c r="Q647" s="1"/>
      <c r="R647" s="1"/>
      <c r="S647" s="1"/>
      <c r="T647" s="1"/>
      <c r="U647" s="1"/>
      <c r="V647" s="1"/>
      <c r="W647" s="1"/>
      <c r="X647" s="1"/>
      <c r="Y647" s="1"/>
      <c r="Z647" s="1"/>
      <c r="AA647" s="1"/>
    </row>
    <row r="648" spans="1:27" ht="0.95" hidden="1" customHeight="1">
      <c r="A648" s="1"/>
      <c r="B648" s="1"/>
      <c r="C648" s="1"/>
      <c r="D648" s="1" t="s">
        <v>1113</v>
      </c>
      <c r="E648" s="1" t="s">
        <v>1114</v>
      </c>
      <c r="F648" s="1" t="s">
        <v>1115</v>
      </c>
      <c r="G648" s="1" t="s">
        <v>1116</v>
      </c>
      <c r="H648" s="1" t="s">
        <v>1117</v>
      </c>
      <c r="I648" s="1"/>
      <c r="J648" s="1"/>
      <c r="K648" s="1"/>
      <c r="L648" s="1"/>
      <c r="M648" s="1"/>
      <c r="N648" s="1"/>
      <c r="O648" s="1"/>
      <c r="P648" s="1"/>
      <c r="Q648" s="1"/>
      <c r="R648" s="1"/>
      <c r="S648" s="1"/>
      <c r="T648" s="1"/>
      <c r="U648" s="1"/>
      <c r="V648" s="1"/>
      <c r="W648" s="1"/>
      <c r="X648" s="1"/>
      <c r="Y648" s="1"/>
      <c r="Z648" s="1"/>
      <c r="AA648" s="1"/>
    </row>
    <row r="649" spans="1:27" ht="0.95" hidden="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0.95" hidden="1" customHeight="1">
      <c r="A650" s="1"/>
      <c r="B650" s="110">
        <v>22</v>
      </c>
      <c r="C650" s="111" t="s">
        <v>341</v>
      </c>
      <c r="D650" s="1" t="s">
        <v>636</v>
      </c>
      <c r="E650" s="1" t="s">
        <v>636</v>
      </c>
      <c r="F650" s="1" t="s">
        <v>636</v>
      </c>
      <c r="G650" s="1" t="s">
        <v>636</v>
      </c>
      <c r="H650" s="1" t="s">
        <v>636</v>
      </c>
      <c r="I650" s="1"/>
      <c r="J650" s="1"/>
      <c r="K650" s="1"/>
      <c r="L650" s="1"/>
      <c r="M650" s="1"/>
      <c r="N650" s="1"/>
      <c r="O650" s="1"/>
      <c r="P650" s="1"/>
      <c r="Q650" s="1"/>
      <c r="R650" s="1"/>
      <c r="S650" s="1"/>
      <c r="T650" s="1"/>
      <c r="U650" s="1"/>
      <c r="V650" s="1"/>
      <c r="W650" s="1"/>
      <c r="X650" s="1"/>
      <c r="Y650" s="1"/>
      <c r="Z650" s="1"/>
      <c r="AA650" s="1"/>
    </row>
    <row r="651" spans="1:27" ht="0.95" hidden="1" customHeight="1">
      <c r="A651" s="1"/>
      <c r="B651" s="1"/>
      <c r="C651" s="1"/>
      <c r="D651" s="1" t="s">
        <v>1684</v>
      </c>
      <c r="E651" s="1" t="s">
        <v>1685</v>
      </c>
      <c r="F651" s="1" t="s">
        <v>1686</v>
      </c>
      <c r="G651" s="1" t="s">
        <v>1687</v>
      </c>
      <c r="H651" s="1" t="s">
        <v>1688</v>
      </c>
      <c r="I651" s="1"/>
      <c r="J651" s="1"/>
      <c r="K651" s="1"/>
      <c r="L651" s="1"/>
      <c r="M651" s="1"/>
      <c r="N651" s="1"/>
      <c r="O651" s="1"/>
      <c r="P651" s="1"/>
      <c r="Q651" s="1"/>
      <c r="R651" s="1"/>
      <c r="S651" s="1"/>
      <c r="T651" s="1"/>
      <c r="U651" s="1"/>
      <c r="V651" s="1"/>
      <c r="W651" s="1"/>
      <c r="X651" s="1"/>
      <c r="Y651" s="1"/>
      <c r="Z651" s="1"/>
      <c r="AA651" s="1"/>
    </row>
    <row r="652" spans="1:27" ht="0.95" hidden="1" customHeight="1">
      <c r="A652" s="1"/>
      <c r="B652" s="1"/>
      <c r="C652" s="1"/>
      <c r="D652" s="1" t="s">
        <v>1689</v>
      </c>
      <c r="E652" s="1" t="s">
        <v>1690</v>
      </c>
      <c r="F652" s="1" t="s">
        <v>1691</v>
      </c>
      <c r="G652" s="1" t="s">
        <v>1692</v>
      </c>
      <c r="H652" s="1" t="s">
        <v>1693</v>
      </c>
      <c r="I652" s="1"/>
      <c r="J652" s="1"/>
      <c r="K652" s="1"/>
      <c r="L652" s="1"/>
      <c r="M652" s="1"/>
      <c r="N652" s="1"/>
      <c r="O652" s="1"/>
      <c r="P652" s="1"/>
      <c r="Q652" s="1"/>
      <c r="R652" s="1"/>
      <c r="S652" s="1"/>
      <c r="T652" s="1"/>
      <c r="U652" s="1"/>
      <c r="V652" s="1"/>
      <c r="W652" s="1"/>
      <c r="X652" s="1"/>
      <c r="Y652" s="1"/>
      <c r="Z652" s="1"/>
      <c r="AA652" s="1"/>
    </row>
    <row r="653" spans="1:27" ht="0.95" hidden="1" customHeight="1">
      <c r="A653" s="1"/>
      <c r="B653" s="1"/>
      <c r="C653" s="1"/>
      <c r="D653" s="1" t="s">
        <v>1694</v>
      </c>
      <c r="E653" s="1" t="s">
        <v>1695</v>
      </c>
      <c r="F653" s="1" t="s">
        <v>1696</v>
      </c>
      <c r="G653" s="1" t="s">
        <v>1697</v>
      </c>
      <c r="H653" s="1" t="s">
        <v>1089</v>
      </c>
      <c r="I653" s="1"/>
      <c r="J653" s="1"/>
      <c r="K653" s="1"/>
      <c r="L653" s="1"/>
      <c r="M653" s="1"/>
      <c r="N653" s="1"/>
      <c r="O653" s="1"/>
      <c r="P653" s="1"/>
      <c r="Q653" s="1"/>
      <c r="R653" s="1"/>
      <c r="S653" s="1"/>
      <c r="T653" s="1"/>
      <c r="U653" s="1"/>
      <c r="V653" s="1"/>
      <c r="W653" s="1"/>
      <c r="X653" s="1"/>
      <c r="Y653" s="1"/>
      <c r="Z653" s="1"/>
      <c r="AA653" s="1"/>
    </row>
    <row r="654" spans="1:27" ht="0.95" hidden="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0.95" hidden="1" customHeight="1">
      <c r="A655" s="1"/>
      <c r="B655" s="110">
        <v>23</v>
      </c>
      <c r="C655" s="111" t="s">
        <v>349</v>
      </c>
      <c r="D655" s="1" t="s">
        <v>636</v>
      </c>
      <c r="E655" s="1" t="s">
        <v>636</v>
      </c>
      <c r="F655" s="1" t="s">
        <v>636</v>
      </c>
      <c r="G655" s="1" t="s">
        <v>636</v>
      </c>
      <c r="H655" s="1" t="s">
        <v>636</v>
      </c>
      <c r="I655" s="1"/>
      <c r="J655" s="1"/>
      <c r="K655" s="1"/>
      <c r="L655" s="1"/>
      <c r="M655" s="1"/>
      <c r="N655" s="1"/>
      <c r="O655" s="1"/>
      <c r="P655" s="1"/>
      <c r="Q655" s="1"/>
      <c r="R655" s="1"/>
      <c r="S655" s="1"/>
      <c r="T655" s="1"/>
      <c r="U655" s="1"/>
      <c r="V655" s="1"/>
      <c r="W655" s="1"/>
      <c r="X655" s="1"/>
      <c r="Y655" s="1"/>
      <c r="Z655" s="1"/>
      <c r="AA655" s="1"/>
    </row>
    <row r="656" spans="1:27" ht="0.95" hidden="1" customHeight="1">
      <c r="A656" s="1"/>
      <c r="B656" s="1"/>
      <c r="C656" s="1"/>
      <c r="D656" s="1" t="s">
        <v>1684</v>
      </c>
      <c r="E656" s="1" t="s">
        <v>1690</v>
      </c>
      <c r="F656" s="1" t="s">
        <v>1698</v>
      </c>
      <c r="G656" s="1" t="s">
        <v>1699</v>
      </c>
      <c r="H656" s="1" t="s">
        <v>1688</v>
      </c>
      <c r="I656" s="1"/>
      <c r="J656" s="1"/>
      <c r="K656" s="1"/>
      <c r="L656" s="1"/>
      <c r="M656" s="1"/>
      <c r="N656" s="1"/>
      <c r="O656" s="1"/>
      <c r="P656" s="1"/>
      <c r="Q656" s="1"/>
      <c r="R656" s="1"/>
      <c r="S656" s="1"/>
      <c r="T656" s="1"/>
      <c r="U656" s="1"/>
      <c r="V656" s="1"/>
      <c r="W656" s="1"/>
      <c r="X656" s="1"/>
      <c r="Y656" s="1"/>
      <c r="Z656" s="1"/>
      <c r="AA656" s="1"/>
    </row>
    <row r="657" spans="1:27" ht="0.95" hidden="1" customHeight="1">
      <c r="A657" s="1"/>
      <c r="B657" s="1"/>
      <c r="C657" s="1"/>
      <c r="D657" s="1" t="s">
        <v>1689</v>
      </c>
      <c r="E657" s="1" t="s">
        <v>1695</v>
      </c>
      <c r="F657" s="1" t="s">
        <v>1700</v>
      </c>
      <c r="G657" s="1" t="s">
        <v>1701</v>
      </c>
      <c r="H657" s="1" t="s">
        <v>1693</v>
      </c>
      <c r="I657" s="1"/>
      <c r="J657" s="1"/>
      <c r="K657" s="1"/>
      <c r="L657" s="1"/>
      <c r="M657" s="1"/>
      <c r="N657" s="1"/>
      <c r="O657" s="1"/>
      <c r="P657" s="1"/>
      <c r="Q657" s="1"/>
      <c r="R657" s="1"/>
      <c r="S657" s="1"/>
      <c r="T657" s="1"/>
      <c r="U657" s="1"/>
      <c r="V657" s="1"/>
      <c r="W657" s="1"/>
      <c r="X657" s="1"/>
      <c r="Y657" s="1"/>
      <c r="Z657" s="1"/>
      <c r="AA657" s="1"/>
    </row>
    <row r="658" spans="1:27" ht="0.95" hidden="1" customHeight="1">
      <c r="A658" s="1"/>
      <c r="B658" s="1"/>
      <c r="C658" s="1"/>
      <c r="D658" s="1" t="s">
        <v>1702</v>
      </c>
      <c r="E658" s="1" t="s">
        <v>1703</v>
      </c>
      <c r="F658" s="1"/>
      <c r="G658" s="1" t="s">
        <v>1704</v>
      </c>
      <c r="H658" s="1" t="s">
        <v>1089</v>
      </c>
      <c r="I658" s="1"/>
      <c r="J658" s="1"/>
      <c r="K658" s="1"/>
      <c r="L658" s="1"/>
      <c r="M658" s="1"/>
      <c r="N658" s="1"/>
      <c r="O658" s="1"/>
      <c r="P658" s="1"/>
      <c r="Q658" s="1"/>
      <c r="R658" s="1"/>
      <c r="S658" s="1"/>
      <c r="T658" s="1"/>
      <c r="U658" s="1"/>
      <c r="V658" s="1"/>
      <c r="W658" s="1"/>
      <c r="X658" s="1"/>
      <c r="Y658" s="1"/>
      <c r="Z658" s="1"/>
      <c r="AA658" s="1"/>
    </row>
    <row r="659" spans="1:27" ht="0.95" hidden="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0.95" hidden="1" customHeight="1">
      <c r="A660" s="1"/>
      <c r="B660" s="110">
        <v>24</v>
      </c>
      <c r="C660" s="111" t="s">
        <v>357</v>
      </c>
      <c r="D660" s="1" t="s">
        <v>636</v>
      </c>
      <c r="E660" s="1" t="s">
        <v>636</v>
      </c>
      <c r="F660" s="1" t="s">
        <v>636</v>
      </c>
      <c r="G660" s="1" t="s">
        <v>636</v>
      </c>
      <c r="H660" s="1" t="s">
        <v>636</v>
      </c>
      <c r="I660" s="1"/>
      <c r="J660" s="1"/>
      <c r="K660" s="1"/>
      <c r="L660" s="1"/>
      <c r="M660" s="1"/>
      <c r="N660" s="1"/>
      <c r="O660" s="1"/>
      <c r="P660" s="1"/>
      <c r="Q660" s="1"/>
      <c r="R660" s="1"/>
      <c r="S660" s="1"/>
      <c r="T660" s="1"/>
      <c r="U660" s="1"/>
      <c r="V660" s="1"/>
      <c r="W660" s="1"/>
      <c r="X660" s="1"/>
      <c r="Y660" s="1"/>
      <c r="Z660" s="1"/>
      <c r="AA660" s="1"/>
    </row>
    <row r="661" spans="1:27" ht="0.95" hidden="1" customHeight="1">
      <c r="A661" s="1"/>
      <c r="B661" s="1"/>
      <c r="C661" s="1"/>
      <c r="D661" s="1" t="s">
        <v>1684</v>
      </c>
      <c r="E661" s="1" t="s">
        <v>1690</v>
      </c>
      <c r="F661" s="1" t="s">
        <v>1698</v>
      </c>
      <c r="G661" s="1" t="s">
        <v>1705</v>
      </c>
      <c r="H661" s="1" t="s">
        <v>1706</v>
      </c>
      <c r="I661" s="1"/>
      <c r="J661" s="1"/>
      <c r="K661" s="1"/>
      <c r="L661" s="1"/>
      <c r="M661" s="1"/>
      <c r="N661" s="1"/>
      <c r="O661" s="1"/>
      <c r="P661" s="1"/>
      <c r="Q661" s="1"/>
      <c r="R661" s="1"/>
      <c r="S661" s="1"/>
      <c r="T661" s="1"/>
      <c r="U661" s="1"/>
      <c r="V661" s="1"/>
      <c r="W661" s="1"/>
      <c r="X661" s="1"/>
      <c r="Y661" s="1"/>
      <c r="Z661" s="1"/>
      <c r="AA661" s="1"/>
    </row>
    <row r="662" spans="1:27" ht="0.95" hidden="1" customHeight="1">
      <c r="A662" s="1"/>
      <c r="B662" s="1"/>
      <c r="C662" s="1"/>
      <c r="D662" s="1" t="s">
        <v>1689</v>
      </c>
      <c r="E662" s="1" t="s">
        <v>1695</v>
      </c>
      <c r="F662" s="1" t="s">
        <v>1700</v>
      </c>
      <c r="G662" s="1" t="s">
        <v>1707</v>
      </c>
      <c r="H662" s="1" t="s">
        <v>1693</v>
      </c>
      <c r="I662" s="1"/>
      <c r="J662" s="1"/>
      <c r="K662" s="1"/>
      <c r="L662" s="1"/>
      <c r="M662" s="1"/>
      <c r="N662" s="1"/>
      <c r="O662" s="1"/>
      <c r="P662" s="1"/>
      <c r="Q662" s="1"/>
      <c r="R662" s="1"/>
      <c r="S662" s="1"/>
      <c r="T662" s="1"/>
      <c r="U662" s="1"/>
      <c r="V662" s="1"/>
      <c r="W662" s="1"/>
      <c r="X662" s="1"/>
      <c r="Y662" s="1"/>
      <c r="Z662" s="1"/>
      <c r="AA662" s="1"/>
    </row>
    <row r="663" spans="1:27" ht="0.95" hidden="1" customHeight="1">
      <c r="A663" s="1"/>
      <c r="B663" s="1"/>
      <c r="C663" s="1"/>
      <c r="D663" s="1" t="s">
        <v>1708</v>
      </c>
      <c r="E663" s="1" t="s">
        <v>1709</v>
      </c>
      <c r="F663" s="1"/>
      <c r="G663" s="1" t="s">
        <v>1710</v>
      </c>
      <c r="H663" s="1" t="s">
        <v>1089</v>
      </c>
      <c r="I663" s="1"/>
      <c r="J663" s="1"/>
      <c r="K663" s="1"/>
      <c r="L663" s="1"/>
      <c r="M663" s="1"/>
      <c r="N663" s="1"/>
      <c r="O663" s="1"/>
      <c r="P663" s="1"/>
      <c r="Q663" s="1"/>
      <c r="R663" s="1"/>
      <c r="S663" s="1"/>
      <c r="T663" s="1"/>
      <c r="U663" s="1"/>
      <c r="V663" s="1"/>
      <c r="W663" s="1"/>
      <c r="X663" s="1"/>
      <c r="Y663" s="1"/>
      <c r="Z663" s="1"/>
      <c r="AA663" s="1"/>
    </row>
    <row r="664" spans="1:27" ht="0.95" hidden="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0.95" hidden="1" customHeight="1">
      <c r="A665" s="1"/>
      <c r="B665" s="110">
        <v>25</v>
      </c>
      <c r="C665" s="111" t="s">
        <v>364</v>
      </c>
      <c r="D665" s="1" t="s">
        <v>636</v>
      </c>
      <c r="E665" s="1" t="s">
        <v>636</v>
      </c>
      <c r="F665" s="1" t="s">
        <v>636</v>
      </c>
      <c r="G665" s="1" t="s">
        <v>636</v>
      </c>
      <c r="H665" s="1" t="s">
        <v>636</v>
      </c>
      <c r="I665" s="1"/>
      <c r="J665" s="1"/>
      <c r="K665" s="1"/>
      <c r="L665" s="1"/>
      <c r="M665" s="1"/>
      <c r="N665" s="1"/>
      <c r="O665" s="1"/>
      <c r="P665" s="1"/>
      <c r="Q665" s="1"/>
      <c r="R665" s="1"/>
      <c r="S665" s="1"/>
      <c r="T665" s="1"/>
      <c r="U665" s="1"/>
      <c r="V665" s="1"/>
      <c r="W665" s="1"/>
      <c r="X665" s="1"/>
      <c r="Y665" s="1"/>
      <c r="Z665" s="1"/>
      <c r="AA665" s="1"/>
    </row>
    <row r="666" spans="1:27" ht="0.95" hidden="1" customHeight="1">
      <c r="A666" s="1"/>
      <c r="B666" s="1"/>
      <c r="C666" s="1"/>
      <c r="D666" s="1" t="s">
        <v>1684</v>
      </c>
      <c r="E666" s="1" t="s">
        <v>1690</v>
      </c>
      <c r="F666" s="1" t="s">
        <v>1698</v>
      </c>
      <c r="G666" s="1" t="s">
        <v>1711</v>
      </c>
      <c r="H666" s="1" t="s">
        <v>1706</v>
      </c>
      <c r="I666" s="1"/>
      <c r="J666" s="1"/>
      <c r="K666" s="1"/>
      <c r="L666" s="1"/>
      <c r="M666" s="1"/>
      <c r="N666" s="1"/>
      <c r="O666" s="1"/>
      <c r="P666" s="1"/>
      <c r="Q666" s="1"/>
      <c r="R666" s="1"/>
      <c r="S666" s="1"/>
      <c r="T666" s="1"/>
      <c r="U666" s="1"/>
      <c r="V666" s="1"/>
      <c r="W666" s="1"/>
      <c r="X666" s="1"/>
      <c r="Y666" s="1"/>
      <c r="Z666" s="1"/>
      <c r="AA666" s="1"/>
    </row>
    <row r="667" spans="1:27" ht="0.95" hidden="1" customHeight="1">
      <c r="A667" s="1"/>
      <c r="B667" s="1"/>
      <c r="C667" s="1"/>
      <c r="D667" s="1" t="s">
        <v>1689</v>
      </c>
      <c r="E667" s="1" t="s">
        <v>1695</v>
      </c>
      <c r="F667" s="1" t="s">
        <v>1700</v>
      </c>
      <c r="G667" s="1" t="s">
        <v>1712</v>
      </c>
      <c r="H667" s="1" t="s">
        <v>1693</v>
      </c>
      <c r="I667" s="1"/>
      <c r="J667" s="1"/>
      <c r="K667" s="1"/>
      <c r="L667" s="1"/>
      <c r="M667" s="1"/>
      <c r="N667" s="1"/>
      <c r="O667" s="1"/>
      <c r="P667" s="1"/>
      <c r="Q667" s="1"/>
      <c r="R667" s="1"/>
      <c r="S667" s="1"/>
      <c r="T667" s="1"/>
      <c r="U667" s="1"/>
      <c r="V667" s="1"/>
      <c r="W667" s="1"/>
      <c r="X667" s="1"/>
      <c r="Y667" s="1"/>
      <c r="Z667" s="1"/>
      <c r="AA667" s="1"/>
    </row>
    <row r="668" spans="1:27" ht="0.95" hidden="1" customHeight="1">
      <c r="A668" s="1"/>
      <c r="B668" s="1"/>
      <c r="C668" s="1"/>
      <c r="D668" s="1" t="s">
        <v>1708</v>
      </c>
      <c r="E668" s="1" t="s">
        <v>1709</v>
      </c>
      <c r="F668" s="1"/>
      <c r="G668" s="1" t="s">
        <v>1713</v>
      </c>
      <c r="H668" s="1" t="s">
        <v>1089</v>
      </c>
      <c r="I668" s="1"/>
      <c r="J668" s="1"/>
      <c r="K668" s="1"/>
      <c r="L668" s="1"/>
      <c r="M668" s="1"/>
      <c r="N668" s="1"/>
      <c r="O668" s="1"/>
      <c r="P668" s="1"/>
      <c r="Q668" s="1"/>
      <c r="R668" s="1"/>
      <c r="S668" s="1"/>
      <c r="T668" s="1"/>
      <c r="U668" s="1"/>
      <c r="V668" s="1"/>
      <c r="W668" s="1"/>
      <c r="X668" s="1"/>
      <c r="Y668" s="1"/>
      <c r="Z668" s="1"/>
      <c r="AA668" s="1"/>
    </row>
    <row r="669" spans="1:27" ht="0.95" hidden="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0.95" hidden="1" customHeight="1">
      <c r="B670" s="51" t="s">
        <v>1155</v>
      </c>
      <c r="C670" s="51" t="s">
        <v>1714</v>
      </c>
      <c r="D670" s="161" t="s">
        <v>636</v>
      </c>
      <c r="E670" s="161" t="s">
        <v>636</v>
      </c>
      <c r="F670" s="161" t="s">
        <v>636</v>
      </c>
      <c r="G670" s="161" t="s">
        <v>636</v>
      </c>
      <c r="H670" s="161" t="s">
        <v>636</v>
      </c>
    </row>
    <row r="671" spans="1:27" ht="0.95" hidden="1" customHeight="1">
      <c r="B671" s="51"/>
      <c r="C671" s="51"/>
      <c r="D671" s="51" t="s">
        <v>1715</v>
      </c>
      <c r="E671" s="51" t="s">
        <v>1716</v>
      </c>
      <c r="F671" s="51" t="s">
        <v>1717</v>
      </c>
      <c r="G671" s="51" t="s">
        <v>1718</v>
      </c>
      <c r="H671" s="51" t="s">
        <v>1719</v>
      </c>
    </row>
    <row r="672" spans="1:27" ht="0.95" hidden="1" customHeight="1">
      <c r="B672" s="51"/>
      <c r="C672" s="51"/>
      <c r="D672" s="51" t="s">
        <v>1720</v>
      </c>
      <c r="E672" s="51" t="s">
        <v>1721</v>
      </c>
      <c r="F672" s="51" t="s">
        <v>1722</v>
      </c>
      <c r="G672" s="51" t="s">
        <v>1723</v>
      </c>
      <c r="H672" s="51" t="s">
        <v>1724</v>
      </c>
    </row>
    <row r="673" spans="2:28" ht="0.95" hidden="1" customHeight="1">
      <c r="B673" s="51"/>
      <c r="C673" s="51"/>
      <c r="D673" s="51" t="s">
        <v>1725</v>
      </c>
      <c r="E673" s="51" t="s">
        <v>1726</v>
      </c>
      <c r="F673" s="51" t="s">
        <v>1727</v>
      </c>
      <c r="G673" s="51" t="s">
        <v>1728</v>
      </c>
      <c r="H673" s="51" t="s">
        <v>1729</v>
      </c>
    </row>
    <row r="674" spans="2:28" ht="0.95" hidden="1" customHeight="1"/>
    <row r="675" spans="2:28" ht="0.95" hidden="1" customHeight="1"/>
    <row r="676" spans="2:28" ht="0.95" hidden="1" customHeight="1"/>
    <row r="677" spans="2:28" ht="0.95" hidden="1" customHeight="1">
      <c r="W677" s="38" t="str">
        <f>Y682</f>
        <v>記入例：近所のコンビニまで買い物に行ける</v>
      </c>
    </row>
    <row r="678" spans="2:28" ht="0.95" hidden="1" customHeight="1">
      <c r="Z678" s="598" t="s">
        <v>965</v>
      </c>
      <c r="AA678" s="430"/>
    </row>
    <row r="679" spans="2:28" ht="0.95" hidden="1" customHeight="1">
      <c r="X679" s="232">
        <v>0</v>
      </c>
      <c r="Y679">
        <f>IF($X$679=1,IF(F8="選択されていません",0,1),IF($X$679=2,IF(F9="選択されていません",0,2),IF($X$679=3,IF(F10="",0,3),IF($X$679=4,IF(F11="",0,4),IF($X$679=5,IF(F12="",0,5),IF($X$679=6,IF(F13="",0,6),IF($X$679=7,IF(F14="",0,7),IF($X$679=8,IF(F15="",0,8),IF($X$679=9,IF(F16="",0,9),IF($X$679=10,IF(F17="",0,10),IF($X$679=11,IF(F18="",0,11),IF($X$679=12,IF(F19="",0,12),IF($X$679=13,IF(F20="",0,13),IF($X$679=14,IF(F21="",0,14),IF($X$679=15,IF(F22="",0,15),IF($X$679=16,IF(F23="",0,16),IF($X$679=17,IF(F24="",0,17),IF($X$679=18,IF(F25="",0,18),IF($X$679=19,IF(F26="",0,19),IF($X$679=20,IF(F27="",0,20),IF($X$679=21,IF(F28="",0,21),IF($X$679=22,IF(F29="",0,22),IF($X$679=23,IF(F30="",0,23),IF($X$679=24,IF(F31="",0,24),IF($X$679=25,IF(F32="",0,25),IF($X$679=26,IF(F33="",0,26),IF($X$679=27,IF(F34="",0,27),IF($X$679=0,0,))))))))))))))))))))))))))))</f>
        <v>0</v>
      </c>
      <c r="Z679" s="598">
        <f>Y679-2</f>
        <v>-2</v>
      </c>
      <c r="AA679" s="430"/>
      <c r="AB679" s="38" t="str">
        <f>IF(Z679=-1,AB680,IF(Z679=0,AB681,IF(Z679=1,AB682,IF(Z679=2,AB683,IF(Z679=3,AB684,IF(Z679=4,AB685,IF(Z679=5,AB686,IF(Z679=6,AB687,IF(Z679=7,AB688,IF(Z679=8,AB689,IF(Z679=9,AB690,IF(Z679=10,AB691,IF(Z679=11,AB692,IF(Z679=12,AB693,IF(Z679=13,AB694,IF(Z679=14,AB695,IF(Z679=15,AB696,IF(Z679=16,AB697,IF(Z679=17,AB698,IF(Z679=18,AB699,IF(Z679=19,AB700,IF(Z679=20,AB701,IF(Z679=21,AB702,IF(Z679=22,AB703,IF(Z679=23,AB704,IF(Z679=24,AB705,IF(Z679=25,AB706,"null")))))))))))))))))))))))))))</f>
        <v>null</v>
      </c>
    </row>
    <row r="680" spans="2:28" ht="9.9499999999999993" hidden="1" customHeight="1">
      <c r="W680" s="58" t="str">
        <f>'３．参加目標設定と細分化'!I84</f>
        <v>選択されていません</v>
      </c>
      <c r="X680" s="58"/>
      <c r="Y680" s="38" t="str">
        <f>" 記入例: "&amp;W680</f>
        <v xml:space="preserve"> 記入例: 選択されていません</v>
      </c>
      <c r="Z680" s="38" t="str">
        <f>'３．参加目標設定と細分化'!Z306</f>
        <v>ICFコードは任意で選択して下さい</v>
      </c>
      <c r="AB680" s="58" t="s">
        <v>1730</v>
      </c>
    </row>
    <row r="681" spans="2:28" ht="0.95" hidden="1" customHeight="1">
      <c r="W681" s="58" t="str">
        <f>'３．参加目標設定と細分化'!I90</f>
        <v>選択されていません</v>
      </c>
      <c r="X681" s="58"/>
      <c r="Y681" s="38" t="str">
        <f>" 記入例: "&amp;W681</f>
        <v xml:space="preserve"> 記入例: 選択されていません</v>
      </c>
      <c r="Z681" s="38" t="str">
        <f>'３．参加目標設定と細分化'!Z307</f>
        <v>ICFコードは任意で選択して下さい</v>
      </c>
      <c r="AB681" s="58" t="s">
        <v>1155</v>
      </c>
    </row>
    <row r="682" spans="2:28" ht="0.95" hidden="1" customHeight="1">
      <c r="W682" s="58" t="str">
        <f>IF('２．目標候補選択'!O187="","",LEFT('２．目標候補選択'!O187, FIND(CHAR(10), '２．目標候補選択'!O187) - 1))</f>
        <v>一番近い店まで買い物に行く【移動範囲】</v>
      </c>
      <c r="X682" s="58" t="str">
        <f>IF('２．目標候補選択'!P187="","",LEFT('２．目標候補選択'!P187, FIND(CHAR(10), '２．目標候補選択'!P187) - 1))</f>
        <v>○○まで買い物に行ける</v>
      </c>
      <c r="Y682" s="38" t="str">
        <f>IF(T10="",IF('２．目標候補選択'!Q187="","",LEFT('２．目標候補選択'!Q187, FIND(CHAR(10), '２．目標候補選択'!Q187) - 1)), IF(T10="-",IF('２．目標候補選択'!Q187="","",LEFT('２．目標候補選択'!Q187, FIND(CHAR(10), '２．目標候補選択'!Q187) - 1)), "記入例　：　"&amp;T10))</f>
        <v>記入例：近所のコンビニまで買い物に行ける</v>
      </c>
      <c r="Z682" s="38" t="str">
        <f>IF('２．目標候補選択'!R187="","",LEFT('２．目標候補選択'!R187, FIND(CHAR(10), '２．目標候補選択'!R187) - 1))</f>
        <v>d620 物品とサービスの入手</v>
      </c>
      <c r="AA682" s="38" t="str">
        <f t="shared" ref="AA682:AA707" si="35">IF(R10="",X682,IF(R10="-",X682,R10))</f>
        <v>○○まで買い物に行ける</v>
      </c>
      <c r="AB682" s="58" t="str">
        <f>IF('２．目標候補選択'!Y187="","",LEFT('２．目標候補選択'!Y187, FIND(CHAR(10), '２．目標候補選択'!Y187) - 1))</f>
        <v>a1</v>
      </c>
    </row>
    <row r="683" spans="2:28" ht="0.95" hidden="1" customHeight="1">
      <c r="W683" s="58" t="str">
        <f>IF('２．目標候補選択'!O188="","",LEFT('２．目標候補選択'!O188, FIND(CHAR(10), '２．目標候補選択'!O188) - 1))</f>
        <v>タクシーや自家用車で市町村外に出掛けられる【移動範囲】</v>
      </c>
      <c r="X683" s="58" t="str">
        <f>IF('２．目標候補選択'!P188="","",LEFT('２．目標候補選択'!P188, FIND(CHAR(10), '２．目標候補選択'!P188) - 1))</f>
        <v>○○までタクシーで外出できる</v>
      </c>
      <c r="Y683" s="38" t="str">
        <f>IF(T11="",IF('２．目標候補選択'!Q188="","",LEFT('２．目標候補選択'!Q188, FIND(CHAR(10), '２．目標候補選択'!Q188) - 1)), IF(T11="-",IF('２．目標候補選択'!Q188="","",LEFT('２．目標候補選択'!Q188, FIND(CHAR(10), '２．目標候補選択'!Q188) - 1)), "記入例　：　"&amp;T11))</f>
        <v>記入例：タクシーを使って市外の病院に行ける</v>
      </c>
      <c r="Z683" s="38" t="str">
        <f>IF('２．目標候補選択'!R188="","",LEFT('２．目標候補選択'!R188, FIND(CHAR(10), '２．目標候補選択'!R188) - 1))</f>
        <v>d470 交通機関や手段の利用</v>
      </c>
      <c r="AA683" s="38" t="str">
        <f t="shared" si="35"/>
        <v>○○までタクシーで外出できる</v>
      </c>
      <c r="AB683" s="58" t="str">
        <f>IF('２．目標候補選択'!Y188="","",LEFT('２．目標候補選択'!Y188, FIND(CHAR(10), '２．目標候補選択'!Y188) - 1))</f>
        <v>a2</v>
      </c>
    </row>
    <row r="684" spans="2:28" ht="0.95" hidden="1" customHeight="1">
      <c r="W684" s="58" t="str">
        <f>IF('２．目標候補選択'!O189="","",LEFT('２．目標候補選択'!O189, FIND(CHAR(10), '２．目標候補選択'!O189) - 1))</f>
        <v>バス･電車で10分以上の所に出掛ける【移動範囲】</v>
      </c>
      <c r="X684" s="58" t="str">
        <f>IF('２．目標候補選択'!P189="","",LEFT('２．目標候補選択'!P189, FIND(CHAR(10), '２．目標候補選択'!P189) - 1))</f>
        <v>○○まで電車（バス）で外出できる</v>
      </c>
      <c r="Y684" s="38" t="str">
        <f>IF(T12="",IF('２．目標候補選択'!Q189="","",LEFT('２．目標候補選択'!Q189, FIND(CHAR(10), '２．目標候補選択'!Q189) - 1)), IF(T12="-",IF('２．目標候補選択'!Q189="","",LEFT('２．目標候補選択'!Q189, FIND(CHAR(10), '２．目標候補選択'!Q189) - 1)), "記入例　：　"&amp;T12))</f>
        <v>記入例：病院までバスで外出できる</v>
      </c>
      <c r="Z684" s="38" t="str">
        <f>IF('２．目標候補選択'!R189="","",LEFT('２．目標候補選択'!R189, FIND(CHAR(10), '２．目標候補選択'!R189) - 1))</f>
        <v>d470 交通機関や手段の利用</v>
      </c>
      <c r="AA684" s="38" t="str">
        <f t="shared" si="35"/>
        <v>○○まで電車（バス）で外出できる</v>
      </c>
      <c r="AB684" s="58" t="str">
        <f>IF('２．目標候補選択'!Y189="","",LEFT('２．目標候補選択'!Y189, FIND(CHAR(10), '２．目標候補選択'!Y189) - 1))</f>
        <v>a3</v>
      </c>
    </row>
    <row r="685" spans="2:28" ht="0.95" hidden="1" customHeight="1">
      <c r="W685" s="58" t="str">
        <f>IF('２．目標候補選択'!O190="","",LEFT('２．目標候補選択'!O190, FIND(CHAR(10), '２．目標候補選択'!O190) - 1))</f>
        <v>鉄道や飛行機で遠方まで出掛ける【移動範囲】</v>
      </c>
      <c r="X685" s="58" t="str">
        <f>IF('２．目標候補選択'!P190="","",LEFT('２．目標候補選択'!P190, FIND(CHAR(10), '２．目標候補選択'!P190) - 1))</f>
        <v>（遠方の）○○まで外出できる</v>
      </c>
      <c r="Y685" s="38" t="str">
        <f>IF(T13="",IF('２．目標候補選択'!Q190="","",LEFT('２．目標候補選択'!Q190, FIND(CHAR(10), '２．目標候補選択'!Q190) - 1)), IF(T13="-",IF('２．目標候補選択'!Q190="","",LEFT('２．目標候補選択'!Q190, FIND(CHAR(10), '２．目標候補選択'!Q190) - 1)), "記入例　：　"&amp;T13))</f>
        <v>記入例：○○県のお墓まで電車で出掛けられる</v>
      </c>
      <c r="Z685" s="38" t="str">
        <f>IF('２．目標候補選択'!R190="","",LEFT('２．目標候補選択'!R190, FIND(CHAR(10), '２．目標候補選択'!R190) - 1))</f>
        <v>d470 交通機関や手段の利用</v>
      </c>
      <c r="AA685" s="38" t="str">
        <f t="shared" si="35"/>
        <v>（遠方の）○○まで外出できる</v>
      </c>
      <c r="AB685" s="58" t="str">
        <f>IF('２．目標候補選択'!Y190="","",LEFT('２．目標候補選択'!Y190, FIND(CHAR(10), '２．目標候補選択'!Y190) - 1))</f>
        <v>a4</v>
      </c>
    </row>
    <row r="686" spans="2:28" ht="0.95" hidden="1" customHeight="1">
      <c r="W686" s="58" t="str">
        <f>IF('２．目標候補選択'!O191="","",LEFT('２．目標候補選択'!O191, FIND(CHAR(10), '２．目標候補選択'!O191) - 1))</f>
        <v>自転車や自動車を運転して移動する【移動範囲】</v>
      </c>
      <c r="X686" s="58" t="str">
        <f>IF('２．目標候補選択'!P191="","",LEFT('２．目標候補選択'!P191, FIND(CHAR(10), '２．目標候補選択'!P191) - 1))</f>
        <v>自転車（自動車運転）で外出ができる</v>
      </c>
      <c r="Y686" s="38" t="str">
        <f>IF(T14="",IF('２．目標候補選択'!Q191="","",LEFT('２．目標候補選択'!Q191, FIND(CHAR(10), '２．目標候補選択'!Q191) - 1)), IF(T14="-",IF('２．目標候補選択'!Q191="","",LEFT('２．目標候補選択'!Q191, FIND(CHAR(10), '２．目標候補選択'!Q191) - 1)), "記入例　：　"&amp;T14))</f>
        <v>記入例：自転車で買い物に行ける</v>
      </c>
      <c r="Z686" s="38" t="str">
        <f>IF('２．目標候補選択'!R191="","",LEFT('２．目標候補選択'!R191, FIND(CHAR(10), '２．目標候補選択'!R191) - 1))</f>
        <v>d475 運転や操作</v>
      </c>
      <c r="AA686" s="38" t="str">
        <f t="shared" si="35"/>
        <v>自転車（自動車運転）で外出ができる</v>
      </c>
      <c r="AB686" s="58" t="str">
        <f>IF('２．目標候補選択'!Y191="","",LEFT('２．目標候補選択'!Y191, FIND(CHAR(10), '２．目標候補選択'!Y191) - 1))</f>
        <v>a5</v>
      </c>
    </row>
    <row r="687" spans="2:28" ht="0.95" hidden="1" customHeight="1">
      <c r="W687" s="58" t="str">
        <f>IF('２．目標候補選択'!O192="","",LEFT('２．目標候補選択'!O192, FIND(CHAR(10), '２．目標候補選択'!O192) - 1))</f>
        <v>ひとりで入浴する【セルフケア】</v>
      </c>
      <c r="X687" s="58" t="str">
        <f>IF('２．目標候補選択'!P192="","",LEFT('２．目標候補選択'!P192, FIND(CHAR(10), '２．目標候補選択'!P192) - 1))</f>
        <v>ひとりで入浴できる</v>
      </c>
      <c r="Y687" s="38" t="str">
        <f>IF(T15="",IF('２．目標候補選択'!Q192="","",LEFT('２．目標候補選択'!Q192, FIND(CHAR(10), '２．目標候補選択'!Q192) - 1)), IF(T15="-",IF('２．目標候補選択'!Q192="","",LEFT('２．目標候補選択'!Q192, FIND(CHAR(10), '２．目標候補選択'!Q192) - 1)), "記入例　：　"&amp;T15))</f>
        <v>記入例：娘さんの見守りがあれば入浴できる</v>
      </c>
      <c r="Z687" s="38" t="str">
        <f>IF('２．目標候補選択'!R192="","",LEFT('２．目標候補選択'!R192, FIND(CHAR(10), '２．目標候補選択'!R192) - 1))</f>
        <v>d510 自分の身体を洗うこと</v>
      </c>
      <c r="AA687" s="38" t="str">
        <f t="shared" si="35"/>
        <v>ひとりで入浴できる</v>
      </c>
      <c r="AB687" s="58" t="str">
        <f>IF('２．目標候補選択'!Y192="","",LEFT('２．目標候補選択'!Y192, FIND(CHAR(10), '２．目標候補選択'!Y192) - 1))</f>
        <v>a11</v>
      </c>
    </row>
    <row r="688" spans="2:28" ht="0.95" hidden="1" customHeight="1">
      <c r="W688" s="58" t="str">
        <f>IF('２．目標候補選択'!O193="","",LEFT('２．目標候補選択'!O193, FIND(CHAR(10), '２．目標候補選択'!O193) - 1))</f>
        <v>整容動作をする【セルフケア】</v>
      </c>
      <c r="X688" s="58" t="str">
        <f>IF('２．目標候補選択'!P193="","",LEFT('２．目標候補選択'!P193, FIND(CHAR(10), '２．目標候補選択'!P193) - 1))</f>
        <v>ひとりではみがき(爪切り)ができる</v>
      </c>
      <c r="Y688" s="38" t="str">
        <f>IF(T16="",IF('２．目標候補選択'!Q193="","",LEFT('２．目標候補選択'!Q193, FIND(CHAR(10), '２．目標候補選択'!Q193) - 1)), IF(T16="-",IF('２．目標候補選択'!Q193="","",LEFT('２．目標候補選択'!Q193, FIND(CHAR(10), '２．目標候補選択'!Q193) - 1)), "記入例　：　"&amp;T16))</f>
        <v>記入例：自助具を使って爪切りができる</v>
      </c>
      <c r="Z688" s="38" t="str">
        <f>IF('２．目標候補選択'!R193="","",LEFT('２．目標候補選択'!R193, FIND(CHAR(10), '２．目標候補選択'!R193) - 1))</f>
        <v>d520 身体各部の手入れ</v>
      </c>
      <c r="AA688" s="38" t="str">
        <f t="shared" si="35"/>
        <v>ひとりではみがき(爪切り)ができる</v>
      </c>
      <c r="AB688" s="58" t="str">
        <f>IF('２．目標候補選択'!Y193="","",LEFT('２．目標候補選択'!Y193, FIND(CHAR(10), '２．目標候補選択'!Y193) - 1))</f>
        <v>a12</v>
      </c>
    </row>
    <row r="689" spans="23:28" ht="0.95" hidden="1" customHeight="1">
      <c r="W689" s="58" t="str">
        <f>IF('２．目標候補選択'!O194="","",LEFT('２．目標候補選択'!O194, FIND(CHAR(10), '２．目標候補選択'!O194) - 1))</f>
        <v>トイレ動作をする【セルフケア】</v>
      </c>
      <c r="X689" s="58" t="str">
        <f>IF('２．目標候補選択'!P194="","",LEFT('２．目標候補選択'!P194, FIND(CHAR(10), '２．目標候補選択'!P194) - 1))</f>
        <v>ひとりでトイレ動作ができる</v>
      </c>
      <c r="Y689" s="38" t="str">
        <f>IF(T17="",IF('２．目標候補選択'!Q194="","",LEFT('２．目標候補選択'!Q194, FIND(CHAR(10), '２．目標候補選択'!Q194) - 1)), IF(T17="-",IF('２．目標候補選択'!Q194="","",LEFT('２．目標候補選択'!Q194, FIND(CHAR(10), '２．目標候補選択'!Q194) - 1)), "記入例　：　"&amp;T17))</f>
        <v>記入例：見守りなしでトイレに行ける</v>
      </c>
      <c r="Z689" s="38" t="str">
        <f>IF('２．目標候補選択'!R194="","",LEFT('２．目標候補選択'!R194, FIND(CHAR(10), '２．目標候補選択'!R194) - 1))</f>
        <v>d530 排泄</v>
      </c>
      <c r="AA689" s="38" t="str">
        <f t="shared" si="35"/>
        <v>ひとりでトイレ動作ができる</v>
      </c>
      <c r="AB689" s="58" t="str">
        <f>IF('２．目標候補選択'!Y194="","",LEFT('２．目標候補選択'!Y194, FIND(CHAR(10), '２．目標候補選択'!Y194) - 1))</f>
        <v>a13</v>
      </c>
    </row>
    <row r="690" spans="23:28" ht="0.95" hidden="1" customHeight="1">
      <c r="W690" s="58" t="str">
        <f>IF('２．目標候補選択'!O195="","",LEFT('２．目標候補選択'!O195, FIND(CHAR(10), '２．目標候補選択'!O195) - 1))</f>
        <v>更衣動作をする【セルフケア】</v>
      </c>
      <c r="X690" s="58" t="str">
        <f>IF('２．目標候補選択'!P195="","",LEFT('２．目標候補選択'!P195, FIND(CHAR(10), '２．目標候補選択'!P195) - 1))</f>
        <v>ひとりで着替えができる</v>
      </c>
      <c r="Y690" s="38" t="str">
        <f>IF(T18="",IF('２．目標候補選択'!Q195="","",LEFT('２．目標候補選択'!Q195, FIND(CHAR(10), '２．目標候補選択'!Q195) - 1)), IF(T18="-",IF('２．目標候補選択'!Q195="","",LEFT('２．目標候補選択'!Q195, FIND(CHAR(10), '２．目標候補選択'!Q195) - 1)), "記入例　：　"&amp;T18))</f>
        <v>記入例：ひとりで靴下がはける</v>
      </c>
      <c r="Z690" s="38" t="str">
        <f>IF('２．目標候補選択'!R195="","",LEFT('２．目標候補選択'!R195, FIND(CHAR(10), '２．目標候補選択'!R195) - 1))</f>
        <v>d540 更衣</v>
      </c>
      <c r="AA690" s="38" t="str">
        <f t="shared" si="35"/>
        <v>ひとりで着替えができる</v>
      </c>
      <c r="AB690" s="58" t="str">
        <f>IF('２．目標候補選択'!Y195="","",LEFT('２．目標候補選択'!Y195, FIND(CHAR(10), '２．目標候補選択'!Y195) - 1))</f>
        <v>a14</v>
      </c>
    </row>
    <row r="691" spans="23:28" ht="0.95" hidden="1" customHeight="1">
      <c r="W691" s="58" t="str">
        <f>IF('２．目標候補選択'!O196="","",LEFT('２．目標候補選択'!O196, FIND(CHAR(10), '２．目標候補選択'!O196) - 1))</f>
        <v>食事動作をする【セルフケア】</v>
      </c>
      <c r="X691" s="58" t="str">
        <f>IF('２．目標候補選択'!P196="","",LEFT('２．目標候補選択'!P196, FIND(CHAR(10), '２．目標候補選択'!P196) - 1))</f>
        <v>ひとりで食事が食べられる（水分摂取できる）</v>
      </c>
      <c r="Y691" s="38" t="str">
        <f>IF(T19="",IF('２．目標候補選択'!Q196="","",LEFT('２．目標候補選択'!Q196, FIND(CHAR(10), '２．目標候補選択'!Q196) - 1)), IF(T19="-",IF('２．目標候補選択'!Q196="","",LEFT('２．目標候補選択'!Q196, FIND(CHAR(10), '２．目標候補選択'!Q196) - 1)), "記入例　：　"&amp;T19))</f>
        <v>記入例：箸を使って食事ができる</v>
      </c>
      <c r="Z691" s="38" t="str">
        <f>IF('２．目標候補選択'!R196="","",LEFT('２．目標候補選択'!R196, FIND(CHAR(10), '２．目標候補選択'!R196) - 1))</f>
        <v>d550 食べること</v>
      </c>
      <c r="AA691" s="38" t="str">
        <f t="shared" si="35"/>
        <v>ひとりで食事が食べられる（水分摂取できる）</v>
      </c>
      <c r="AB691" s="58" t="str">
        <f>IF('２．目標候補選択'!Y196="","",LEFT('２．目標候補選択'!Y196, FIND(CHAR(10), '２．目標候補選択'!Y196) - 1))</f>
        <v>a15</v>
      </c>
    </row>
    <row r="692" spans="23:28" ht="0.95" hidden="1" customHeight="1">
      <c r="W692" s="58" t="str">
        <f>IF('２．目標候補選択'!O197="","",LEFT('２．目標候補選択'!O197, FIND(CHAR(10), '２．目標候補選択'!O197) - 1))</f>
        <v>1人で病院に受診する【セルフケア】</v>
      </c>
      <c r="X692" s="58" t="str">
        <f>IF('２．目標候補選択'!P197="","",LEFT('２．目標候補選択'!P197, FIND(CHAR(10), '２．目標候補選択'!P197) - 1))</f>
        <v>ひとりで病院に通える</v>
      </c>
      <c r="Y692" s="38" t="str">
        <f>IF(T20="",IF('２．目標候補選択'!Q197="","",LEFT('２．目標候補選択'!Q197, FIND(CHAR(10), '２．目標候補選択'!Q197) - 1)), IF(T20="-",IF('２．目標候補選択'!Q197="","",LEFT('２．目標候補選択'!Q197, FIND(CHAR(10), '２．目標候補選択'!Q197) - 1)), "記入例　：　"&amp;T20))</f>
        <v>記入例：ひとりで定期受診ができる</v>
      </c>
      <c r="Z692" s="38" t="str">
        <f>IF('２．目標候補選択'!R197="","",LEFT('２．目標候補選択'!R197, FIND(CHAR(10), '２．目標候補選択'!R197) - 1))</f>
        <v>d570 健康に注意すること</v>
      </c>
      <c r="AA692" s="38" t="str">
        <f t="shared" si="35"/>
        <v>ひとりで病院に通える</v>
      </c>
      <c r="AB692" s="58" t="str">
        <f>IF('２．目標候補選択'!Y197="","",LEFT('２．目標候補選択'!Y197, FIND(CHAR(10), '２．目標候補選択'!Y197) - 1))</f>
        <v>a16</v>
      </c>
    </row>
    <row r="693" spans="23:28" ht="0.95" hidden="1" customHeight="1">
      <c r="W693" s="58" t="str">
        <f>IF('２．目標候補選択'!O198="","",LEFT('２．目標候補選択'!O198, FIND(CHAR(10), '２．目標候補選択'!O198) - 1))</f>
        <v>健康のためにウオーキングをする【運動習慣】</v>
      </c>
      <c r="X693" s="58" t="str">
        <f>IF('２．目標候補選択'!P198="","",LEFT('２．目標候補選択'!P198, FIND(CHAR(10), '２．目標候補選択'!P198) - 1))</f>
        <v>歩行運動ができる</v>
      </c>
      <c r="Y693" s="38" t="str">
        <f>IF(T21="",IF('２．目標候補選択'!Q198="","",LEFT('２．目標候補選択'!Q198, FIND(CHAR(10), '２．目標候補選択'!Q198) - 1)), IF(T21="-",IF('２．目標候補選択'!Q198="","",LEFT('２．目標候補選択'!Q198, FIND(CHAR(10), '２．目標候補選択'!Q198) - 1)), "記入例　：　"&amp;T21))</f>
        <v>記入例：健康のためにウオーキングができる</v>
      </c>
      <c r="Z693" s="38" t="str">
        <f>IF('２．目標候補選択'!R198="","",LEFT('２．目標候補選択'!R198, FIND(CHAR(10), '２．目標候補選択'!R198) - 1))</f>
        <v>d450 歩行</v>
      </c>
      <c r="AA693" s="38" t="str">
        <f t="shared" si="35"/>
        <v>歩行運動ができる</v>
      </c>
      <c r="AB693" s="58" t="str">
        <f>IF('２．目標候補選択'!Y198="","",LEFT('２．目標候補選択'!Y198, FIND(CHAR(10), '２．目標候補選択'!Y198) - 1))</f>
        <v>a22</v>
      </c>
    </row>
    <row r="694" spans="23:28" ht="0.95" hidden="1" customHeight="1">
      <c r="W694" s="58" t="str">
        <f>IF('２．目標候補選択'!O199="","",LEFT('２．目標候補選択'!O199, FIND(CHAR(10), '２．目標候補選択'!O199) - 1))</f>
        <v>健康のために歩く以外の運動をする【運動習慣】</v>
      </c>
      <c r="X694" s="58" t="str">
        <f>IF('２．目標候補選択'!P199="","",LEFT('２．目標候補選択'!P199, FIND(CHAR(10), '２．目標候補選択'!P199) - 1))</f>
        <v>歩く以外の運動ができる</v>
      </c>
      <c r="Y694" s="38" t="str">
        <f>IF(T22="",IF('２．目標候補選択'!Q199="","",LEFT('２．目標候補選択'!Q199, FIND(CHAR(10), '２．目標候補選択'!Q199) - 1)), IF(T22="-",IF('２．目標候補選択'!Q199="","",LEFT('２．目標候補選択'!Q199, FIND(CHAR(10), '２．目標候補選択'!Q199) - 1)), "記入例　：　"&amp;T22))</f>
        <v>記入例：健康のために歩く以外の運動を行う</v>
      </c>
      <c r="Z694" s="38" t="str">
        <f>IF('２．目標候補選択'!R199="","",LEFT('２．目標候補選択'!R199, FIND(CHAR(10), '２．目標候補選択'!R199) - 1))</f>
        <v>d570 健康に注意すること</v>
      </c>
      <c r="AA694" s="38" t="str">
        <f t="shared" si="35"/>
        <v>歩く以外の運動ができる</v>
      </c>
      <c r="AB694" s="58" t="str">
        <f>IF('２．目標候補選択'!Y199="","",LEFT('２．目標候補選択'!Y199, FIND(CHAR(10), '２．目標候補選択'!Y199) - 1))</f>
        <v>a23</v>
      </c>
    </row>
    <row r="695" spans="23:28" ht="0.95" hidden="1" customHeight="1">
      <c r="W695" s="58" t="str">
        <f>IF('２．目標候補選択'!O200="","",LEFT('２．目標候補選択'!O200, FIND(CHAR(10), '２．目標候補選択'!O200) - 1))</f>
        <v>自主的運動を週2回以上する【運動習慣】</v>
      </c>
      <c r="X695" s="58" t="str">
        <f>IF('２．目標候補選択'!P200="","",LEFT('２．目標候補選択'!P200, FIND(CHAR(10), '２．目標候補選択'!P200) - 1))</f>
        <v>自主的運動を週2回以上できる</v>
      </c>
      <c r="Y695" s="38" t="str">
        <f>IF(T23="",IF('２．目標候補選択'!Q200="","",LEFT('２．目標候補選択'!Q200, FIND(CHAR(10), '２．目標候補選択'!Q200) - 1)), IF(T23="-",IF('２．目標候補選択'!Q200="","",LEFT('２．目標候補選択'!Q200, FIND(CHAR(10), '２．目標候補選択'!Q200) - 1)), "記入例　：　"&amp;T23))</f>
        <v>記入例：健康のための自主的運動を週2回以上行う</v>
      </c>
      <c r="Z695" s="38" t="str">
        <f>IF('２．目標候補選択'!R200="","",LEFT('２．目標候補選択'!R200, FIND(CHAR(10), '２．目標候補選択'!R200) - 1))</f>
        <v>d570 健康に注意すること</v>
      </c>
      <c r="AA695" s="38" t="str">
        <f t="shared" si="35"/>
        <v>自主的運動を週2回以上できる</v>
      </c>
      <c r="AB695" s="58" t="str">
        <f>IF('２．目標候補選択'!Y200="","",LEFT('２．目標候補選択'!Y200, FIND(CHAR(10), '２．目標候補選択'!Y200) - 1))</f>
        <v>a24</v>
      </c>
    </row>
    <row r="696" spans="23:28" ht="0.95" hidden="1" customHeight="1">
      <c r="W696" s="58" t="str">
        <f>IF('２．目標候補選択'!O201="","",LEFT('２．目標候補選択'!O201, FIND(CHAR(10), '２．目標候補選択'!O201) - 1))</f>
        <v>自主的な運動を長期に渡って続ける【運動習慣】</v>
      </c>
      <c r="X696" s="58" t="str">
        <f>IF('２．目標候補選択'!P201="","",LEFT('２．目標候補選択'!P201, FIND(CHAR(10), '２．目標候補選択'!P201) - 1))</f>
        <v>自主的運動を習慣化できる</v>
      </c>
      <c r="Y696" s="38" t="str">
        <f>IF(T24="",IF('２．目標候補選択'!Q201="","",LEFT('２．目標候補選択'!Q201, FIND(CHAR(10), '２．目標候補選択'!Q201) - 1)), IF(T24="-",IF('２．目標候補選択'!Q201="","",LEFT('２．目標候補選択'!Q201, FIND(CHAR(10), '２．目標候補選択'!Q201) - 1)), "記入例　：　"&amp;T24))</f>
        <v>記入例：健康のための自主的運動を習慣化する</v>
      </c>
      <c r="Z696" s="38" t="str">
        <f>IF('２．目標候補選択'!R201="","",LEFT('２．目標候補選択'!R201, FIND(CHAR(10), '２．目標候補選択'!R201) - 1))</f>
        <v>d570 健康に注意すること</v>
      </c>
      <c r="AA696" s="38" t="str">
        <f t="shared" si="35"/>
        <v>自主的運動を習慣化できる</v>
      </c>
      <c r="AB696" s="58" t="str">
        <f>IF('２．目標候補選択'!Y201="","",LEFT('２．目標候補選択'!Y201, FIND(CHAR(10), '２．目標候補選択'!Y201) - 1))</f>
        <v>a25</v>
      </c>
    </row>
    <row r="697" spans="23:28" ht="0.95" hidden="1" customHeight="1">
      <c r="W697" s="58" t="str">
        <f>IF('２．目標候補選択'!O202="","",LEFT('２．目標候補選択'!O202, FIND(CHAR(10), '２．目標候補選択'!O202) - 1))</f>
        <v/>
      </c>
      <c r="X697" s="58" t="str">
        <f>IF('２．目標候補選択'!P202="","",LEFT('２．目標候補選択'!P202, FIND(CHAR(10), '２．目標候補選択'!P202) - 1))</f>
        <v/>
      </c>
      <c r="Y697" s="38" t="str">
        <f>IF(T25="",IF('２．目標候補選択'!Q202="","",LEFT('２．目標候補選択'!Q202, FIND(CHAR(10), '２．目標候補選択'!Q202) - 1)), IF(T25="-",IF('２．目標候補選択'!Q202="","",LEFT('２．目標候補選択'!Q202, FIND(CHAR(10), '２．目標候補選択'!Q202) - 1)), "記入例　：　"&amp;T25))</f>
        <v/>
      </c>
      <c r="Z697" s="38" t="str">
        <f>IF('２．目標候補選択'!R202="","",LEFT('２．目標候補選択'!R202, FIND(CHAR(10), '２．目標候補選択'!R202) - 1))</f>
        <v/>
      </c>
      <c r="AA697" s="38" t="str">
        <f t="shared" si="35"/>
        <v/>
      </c>
      <c r="AB697" s="58" t="str">
        <f>IF('２．目標候補選択'!Y202="","",LEFT('２．目標候補選択'!Y202, FIND(CHAR(10), '２．目標候補選択'!Y202) - 1))</f>
        <v/>
      </c>
    </row>
    <row r="698" spans="23:28" ht="0.95" hidden="1" customHeight="1">
      <c r="W698" s="58" t="str">
        <f>IF('２．目標候補選択'!O203="","",LEFT('２．目標候補選択'!O203, FIND(CHAR(10), '２．目標候補選択'!O203) - 1))</f>
        <v/>
      </c>
      <c r="X698" s="58" t="str">
        <f>IF('２．目標候補選択'!P203="","",LEFT('２．目標候補選択'!P203, FIND(CHAR(10), '２．目標候補選択'!P203) - 1))</f>
        <v/>
      </c>
      <c r="Y698" s="38" t="str">
        <f>IF(T26="",IF('２．目標候補選択'!Q203="","",LEFT('２．目標候補選択'!Q203, FIND(CHAR(10), '２．目標候補選択'!Q203) - 1)), IF(T26="-",IF('２．目標候補選択'!Q203="","",LEFT('２．目標候補選択'!Q203, FIND(CHAR(10), '２．目標候補選択'!Q203) - 1)), "記入例　：　"&amp;T26))</f>
        <v/>
      </c>
      <c r="Z698" s="38" t="str">
        <f>IF('２．目標候補選択'!R203="","",LEFT('２．目標候補選択'!R203, FIND(CHAR(10), '２．目標候補選択'!R203) - 1))</f>
        <v/>
      </c>
      <c r="AA698" s="38" t="str">
        <f t="shared" si="35"/>
        <v/>
      </c>
      <c r="AB698" s="58" t="str">
        <f>IF('２．目標候補選択'!Y203="","",LEFT('２．目標候補選択'!Y203, FIND(CHAR(10), '２．目標候補選択'!Y203) - 1))</f>
        <v/>
      </c>
    </row>
    <row r="699" spans="23:28" ht="0.95" hidden="1" customHeight="1">
      <c r="W699" s="58" t="str">
        <f>IF('２．目標候補選択'!O204="","",LEFT('２．目標候補選択'!O204, FIND(CHAR(10), '２．目標候補選択'!O204) - 1))</f>
        <v/>
      </c>
      <c r="X699" s="58" t="str">
        <f>IF('２．目標候補選択'!P204="","",LEFT('２．目標候補選択'!P204, FIND(CHAR(10), '２．目標候補選択'!P204) - 1))</f>
        <v/>
      </c>
      <c r="Y699" s="38" t="str">
        <f>IF(T27="",IF('２．目標候補選択'!Q204="","",LEFT('２．目標候補選択'!Q204, FIND(CHAR(10), '２．目標候補選択'!Q204) - 1)), IF(T27="-",IF('２．目標候補選択'!Q204="","",LEFT('２．目標候補選択'!Q204, FIND(CHAR(10), '２．目標候補選択'!Q204) - 1)), "記入例　：　"&amp;T27))</f>
        <v/>
      </c>
      <c r="Z699" s="38" t="str">
        <f>IF('２．目標候補選択'!R204="","",LEFT('２．目標候補選択'!R204, FIND(CHAR(10), '２．目標候補選択'!R204) - 1))</f>
        <v/>
      </c>
      <c r="AA699" s="38" t="str">
        <f t="shared" si="35"/>
        <v/>
      </c>
      <c r="AB699" s="58" t="str">
        <f>IF('２．目標候補選択'!Y204="","",LEFT('２．目標候補選択'!Y204, FIND(CHAR(10), '２．目標候補選択'!Y204) - 1))</f>
        <v/>
      </c>
    </row>
    <row r="700" spans="23:28" ht="0.95" hidden="1" customHeight="1">
      <c r="W700" s="58" t="str">
        <f>IF('２．目標候補選択'!O205="","",LEFT('２．目標候補選択'!O205, FIND(CHAR(10), '２．目標候補選択'!O205) - 1))</f>
        <v/>
      </c>
      <c r="X700" s="58" t="str">
        <f>IF('２．目標候補選択'!P205="","",LEFT('２．目標候補選択'!P205, FIND(CHAR(10), '２．目標候補選択'!P205) - 1))</f>
        <v/>
      </c>
      <c r="Y700" s="38" t="str">
        <f>IF(T28="",IF('２．目標候補選択'!Q205="","",LEFT('２．目標候補選択'!Q205, FIND(CHAR(10), '２．目標候補選択'!Q205) - 1)), IF(T28="-",IF('２．目標候補選択'!Q205="","",LEFT('２．目標候補選択'!Q205, FIND(CHAR(10), '２．目標候補選択'!Q205) - 1)), "記入例　：　"&amp;T28))</f>
        <v/>
      </c>
      <c r="Z700" s="38" t="str">
        <f>IF('２．目標候補選択'!R205="","",LEFT('２．目標候補選択'!R205, FIND(CHAR(10), '２．目標候補選択'!R205) - 1))</f>
        <v/>
      </c>
      <c r="AA700" s="38" t="str">
        <f t="shared" si="35"/>
        <v/>
      </c>
      <c r="AB700" s="58" t="str">
        <f>IF('２．目標候補選択'!Y205="","",LEFT('２．目標候補選択'!Y205, FIND(CHAR(10), '２．目標候補選択'!Y205) - 1))</f>
        <v/>
      </c>
    </row>
    <row r="701" spans="23:28" ht="0.95" hidden="1" customHeight="1">
      <c r="W701" s="58" t="str">
        <f>IF('２．目標候補選択'!O206="","",LEFT('２．目標候補選択'!O206, FIND(CHAR(10), '２．目標候補選択'!O206) - 1))</f>
        <v/>
      </c>
      <c r="X701" s="58" t="str">
        <f>IF('２．目標候補選択'!P206="","",LEFT('２．目標候補選択'!P206, FIND(CHAR(10), '２．目標候補選択'!P206) - 1))</f>
        <v/>
      </c>
      <c r="Y701" s="38" t="str">
        <f>IF(T29="",IF('２．目標候補選択'!Q206="","",LEFT('２．目標候補選択'!Q206, FIND(CHAR(10), '２．目標候補選択'!Q206) - 1)), IF(T29="-",IF('２．目標候補選択'!Q206="","",LEFT('２．目標候補選択'!Q206, FIND(CHAR(10), '２．目標候補選択'!Q206) - 1)), "記入例　：　"&amp;T29))</f>
        <v/>
      </c>
      <c r="Z701" s="38" t="str">
        <f>IF('２．目標候補選択'!R206="","",LEFT('２．目標候補選択'!R206, FIND(CHAR(10), '２．目標候補選択'!R206) - 1))</f>
        <v/>
      </c>
      <c r="AA701" s="38" t="str">
        <f t="shared" si="35"/>
        <v/>
      </c>
      <c r="AB701" s="58" t="str">
        <f>IF('２．目標候補選択'!Y206="","",LEFT('２．目標候補選択'!Y206, FIND(CHAR(10), '２．目標候補選択'!Y206) - 1))</f>
        <v/>
      </c>
    </row>
    <row r="702" spans="23:28" ht="0.95" hidden="1" customHeight="1">
      <c r="W702" s="58" t="str">
        <f>IF('２．目標候補選択'!O207="","",LEFT('２．目標候補選択'!O207, FIND(CHAR(10), '２．目標候補選択'!O207) - 1))</f>
        <v/>
      </c>
      <c r="X702" s="58" t="str">
        <f>IF('２．目標候補選択'!P207="","",LEFT('２．目標候補選択'!P207, FIND(CHAR(10), '２．目標候補選択'!P207) - 1))</f>
        <v/>
      </c>
      <c r="Y702" s="38" t="str">
        <f>IF(T30="",IF('２．目標候補選択'!Q207="","",LEFT('２．目標候補選択'!Q207, FIND(CHAR(10), '２．目標候補選択'!Q207) - 1)), IF(T30="-",IF('２．目標候補選択'!Q207="","",LEFT('２．目標候補選択'!Q207, FIND(CHAR(10), '２．目標候補選択'!Q207) - 1)), "記入例　：　"&amp;T30))</f>
        <v/>
      </c>
      <c r="Z702" s="38" t="str">
        <f>IF('２．目標候補選択'!R207="","",LEFT('２．目標候補選択'!R207, FIND(CHAR(10), '２．目標候補選択'!R207) - 1))</f>
        <v/>
      </c>
      <c r="AA702" s="38" t="str">
        <f t="shared" si="35"/>
        <v/>
      </c>
      <c r="AB702" s="58" t="str">
        <f>IF('２．目標候補選択'!Y207="","",LEFT('２．目標候補選択'!Y207, FIND(CHAR(10), '２．目標候補選択'!Y207) - 1))</f>
        <v/>
      </c>
    </row>
    <row r="703" spans="23:28" ht="0.95" hidden="1" customHeight="1">
      <c r="W703" s="58" t="str">
        <f>IF('２．目標候補選択'!O208="","",LEFT('２．目標候補選択'!O208, FIND(CHAR(10), '２．目標候補選択'!O208) - 1))</f>
        <v/>
      </c>
      <c r="X703" s="58" t="str">
        <f>IF('２．目標候補選択'!P208="","",LEFT('２．目標候補選択'!P208, FIND(CHAR(10), '２．目標候補選択'!P208) - 1))</f>
        <v/>
      </c>
      <c r="Y703" s="38" t="str">
        <f>IF(T31="",IF('２．目標候補選択'!Q208="","",LEFT('２．目標候補選択'!Q208, FIND(CHAR(10), '２．目標候補選択'!Q208) - 1)), IF(T31="-",IF('２．目標候補選択'!Q208="","",LEFT('２．目標候補選択'!Q208, FIND(CHAR(10), '２．目標候補選択'!Q208) - 1)), "記入例　：　"&amp;T31))</f>
        <v/>
      </c>
      <c r="Z703" s="38" t="str">
        <f>IF('２．目標候補選択'!R208="","",LEFT('２．目標候補選択'!R208, FIND(CHAR(10), '２．目標候補選択'!R208) - 1))</f>
        <v/>
      </c>
      <c r="AA703" s="38" t="str">
        <f t="shared" si="35"/>
        <v/>
      </c>
      <c r="AB703" s="58" t="str">
        <f>IF('２．目標候補選択'!Y208="","",LEFT('２．目標候補選択'!Y208, FIND(CHAR(10), '２．目標候補選択'!Y208) - 1))</f>
        <v/>
      </c>
    </row>
    <row r="704" spans="23:28" ht="0.95" hidden="1" customHeight="1">
      <c r="W704" s="58" t="str">
        <f>IF('２．目標候補選択'!O209="","",LEFT('２．目標候補選択'!O209, FIND(CHAR(10), '２．目標候補選択'!O209) - 1))</f>
        <v/>
      </c>
      <c r="X704" s="58" t="str">
        <f>IF('２．目標候補選択'!P209="","",LEFT('２．目標候補選択'!P209, FIND(CHAR(10), '２．目標候補選択'!P209) - 1))</f>
        <v/>
      </c>
      <c r="Y704" s="38" t="str">
        <f>IF(T32="",IF('２．目標候補選択'!Q209="","",LEFT('２．目標候補選択'!Q209, FIND(CHAR(10), '２．目標候補選択'!Q209) - 1)), IF(T32="-",IF('２．目標候補選択'!Q209="","",LEFT('２．目標候補選択'!Q209, FIND(CHAR(10), '２．目標候補選択'!Q209) - 1)), "記入例　：　"&amp;T32))</f>
        <v/>
      </c>
      <c r="Z704" s="38" t="str">
        <f>IF('２．目標候補選択'!R209="","",LEFT('２．目標候補選択'!R209, FIND(CHAR(10), '２．目標候補選択'!R209) - 1))</f>
        <v/>
      </c>
      <c r="AA704" s="38" t="str">
        <f t="shared" si="35"/>
        <v/>
      </c>
      <c r="AB704" s="58" t="str">
        <f>IF('２．目標候補選択'!Y209="","",LEFT('２．目標候補選択'!Y209, FIND(CHAR(10), '２．目標候補選択'!Y209) - 1))</f>
        <v/>
      </c>
    </row>
    <row r="705" spans="23:28" ht="14.1" hidden="1" customHeight="1">
      <c r="W705" s="58" t="str">
        <f>IF('２．目標候補選択'!O210="","",LEFT('２．目標候補選択'!O210, FIND(CHAR(10), '２．目標候補選択'!O210) - 1))</f>
        <v/>
      </c>
      <c r="X705" s="58" t="str">
        <f>IF('２．目標候補選択'!P210="","",LEFT('２．目標候補選択'!P210, FIND(CHAR(10), '２．目標候補選択'!P210) - 1))</f>
        <v/>
      </c>
      <c r="Y705" s="38" t="str">
        <f>IF(T33="",IF('２．目標候補選択'!Q210="","",LEFT('２．目標候補選択'!Q210, FIND(CHAR(10), '２．目標候補選択'!Q210) - 1)), IF(T33="-",IF('２．目標候補選択'!Q210="","",LEFT('２．目標候補選択'!Q210, FIND(CHAR(10), '２．目標候補選択'!Q210) - 1)), "記入例　：　"&amp;T33))</f>
        <v/>
      </c>
      <c r="Z705" s="38" t="str">
        <f>IF('２．目標候補選択'!R210="","",LEFT('２．目標候補選択'!R210, FIND(CHAR(10), '２．目標候補選択'!R210) - 1))</f>
        <v/>
      </c>
      <c r="AA705" s="38" t="str">
        <f t="shared" si="35"/>
        <v/>
      </c>
      <c r="AB705" s="58" t="str">
        <f>IF('２．目標候補選択'!Y210="","",LEFT('２．目標候補選択'!Y210, FIND(CHAR(10), '２．目標候補選択'!Y210) - 1))</f>
        <v/>
      </c>
    </row>
    <row r="706" spans="23:28" ht="12" hidden="1" customHeight="1">
      <c r="W706" s="58" t="str">
        <f>IF('２．目標候補選択'!O211="","",LEFT('２．目標候補選択'!O211, FIND(CHAR(10), '２．目標候補選択'!O211) - 1))</f>
        <v/>
      </c>
      <c r="X706" s="58" t="str">
        <f>IF('２．目標候補選択'!P211="","",LEFT('２．目標候補選択'!P211, FIND(CHAR(10), '２．目標候補選択'!P211) - 1))</f>
        <v/>
      </c>
      <c r="Y706" s="38" t="str">
        <f>IF(T34="",IF('２．目標候補選択'!Q211="","",LEFT('２．目標候補選択'!Q211, FIND(CHAR(10), '２．目標候補選択'!Q211) - 1)), IF(T34="-",IF('２．目標候補選択'!Q211="","",LEFT('２．目標候補選択'!Q211, FIND(CHAR(10), '２．目標候補選択'!Q211) - 1)), "記入例　：　"&amp;T34))</f>
        <v/>
      </c>
      <c r="Z706" s="38" t="str">
        <f>IF('２．目標候補選択'!R211="","",LEFT('２．目標候補選択'!R211, FIND(CHAR(10), '２．目標候補選択'!R211) - 1))</f>
        <v/>
      </c>
      <c r="AA706" s="38" t="str">
        <f t="shared" si="35"/>
        <v/>
      </c>
      <c r="AB706" s="58" t="str">
        <f>IF('２．目標候補選択'!Y211="","",LEFT('２．目標候補選択'!Y211, FIND(CHAR(10), '２．目標候補選択'!Y211) - 1))</f>
        <v/>
      </c>
    </row>
    <row r="707" spans="23:28" ht="14.1" hidden="1" customHeight="1">
      <c r="W707" s="58" t="str">
        <f>IF('２．目標候補選択'!O212="","",LEFT('２．目標候補選択'!O212, FIND(CHAR(10), '２．目標候補選択'!O212) - 1))</f>
        <v/>
      </c>
      <c r="X707" s="58" t="str">
        <f>IF('２．目標候補選択'!P212="","",LEFT('２．目標候補選択'!P212, FIND(CHAR(10), '２．目標候補選択'!P212) - 1))</f>
        <v/>
      </c>
      <c r="Y707" s="38" t="str">
        <f>IF(T35="",IF('２．目標候補選択'!Q212="","",LEFT('２．目標候補選択'!Q212, FIND(CHAR(10), '２．目標候補選択'!Q212) - 1)), IF(T35="-",IF('２．目標候補選択'!Q212="","",LEFT('２．目標候補選択'!Q212, FIND(CHAR(10), '２．目標候補選択'!Q212) - 1)), "記入例　：　"&amp;T35))</f>
        <v/>
      </c>
      <c r="Z707" s="38" t="str">
        <f>IF('２．目標候補選択'!R212="","",LEFT('２．目標候補選択'!R212, FIND(CHAR(10), '２．目標候補選択'!R212) - 1))</f>
        <v/>
      </c>
      <c r="AA707" s="38" t="str">
        <f t="shared" si="35"/>
        <v/>
      </c>
      <c r="AB707" s="58" t="str">
        <f>IF('２．目標候補選択'!Y212="","",LEFT('２．目標候補選択'!Y212, FIND(CHAR(10), '２．目標候補選択'!Y212) - 1))</f>
        <v/>
      </c>
    </row>
    <row r="708" spans="23:28" ht="0.95" hidden="1" customHeight="1"/>
    <row r="709" spans="23:28" ht="0.95" hidden="1" customHeight="1"/>
    <row r="710" spans="23:28" ht="14.1" customHeight="1"/>
  </sheetData>
  <sheetProtection algorithmName="SHA-512" hashValue="aYvbmUQTq1AVLdcKGVffgtyrzkdIXYMtKxzjyUSSqpiwakkhpJ8ZWFB6BK4/EqX0JedwK/7DRxu6302RQWrbXQ==" saltValue="sqP03KIn28/bdaayRM4Dlw==" spinCount="100000" sheet="1" objects="1" scenarios="1"/>
  <mergeCells count="237">
    <mergeCell ref="W53:X54"/>
    <mergeCell ref="Y53:Z54"/>
    <mergeCell ref="C53:C54"/>
    <mergeCell ref="D55:H56"/>
    <mergeCell ref="D57:H58"/>
    <mergeCell ref="C57:C58"/>
    <mergeCell ref="D59:H60"/>
    <mergeCell ref="D61:H62"/>
    <mergeCell ref="R43:AA43"/>
    <mergeCell ref="C61:C62"/>
    <mergeCell ref="C55:C56"/>
    <mergeCell ref="W51:X52"/>
    <mergeCell ref="Y51:Z52"/>
    <mergeCell ref="J54:V54"/>
    <mergeCell ref="D43:P43"/>
    <mergeCell ref="S51:V51"/>
    <mergeCell ref="J51:R51"/>
    <mergeCell ref="S53:V53"/>
    <mergeCell ref="J53:R53"/>
    <mergeCell ref="S55:V55"/>
    <mergeCell ref="J55:R55"/>
    <mergeCell ref="S57:V57"/>
    <mergeCell ref="J57:R57"/>
    <mergeCell ref="S59:V59"/>
    <mergeCell ref="W55:X56"/>
    <mergeCell ref="Y55:Z56"/>
    <mergeCell ref="J66:V66"/>
    <mergeCell ref="J64:V64"/>
    <mergeCell ref="J62:V62"/>
    <mergeCell ref="J60:V60"/>
    <mergeCell ref="J58:V58"/>
    <mergeCell ref="J56:V56"/>
    <mergeCell ref="Y63:Z64"/>
    <mergeCell ref="Y61:Z62"/>
    <mergeCell ref="W61:X62"/>
    <mergeCell ref="J59:R59"/>
    <mergeCell ref="S61:V61"/>
    <mergeCell ref="J61:R61"/>
    <mergeCell ref="S63:V63"/>
    <mergeCell ref="J63:R63"/>
    <mergeCell ref="S65:V65"/>
    <mergeCell ref="J65:R65"/>
    <mergeCell ref="C63:C64"/>
    <mergeCell ref="C59:C60"/>
    <mergeCell ref="D65:H66"/>
    <mergeCell ref="C65:C66"/>
    <mergeCell ref="D67:H68"/>
    <mergeCell ref="C67:C68"/>
    <mergeCell ref="J68:V68"/>
    <mergeCell ref="D69:H70"/>
    <mergeCell ref="C69:C70"/>
    <mergeCell ref="J70:V70"/>
    <mergeCell ref="S69:V69"/>
    <mergeCell ref="J69:R69"/>
    <mergeCell ref="S67:V67"/>
    <mergeCell ref="J67:R67"/>
    <mergeCell ref="W69:X70"/>
    <mergeCell ref="W59:X60"/>
    <mergeCell ref="Z44:AA44"/>
    <mergeCell ref="B46:AA46"/>
    <mergeCell ref="D47:AA47"/>
    <mergeCell ref="D48:AA48"/>
    <mergeCell ref="D50:I50"/>
    <mergeCell ref="J50:V50"/>
    <mergeCell ref="W50:X50"/>
    <mergeCell ref="Y50:Z50"/>
    <mergeCell ref="D51:H52"/>
    <mergeCell ref="J52:V52"/>
    <mergeCell ref="C51:C52"/>
    <mergeCell ref="W67:X68"/>
    <mergeCell ref="Y67:Z68"/>
    <mergeCell ref="Y65:Z66"/>
    <mergeCell ref="W65:X66"/>
    <mergeCell ref="W63:X64"/>
    <mergeCell ref="Y59:Z60"/>
    <mergeCell ref="W57:X58"/>
    <mergeCell ref="Y57:Z58"/>
    <mergeCell ref="Y69:Z70"/>
    <mergeCell ref="D53:H54"/>
    <mergeCell ref="D63:H64"/>
    <mergeCell ref="G38:Z38"/>
    <mergeCell ref="D39:F39"/>
    <mergeCell ref="S39:U39"/>
    <mergeCell ref="V39:AA39"/>
    <mergeCell ref="G39:Q39"/>
    <mergeCell ref="D41:Q41"/>
    <mergeCell ref="S41:U42"/>
    <mergeCell ref="V41:AA41"/>
    <mergeCell ref="V42:AA42"/>
    <mergeCell ref="D42:Q42"/>
    <mergeCell ref="F34:S34"/>
    <mergeCell ref="T34:Y34"/>
    <mergeCell ref="Z34:AA34"/>
    <mergeCell ref="D7:E7"/>
    <mergeCell ref="T7:Y7"/>
    <mergeCell ref="Z7:AA7"/>
    <mergeCell ref="D8:E34"/>
    <mergeCell ref="Z27:AA27"/>
    <mergeCell ref="F28:S28"/>
    <mergeCell ref="T28:Y28"/>
    <mergeCell ref="Z28:AA28"/>
    <mergeCell ref="F29:S29"/>
    <mergeCell ref="T29:Y29"/>
    <mergeCell ref="Z29:AA29"/>
    <mergeCell ref="F30:S30"/>
    <mergeCell ref="T30:Y30"/>
    <mergeCell ref="Z30:AA30"/>
    <mergeCell ref="F31:S31"/>
    <mergeCell ref="T31:Y31"/>
    <mergeCell ref="Z31:AA31"/>
    <mergeCell ref="F27:S27"/>
    <mergeCell ref="T27:Y27"/>
    <mergeCell ref="F17:S17"/>
    <mergeCell ref="T17:Y17"/>
    <mergeCell ref="B36:AA36"/>
    <mergeCell ref="H37:AA37"/>
    <mergeCell ref="D38:E38"/>
    <mergeCell ref="Z33:AA33"/>
    <mergeCell ref="T32:Y32"/>
    <mergeCell ref="Z32:AA32"/>
    <mergeCell ref="F33:S33"/>
    <mergeCell ref="T33:Y33"/>
    <mergeCell ref="F22:S22"/>
    <mergeCell ref="T22:Y22"/>
    <mergeCell ref="Z22:AA22"/>
    <mergeCell ref="F23:S23"/>
    <mergeCell ref="T23:Y23"/>
    <mergeCell ref="Z23:AA23"/>
    <mergeCell ref="F24:S24"/>
    <mergeCell ref="T24:Y24"/>
    <mergeCell ref="Z24:AA24"/>
    <mergeCell ref="F32:S32"/>
    <mergeCell ref="F25:S25"/>
    <mergeCell ref="T25:Y25"/>
    <mergeCell ref="Z25:AA25"/>
    <mergeCell ref="F26:S26"/>
    <mergeCell ref="T26:Y26"/>
    <mergeCell ref="Z26:AA26"/>
    <mergeCell ref="Z17:AA17"/>
    <mergeCell ref="F18:S18"/>
    <mergeCell ref="T18:Y18"/>
    <mergeCell ref="Z18:AA18"/>
    <mergeCell ref="F19:S19"/>
    <mergeCell ref="T19:Y19"/>
    <mergeCell ref="F21:S21"/>
    <mergeCell ref="T21:Y21"/>
    <mergeCell ref="Z19:AA19"/>
    <mergeCell ref="F20:S20"/>
    <mergeCell ref="T20:Y20"/>
    <mergeCell ref="Z20:AA20"/>
    <mergeCell ref="Z21:AA21"/>
    <mergeCell ref="F14:S14"/>
    <mergeCell ref="T14:Y14"/>
    <mergeCell ref="Z14:AA14"/>
    <mergeCell ref="F15:S15"/>
    <mergeCell ref="T15:Y15"/>
    <mergeCell ref="Z15:AA15"/>
    <mergeCell ref="F16:S16"/>
    <mergeCell ref="T16:Y16"/>
    <mergeCell ref="Z16:AA16"/>
    <mergeCell ref="F11:S11"/>
    <mergeCell ref="T11:Y11"/>
    <mergeCell ref="Z11:AA11"/>
    <mergeCell ref="F12:S12"/>
    <mergeCell ref="T12:Y12"/>
    <mergeCell ref="Z12:AA12"/>
    <mergeCell ref="F13:S13"/>
    <mergeCell ref="T13:Y13"/>
    <mergeCell ref="Z13:AA13"/>
    <mergeCell ref="F7:S7"/>
    <mergeCell ref="F8:S8"/>
    <mergeCell ref="T8:Y8"/>
    <mergeCell ref="Z8:AA8"/>
    <mergeCell ref="F9:S9"/>
    <mergeCell ref="T9:Y9"/>
    <mergeCell ref="Z9:AA9"/>
    <mergeCell ref="F10:S10"/>
    <mergeCell ref="T10:Y10"/>
    <mergeCell ref="Z10:AA10"/>
    <mergeCell ref="V101:Y102"/>
    <mergeCell ref="C97:U97"/>
    <mergeCell ref="Y71:Z71"/>
    <mergeCell ref="J73:U73"/>
    <mergeCell ref="J75:Z75"/>
    <mergeCell ref="N76:P76"/>
    <mergeCell ref="X76:Z76"/>
    <mergeCell ref="Q82:T82"/>
    <mergeCell ref="K82:M82"/>
    <mergeCell ref="K83:M83"/>
    <mergeCell ref="N83:P83"/>
    <mergeCell ref="Q83:T83"/>
    <mergeCell ref="U83:W83"/>
    <mergeCell ref="X83:Z83"/>
    <mergeCell ref="B73:H73"/>
    <mergeCell ref="F93:X93"/>
    <mergeCell ref="F95:X95"/>
    <mergeCell ref="B93:E95"/>
    <mergeCell ref="B89:Y89"/>
    <mergeCell ref="C99:X99"/>
    <mergeCell ref="Y99:Z99"/>
    <mergeCell ref="U82:W82"/>
    <mergeCell ref="B75:I75"/>
    <mergeCell ref="F76:J76"/>
    <mergeCell ref="Q76:T76"/>
    <mergeCell ref="U76:W76"/>
    <mergeCell ref="K76:M76"/>
    <mergeCell ref="C76:E76"/>
    <mergeCell ref="C77:E77"/>
    <mergeCell ref="Y93:Y95"/>
    <mergeCell ref="F94:X94"/>
    <mergeCell ref="B79:H79"/>
    <mergeCell ref="D90:P90"/>
    <mergeCell ref="D91:O91"/>
    <mergeCell ref="B5:AB5"/>
    <mergeCell ref="J6:AB6"/>
    <mergeCell ref="A1:Z1"/>
    <mergeCell ref="C241:C242"/>
    <mergeCell ref="C246:C247"/>
    <mergeCell ref="M440:N440"/>
    <mergeCell ref="Z678:AA678"/>
    <mergeCell ref="Z679:AA679"/>
    <mergeCell ref="F77:J77"/>
    <mergeCell ref="B81:H81"/>
    <mergeCell ref="C82:E82"/>
    <mergeCell ref="F82:J82"/>
    <mergeCell ref="C83:E83"/>
    <mergeCell ref="F83:J83"/>
    <mergeCell ref="B87:M87"/>
    <mergeCell ref="Q77:T77"/>
    <mergeCell ref="U77:W77"/>
    <mergeCell ref="X77:Z77"/>
    <mergeCell ref="K77:M77"/>
    <mergeCell ref="N77:P77"/>
    <mergeCell ref="J79:U79"/>
    <mergeCell ref="J81:Z81"/>
    <mergeCell ref="N82:P82"/>
    <mergeCell ref="X82:Z82"/>
  </mergeCells>
  <phoneticPr fontId="93"/>
  <dataValidations count="32">
    <dataValidation type="list" allowBlank="1" sqref="S65" xr:uid="{00000000-0002-0000-0400-000000000000}">
      <formula1>Q535:Q538</formula1>
    </dataValidation>
    <dataValidation type="list" allowBlank="1" sqref="V42" xr:uid="{00000000-0002-0000-0400-000001000000}">
      <formula1>$W$373:$W$426</formula1>
    </dataValidation>
    <dataValidation type="list" allowBlank="1" sqref="Q77 Q83" xr:uid="{00000000-0002-0000-0400-000004000000}">
      <formula1>$L$429:$L$440</formula1>
    </dataValidation>
    <dataValidation type="list" allowBlank="1" sqref="X77 X83" xr:uid="{00000000-0002-0000-0400-000005000000}">
      <formula1>$R$429:$R$434</formula1>
    </dataValidation>
    <dataValidation type="list" allowBlank="1" sqref="S63" xr:uid="{00000000-0002-0000-0400-000009000000}">
      <formula1>P535:P538</formula1>
    </dataValidation>
    <dataValidation type="list" allowBlank="1" sqref="S59" xr:uid="{00000000-0002-0000-0400-00000A000000}">
      <formula1>N535:N538</formula1>
    </dataValidation>
    <dataValidation type="list" allowBlank="1" sqref="S61" xr:uid="{00000000-0002-0000-0400-000010000000}">
      <formula1>O535:O538</formula1>
    </dataValidation>
    <dataValidation type="list" allowBlank="1" sqref="U77 U83" xr:uid="{00000000-0002-0000-0400-000011000000}">
      <formula1>$N$429:$N$436</formula1>
    </dataValidation>
    <dataValidation type="list" allowBlank="1" sqref="Y69 Y67 Y65 Y63 Y61 Y59 Y57 Y55 Y51 Y53" xr:uid="{00000000-0002-0000-0400-000012000000}">
      <formula1>"-,1,2"</formula1>
    </dataValidation>
    <dataValidation type="list" allowBlank="1" sqref="F77 F83" xr:uid="{00000000-0002-0000-0400-000013000000}">
      <formula1>$D$429:$D$433</formula1>
    </dataValidation>
    <dataValidation type="list" allowBlank="1" sqref="S57" xr:uid="{00000000-0002-0000-0400-000016000000}">
      <formula1>M535:M538</formula1>
    </dataValidation>
    <dataValidation type="list" allowBlank="1" sqref="C77 C83" xr:uid="{00000000-0002-0000-0400-000017000000}">
      <formula1>$B$429:$B$435</formula1>
    </dataValidation>
    <dataValidation type="list" allowBlank="1" sqref="W69 W67 W65 W63 W61 W59 W57 W55 W51 W53" xr:uid="{00000000-0002-0000-0400-00001A000000}">
      <formula1>"〇,△,×"</formula1>
    </dataValidation>
    <dataValidation type="list" allowBlank="1" sqref="S67" xr:uid="{00000000-0002-0000-0400-00001B000000}">
      <formula1>R535:R538</formula1>
    </dataValidation>
    <dataValidation type="list" allowBlank="1" sqref="S53" xr:uid="{00000000-0002-0000-0400-00001E000000}">
      <formula1>$K$535:$K$538</formula1>
    </dataValidation>
    <dataValidation type="list" allowBlank="1" sqref="S51" xr:uid="{00000000-0002-0000-0400-00001F000000}">
      <formula1>$J$535:$J$538</formula1>
    </dataValidation>
    <dataValidation type="list" allowBlank="1" sqref="K77 K83" xr:uid="{00000000-0002-0000-0400-000023000000}">
      <formula1>$G$429:$G$433</formula1>
    </dataValidation>
    <dataValidation type="list" allowBlank="1" sqref="N77 N83" xr:uid="{00000000-0002-0000-0400-000024000000}">
      <formula1>$J$429:$J$444</formula1>
    </dataValidation>
    <dataValidation type="list" allowBlank="1" sqref="S55" xr:uid="{00000000-0002-0000-0400-000028000000}">
      <formula1>L535:L538</formula1>
    </dataValidation>
    <dataValidation type="list" allowBlank="1" sqref="S69" xr:uid="{00000000-0002-0000-0400-000029000000}">
      <formula1>S535:S538</formula1>
    </dataValidation>
    <dataValidation type="list" allowBlank="1" sqref="D51 D69 D67 D65 D63 D61 D59 D57 D55 D53" xr:uid="{00000000-0002-0000-0400-000020000000}">
      <formula1>$C$239:$J$239</formula1>
    </dataValidation>
    <dataValidation type="list" allowBlank="1" showInputMessage="1" sqref="D43:P43" xr:uid="{3B4424B9-9831-034B-B4F1-05A7262F3F24}">
      <formula1>$D$42</formula1>
    </dataValidation>
    <dataValidation type="list" allowBlank="1" sqref="J52:V52" xr:uid="{318DD999-B0A6-CD49-AC54-BDD3F53DC299}">
      <formula1>$J$51</formula1>
    </dataValidation>
    <dataValidation type="list" allowBlank="1" showInputMessage="1" sqref="J54:V54" xr:uid="{1FBE29A5-6FA8-014C-94E2-0FA520A7ADDE}">
      <formula1>$J$53</formula1>
    </dataValidation>
    <dataValidation type="list" allowBlank="1" showInputMessage="1" sqref="J56:V56" xr:uid="{EE307890-E922-F14F-8D6A-93F9FA030AE5}">
      <formula1>$J$55</formula1>
    </dataValidation>
    <dataValidation type="list" allowBlank="1" showInputMessage="1" sqref="J60:V60" xr:uid="{8F660EAD-3319-D547-9C49-356ED12E6B98}">
      <formula1>$J$59</formula1>
    </dataValidation>
    <dataValidation type="list" allowBlank="1" showInputMessage="1" sqref="J62:V62" xr:uid="{9AE0FCFF-C044-6947-9B39-9B54A716017B}">
      <formula1>$J$61</formula1>
    </dataValidation>
    <dataValidation type="list" allowBlank="1" showInputMessage="1" sqref="J64:V64" xr:uid="{75D45403-8F0D-9242-B0EB-25F9399C161B}">
      <formula1>$J$63</formula1>
    </dataValidation>
    <dataValidation type="list" allowBlank="1" showInputMessage="1" sqref="J66:V66" xr:uid="{85FB799A-4FE3-3648-9BCC-2EA901FB172A}">
      <formula1>$J$65</formula1>
    </dataValidation>
    <dataValidation type="list" allowBlank="1" showInputMessage="1" sqref="J68:V68" xr:uid="{06BB0AFE-70A7-644D-92C1-C218144492D2}">
      <formula1>$J$67</formula1>
    </dataValidation>
    <dataValidation type="list" allowBlank="1" showInputMessage="1" sqref="J70:V70" xr:uid="{F595CF72-4C29-CE42-98A8-7C53F526B624}">
      <formula1>$J$69</formula1>
    </dataValidation>
    <dataValidation type="list" allowBlank="1" showInputMessage="1" sqref="J58:V58" xr:uid="{0B1B0D48-193E-4273-82D3-C5423F13FA2E}">
      <formula1>$J$57</formula1>
    </dataValidation>
  </dataValidations>
  <hyperlinks>
    <hyperlink ref="V101" location="５．機能目標訓練ﾌﾟﾛｸﾞﾗﾑ決定!A1" display="保存して次へ　＞" xr:uid="{00000000-0004-0000-0400-000000000000}"/>
    <hyperlink ref="V101:Y102" location="'５．機能目標訓練ﾌﾟﾛｸﾞﾗﾑ決定'!A1" display="保存して次へ　＞" xr:uid="{F58D6A2D-D0A0-914F-A09E-795973659128}"/>
  </hyperlinks>
  <printOptions horizontalCentered="1" gridLines="1"/>
  <pageMargins left="0.59055118110236215" right="0.25" top="1.1811023622047243" bottom="1.9685039370078741" header="0" footer="0"/>
  <pageSetup paperSize="9" scale="68"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4124" r:id="rId3" name="Option Button 28">
              <controlPr defaultSize="0" autoFill="0" autoLine="0" autoPict="0">
                <anchor moveWithCells="1">
                  <from>
                    <xdr:col>25</xdr:col>
                    <xdr:colOff>304800</xdr:colOff>
                    <xdr:row>7</xdr:row>
                    <xdr:rowOff>9525</xdr:rowOff>
                  </from>
                  <to>
                    <xdr:col>26</xdr:col>
                    <xdr:colOff>66675</xdr:colOff>
                    <xdr:row>8</xdr:row>
                    <xdr:rowOff>0</xdr:rowOff>
                  </to>
                </anchor>
              </controlPr>
            </control>
          </mc:Choice>
        </mc:AlternateContent>
        <mc:AlternateContent xmlns:mc="http://schemas.openxmlformats.org/markup-compatibility/2006">
          <mc:Choice Requires="x14">
            <control shapeId="4151" r:id="rId4" name="Group Box 55">
              <controlPr defaultSize="0" autoFill="0" autoPict="0">
                <anchor moveWithCells="1">
                  <from>
                    <xdr:col>25</xdr:col>
                    <xdr:colOff>228600</xdr:colOff>
                    <xdr:row>6</xdr:row>
                    <xdr:rowOff>342900</xdr:rowOff>
                  </from>
                  <to>
                    <xdr:col>26</xdr:col>
                    <xdr:colOff>161925</xdr:colOff>
                    <xdr:row>34</xdr:row>
                    <xdr:rowOff>28575</xdr:rowOff>
                  </to>
                </anchor>
              </controlPr>
            </control>
          </mc:Choice>
        </mc:AlternateContent>
        <mc:AlternateContent xmlns:mc="http://schemas.openxmlformats.org/markup-compatibility/2006">
          <mc:Choice Requires="x14">
            <control shapeId="4210" r:id="rId5" name="Check Box 114">
              <controlPr defaultSize="0" autoFill="0" autoLine="0" autoPict="0">
                <anchor moveWithCells="1">
                  <from>
                    <xdr:col>21</xdr:col>
                    <xdr:colOff>38100</xdr:colOff>
                    <xdr:row>95</xdr:row>
                    <xdr:rowOff>152400</xdr:rowOff>
                  </from>
                  <to>
                    <xdr:col>21</xdr:col>
                    <xdr:colOff>304800</xdr:colOff>
                    <xdr:row>97</xdr:row>
                    <xdr:rowOff>38100</xdr:rowOff>
                  </to>
                </anchor>
              </controlPr>
            </control>
          </mc:Choice>
        </mc:AlternateContent>
        <mc:AlternateContent xmlns:mc="http://schemas.openxmlformats.org/markup-compatibility/2006">
          <mc:Choice Requires="x14">
            <control shapeId="4216" r:id="rId6" name="Option Button 120">
              <controlPr defaultSize="0" autoFill="0" autoLine="0" autoPict="0">
                <anchor moveWithCells="1">
                  <from>
                    <xdr:col>25</xdr:col>
                    <xdr:colOff>304800</xdr:colOff>
                    <xdr:row>8</xdr:row>
                    <xdr:rowOff>9525</xdr:rowOff>
                  </from>
                  <to>
                    <xdr:col>26</xdr:col>
                    <xdr:colOff>66675</xdr:colOff>
                    <xdr:row>9</xdr:row>
                    <xdr:rowOff>0</xdr:rowOff>
                  </to>
                </anchor>
              </controlPr>
            </control>
          </mc:Choice>
        </mc:AlternateContent>
        <mc:AlternateContent xmlns:mc="http://schemas.openxmlformats.org/markup-compatibility/2006">
          <mc:Choice Requires="x14">
            <control shapeId="4217" r:id="rId7" name="Option Button 121">
              <controlPr defaultSize="0" autoFill="0" autoLine="0" autoPict="0">
                <anchor moveWithCells="1">
                  <from>
                    <xdr:col>25</xdr:col>
                    <xdr:colOff>304800</xdr:colOff>
                    <xdr:row>9</xdr:row>
                    <xdr:rowOff>9525</xdr:rowOff>
                  </from>
                  <to>
                    <xdr:col>26</xdr:col>
                    <xdr:colOff>66675</xdr:colOff>
                    <xdr:row>10</xdr:row>
                    <xdr:rowOff>0</xdr:rowOff>
                  </to>
                </anchor>
              </controlPr>
            </control>
          </mc:Choice>
        </mc:AlternateContent>
        <mc:AlternateContent xmlns:mc="http://schemas.openxmlformats.org/markup-compatibility/2006">
          <mc:Choice Requires="x14">
            <control shapeId="4218" r:id="rId8" name="Option Button 122">
              <controlPr defaultSize="0" autoFill="0" autoLine="0" autoPict="0">
                <anchor moveWithCells="1">
                  <from>
                    <xdr:col>25</xdr:col>
                    <xdr:colOff>304800</xdr:colOff>
                    <xdr:row>10</xdr:row>
                    <xdr:rowOff>9525</xdr:rowOff>
                  </from>
                  <to>
                    <xdr:col>26</xdr:col>
                    <xdr:colOff>66675</xdr:colOff>
                    <xdr:row>11</xdr:row>
                    <xdr:rowOff>0</xdr:rowOff>
                  </to>
                </anchor>
              </controlPr>
            </control>
          </mc:Choice>
        </mc:AlternateContent>
        <mc:AlternateContent xmlns:mc="http://schemas.openxmlformats.org/markup-compatibility/2006">
          <mc:Choice Requires="x14">
            <control shapeId="4219" r:id="rId9" name="Option Button 123">
              <controlPr defaultSize="0" autoFill="0" autoLine="0" autoPict="0">
                <anchor moveWithCells="1">
                  <from>
                    <xdr:col>25</xdr:col>
                    <xdr:colOff>304800</xdr:colOff>
                    <xdr:row>11</xdr:row>
                    <xdr:rowOff>9525</xdr:rowOff>
                  </from>
                  <to>
                    <xdr:col>26</xdr:col>
                    <xdr:colOff>66675</xdr:colOff>
                    <xdr:row>12</xdr:row>
                    <xdr:rowOff>0</xdr:rowOff>
                  </to>
                </anchor>
              </controlPr>
            </control>
          </mc:Choice>
        </mc:AlternateContent>
        <mc:AlternateContent xmlns:mc="http://schemas.openxmlformats.org/markup-compatibility/2006">
          <mc:Choice Requires="x14">
            <control shapeId="4220" r:id="rId10" name="Option Button 124">
              <controlPr defaultSize="0" autoFill="0" autoLine="0" autoPict="0">
                <anchor moveWithCells="1">
                  <from>
                    <xdr:col>25</xdr:col>
                    <xdr:colOff>304800</xdr:colOff>
                    <xdr:row>12</xdr:row>
                    <xdr:rowOff>9525</xdr:rowOff>
                  </from>
                  <to>
                    <xdr:col>26</xdr:col>
                    <xdr:colOff>66675</xdr:colOff>
                    <xdr:row>13</xdr:row>
                    <xdr:rowOff>0</xdr:rowOff>
                  </to>
                </anchor>
              </controlPr>
            </control>
          </mc:Choice>
        </mc:AlternateContent>
        <mc:AlternateContent xmlns:mc="http://schemas.openxmlformats.org/markup-compatibility/2006">
          <mc:Choice Requires="x14">
            <control shapeId="4221" r:id="rId11" name="Option Button 125">
              <controlPr defaultSize="0" autoFill="0" autoLine="0" autoPict="0">
                <anchor moveWithCells="1">
                  <from>
                    <xdr:col>25</xdr:col>
                    <xdr:colOff>304800</xdr:colOff>
                    <xdr:row>13</xdr:row>
                    <xdr:rowOff>9525</xdr:rowOff>
                  </from>
                  <to>
                    <xdr:col>26</xdr:col>
                    <xdr:colOff>66675</xdr:colOff>
                    <xdr:row>14</xdr:row>
                    <xdr:rowOff>0</xdr:rowOff>
                  </to>
                </anchor>
              </controlPr>
            </control>
          </mc:Choice>
        </mc:AlternateContent>
        <mc:AlternateContent xmlns:mc="http://schemas.openxmlformats.org/markup-compatibility/2006">
          <mc:Choice Requires="x14">
            <control shapeId="4222" r:id="rId12" name="Option Button 126">
              <controlPr defaultSize="0" autoFill="0" autoLine="0" autoPict="0">
                <anchor moveWithCells="1">
                  <from>
                    <xdr:col>25</xdr:col>
                    <xdr:colOff>304800</xdr:colOff>
                    <xdr:row>14</xdr:row>
                    <xdr:rowOff>9525</xdr:rowOff>
                  </from>
                  <to>
                    <xdr:col>26</xdr:col>
                    <xdr:colOff>66675</xdr:colOff>
                    <xdr:row>15</xdr:row>
                    <xdr:rowOff>0</xdr:rowOff>
                  </to>
                </anchor>
              </controlPr>
            </control>
          </mc:Choice>
        </mc:AlternateContent>
        <mc:AlternateContent xmlns:mc="http://schemas.openxmlformats.org/markup-compatibility/2006">
          <mc:Choice Requires="x14">
            <control shapeId="4223" r:id="rId13" name="Option Button 127">
              <controlPr defaultSize="0" autoFill="0" autoLine="0" autoPict="0">
                <anchor moveWithCells="1">
                  <from>
                    <xdr:col>25</xdr:col>
                    <xdr:colOff>304800</xdr:colOff>
                    <xdr:row>15</xdr:row>
                    <xdr:rowOff>9525</xdr:rowOff>
                  </from>
                  <to>
                    <xdr:col>26</xdr:col>
                    <xdr:colOff>66675</xdr:colOff>
                    <xdr:row>16</xdr:row>
                    <xdr:rowOff>0</xdr:rowOff>
                  </to>
                </anchor>
              </controlPr>
            </control>
          </mc:Choice>
        </mc:AlternateContent>
        <mc:AlternateContent xmlns:mc="http://schemas.openxmlformats.org/markup-compatibility/2006">
          <mc:Choice Requires="x14">
            <control shapeId="4224" r:id="rId14" name="Option Button 128">
              <controlPr defaultSize="0" autoFill="0" autoLine="0" autoPict="0">
                <anchor moveWithCells="1">
                  <from>
                    <xdr:col>25</xdr:col>
                    <xdr:colOff>304800</xdr:colOff>
                    <xdr:row>16</xdr:row>
                    <xdr:rowOff>9525</xdr:rowOff>
                  </from>
                  <to>
                    <xdr:col>26</xdr:col>
                    <xdr:colOff>66675</xdr:colOff>
                    <xdr:row>17</xdr:row>
                    <xdr:rowOff>0</xdr:rowOff>
                  </to>
                </anchor>
              </controlPr>
            </control>
          </mc:Choice>
        </mc:AlternateContent>
        <mc:AlternateContent xmlns:mc="http://schemas.openxmlformats.org/markup-compatibility/2006">
          <mc:Choice Requires="x14">
            <control shapeId="4225" r:id="rId15" name="Option Button 129">
              <controlPr defaultSize="0" autoFill="0" autoLine="0" autoPict="0">
                <anchor moveWithCells="1">
                  <from>
                    <xdr:col>25</xdr:col>
                    <xdr:colOff>304800</xdr:colOff>
                    <xdr:row>17</xdr:row>
                    <xdr:rowOff>9525</xdr:rowOff>
                  </from>
                  <to>
                    <xdr:col>26</xdr:col>
                    <xdr:colOff>66675</xdr:colOff>
                    <xdr:row>18</xdr:row>
                    <xdr:rowOff>0</xdr:rowOff>
                  </to>
                </anchor>
              </controlPr>
            </control>
          </mc:Choice>
        </mc:AlternateContent>
        <mc:AlternateContent xmlns:mc="http://schemas.openxmlformats.org/markup-compatibility/2006">
          <mc:Choice Requires="x14">
            <control shapeId="4226" r:id="rId16" name="Option Button 130">
              <controlPr defaultSize="0" autoFill="0" autoLine="0" autoPict="0">
                <anchor moveWithCells="1">
                  <from>
                    <xdr:col>25</xdr:col>
                    <xdr:colOff>304800</xdr:colOff>
                    <xdr:row>18</xdr:row>
                    <xdr:rowOff>9525</xdr:rowOff>
                  </from>
                  <to>
                    <xdr:col>26</xdr:col>
                    <xdr:colOff>66675</xdr:colOff>
                    <xdr:row>19</xdr:row>
                    <xdr:rowOff>0</xdr:rowOff>
                  </to>
                </anchor>
              </controlPr>
            </control>
          </mc:Choice>
        </mc:AlternateContent>
        <mc:AlternateContent xmlns:mc="http://schemas.openxmlformats.org/markup-compatibility/2006">
          <mc:Choice Requires="x14">
            <control shapeId="4228" r:id="rId17" name="Option Button 132">
              <controlPr defaultSize="0" autoFill="0" autoLine="0" autoPict="0">
                <anchor moveWithCells="1">
                  <from>
                    <xdr:col>25</xdr:col>
                    <xdr:colOff>304800</xdr:colOff>
                    <xdr:row>19</xdr:row>
                    <xdr:rowOff>9525</xdr:rowOff>
                  </from>
                  <to>
                    <xdr:col>26</xdr:col>
                    <xdr:colOff>66675</xdr:colOff>
                    <xdr:row>20</xdr:row>
                    <xdr:rowOff>0</xdr:rowOff>
                  </to>
                </anchor>
              </controlPr>
            </control>
          </mc:Choice>
        </mc:AlternateContent>
        <mc:AlternateContent xmlns:mc="http://schemas.openxmlformats.org/markup-compatibility/2006">
          <mc:Choice Requires="x14">
            <control shapeId="4230" r:id="rId18" name="Option Button 134">
              <controlPr defaultSize="0" autoFill="0" autoLine="0" autoPict="0">
                <anchor moveWithCells="1">
                  <from>
                    <xdr:col>25</xdr:col>
                    <xdr:colOff>304800</xdr:colOff>
                    <xdr:row>20</xdr:row>
                    <xdr:rowOff>9525</xdr:rowOff>
                  </from>
                  <to>
                    <xdr:col>26</xdr:col>
                    <xdr:colOff>66675</xdr:colOff>
                    <xdr:row>21</xdr:row>
                    <xdr:rowOff>0</xdr:rowOff>
                  </to>
                </anchor>
              </controlPr>
            </control>
          </mc:Choice>
        </mc:AlternateContent>
        <mc:AlternateContent xmlns:mc="http://schemas.openxmlformats.org/markup-compatibility/2006">
          <mc:Choice Requires="x14">
            <control shapeId="4233" r:id="rId19" name="Option Button 137">
              <controlPr defaultSize="0" autoFill="0" autoLine="0" autoPict="0">
                <anchor moveWithCells="1">
                  <from>
                    <xdr:col>25</xdr:col>
                    <xdr:colOff>304800</xdr:colOff>
                    <xdr:row>21</xdr:row>
                    <xdr:rowOff>9525</xdr:rowOff>
                  </from>
                  <to>
                    <xdr:col>26</xdr:col>
                    <xdr:colOff>66675</xdr:colOff>
                    <xdr:row>22</xdr:row>
                    <xdr:rowOff>0</xdr:rowOff>
                  </to>
                </anchor>
              </controlPr>
            </control>
          </mc:Choice>
        </mc:AlternateContent>
        <mc:AlternateContent xmlns:mc="http://schemas.openxmlformats.org/markup-compatibility/2006">
          <mc:Choice Requires="x14">
            <control shapeId="4236" r:id="rId20" name="Option Button 140">
              <controlPr defaultSize="0" autoFill="0" autoLine="0" autoPict="0">
                <anchor moveWithCells="1">
                  <from>
                    <xdr:col>25</xdr:col>
                    <xdr:colOff>304800</xdr:colOff>
                    <xdr:row>22</xdr:row>
                    <xdr:rowOff>9525</xdr:rowOff>
                  </from>
                  <to>
                    <xdr:col>26</xdr:col>
                    <xdr:colOff>66675</xdr:colOff>
                    <xdr:row>23</xdr:row>
                    <xdr:rowOff>0</xdr:rowOff>
                  </to>
                </anchor>
              </controlPr>
            </control>
          </mc:Choice>
        </mc:AlternateContent>
        <mc:AlternateContent xmlns:mc="http://schemas.openxmlformats.org/markup-compatibility/2006">
          <mc:Choice Requires="x14">
            <control shapeId="4239" r:id="rId21" name="Option Button 143">
              <controlPr defaultSize="0" autoFill="0" autoLine="0" autoPict="0">
                <anchor moveWithCells="1">
                  <from>
                    <xdr:col>25</xdr:col>
                    <xdr:colOff>304800</xdr:colOff>
                    <xdr:row>23</xdr:row>
                    <xdr:rowOff>9525</xdr:rowOff>
                  </from>
                  <to>
                    <xdr:col>26</xdr:col>
                    <xdr:colOff>66675</xdr:colOff>
                    <xdr:row>24</xdr:row>
                    <xdr:rowOff>0</xdr:rowOff>
                  </to>
                </anchor>
              </controlPr>
            </control>
          </mc:Choice>
        </mc:AlternateContent>
        <mc:AlternateContent xmlns:mc="http://schemas.openxmlformats.org/markup-compatibility/2006">
          <mc:Choice Requires="x14">
            <control shapeId="4242" r:id="rId22" name="Option Button 146">
              <controlPr defaultSize="0" autoFill="0" autoLine="0" autoPict="0">
                <anchor moveWithCells="1">
                  <from>
                    <xdr:col>25</xdr:col>
                    <xdr:colOff>304800</xdr:colOff>
                    <xdr:row>24</xdr:row>
                    <xdr:rowOff>9525</xdr:rowOff>
                  </from>
                  <to>
                    <xdr:col>26</xdr:col>
                    <xdr:colOff>66675</xdr:colOff>
                    <xdr:row>25</xdr:row>
                    <xdr:rowOff>0</xdr:rowOff>
                  </to>
                </anchor>
              </controlPr>
            </control>
          </mc:Choice>
        </mc:AlternateContent>
        <mc:AlternateContent xmlns:mc="http://schemas.openxmlformats.org/markup-compatibility/2006">
          <mc:Choice Requires="x14">
            <control shapeId="4245" r:id="rId23" name="Option Button 149">
              <controlPr defaultSize="0" autoFill="0" autoLine="0" autoPict="0">
                <anchor moveWithCells="1">
                  <from>
                    <xdr:col>25</xdr:col>
                    <xdr:colOff>304800</xdr:colOff>
                    <xdr:row>25</xdr:row>
                    <xdr:rowOff>9525</xdr:rowOff>
                  </from>
                  <to>
                    <xdr:col>26</xdr:col>
                    <xdr:colOff>66675</xdr:colOff>
                    <xdr:row>26</xdr:row>
                    <xdr:rowOff>0</xdr:rowOff>
                  </to>
                </anchor>
              </controlPr>
            </control>
          </mc:Choice>
        </mc:AlternateContent>
        <mc:AlternateContent xmlns:mc="http://schemas.openxmlformats.org/markup-compatibility/2006">
          <mc:Choice Requires="x14">
            <control shapeId="4248" r:id="rId24" name="Option Button 152">
              <controlPr defaultSize="0" autoFill="0" autoLine="0" autoPict="0">
                <anchor moveWithCells="1">
                  <from>
                    <xdr:col>25</xdr:col>
                    <xdr:colOff>304800</xdr:colOff>
                    <xdr:row>26</xdr:row>
                    <xdr:rowOff>9525</xdr:rowOff>
                  </from>
                  <to>
                    <xdr:col>26</xdr:col>
                    <xdr:colOff>66675</xdr:colOff>
                    <xdr:row>27</xdr:row>
                    <xdr:rowOff>0</xdr:rowOff>
                  </to>
                </anchor>
              </controlPr>
            </control>
          </mc:Choice>
        </mc:AlternateContent>
        <mc:AlternateContent xmlns:mc="http://schemas.openxmlformats.org/markup-compatibility/2006">
          <mc:Choice Requires="x14">
            <control shapeId="4251" r:id="rId25" name="Option Button 155">
              <controlPr defaultSize="0" autoFill="0" autoLine="0" autoPict="0">
                <anchor moveWithCells="1">
                  <from>
                    <xdr:col>25</xdr:col>
                    <xdr:colOff>304800</xdr:colOff>
                    <xdr:row>27</xdr:row>
                    <xdr:rowOff>9525</xdr:rowOff>
                  </from>
                  <to>
                    <xdr:col>26</xdr:col>
                    <xdr:colOff>66675</xdr:colOff>
                    <xdr:row>28</xdr:row>
                    <xdr:rowOff>0</xdr:rowOff>
                  </to>
                </anchor>
              </controlPr>
            </control>
          </mc:Choice>
        </mc:AlternateContent>
        <mc:AlternateContent xmlns:mc="http://schemas.openxmlformats.org/markup-compatibility/2006">
          <mc:Choice Requires="x14">
            <control shapeId="4254" r:id="rId26" name="Option Button 158">
              <controlPr defaultSize="0" autoFill="0" autoLine="0" autoPict="0">
                <anchor moveWithCells="1">
                  <from>
                    <xdr:col>25</xdr:col>
                    <xdr:colOff>304800</xdr:colOff>
                    <xdr:row>28</xdr:row>
                    <xdr:rowOff>9525</xdr:rowOff>
                  </from>
                  <to>
                    <xdr:col>26</xdr:col>
                    <xdr:colOff>66675</xdr:colOff>
                    <xdr:row>29</xdr:row>
                    <xdr:rowOff>0</xdr:rowOff>
                  </to>
                </anchor>
              </controlPr>
            </control>
          </mc:Choice>
        </mc:AlternateContent>
        <mc:AlternateContent xmlns:mc="http://schemas.openxmlformats.org/markup-compatibility/2006">
          <mc:Choice Requires="x14">
            <control shapeId="4257" r:id="rId27" name="Option Button 161">
              <controlPr defaultSize="0" autoFill="0" autoLine="0" autoPict="0">
                <anchor moveWithCells="1">
                  <from>
                    <xdr:col>25</xdr:col>
                    <xdr:colOff>304800</xdr:colOff>
                    <xdr:row>29</xdr:row>
                    <xdr:rowOff>9525</xdr:rowOff>
                  </from>
                  <to>
                    <xdr:col>26</xdr:col>
                    <xdr:colOff>66675</xdr:colOff>
                    <xdr:row>30</xdr:row>
                    <xdr:rowOff>0</xdr:rowOff>
                  </to>
                </anchor>
              </controlPr>
            </control>
          </mc:Choice>
        </mc:AlternateContent>
        <mc:AlternateContent xmlns:mc="http://schemas.openxmlformats.org/markup-compatibility/2006">
          <mc:Choice Requires="x14">
            <control shapeId="4260" r:id="rId28" name="Option Button 164">
              <controlPr defaultSize="0" autoFill="0" autoLine="0" autoPict="0">
                <anchor moveWithCells="1">
                  <from>
                    <xdr:col>25</xdr:col>
                    <xdr:colOff>304800</xdr:colOff>
                    <xdr:row>30</xdr:row>
                    <xdr:rowOff>9525</xdr:rowOff>
                  </from>
                  <to>
                    <xdr:col>26</xdr:col>
                    <xdr:colOff>66675</xdr:colOff>
                    <xdr:row>31</xdr:row>
                    <xdr:rowOff>0</xdr:rowOff>
                  </to>
                </anchor>
              </controlPr>
            </control>
          </mc:Choice>
        </mc:AlternateContent>
        <mc:AlternateContent xmlns:mc="http://schemas.openxmlformats.org/markup-compatibility/2006">
          <mc:Choice Requires="x14">
            <control shapeId="4263" r:id="rId29" name="Option Button 167">
              <controlPr defaultSize="0" autoFill="0" autoLine="0" autoPict="0">
                <anchor moveWithCells="1">
                  <from>
                    <xdr:col>25</xdr:col>
                    <xdr:colOff>304800</xdr:colOff>
                    <xdr:row>31</xdr:row>
                    <xdr:rowOff>9525</xdr:rowOff>
                  </from>
                  <to>
                    <xdr:col>26</xdr:col>
                    <xdr:colOff>66675</xdr:colOff>
                    <xdr:row>32</xdr:row>
                    <xdr:rowOff>0</xdr:rowOff>
                  </to>
                </anchor>
              </controlPr>
            </control>
          </mc:Choice>
        </mc:AlternateContent>
        <mc:AlternateContent xmlns:mc="http://schemas.openxmlformats.org/markup-compatibility/2006">
          <mc:Choice Requires="x14">
            <control shapeId="4266" r:id="rId30" name="Option Button 170">
              <controlPr defaultSize="0" autoFill="0" autoLine="0" autoPict="0">
                <anchor moveWithCells="1">
                  <from>
                    <xdr:col>25</xdr:col>
                    <xdr:colOff>304800</xdr:colOff>
                    <xdr:row>32</xdr:row>
                    <xdr:rowOff>9525</xdr:rowOff>
                  </from>
                  <to>
                    <xdr:col>26</xdr:col>
                    <xdr:colOff>66675</xdr:colOff>
                    <xdr:row>33</xdr:row>
                    <xdr:rowOff>0</xdr:rowOff>
                  </to>
                </anchor>
              </controlPr>
            </control>
          </mc:Choice>
        </mc:AlternateContent>
        <mc:AlternateContent xmlns:mc="http://schemas.openxmlformats.org/markup-compatibility/2006">
          <mc:Choice Requires="x14">
            <control shapeId="4269" r:id="rId31" name="Option Button 173">
              <controlPr defaultSize="0" autoFill="0" autoLine="0" autoPict="0">
                <anchor moveWithCells="1">
                  <from>
                    <xdr:col>25</xdr:col>
                    <xdr:colOff>304800</xdr:colOff>
                    <xdr:row>33</xdr:row>
                    <xdr:rowOff>9525</xdr:rowOff>
                  </from>
                  <to>
                    <xdr:col>26</xdr:col>
                    <xdr:colOff>66675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5">
        <x14:dataValidation type="list" allowBlank="1" xr:uid="{00000000-0002-0000-0400-000002000000}">
          <x14:formula1>
            <xm:f>'３．参加目標設定と細分化'!$C$224:$F$224</xm:f>
          </x14:formula1>
          <xm:sqref>T21</xm:sqref>
        </x14:dataValidation>
        <x14:dataValidation type="list" allowBlank="1" xr:uid="{00000000-0002-0000-0400-000003000000}">
          <x14:formula1>
            <xm:f>'３．参加目標設定と細分化'!$C$236:$F$236</xm:f>
          </x14:formula1>
          <xm:sqref>T33</xm:sqref>
        </x14:dataValidation>
        <x14:dataValidation type="list" allowBlank="1" xr:uid="{00000000-0002-0000-0400-000006000000}">
          <x14:formula1>
            <xm:f>'３．参加目標設定と細分化'!$C$230:$F$230</xm:f>
          </x14:formula1>
          <xm:sqref>T27</xm:sqref>
        </x14:dataValidation>
        <x14:dataValidation type="list" allowBlank="1" xr:uid="{00000000-0002-0000-0400-000007000000}">
          <x14:formula1>
            <xm:f>'３．参加目標設定と細分化'!$C$213:$F$213</xm:f>
          </x14:formula1>
          <xm:sqref>T10</xm:sqref>
        </x14:dataValidation>
        <x14:dataValidation type="list" allowBlank="1" xr:uid="{00000000-0002-0000-0400-000008000000}">
          <x14:formula1>
            <xm:f>'３．参加目標設定と細分化'!$C$225:$F$225</xm:f>
          </x14:formula1>
          <xm:sqref>T22</xm:sqref>
        </x14:dataValidation>
        <x14:dataValidation type="list" allowBlank="1" xr:uid="{00000000-0002-0000-0400-00000B000000}">
          <x14:formula1>
            <xm:f>'３．参加目標設定と細分化'!$C$237:$F$237</xm:f>
          </x14:formula1>
          <xm:sqref>T34</xm:sqref>
        </x14:dataValidation>
        <x14:dataValidation type="list" allowBlank="1" xr:uid="{00000000-0002-0000-0400-00000C000000}">
          <x14:formula1>
            <xm:f>'３．参加目標設定と細分化'!$C$219:$F$219</xm:f>
          </x14:formula1>
          <xm:sqref>T16</xm:sqref>
        </x14:dataValidation>
        <x14:dataValidation type="list" allowBlank="1" xr:uid="{00000000-0002-0000-0400-00000D000000}">
          <x14:formula1>
            <xm:f>'３．参加目標設定と細分化'!$C$231:$F$231</xm:f>
          </x14:formula1>
          <xm:sqref>T28</xm:sqref>
        </x14:dataValidation>
        <x14:dataValidation type="list" allowBlank="1" xr:uid="{00000000-0002-0000-0400-00000E000000}">
          <x14:formula1>
            <xm:f>'３．参加目標設定と細分化'!$C$214:$F$214</xm:f>
          </x14:formula1>
          <xm:sqref>T11</xm:sqref>
        </x14:dataValidation>
        <x14:dataValidation type="list" allowBlank="1" xr:uid="{00000000-0002-0000-0400-00000F000000}">
          <x14:formula1>
            <xm:f>'３．参加目標設定と細分化'!$C$226:$F$226</xm:f>
          </x14:formula1>
          <xm:sqref>T23</xm:sqref>
        </x14:dataValidation>
        <x14:dataValidation type="list" allowBlank="1" xr:uid="{00000000-0002-0000-0400-000014000000}">
          <x14:formula1>
            <xm:f>'３．参加目標設定と細分化'!$C$220:$F$220</xm:f>
          </x14:formula1>
          <xm:sqref>T17</xm:sqref>
        </x14:dataValidation>
        <x14:dataValidation type="list" allowBlank="1" xr:uid="{00000000-0002-0000-0400-000015000000}">
          <x14:formula1>
            <xm:f>'３．参加目標設定と細分化'!$C$232:$F$232</xm:f>
          </x14:formula1>
          <xm:sqref>T29</xm:sqref>
        </x14:dataValidation>
        <x14:dataValidation type="list" allowBlank="1" xr:uid="{00000000-0002-0000-0400-000018000000}">
          <x14:formula1>
            <xm:f>'３．参加目標設定と細分化'!$C$215:$F$215</xm:f>
          </x14:formula1>
          <xm:sqref>T12</xm:sqref>
        </x14:dataValidation>
        <x14:dataValidation type="list" allowBlank="1" xr:uid="{00000000-0002-0000-0400-000019000000}">
          <x14:formula1>
            <xm:f>'３．参加目標設定と細分化'!$C$227:$F$227</xm:f>
          </x14:formula1>
          <xm:sqref>T24</xm:sqref>
        </x14:dataValidation>
        <x14:dataValidation type="list" allowBlank="1" xr:uid="{00000000-0002-0000-0400-00001C000000}">
          <x14:formula1>
            <xm:f>'３．参加目標設定と細分化'!$C$221:$F$221</xm:f>
          </x14:formula1>
          <xm:sqref>T18</xm:sqref>
        </x14:dataValidation>
        <x14:dataValidation type="list" allowBlank="1" xr:uid="{00000000-0002-0000-0400-00001D000000}">
          <x14:formula1>
            <xm:f>'３．参加目標設定と細分化'!$C$233:$F$233</xm:f>
          </x14:formula1>
          <xm:sqref>T30</xm:sqref>
        </x14:dataValidation>
        <x14:dataValidation type="list" allowBlank="1" xr:uid="{00000000-0002-0000-0400-000021000000}">
          <x14:formula1>
            <xm:f>'３．参加目標設定と細分化'!$C$228:$F$228</xm:f>
          </x14:formula1>
          <xm:sqref>T25</xm:sqref>
        </x14:dataValidation>
        <x14:dataValidation type="list" allowBlank="1" xr:uid="{00000000-0002-0000-0400-000022000000}">
          <x14:formula1>
            <xm:f>'３．参加目標設定と細分化'!$C$216:$F$216</xm:f>
          </x14:formula1>
          <xm:sqref>T13</xm:sqref>
        </x14:dataValidation>
        <x14:dataValidation type="list" allowBlank="1" xr:uid="{00000000-0002-0000-0400-000025000000}">
          <x14:formula1>
            <xm:f>'３．参加目標設定と細分化'!$C$222:$F$222</xm:f>
          </x14:formula1>
          <xm:sqref>T19</xm:sqref>
        </x14:dataValidation>
        <x14:dataValidation type="list" allowBlank="1" xr:uid="{00000000-0002-0000-0400-000026000000}">
          <x14:formula1>
            <xm:f>'３．参加目標設定と細分化'!$C$234:$F$234</xm:f>
          </x14:formula1>
          <xm:sqref>T31</xm:sqref>
        </x14:dataValidation>
        <x14:dataValidation type="list" allowBlank="1" xr:uid="{00000000-0002-0000-0400-000027000000}">
          <x14:formula1>
            <xm:f>'３．参加目標設定と細分化'!$C$217:$F$217</xm:f>
          </x14:formula1>
          <xm:sqref>T14</xm:sqref>
        </x14:dataValidation>
        <x14:dataValidation type="list" allowBlank="1" xr:uid="{00000000-0002-0000-0400-00002A000000}">
          <x14:formula1>
            <xm:f>'３．参加目標設定と細分化'!$C$223:$F$223</xm:f>
          </x14:formula1>
          <xm:sqref>T20</xm:sqref>
        </x14:dataValidation>
        <x14:dataValidation type="list" allowBlank="1" xr:uid="{00000000-0002-0000-0400-00002B000000}">
          <x14:formula1>
            <xm:f>'３．参加目標設定と細分化'!$C$235:$F$235</xm:f>
          </x14:formula1>
          <xm:sqref>T32</xm:sqref>
        </x14:dataValidation>
        <x14:dataValidation type="list" allowBlank="1" xr:uid="{00000000-0002-0000-0400-00002C000000}">
          <x14:formula1>
            <xm:f>'３．参加目標設定と細分化'!$C$218:$F$218</xm:f>
          </x14:formula1>
          <xm:sqref>T15</xm:sqref>
        </x14:dataValidation>
        <x14:dataValidation type="list" allowBlank="1" xr:uid="{00000000-0002-0000-0400-00002D000000}">
          <x14:formula1>
            <xm:f>'３．参加目標設定と細分化'!$C$229:$F$229</xm:f>
          </x14:formula1>
          <xm:sqref>T26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401"/>
  <sheetViews>
    <sheetView zoomScale="120" zoomScaleNormal="120" workbookViewId="0">
      <selection activeCell="W4" sqref="W4"/>
    </sheetView>
  </sheetViews>
  <sheetFormatPr defaultColWidth="12.7109375" defaultRowHeight="15.75" customHeight="1"/>
  <cols>
    <col min="1" max="4" width="4.85546875" customWidth="1"/>
    <col min="5" max="5" width="0.28515625" customWidth="1"/>
    <col min="6" max="12" width="6" customWidth="1"/>
    <col min="13" max="14" width="0.28515625" customWidth="1"/>
    <col min="15" max="17" width="5.140625" customWidth="1"/>
    <col min="18" max="18" width="0.28515625" customWidth="1"/>
    <col min="19" max="25" width="5.42578125" customWidth="1"/>
    <col min="26" max="27" width="4.85546875" customWidth="1"/>
  </cols>
  <sheetData>
    <row r="1" spans="1:27">
      <c r="A1" s="913" t="s">
        <v>1731</v>
      </c>
      <c r="B1" s="592"/>
      <c r="C1" s="592"/>
      <c r="D1" s="592"/>
      <c r="E1" s="592"/>
      <c r="F1" s="592"/>
      <c r="G1" s="592"/>
      <c r="H1" s="592"/>
      <c r="I1" s="592"/>
      <c r="J1" s="592"/>
      <c r="K1" s="592"/>
      <c r="L1" s="592"/>
      <c r="M1" s="592"/>
      <c r="N1" s="592"/>
      <c r="O1" s="592"/>
      <c r="P1" s="592"/>
      <c r="Q1" s="592"/>
      <c r="R1" s="592"/>
      <c r="S1" s="592"/>
      <c r="T1" s="592"/>
      <c r="U1" s="592"/>
      <c r="V1" s="592"/>
      <c r="W1" s="592"/>
      <c r="X1" s="592"/>
      <c r="Y1" s="592"/>
      <c r="Z1" s="593"/>
      <c r="AA1" s="115"/>
    </row>
    <row r="2" spans="1:27" ht="12.75">
      <c r="A2" s="26"/>
      <c r="B2" s="26"/>
      <c r="C2" s="26"/>
      <c r="D2" s="26"/>
      <c r="E2" s="26"/>
      <c r="F2" s="26"/>
      <c r="G2" s="26"/>
      <c r="H2" s="26"/>
      <c r="I2" s="26"/>
      <c r="J2" s="26"/>
      <c r="K2" s="26"/>
      <c r="L2" s="26"/>
      <c r="M2" s="26"/>
      <c r="N2" s="26"/>
      <c r="O2" s="26"/>
      <c r="P2" s="26"/>
      <c r="Q2" s="26"/>
      <c r="R2" s="26"/>
      <c r="S2" s="26"/>
      <c r="T2" s="26"/>
      <c r="U2" s="26"/>
      <c r="V2" s="26"/>
      <c r="W2" s="26"/>
      <c r="X2" s="26"/>
      <c r="Y2" s="26"/>
      <c r="Z2" s="26"/>
      <c r="AA2" s="116"/>
    </row>
    <row r="3" spans="1:27" ht="12.75">
      <c r="A3" s="26"/>
      <c r="B3" s="26"/>
      <c r="C3" s="26"/>
      <c r="D3" s="26"/>
      <c r="E3" s="26"/>
      <c r="F3" s="26"/>
      <c r="G3" s="26"/>
      <c r="H3" s="26"/>
      <c r="I3" s="26"/>
      <c r="J3" s="26"/>
      <c r="K3" s="26"/>
      <c r="L3" s="26"/>
      <c r="M3" s="26"/>
      <c r="N3" s="26"/>
      <c r="O3" s="26"/>
      <c r="P3" s="26"/>
      <c r="Q3" s="26"/>
      <c r="R3" s="26"/>
      <c r="S3" s="26"/>
      <c r="T3" s="26"/>
      <c r="U3" s="26"/>
      <c r="V3" s="26"/>
      <c r="W3" s="26"/>
      <c r="X3" s="26"/>
      <c r="Y3" s="26"/>
      <c r="Z3" s="26"/>
      <c r="AA3" s="116"/>
    </row>
    <row r="4" spans="1:27" ht="12.75">
      <c r="A4" s="26"/>
      <c r="B4" s="26"/>
      <c r="C4" s="26"/>
      <c r="D4" s="26"/>
      <c r="E4" s="26"/>
      <c r="F4" s="26"/>
      <c r="G4" s="26"/>
      <c r="H4" s="26"/>
      <c r="I4" s="26"/>
      <c r="J4" s="26"/>
      <c r="K4" s="26"/>
      <c r="L4" s="26"/>
      <c r="M4" s="26"/>
      <c r="N4" s="26"/>
      <c r="O4" s="26"/>
      <c r="P4" s="26"/>
      <c r="Q4" s="26"/>
      <c r="R4" s="26"/>
      <c r="S4" s="26"/>
      <c r="T4" s="26"/>
      <c r="U4" s="26"/>
      <c r="V4" s="26"/>
      <c r="W4" s="26"/>
      <c r="X4" s="26"/>
      <c r="Y4" s="26"/>
      <c r="Z4" s="26"/>
      <c r="AA4" s="70"/>
    </row>
    <row r="5" spans="1:27" ht="18.75" customHeight="1">
      <c r="A5" s="26"/>
      <c r="B5" s="824" t="s">
        <v>1985</v>
      </c>
      <c r="C5" s="747"/>
      <c r="D5" s="747"/>
      <c r="E5" s="747"/>
      <c r="F5" s="747"/>
      <c r="G5" s="747"/>
      <c r="H5" s="747"/>
      <c r="I5" s="747"/>
      <c r="J5" s="747"/>
      <c r="K5" s="747"/>
      <c r="L5" s="747"/>
      <c r="M5" s="747"/>
      <c r="N5" s="747"/>
      <c r="O5" s="747"/>
      <c r="P5" s="747"/>
      <c r="Q5" s="747"/>
      <c r="R5" s="747"/>
      <c r="S5" s="747"/>
      <c r="T5" s="747"/>
      <c r="U5" s="747"/>
      <c r="V5" s="747"/>
      <c r="W5" s="747"/>
      <c r="X5" s="747"/>
      <c r="Y5" s="748"/>
      <c r="Z5" s="26"/>
      <c r="AA5" s="70"/>
    </row>
    <row r="6" spans="1:27" ht="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row>
    <row r="7" spans="1:27" ht="59.1" customHeight="1">
      <c r="A7" s="77"/>
      <c r="B7" s="914" t="s">
        <v>1984</v>
      </c>
      <c r="C7" s="915"/>
      <c r="D7" s="915"/>
      <c r="E7" s="915"/>
      <c r="F7" s="915"/>
      <c r="G7" s="915"/>
      <c r="H7" s="915"/>
      <c r="I7" s="915"/>
      <c r="J7" s="915"/>
      <c r="K7" s="915"/>
      <c r="L7" s="915"/>
      <c r="M7" s="915"/>
      <c r="N7" s="915"/>
      <c r="O7" s="915"/>
      <c r="P7" s="915"/>
      <c r="Q7" s="915"/>
      <c r="R7" s="915"/>
      <c r="S7" s="915"/>
      <c r="T7" s="915"/>
      <c r="U7" s="915"/>
      <c r="V7" s="915"/>
      <c r="W7" s="915"/>
      <c r="X7" s="915"/>
      <c r="Y7" s="916"/>
      <c r="Z7" s="77"/>
      <c r="AA7" s="77"/>
    </row>
    <row r="8" spans="1:27" ht="12.75">
      <c r="A8" s="80"/>
      <c r="B8" s="81"/>
      <c r="C8" s="81"/>
      <c r="D8" s="81"/>
      <c r="E8" s="81"/>
      <c r="F8" s="81"/>
      <c r="G8" s="81"/>
      <c r="H8" s="81"/>
      <c r="I8" s="81"/>
      <c r="J8" s="81"/>
      <c r="K8" s="81"/>
      <c r="L8" s="81"/>
      <c r="M8" s="81"/>
      <c r="N8" s="81"/>
      <c r="O8" s="81"/>
      <c r="P8" s="81"/>
      <c r="Q8" s="81"/>
      <c r="R8" s="81"/>
      <c r="S8" s="81"/>
      <c r="T8" s="81"/>
      <c r="U8" s="81"/>
      <c r="V8" s="81"/>
      <c r="W8" s="81"/>
      <c r="X8" s="81"/>
      <c r="Y8" s="81"/>
      <c r="Z8" s="81"/>
      <c r="AA8" s="82"/>
    </row>
    <row r="9" spans="1:27" ht="27.95" customHeight="1">
      <c r="A9" s="70"/>
      <c r="B9" s="917" t="s">
        <v>926</v>
      </c>
      <c r="C9" s="912"/>
      <c r="D9" s="910" t="s">
        <v>1912</v>
      </c>
      <c r="E9" s="911"/>
      <c r="F9" s="911"/>
      <c r="G9" s="911"/>
      <c r="H9" s="911"/>
      <c r="I9" s="911"/>
      <c r="J9" s="911"/>
      <c r="K9" s="911"/>
      <c r="L9" s="911"/>
      <c r="M9" s="911"/>
      <c r="N9" s="911"/>
      <c r="O9" s="911"/>
      <c r="P9" s="911"/>
      <c r="Q9" s="911"/>
      <c r="R9" s="911"/>
      <c r="S9" s="911"/>
      <c r="T9" s="911"/>
      <c r="U9" s="912"/>
      <c r="V9" s="918" t="s">
        <v>1986</v>
      </c>
      <c r="W9" s="919"/>
      <c r="X9" s="918" t="s">
        <v>1987</v>
      </c>
      <c r="Y9" s="919"/>
      <c r="Z9" s="81"/>
      <c r="AA9" s="82"/>
    </row>
    <row r="10" spans="1:27" ht="18">
      <c r="A10" s="70"/>
      <c r="B10" s="920" t="s">
        <v>1732</v>
      </c>
      <c r="C10" s="912"/>
      <c r="D10" s="788" t="str">
        <f>IF(C161="","",LEFT(C161, FIND(CHAR(10),C161) - 1))</f>
        <v/>
      </c>
      <c r="E10" s="655"/>
      <c r="F10" s="655"/>
      <c r="G10" s="655"/>
      <c r="H10" s="655"/>
      <c r="I10" s="655"/>
      <c r="J10" s="655"/>
      <c r="K10" s="655"/>
      <c r="L10" s="655"/>
      <c r="M10" s="655"/>
      <c r="N10" s="655"/>
      <c r="O10" s="655"/>
      <c r="P10" s="655"/>
      <c r="Q10" s="655"/>
      <c r="R10" s="655"/>
      <c r="S10" s="655"/>
      <c r="T10" s="655"/>
      <c r="U10" s="655"/>
      <c r="V10" s="902"/>
      <c r="W10" s="784"/>
      <c r="X10" s="902"/>
      <c r="Y10" s="784"/>
      <c r="Z10" s="162" t="str">
        <f t="shared" ref="Z10:Z23" si="0">IF(G161="","",LEFT(G161, FIND(CHAR(10),G161) - 1))</f>
        <v/>
      </c>
      <c r="AA10" s="163"/>
    </row>
    <row r="11" spans="1:27" ht="18">
      <c r="A11" s="70"/>
      <c r="B11" s="921"/>
      <c r="C11" s="922"/>
      <c r="D11" s="788" t="str">
        <f>IF(C162="","",LEFT(C162, FIND(CHAR(10),C162) - 1))</f>
        <v/>
      </c>
      <c r="E11" s="655"/>
      <c r="F11" s="655"/>
      <c r="G11" s="655"/>
      <c r="H11" s="655"/>
      <c r="I11" s="655"/>
      <c r="J11" s="655"/>
      <c r="K11" s="655"/>
      <c r="L11" s="655"/>
      <c r="M11" s="655"/>
      <c r="N11" s="655"/>
      <c r="O11" s="655"/>
      <c r="P11" s="655"/>
      <c r="Q11" s="655"/>
      <c r="R11" s="655"/>
      <c r="S11" s="655"/>
      <c r="T11" s="655"/>
      <c r="U11" s="655"/>
      <c r="V11" s="902"/>
      <c r="W11" s="784"/>
      <c r="X11" s="902"/>
      <c r="Y11" s="784"/>
      <c r="Z11" s="162" t="str">
        <f t="shared" si="0"/>
        <v/>
      </c>
      <c r="AA11" s="163"/>
    </row>
    <row r="12" spans="1:27" ht="18">
      <c r="A12" s="70"/>
      <c r="B12" s="921"/>
      <c r="C12" s="922"/>
      <c r="D12" s="788" t="str">
        <f t="shared" ref="D12:D23" si="1">IF(C163="","",LEFT(C163, FIND(CHAR(10),C163) - 1))</f>
        <v/>
      </c>
      <c r="E12" s="655"/>
      <c r="F12" s="655"/>
      <c r="G12" s="655"/>
      <c r="H12" s="655"/>
      <c r="I12" s="655"/>
      <c r="J12" s="655"/>
      <c r="K12" s="655"/>
      <c r="L12" s="655"/>
      <c r="M12" s="655"/>
      <c r="N12" s="655"/>
      <c r="O12" s="655"/>
      <c r="P12" s="655"/>
      <c r="Q12" s="655"/>
      <c r="R12" s="655"/>
      <c r="S12" s="655"/>
      <c r="T12" s="655"/>
      <c r="U12" s="655"/>
      <c r="V12" s="902"/>
      <c r="W12" s="784"/>
      <c r="X12" s="902"/>
      <c r="Y12" s="784"/>
      <c r="Z12" s="162" t="str">
        <f t="shared" si="0"/>
        <v/>
      </c>
      <c r="AA12" s="163"/>
    </row>
    <row r="13" spans="1:27" ht="18">
      <c r="A13" s="70"/>
      <c r="B13" s="921"/>
      <c r="C13" s="922"/>
      <c r="D13" s="788" t="str">
        <f t="shared" si="1"/>
        <v/>
      </c>
      <c r="E13" s="655"/>
      <c r="F13" s="655"/>
      <c r="G13" s="655"/>
      <c r="H13" s="655"/>
      <c r="I13" s="655"/>
      <c r="J13" s="655"/>
      <c r="K13" s="655"/>
      <c r="L13" s="655"/>
      <c r="M13" s="655"/>
      <c r="N13" s="655"/>
      <c r="O13" s="655"/>
      <c r="P13" s="655"/>
      <c r="Q13" s="655"/>
      <c r="R13" s="655"/>
      <c r="S13" s="655"/>
      <c r="T13" s="655"/>
      <c r="U13" s="655"/>
      <c r="V13" s="902"/>
      <c r="W13" s="784"/>
      <c r="X13" s="902"/>
      <c r="Y13" s="784"/>
      <c r="Z13" s="162" t="str">
        <f t="shared" si="0"/>
        <v/>
      </c>
      <c r="AA13" s="163"/>
    </row>
    <row r="14" spans="1:27" ht="18">
      <c r="A14" s="70"/>
      <c r="B14" s="921"/>
      <c r="C14" s="922"/>
      <c r="D14" s="788" t="str">
        <f t="shared" si="1"/>
        <v/>
      </c>
      <c r="E14" s="655"/>
      <c r="F14" s="655"/>
      <c r="G14" s="655"/>
      <c r="H14" s="655"/>
      <c r="I14" s="655"/>
      <c r="J14" s="655"/>
      <c r="K14" s="655"/>
      <c r="L14" s="655"/>
      <c r="M14" s="655"/>
      <c r="N14" s="655"/>
      <c r="O14" s="655"/>
      <c r="P14" s="655"/>
      <c r="Q14" s="655"/>
      <c r="R14" s="655"/>
      <c r="S14" s="655"/>
      <c r="T14" s="655"/>
      <c r="U14" s="655"/>
      <c r="V14" s="902"/>
      <c r="W14" s="784"/>
      <c r="X14" s="902"/>
      <c r="Y14" s="784"/>
      <c r="Z14" s="162" t="str">
        <f t="shared" si="0"/>
        <v/>
      </c>
      <c r="AA14" s="163"/>
    </row>
    <row r="15" spans="1:27" ht="18">
      <c r="A15" s="70"/>
      <c r="B15" s="921"/>
      <c r="C15" s="922"/>
      <c r="D15" s="788" t="str">
        <f t="shared" si="1"/>
        <v/>
      </c>
      <c r="E15" s="655"/>
      <c r="F15" s="655"/>
      <c r="G15" s="655"/>
      <c r="H15" s="655"/>
      <c r="I15" s="655"/>
      <c r="J15" s="655"/>
      <c r="K15" s="655"/>
      <c r="L15" s="655"/>
      <c r="M15" s="655"/>
      <c r="N15" s="655"/>
      <c r="O15" s="655"/>
      <c r="P15" s="655"/>
      <c r="Q15" s="655"/>
      <c r="R15" s="655"/>
      <c r="S15" s="655"/>
      <c r="T15" s="655"/>
      <c r="U15" s="655"/>
      <c r="V15" s="902"/>
      <c r="W15" s="784"/>
      <c r="X15" s="902"/>
      <c r="Y15" s="784"/>
      <c r="Z15" s="162" t="str">
        <f t="shared" si="0"/>
        <v/>
      </c>
      <c r="AA15" s="163"/>
    </row>
    <row r="16" spans="1:27" ht="18">
      <c r="A16" s="70"/>
      <c r="B16" s="921"/>
      <c r="C16" s="922"/>
      <c r="D16" s="788" t="str">
        <f t="shared" si="1"/>
        <v/>
      </c>
      <c r="E16" s="655"/>
      <c r="F16" s="655"/>
      <c r="G16" s="655"/>
      <c r="H16" s="655"/>
      <c r="I16" s="655"/>
      <c r="J16" s="655"/>
      <c r="K16" s="655"/>
      <c r="L16" s="655"/>
      <c r="M16" s="655"/>
      <c r="N16" s="655"/>
      <c r="O16" s="655"/>
      <c r="P16" s="655"/>
      <c r="Q16" s="655"/>
      <c r="R16" s="655"/>
      <c r="S16" s="655"/>
      <c r="T16" s="655"/>
      <c r="U16" s="655"/>
      <c r="V16" s="902"/>
      <c r="W16" s="784"/>
      <c r="X16" s="902"/>
      <c r="Y16" s="784"/>
      <c r="Z16" s="162" t="str">
        <f t="shared" si="0"/>
        <v/>
      </c>
      <c r="AA16" s="163"/>
    </row>
    <row r="17" spans="1:27" ht="18">
      <c r="A17" s="70"/>
      <c r="B17" s="921"/>
      <c r="C17" s="922"/>
      <c r="D17" s="788" t="str">
        <f t="shared" si="1"/>
        <v/>
      </c>
      <c r="E17" s="655"/>
      <c r="F17" s="655"/>
      <c r="G17" s="655"/>
      <c r="H17" s="655"/>
      <c r="I17" s="655"/>
      <c r="J17" s="655"/>
      <c r="K17" s="655"/>
      <c r="L17" s="655"/>
      <c r="M17" s="655"/>
      <c r="N17" s="655"/>
      <c r="O17" s="655"/>
      <c r="P17" s="655"/>
      <c r="Q17" s="655"/>
      <c r="R17" s="655"/>
      <c r="S17" s="655"/>
      <c r="T17" s="655"/>
      <c r="U17" s="655"/>
      <c r="V17" s="902"/>
      <c r="W17" s="784"/>
      <c r="X17" s="902"/>
      <c r="Y17" s="784"/>
      <c r="Z17" s="162" t="str">
        <f t="shared" si="0"/>
        <v/>
      </c>
      <c r="AA17" s="163"/>
    </row>
    <row r="18" spans="1:27" ht="18">
      <c r="A18" s="70"/>
      <c r="B18" s="921"/>
      <c r="C18" s="922"/>
      <c r="D18" s="788" t="str">
        <f t="shared" si="1"/>
        <v/>
      </c>
      <c r="E18" s="655"/>
      <c r="F18" s="655"/>
      <c r="G18" s="655"/>
      <c r="H18" s="655"/>
      <c r="I18" s="655"/>
      <c r="J18" s="655"/>
      <c r="K18" s="655"/>
      <c r="L18" s="655"/>
      <c r="M18" s="655"/>
      <c r="N18" s="655"/>
      <c r="O18" s="655"/>
      <c r="P18" s="655"/>
      <c r="Q18" s="655"/>
      <c r="R18" s="655"/>
      <c r="S18" s="655"/>
      <c r="T18" s="655"/>
      <c r="U18" s="655"/>
      <c r="V18" s="902"/>
      <c r="W18" s="784"/>
      <c r="X18" s="902"/>
      <c r="Y18" s="784"/>
      <c r="Z18" s="162" t="str">
        <f t="shared" si="0"/>
        <v/>
      </c>
      <c r="AA18" s="163"/>
    </row>
    <row r="19" spans="1:27" ht="18">
      <c r="A19" s="70"/>
      <c r="B19" s="921"/>
      <c r="C19" s="922"/>
      <c r="D19" s="788" t="str">
        <f t="shared" si="1"/>
        <v/>
      </c>
      <c r="E19" s="655"/>
      <c r="F19" s="655"/>
      <c r="G19" s="655"/>
      <c r="H19" s="655"/>
      <c r="I19" s="655"/>
      <c r="J19" s="655"/>
      <c r="K19" s="655"/>
      <c r="L19" s="655"/>
      <c r="M19" s="655"/>
      <c r="N19" s="655"/>
      <c r="O19" s="655"/>
      <c r="P19" s="655"/>
      <c r="Q19" s="655"/>
      <c r="R19" s="655"/>
      <c r="S19" s="655"/>
      <c r="T19" s="655"/>
      <c r="U19" s="655"/>
      <c r="V19" s="902"/>
      <c r="W19" s="784"/>
      <c r="X19" s="902"/>
      <c r="Y19" s="784"/>
      <c r="Z19" s="162" t="str">
        <f t="shared" si="0"/>
        <v/>
      </c>
      <c r="AA19" s="163"/>
    </row>
    <row r="20" spans="1:27" ht="18">
      <c r="A20" s="70"/>
      <c r="B20" s="921"/>
      <c r="C20" s="922"/>
      <c r="D20" s="788" t="str">
        <f t="shared" si="1"/>
        <v/>
      </c>
      <c r="E20" s="655"/>
      <c r="F20" s="655"/>
      <c r="G20" s="655"/>
      <c r="H20" s="655"/>
      <c r="I20" s="655"/>
      <c r="J20" s="655"/>
      <c r="K20" s="655"/>
      <c r="L20" s="655"/>
      <c r="M20" s="655"/>
      <c r="N20" s="655"/>
      <c r="O20" s="655"/>
      <c r="P20" s="655"/>
      <c r="Q20" s="655"/>
      <c r="R20" s="655"/>
      <c r="S20" s="655"/>
      <c r="T20" s="655"/>
      <c r="U20" s="655"/>
      <c r="V20" s="902"/>
      <c r="W20" s="784"/>
      <c r="X20" s="902"/>
      <c r="Y20" s="784"/>
      <c r="Z20" s="162" t="str">
        <f t="shared" si="0"/>
        <v/>
      </c>
      <c r="AA20" s="163"/>
    </row>
    <row r="21" spans="1:27" ht="18">
      <c r="A21" s="70"/>
      <c r="B21" s="921"/>
      <c r="C21" s="922"/>
      <c r="D21" s="788" t="str">
        <f t="shared" si="1"/>
        <v/>
      </c>
      <c r="E21" s="655"/>
      <c r="F21" s="655"/>
      <c r="G21" s="655"/>
      <c r="H21" s="655"/>
      <c r="I21" s="655"/>
      <c r="J21" s="655"/>
      <c r="K21" s="655"/>
      <c r="L21" s="655"/>
      <c r="M21" s="655"/>
      <c r="N21" s="655"/>
      <c r="O21" s="655"/>
      <c r="P21" s="655"/>
      <c r="Q21" s="655"/>
      <c r="R21" s="655"/>
      <c r="S21" s="655"/>
      <c r="T21" s="655"/>
      <c r="U21" s="655"/>
      <c r="V21" s="902"/>
      <c r="W21" s="784"/>
      <c r="X21" s="902"/>
      <c r="Y21" s="784"/>
      <c r="Z21" s="162" t="str">
        <f t="shared" si="0"/>
        <v/>
      </c>
      <c r="AA21" s="163"/>
    </row>
    <row r="22" spans="1:27" ht="18">
      <c r="A22" s="70"/>
      <c r="B22" s="921"/>
      <c r="C22" s="922"/>
      <c r="D22" s="788" t="str">
        <f t="shared" si="1"/>
        <v/>
      </c>
      <c r="E22" s="655"/>
      <c r="F22" s="655"/>
      <c r="G22" s="655"/>
      <c r="H22" s="655"/>
      <c r="I22" s="655"/>
      <c r="J22" s="655"/>
      <c r="K22" s="655"/>
      <c r="L22" s="655"/>
      <c r="M22" s="655"/>
      <c r="N22" s="655"/>
      <c r="O22" s="655"/>
      <c r="P22" s="655"/>
      <c r="Q22" s="655"/>
      <c r="R22" s="655"/>
      <c r="S22" s="655"/>
      <c r="T22" s="655"/>
      <c r="U22" s="655"/>
      <c r="V22" s="902"/>
      <c r="W22" s="784"/>
      <c r="X22" s="902"/>
      <c r="Y22" s="784"/>
      <c r="Z22" s="162" t="str">
        <f t="shared" si="0"/>
        <v/>
      </c>
      <c r="AA22" s="163"/>
    </row>
    <row r="23" spans="1:27" ht="18">
      <c r="A23" s="70"/>
      <c r="B23" s="923"/>
      <c r="C23" s="924"/>
      <c r="D23" s="788" t="str">
        <f t="shared" si="1"/>
        <v/>
      </c>
      <c r="E23" s="655"/>
      <c r="F23" s="655"/>
      <c r="G23" s="655"/>
      <c r="H23" s="655"/>
      <c r="I23" s="655"/>
      <c r="J23" s="655"/>
      <c r="K23" s="655"/>
      <c r="L23" s="655"/>
      <c r="M23" s="655"/>
      <c r="N23" s="655"/>
      <c r="O23" s="655"/>
      <c r="P23" s="655"/>
      <c r="Q23" s="655"/>
      <c r="R23" s="655"/>
      <c r="S23" s="655"/>
      <c r="T23" s="655"/>
      <c r="U23" s="655"/>
      <c r="V23" s="614"/>
      <c r="W23" s="615"/>
      <c r="X23" s="614"/>
      <c r="Y23" s="615"/>
      <c r="Z23" s="162" t="str">
        <f t="shared" si="0"/>
        <v/>
      </c>
      <c r="AA23" s="163"/>
    </row>
    <row r="24" spans="1:27" ht="12.75">
      <c r="A24" s="80"/>
      <c r="B24" s="86"/>
      <c r="C24" s="86"/>
      <c r="D24" s="81"/>
      <c r="E24" s="81"/>
      <c r="F24" s="81"/>
      <c r="G24" s="81"/>
      <c r="H24" s="81"/>
      <c r="I24" s="81"/>
      <c r="J24" s="81"/>
      <c r="K24" s="81"/>
      <c r="L24" s="81"/>
      <c r="M24" s="81"/>
      <c r="N24" s="81"/>
      <c r="O24" s="81"/>
      <c r="P24" s="81"/>
      <c r="Q24" s="81"/>
      <c r="R24" s="81"/>
      <c r="S24" s="81"/>
      <c r="T24" s="81"/>
      <c r="U24" s="81"/>
      <c r="V24" s="219" t="b">
        <f>IF($V$25=1,IF(D10="",0,1),IF($V$25=2,IF(D11="",0,2),IF($V$25=3,IF(D12="",0,3),IF($V$25=4,IF(D13="",0,4),IF($V$25=5,IF(D14="",0,5),IF($V$25=6,IF(D15="",0,6),IF($V$25=7,IF(D16="",0,7),IF($V$25=8,IF(D17="",0,8),IF($V$25=9,IF(D18="",0,9),IF($V$25=10,IF(D19="",0,10),IF($V$25=11,IF(D20="",0,11),IF($V$25=12,IF(D21="",0,12),IF($V$25=13,IF(D22="",0,13),IF($V$25=14,IF(D23="",0,14)))))))))))))))</f>
        <v>0</v>
      </c>
      <c r="W24" s="219"/>
      <c r="X24" s="219" t="b">
        <f>IF($X$25=1,IF(D10="",0,1),IF($X$25=2,IF(D11="",0,2),IF($X$25=3,IF(D12="",0,3),IF($X$25=4,IF(D13="",0,4),IF($X$25=5,IF(D14="",0,5),IF($X$25=6,IF(D15="",0,6),IF($X$25=7,IF(D16="",0,7),IF($X$25=8,IF(D17="",0,8),IF($X$25=9,IF(D18="",0,9),IF($X$25=10,IF(D19="",0,10),IF($X$25=11,IF(D20="",0,11),IF($X$25=12,IF(D21="",0,12),IF($X$25=13,IF(D22="",0,13),IF($X$25=14,IF(D23="",0,14)))))))))))))))</f>
        <v>0</v>
      </c>
      <c r="Y24" s="86"/>
      <c r="Z24" s="81"/>
      <c r="AA24" s="82"/>
    </row>
    <row r="25" spans="1:27" ht="15">
      <c r="A25" s="80"/>
      <c r="B25" s="358" t="s">
        <v>2017</v>
      </c>
      <c r="C25" s="77"/>
      <c r="D25" s="81"/>
      <c r="E25" s="81"/>
      <c r="F25" s="81"/>
      <c r="G25" s="81"/>
      <c r="H25" s="81"/>
      <c r="I25" s="81"/>
      <c r="J25" s="81"/>
      <c r="K25" s="81"/>
      <c r="L25" s="81"/>
      <c r="M25" s="81"/>
      <c r="N25" s="80"/>
      <c r="O25" s="81"/>
      <c r="P25" s="81"/>
      <c r="Q25" s="81"/>
      <c r="R25" s="81"/>
      <c r="S25" s="81"/>
      <c r="T25" s="81"/>
      <c r="U25" s="81"/>
      <c r="V25" s="365">
        <v>0</v>
      </c>
      <c r="W25" s="162"/>
      <c r="X25" s="365">
        <v>0</v>
      </c>
      <c r="Y25" s="81"/>
      <c r="Z25" s="81"/>
      <c r="AA25" s="82"/>
    </row>
    <row r="26" spans="1:27" ht="23.25" customHeight="1">
      <c r="A26" s="70"/>
      <c r="B26" s="903" t="s">
        <v>1733</v>
      </c>
      <c r="C26" s="904"/>
      <c r="D26" s="904"/>
      <c r="E26" s="904"/>
      <c r="F26" s="904"/>
      <c r="G26" s="904"/>
      <c r="H26" s="904"/>
      <c r="I26" s="904"/>
      <c r="J26" s="904"/>
      <c r="K26" s="904"/>
      <c r="L26" s="905"/>
      <c r="M26" s="351"/>
      <c r="N26" s="359"/>
      <c r="O26" s="906" t="s">
        <v>1734</v>
      </c>
      <c r="P26" s="424"/>
      <c r="Q26" s="424"/>
      <c r="R26" s="424"/>
      <c r="S26" s="424"/>
      <c r="T26" s="424"/>
      <c r="U26" s="424"/>
      <c r="V26" s="424"/>
      <c r="W26" s="424"/>
      <c r="X26" s="424"/>
      <c r="Y26" s="907"/>
      <c r="Z26" s="80"/>
      <c r="AA26" s="82"/>
    </row>
    <row r="27" spans="1:27" ht="12.75">
      <c r="A27" s="70"/>
      <c r="B27" s="908" t="s">
        <v>1735</v>
      </c>
      <c r="C27" s="424"/>
      <c r="D27" s="907"/>
      <c r="E27" s="909" t="str">
        <f>IF(V24=1,LEFT(E161, FIND(CHAR(10),E161) - 1),IF(V24=2,LEFT(E162, FIND(CHAR(10),E162) - 1),IF(V24=3,LEFT(E163, FIND(CHAR(10),E163) - 1),IF(V24=4,LEFT(E164, FIND(CHAR(10),E164) - 1),IF(V24=5,LEFT(E165, FIND(CHAR(10),E165) - 1),IF(V24=6,LEFT(E166, FIND(CHAR(10),E166) - 1),IF(V24=7,LEFT(E167, FIND(CHAR(10),E167) - 1),IF(V24=8,LEFT(E168, FIND(CHAR(10),E168) - 1),IF(V24=9,LEFT(E169, FIND(CHAR(10),E169) - 1),IF(V24=10,LEFT(E170, FIND(CHAR(10),E170) - 1),IF(V24=11,LEFT(E171, FIND(CHAR(10),E171) - 1),IF(V24=12,LEFT(E172, FIND(CHAR(10),E172) - 1),IF(V24=13,LEFT(E173, FIND(CHAR(10),E173) - 1),IF(V24=14,LEFT(E174, FIND(CHAR(10),E174) - 1),"選択されていません"))))))))))))))</f>
        <v>選択されていません</v>
      </c>
      <c r="F27" s="424"/>
      <c r="G27" s="424"/>
      <c r="H27" s="424"/>
      <c r="I27" s="424"/>
      <c r="J27" s="424"/>
      <c r="K27" s="424"/>
      <c r="L27" s="907"/>
      <c r="M27" s="359"/>
      <c r="N27" s="360"/>
      <c r="O27" s="908" t="s">
        <v>1735</v>
      </c>
      <c r="P27" s="424"/>
      <c r="Q27" s="907"/>
      <c r="R27" s="909" t="str">
        <f>IF(X24=1,LEFT(E161, FIND(CHAR(10),E161) - 1),IF(X24=2,LEFT(E162, FIND(CHAR(10),E162) - 1),IF(X24=3,LEFT(E163, FIND(CHAR(10),E163) - 1),IF(X24=4,LEFT(E164, FIND(CHAR(10),E164) - 1),IF(X24=5,LEFT(E165, FIND(CHAR(10),E165) - 1),IF(X24=6,LEFT(E166, FIND(CHAR(10),E166) - 1),IF(X24=7,LEFT(E167, FIND(CHAR(10),E167) - 1),IF(X24=8,LEFT(E168, FIND(CHAR(10),E168) - 1),IF(X24=9,LEFT(E169, FIND(CHAR(10),E169) - 1),IF(X24=10,LEFT(E170, FIND(CHAR(10),E170) - 1),IF(X24=11,LEFT(E171, FIND(CHAR(10),E171) - 1),IF(X24=12,LEFT(E172, FIND(CHAR(10),E172) - 1),IF(X24=13,LEFT(E173, FIND(CHAR(10),E173) - 1),IF(X24=14,LEFT(E174, FIND(CHAR(10),E174) - 1),"選択されていません"))))))))))))))</f>
        <v>選択されていません</v>
      </c>
      <c r="S27" s="424"/>
      <c r="T27" s="424"/>
      <c r="U27" s="424"/>
      <c r="V27" s="424"/>
      <c r="W27" s="424"/>
      <c r="X27" s="424"/>
      <c r="Y27" s="907"/>
      <c r="Z27" s="80"/>
      <c r="AA27" s="82"/>
    </row>
    <row r="28" spans="1:27" ht="6.75" customHeight="1">
      <c r="A28" s="82"/>
      <c r="B28" s="361"/>
      <c r="C28" s="361"/>
      <c r="D28" s="361"/>
      <c r="E28" s="361"/>
      <c r="F28" s="361"/>
      <c r="G28" s="361"/>
      <c r="H28" s="361"/>
      <c r="I28" s="361"/>
      <c r="J28" s="361"/>
      <c r="K28" s="361"/>
      <c r="L28" s="361"/>
      <c r="M28" s="360"/>
      <c r="N28" s="360"/>
      <c r="O28" s="361"/>
      <c r="P28" s="361"/>
      <c r="Q28" s="361"/>
      <c r="R28" s="361"/>
      <c r="S28" s="361"/>
      <c r="T28" s="361"/>
      <c r="U28" s="361"/>
      <c r="V28" s="361"/>
      <c r="W28" s="361"/>
      <c r="X28" s="361"/>
      <c r="Y28" s="361"/>
      <c r="Z28" s="82"/>
      <c r="AA28" s="82"/>
    </row>
    <row r="29" spans="1:27" ht="17.25" customHeight="1">
      <c r="A29" s="164"/>
      <c r="B29" s="944" t="s">
        <v>2018</v>
      </c>
      <c r="C29" s="424"/>
      <c r="D29" s="424"/>
      <c r="E29" s="424"/>
      <c r="F29" s="424"/>
      <c r="G29" s="424"/>
      <c r="H29" s="424"/>
      <c r="I29" s="424"/>
      <c r="J29" s="424"/>
      <c r="K29" s="424"/>
      <c r="L29" s="907"/>
      <c r="M29" s="362"/>
      <c r="N29" s="363"/>
      <c r="O29" s="925" t="s">
        <v>1736</v>
      </c>
      <c r="P29" s="809"/>
      <c r="Q29" s="809"/>
      <c r="R29" s="809"/>
      <c r="S29" s="809"/>
      <c r="T29" s="809"/>
      <c r="U29" s="809"/>
      <c r="V29" s="809"/>
      <c r="W29" s="809"/>
      <c r="X29" s="809"/>
      <c r="Y29" s="810"/>
      <c r="Z29" s="70"/>
      <c r="AA29" s="82"/>
    </row>
    <row r="30" spans="1:27" ht="14.25" customHeight="1">
      <c r="A30" s="165" t="s">
        <v>963</v>
      </c>
      <c r="B30" s="926"/>
      <c r="C30" s="927"/>
      <c r="D30" s="927"/>
      <c r="E30" s="927"/>
      <c r="F30" s="927"/>
      <c r="G30" s="927"/>
      <c r="H30" s="927"/>
      <c r="I30" s="927"/>
      <c r="J30" s="927"/>
      <c r="K30" s="927"/>
      <c r="L30" s="928"/>
      <c r="N30" s="58" t="s">
        <v>963</v>
      </c>
      <c r="O30" s="932"/>
      <c r="P30" s="933"/>
      <c r="Q30" s="933"/>
      <c r="R30" s="933"/>
      <c r="S30" s="933"/>
      <c r="T30" s="933"/>
      <c r="U30" s="933"/>
      <c r="V30" s="933"/>
      <c r="W30" s="933"/>
      <c r="X30" s="933"/>
      <c r="Y30" s="934"/>
      <c r="Z30" s="220" t="str">
        <f>IF($V$24=1,LEFT(G161, FIND(CHAR(10),G161) - 1),IF($V$24=2,LEFT(G162, FIND(CHAR(10),G162) - 1),IF($V$24=3,LEFT(G163, FIND(CHAR(10),G163) - 1),IF($V$24=4,LEFT(G164, FIND(CHAR(10),G164) - 1),IF($V$24=5,LEFT(G165, FIND(CHAR(10),G165) - 1),IF($V$24=6,LEFT(G166, FIND(CHAR(10),G166) - 1),IF($V$24=7,LEFT(G167, FIND(CHAR(10),G167) - 1),IF($V$24=8,LEFT(G168, FIND(CHAR(10),G168) - 1),IF($V$24=9,LEFT(G169, FIND(CHAR(10),G169) - 1),IF($V$24=10,LEFT(G170, FIND(CHAR(10),G170) - 1),IF($V$24=11,LEFT(G171, FIND(CHAR(10),G171) - 1),IF($V$24=12,LEFT(G172, FIND(CHAR(10),G172) - 1),IF($V$24=13,LEFT(G173, FIND(CHAR(10),G173) - 1),IF($V$24=14,LEFT(G174, FIND(CHAR(10),G174) - 1),"選択されていません"))))))))))))))</f>
        <v>選択されていません</v>
      </c>
      <c r="AA30" s="221" t="str">
        <f>IF($X$24=1,LEFT(G161, FIND(CHAR(10),G161) - 1),IF($X$24=2,LEFT(G162, FIND(CHAR(10),G162) - 1),IF($X$24=3,LEFT(G163, FIND(CHAR(10),G163) - 1),IF($X$24=4,LEFT(G164, FIND(CHAR(10),G164) - 1),IF($X$24=5,LEFT(G165, FIND(CHAR(10),G165) - 1),IF($X$24=6,LEFT(G166, FIND(CHAR(10),G166) - 1),IF($X$24=7,LEFT(G167, FIND(CHAR(10),G167) - 1),IF($X$24=8,LEFT(G168, FIND(CHAR(10),G168) - 1),IF($X$24=9,LEFT(G169, FIND(CHAR(10),G169) - 1),IF($X$24=10,LEFT(G170, FIND(CHAR(10),G170) - 1),IF($X$24=11,LEFT(G171, FIND(CHAR(10),G171) - 1),IF($X$24=12,LEFT(G172, FIND(CHAR(10),G172) - 1),IF($X$24=13,LEFT(G173, FIND(CHAR(10),G173) - 1),IF($X$24=14,LEFT(G174, FIND(CHAR(10),G174) - 1),"選択されていません"))))))))))))))</f>
        <v>選択されていません</v>
      </c>
    </row>
    <row r="31" spans="1:27" ht="24" customHeight="1" thickTop="1" thickBot="1">
      <c r="B31" s="929"/>
      <c r="C31" s="930"/>
      <c r="D31" s="930"/>
      <c r="E31" s="930"/>
      <c r="F31" s="930"/>
      <c r="G31" s="930"/>
      <c r="H31" s="930"/>
      <c r="I31" s="930"/>
      <c r="J31" s="930"/>
      <c r="K31" s="930"/>
      <c r="L31" s="931"/>
      <c r="M31" s="70"/>
      <c r="N31" s="82"/>
      <c r="O31" s="929"/>
      <c r="P31" s="930"/>
      <c r="Q31" s="930"/>
      <c r="R31" s="930"/>
      <c r="S31" s="930"/>
      <c r="T31" s="930"/>
      <c r="U31" s="930"/>
      <c r="V31" s="930"/>
      <c r="W31" s="930"/>
      <c r="X31" s="930"/>
      <c r="Y31" s="931"/>
      <c r="Z31" s="70"/>
      <c r="AA31" s="82"/>
    </row>
    <row r="32" spans="1:27" ht="17.25" thickTop="1">
      <c r="A32" s="80"/>
      <c r="B32" s="86"/>
      <c r="C32" s="86"/>
      <c r="D32" s="86"/>
      <c r="E32" s="86"/>
      <c r="F32" s="86"/>
      <c r="G32" s="86"/>
      <c r="H32" s="86"/>
      <c r="I32" s="868" t="s">
        <v>1919</v>
      </c>
      <c r="J32" s="869"/>
      <c r="K32" s="869"/>
      <c r="L32" s="870"/>
      <c r="M32" s="81"/>
      <c r="N32" s="81"/>
      <c r="O32" s="86"/>
      <c r="P32" s="86"/>
      <c r="Q32" s="86"/>
      <c r="R32" s="86"/>
      <c r="S32" s="86"/>
      <c r="T32" s="86"/>
      <c r="U32" s="868" t="s">
        <v>1919</v>
      </c>
      <c r="V32" s="869"/>
      <c r="W32" s="869"/>
      <c r="X32" s="869"/>
      <c r="Y32" s="870"/>
      <c r="Z32" s="81"/>
      <c r="AA32" s="82"/>
    </row>
    <row r="33" spans="1:27" ht="12.75">
      <c r="A33" s="80"/>
      <c r="B33" s="77"/>
      <c r="C33" s="77"/>
      <c r="D33" s="77"/>
      <c r="E33" s="77"/>
      <c r="F33" s="77"/>
      <c r="G33" s="77"/>
      <c r="H33" s="77"/>
      <c r="I33" s="77"/>
      <c r="J33" s="77"/>
      <c r="K33" s="77"/>
      <c r="L33" s="77"/>
      <c r="M33" s="77"/>
      <c r="N33" s="77"/>
      <c r="O33" s="77"/>
      <c r="P33" s="77"/>
      <c r="Q33" s="77"/>
      <c r="R33" s="77"/>
      <c r="S33" s="77"/>
      <c r="T33" s="77"/>
      <c r="U33" s="77"/>
      <c r="V33" s="77"/>
      <c r="W33" s="77"/>
      <c r="X33" s="77"/>
      <c r="Y33" s="77"/>
      <c r="Z33" s="81"/>
      <c r="AA33" s="82"/>
    </row>
    <row r="34" spans="1:27" ht="12.75">
      <c r="A34" s="80"/>
      <c r="B34" s="86"/>
      <c r="C34" s="86"/>
      <c r="D34" s="86"/>
      <c r="E34" s="86"/>
      <c r="F34" s="86"/>
      <c r="G34" s="86"/>
      <c r="H34" s="86"/>
      <c r="I34" s="86"/>
      <c r="J34" s="86"/>
      <c r="K34" s="86"/>
      <c r="L34" s="86"/>
      <c r="M34" s="86"/>
      <c r="N34" s="86"/>
      <c r="O34" s="86"/>
      <c r="P34" s="86"/>
      <c r="Q34" s="86"/>
      <c r="R34" s="86"/>
      <c r="S34" s="86"/>
      <c r="T34" s="86"/>
      <c r="U34" s="86"/>
      <c r="V34" s="86"/>
      <c r="W34" s="86"/>
      <c r="X34" s="86"/>
      <c r="Y34" s="86"/>
      <c r="Z34" s="81"/>
      <c r="AA34" s="82"/>
    </row>
    <row r="35" spans="1:27" ht="18">
      <c r="A35" s="26"/>
      <c r="B35" s="935" t="s">
        <v>1737</v>
      </c>
      <c r="C35" s="592"/>
      <c r="D35" s="592"/>
      <c r="E35" s="592"/>
      <c r="F35" s="592"/>
      <c r="G35" s="592"/>
      <c r="H35" s="592"/>
      <c r="I35" s="592"/>
      <c r="J35" s="592"/>
      <c r="K35" s="592"/>
      <c r="L35" s="592"/>
      <c r="M35" s="592"/>
      <c r="N35" s="592"/>
      <c r="O35" s="592"/>
      <c r="P35" s="592"/>
      <c r="Q35" s="592"/>
      <c r="R35" s="592"/>
      <c r="S35" s="592"/>
      <c r="T35" s="592"/>
      <c r="U35" s="592"/>
      <c r="V35" s="592"/>
      <c r="W35" s="592"/>
      <c r="X35" s="592"/>
      <c r="Y35" s="593"/>
      <c r="Z35" s="26"/>
      <c r="AA35" s="70"/>
    </row>
    <row r="36" spans="1:27" ht="15">
      <c r="A36" s="80"/>
      <c r="B36" s="81"/>
      <c r="C36" s="936" t="s">
        <v>2019</v>
      </c>
      <c r="D36" s="595"/>
      <c r="E36" s="595"/>
      <c r="F36" s="595"/>
      <c r="G36" s="595"/>
      <c r="H36" s="595"/>
      <c r="I36" s="595"/>
      <c r="J36" s="595"/>
      <c r="K36" s="595"/>
      <c r="L36" s="595"/>
      <c r="M36" s="595"/>
      <c r="N36" s="595"/>
      <c r="O36" s="595"/>
      <c r="P36" s="595"/>
      <c r="Q36" s="595"/>
      <c r="R36" s="595"/>
      <c r="S36" s="595"/>
      <c r="T36" s="595"/>
      <c r="U36" s="595"/>
      <c r="V36" s="595"/>
      <c r="W36" s="595"/>
      <c r="X36" s="595"/>
      <c r="Y36" s="596"/>
      <c r="Z36" s="81"/>
      <c r="AA36" s="70"/>
    </row>
    <row r="37" spans="1:27" ht="12.75">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2"/>
    </row>
    <row r="38" spans="1:27" ht="29.1" customHeight="1">
      <c r="A38" s="70"/>
      <c r="B38" s="937"/>
      <c r="C38" s="655"/>
      <c r="D38" s="615"/>
      <c r="E38" s="939" t="s">
        <v>1738</v>
      </c>
      <c r="F38" s="655"/>
      <c r="G38" s="655"/>
      <c r="H38" s="655"/>
      <c r="I38" s="655"/>
      <c r="J38" s="655"/>
      <c r="K38" s="655"/>
      <c r="L38" s="655"/>
      <c r="M38" s="655"/>
      <c r="N38" s="655"/>
      <c r="O38" s="655"/>
      <c r="P38" s="655"/>
      <c r="Q38" s="655"/>
      <c r="R38" s="655"/>
      <c r="S38" s="655"/>
      <c r="T38" s="655"/>
      <c r="U38" s="615"/>
      <c r="V38" s="940" t="s">
        <v>1989</v>
      </c>
      <c r="W38" s="658"/>
      <c r="X38" s="77"/>
      <c r="Y38" s="81"/>
      <c r="Z38" s="81"/>
      <c r="AA38" s="82"/>
    </row>
    <row r="39" spans="1:27" ht="15">
      <c r="A39" s="70"/>
      <c r="B39" s="941" t="s">
        <v>1739</v>
      </c>
      <c r="C39" s="783"/>
      <c r="D39" s="784"/>
      <c r="E39" s="938" t="str">
        <f>"　"&amp;H161</f>
        <v>　選択されていません</v>
      </c>
      <c r="F39" s="655"/>
      <c r="G39" s="655"/>
      <c r="H39" s="655"/>
      <c r="I39" s="655"/>
      <c r="J39" s="655"/>
      <c r="K39" s="655"/>
      <c r="L39" s="655"/>
      <c r="M39" s="655"/>
      <c r="N39" s="655"/>
      <c r="O39" s="655"/>
      <c r="P39" s="655"/>
      <c r="Q39" s="655"/>
      <c r="R39" s="655"/>
      <c r="S39" s="655"/>
      <c r="T39" s="655"/>
      <c r="U39" s="615"/>
      <c r="V39" s="871"/>
      <c r="W39" s="615"/>
      <c r="X39" s="166" t="str">
        <f>IF(V10=TRUE,LEFT(G161, FIND(CHAR(10),G161) - 1),IF(V11=TRUE,LEFT(G162, FIND(CHAR(10),G162) - 1),IF(V12=TRUE,LEFT(G163, FIND(CHAR(10),G163) - 1),IF(V13=TRUE,LEFT(G164, FIND(CHAR(10),G164) - 1),IF(V14=TRUE,LEFT(G165, FIND(CHAR(10),G165) - 1),IF(V15=TRUE,LEFT(G166, FIND(CHAR(10),G166) - 1),IF(V16=TRUE,LEFT(G167, FIND(CHAR(10),G167) - 1),IF(V17=TRUE,LEFT(G168, FIND(CHAR(10),G168) - 1),IF(V18=TRUE,LEFT(G169, FIND(CHAR(10),G169) - 1),IF(V19=TRUE,LEFT(G170, FIND(CHAR(10),G170) - 1),IF(V20=TRUE,LEFT(G171, FIND(CHAR(10),G171) - 1),IF(V21=TRUE,LEFT(G172, FIND(CHAR(10),G172) - 1),IF(V22=TRUE,LEFT(G173, FIND(CHAR(10),G173) - 1),IF(V23=TRUE,LEFT(G174, FIND(CHAR(10),G174) - 1),"選択されていません"))))))))))))))</f>
        <v>選択されていません</v>
      </c>
      <c r="Y39" s="81"/>
      <c r="Z39" s="231" t="b">
        <v>0</v>
      </c>
      <c r="AA39" s="82"/>
    </row>
    <row r="40" spans="1:27" ht="15">
      <c r="A40" s="70"/>
      <c r="B40" s="801"/>
      <c r="C40" s="942"/>
      <c r="D40" s="943"/>
      <c r="E40" s="938" t="str">
        <f>"　"&amp;H162</f>
        <v>　選択されていません</v>
      </c>
      <c r="F40" s="655"/>
      <c r="G40" s="655"/>
      <c r="H40" s="655"/>
      <c r="I40" s="655"/>
      <c r="J40" s="655"/>
      <c r="K40" s="655"/>
      <c r="L40" s="655"/>
      <c r="M40" s="655"/>
      <c r="N40" s="655"/>
      <c r="O40" s="655"/>
      <c r="P40" s="655"/>
      <c r="Q40" s="655"/>
      <c r="R40" s="655"/>
      <c r="S40" s="655"/>
      <c r="T40" s="655"/>
      <c r="U40" s="615"/>
      <c r="V40" s="871"/>
      <c r="W40" s="615"/>
      <c r="X40" s="167" t="str">
        <f>IF(X10=TRUE,LEFT(G161, FIND(CHAR(10),G161) - 1),IF(X11=TRUE,LEFT(G162, FIND(CHAR(10),G162) - 1),IF(X12=TRUE,LEFT(G163, FIND(CHAR(10),G163) - 1),IF(X13=TRUE,LEFT(G164, FIND(CHAR(10),G164) - 1),IF(X14=TRUE,LEFT(G165, FIND(CHAR(10),G165) - 1),IF(X15=TRUE,LEFT(G166, FIND(CHAR(10),G166) - 1),IF(X16=TRUE,LEFT(G167, FIND(CHAR(10),G167) - 1),IF(X17=TRUE,LEFT(G168, FIND(CHAR(10),G168) - 1),IF(X18=TRUE,LEFT(G169, FIND(CHAR(10),G169) - 1),IF(X19=TRUE,LEFT(G170, FIND(CHAR(10),G170) - 1),IF(X20=TRUE,LEFT(G171, FIND(CHAR(10),G171) - 1),IF(X21=TRUE,LEFT(G172, FIND(CHAR(10),G172) - 1),IF(X22=TRUE,LEFT(G173, FIND(CHAR(10),G173) - 1),IF(X23=TRUE,LEFT(G174, FIND(CHAR(10),G174) - 1),"選択されていません"))))))))))))))</f>
        <v>選択されていません</v>
      </c>
      <c r="Y40" s="81"/>
      <c r="Z40" s="231" t="b">
        <v>0</v>
      </c>
      <c r="AA40" s="82"/>
    </row>
    <row r="41" spans="1:27" ht="15">
      <c r="A41" s="70"/>
      <c r="B41" s="945" t="s">
        <v>1913</v>
      </c>
      <c r="C41" s="783"/>
      <c r="D41" s="784"/>
      <c r="E41" s="872" t="str">
        <f t="shared" ref="E41:E56" si="2">"　"&amp;IF(C244="","",LEFT(C244, FIND(CHAR(10),C244) - 1))&amp;IF(D12="","","訓練を行う")</f>
        <v>　</v>
      </c>
      <c r="F41" s="655"/>
      <c r="G41" s="655"/>
      <c r="H41" s="655"/>
      <c r="I41" s="655"/>
      <c r="J41" s="655"/>
      <c r="K41" s="655"/>
      <c r="L41" s="655"/>
      <c r="M41" s="655"/>
      <c r="N41" s="655"/>
      <c r="O41" s="655"/>
      <c r="P41" s="655"/>
      <c r="Q41" s="655"/>
      <c r="R41" s="655"/>
      <c r="S41" s="655"/>
      <c r="T41" s="655"/>
      <c r="U41" s="615"/>
      <c r="V41" s="871"/>
      <c r="W41" s="615"/>
      <c r="X41" s="167" t="str">
        <f t="shared" ref="X41:X48" si="3">IF(G288="","",LEFT(G288, FIND(CHAR(10),G288) - 1))</f>
        <v/>
      </c>
      <c r="Y41" s="81"/>
      <c r="Z41" s="231" t="b">
        <v>0</v>
      </c>
      <c r="AA41" s="82"/>
    </row>
    <row r="42" spans="1:27" ht="15">
      <c r="A42" s="70"/>
      <c r="B42" s="800"/>
      <c r="C42" s="430"/>
      <c r="D42" s="946"/>
      <c r="E42" s="872" t="str">
        <f t="shared" si="2"/>
        <v>　</v>
      </c>
      <c r="F42" s="655"/>
      <c r="G42" s="655"/>
      <c r="H42" s="655"/>
      <c r="I42" s="655"/>
      <c r="J42" s="655"/>
      <c r="K42" s="655"/>
      <c r="L42" s="655"/>
      <c r="M42" s="655"/>
      <c r="N42" s="655"/>
      <c r="O42" s="655"/>
      <c r="P42" s="655"/>
      <c r="Q42" s="655"/>
      <c r="R42" s="655"/>
      <c r="S42" s="655"/>
      <c r="T42" s="655"/>
      <c r="U42" s="615"/>
      <c r="V42" s="871"/>
      <c r="W42" s="615"/>
      <c r="X42" s="167" t="str">
        <f t="shared" si="3"/>
        <v/>
      </c>
      <c r="Y42" s="81"/>
      <c r="Z42" s="231" t="b">
        <v>0</v>
      </c>
      <c r="AA42" s="82"/>
    </row>
    <row r="43" spans="1:27" ht="15">
      <c r="A43" s="70"/>
      <c r="B43" s="800"/>
      <c r="C43" s="430"/>
      <c r="D43" s="946"/>
      <c r="E43" s="872" t="str">
        <f t="shared" si="2"/>
        <v>　</v>
      </c>
      <c r="F43" s="655"/>
      <c r="G43" s="655"/>
      <c r="H43" s="655"/>
      <c r="I43" s="655"/>
      <c r="J43" s="655"/>
      <c r="K43" s="655"/>
      <c r="L43" s="655"/>
      <c r="M43" s="655"/>
      <c r="N43" s="655"/>
      <c r="O43" s="655"/>
      <c r="P43" s="655"/>
      <c r="Q43" s="655"/>
      <c r="R43" s="655"/>
      <c r="S43" s="655"/>
      <c r="T43" s="655"/>
      <c r="U43" s="615"/>
      <c r="V43" s="871"/>
      <c r="W43" s="615"/>
      <c r="X43" s="167" t="str">
        <f t="shared" si="3"/>
        <v/>
      </c>
      <c r="Y43" s="81"/>
      <c r="Z43" s="231" t="b">
        <v>0</v>
      </c>
      <c r="AA43" s="82"/>
    </row>
    <row r="44" spans="1:27" ht="15">
      <c r="A44" s="70"/>
      <c r="B44" s="800"/>
      <c r="C44" s="430"/>
      <c r="D44" s="946"/>
      <c r="E44" s="872" t="str">
        <f t="shared" si="2"/>
        <v>　</v>
      </c>
      <c r="F44" s="655"/>
      <c r="G44" s="655"/>
      <c r="H44" s="655"/>
      <c r="I44" s="655"/>
      <c r="J44" s="655"/>
      <c r="K44" s="655"/>
      <c r="L44" s="655"/>
      <c r="M44" s="655"/>
      <c r="N44" s="655"/>
      <c r="O44" s="655"/>
      <c r="P44" s="655"/>
      <c r="Q44" s="655"/>
      <c r="R44" s="655"/>
      <c r="S44" s="655"/>
      <c r="T44" s="655"/>
      <c r="U44" s="615"/>
      <c r="V44" s="871"/>
      <c r="W44" s="615"/>
      <c r="X44" s="167" t="str">
        <f t="shared" si="3"/>
        <v/>
      </c>
      <c r="Y44" s="81"/>
      <c r="Z44" s="231" t="b">
        <v>0</v>
      </c>
      <c r="AA44" s="82"/>
    </row>
    <row r="45" spans="1:27" ht="15">
      <c r="A45" s="70"/>
      <c r="B45" s="800"/>
      <c r="C45" s="430"/>
      <c r="D45" s="946"/>
      <c r="E45" s="872" t="str">
        <f t="shared" si="2"/>
        <v>　</v>
      </c>
      <c r="F45" s="655"/>
      <c r="G45" s="655"/>
      <c r="H45" s="655"/>
      <c r="I45" s="655"/>
      <c r="J45" s="655"/>
      <c r="K45" s="655"/>
      <c r="L45" s="655"/>
      <c r="M45" s="655"/>
      <c r="N45" s="655"/>
      <c r="O45" s="655"/>
      <c r="P45" s="655"/>
      <c r="Q45" s="655"/>
      <c r="R45" s="655"/>
      <c r="S45" s="655"/>
      <c r="T45" s="655"/>
      <c r="U45" s="615"/>
      <c r="V45" s="871"/>
      <c r="W45" s="615"/>
      <c r="X45" s="167" t="str">
        <f t="shared" si="3"/>
        <v/>
      </c>
      <c r="Y45" s="81"/>
      <c r="Z45" s="231" t="b">
        <v>0</v>
      </c>
      <c r="AA45" s="82"/>
    </row>
    <row r="46" spans="1:27" ht="15">
      <c r="A46" s="70"/>
      <c r="B46" s="800"/>
      <c r="C46" s="430"/>
      <c r="D46" s="946"/>
      <c r="E46" s="872" t="str">
        <f t="shared" si="2"/>
        <v>　</v>
      </c>
      <c r="F46" s="655"/>
      <c r="G46" s="655"/>
      <c r="H46" s="655"/>
      <c r="I46" s="655"/>
      <c r="J46" s="655"/>
      <c r="K46" s="655"/>
      <c r="L46" s="655"/>
      <c r="M46" s="655"/>
      <c r="N46" s="655"/>
      <c r="O46" s="655"/>
      <c r="P46" s="655"/>
      <c r="Q46" s="655"/>
      <c r="R46" s="655"/>
      <c r="S46" s="655"/>
      <c r="T46" s="655"/>
      <c r="U46" s="615"/>
      <c r="V46" s="871"/>
      <c r="W46" s="615"/>
      <c r="X46" s="167" t="str">
        <f t="shared" si="3"/>
        <v/>
      </c>
      <c r="Y46" s="81"/>
      <c r="Z46" s="231" t="b">
        <v>0</v>
      </c>
      <c r="AA46" s="70"/>
    </row>
    <row r="47" spans="1:27" ht="15">
      <c r="A47" s="70"/>
      <c r="B47" s="800"/>
      <c r="C47" s="430"/>
      <c r="D47" s="946"/>
      <c r="E47" s="872" t="str">
        <f t="shared" si="2"/>
        <v>　</v>
      </c>
      <c r="F47" s="655"/>
      <c r="G47" s="655"/>
      <c r="H47" s="655"/>
      <c r="I47" s="655"/>
      <c r="J47" s="655"/>
      <c r="K47" s="655"/>
      <c r="L47" s="655"/>
      <c r="M47" s="655"/>
      <c r="N47" s="655"/>
      <c r="O47" s="655"/>
      <c r="P47" s="655"/>
      <c r="Q47" s="655"/>
      <c r="R47" s="655"/>
      <c r="S47" s="655"/>
      <c r="T47" s="655"/>
      <c r="U47" s="615"/>
      <c r="V47" s="871"/>
      <c r="W47" s="615"/>
      <c r="X47" s="167" t="str">
        <f t="shared" si="3"/>
        <v/>
      </c>
      <c r="Y47" s="81"/>
      <c r="Z47" s="231" t="b">
        <v>0</v>
      </c>
      <c r="AA47" s="70"/>
    </row>
    <row r="48" spans="1:27" ht="15">
      <c r="A48" s="70"/>
      <c r="B48" s="800"/>
      <c r="C48" s="430"/>
      <c r="D48" s="946"/>
      <c r="E48" s="872" t="str">
        <f t="shared" si="2"/>
        <v>　</v>
      </c>
      <c r="F48" s="655"/>
      <c r="G48" s="655"/>
      <c r="H48" s="655"/>
      <c r="I48" s="655"/>
      <c r="J48" s="655"/>
      <c r="K48" s="655"/>
      <c r="L48" s="655"/>
      <c r="M48" s="655"/>
      <c r="N48" s="655"/>
      <c r="O48" s="655"/>
      <c r="P48" s="655"/>
      <c r="Q48" s="655"/>
      <c r="R48" s="655"/>
      <c r="S48" s="655"/>
      <c r="T48" s="655"/>
      <c r="U48" s="615"/>
      <c r="V48" s="871"/>
      <c r="W48" s="615"/>
      <c r="X48" s="167" t="str">
        <f t="shared" si="3"/>
        <v/>
      </c>
      <c r="Y48" s="81"/>
      <c r="Z48" s="231" t="b">
        <v>0</v>
      </c>
      <c r="AA48" s="70"/>
    </row>
    <row r="49" spans="1:27" ht="15">
      <c r="A49" s="70"/>
      <c r="B49" s="800"/>
      <c r="C49" s="430"/>
      <c r="D49" s="946"/>
      <c r="E49" s="872" t="str">
        <f t="shared" si="2"/>
        <v>　</v>
      </c>
      <c r="F49" s="655"/>
      <c r="G49" s="655"/>
      <c r="H49" s="655"/>
      <c r="I49" s="655"/>
      <c r="J49" s="655"/>
      <c r="K49" s="655"/>
      <c r="L49" s="655"/>
      <c r="M49" s="655"/>
      <c r="N49" s="655"/>
      <c r="O49" s="655"/>
      <c r="P49" s="655"/>
      <c r="Q49" s="655"/>
      <c r="R49" s="655"/>
      <c r="S49" s="655"/>
      <c r="T49" s="655"/>
      <c r="U49" s="615"/>
      <c r="V49" s="871"/>
      <c r="W49" s="615"/>
      <c r="X49" s="167"/>
      <c r="Y49" s="81"/>
      <c r="Z49" s="231" t="b">
        <v>0</v>
      </c>
      <c r="AA49" s="70"/>
    </row>
    <row r="50" spans="1:27" ht="15">
      <c r="A50" s="70"/>
      <c r="B50" s="800"/>
      <c r="C50" s="430"/>
      <c r="D50" s="946"/>
      <c r="E50" s="872" t="str">
        <f t="shared" si="2"/>
        <v>　</v>
      </c>
      <c r="F50" s="655"/>
      <c r="G50" s="655"/>
      <c r="H50" s="655"/>
      <c r="I50" s="655"/>
      <c r="J50" s="655"/>
      <c r="K50" s="655"/>
      <c r="L50" s="655"/>
      <c r="M50" s="655"/>
      <c r="N50" s="655"/>
      <c r="O50" s="655"/>
      <c r="P50" s="655"/>
      <c r="Q50" s="655"/>
      <c r="R50" s="655"/>
      <c r="S50" s="655"/>
      <c r="T50" s="655"/>
      <c r="U50" s="615"/>
      <c r="V50" s="871"/>
      <c r="W50" s="615"/>
      <c r="X50" s="167"/>
      <c r="Y50" s="81"/>
      <c r="Z50" s="231" t="b">
        <v>0</v>
      </c>
      <c r="AA50" s="70"/>
    </row>
    <row r="51" spans="1:27" ht="15">
      <c r="A51" s="70"/>
      <c r="B51" s="800"/>
      <c r="C51" s="430"/>
      <c r="D51" s="946"/>
      <c r="E51" s="872" t="str">
        <f t="shared" si="2"/>
        <v>　</v>
      </c>
      <c r="F51" s="655"/>
      <c r="G51" s="655"/>
      <c r="H51" s="655"/>
      <c r="I51" s="655"/>
      <c r="J51" s="655"/>
      <c r="K51" s="655"/>
      <c r="L51" s="655"/>
      <c r="M51" s="655"/>
      <c r="N51" s="655"/>
      <c r="O51" s="655"/>
      <c r="P51" s="655"/>
      <c r="Q51" s="655"/>
      <c r="R51" s="655"/>
      <c r="S51" s="655"/>
      <c r="T51" s="655"/>
      <c r="U51" s="615"/>
      <c r="V51" s="871"/>
      <c r="W51" s="615"/>
      <c r="X51" s="167"/>
      <c r="Y51" s="81"/>
      <c r="Z51" s="231" t="b">
        <v>0</v>
      </c>
      <c r="AA51" s="70"/>
    </row>
    <row r="52" spans="1:27" ht="15">
      <c r="A52" s="70"/>
      <c r="B52" s="800"/>
      <c r="C52" s="430"/>
      <c r="D52" s="946"/>
      <c r="E52" s="872" t="str">
        <f t="shared" si="2"/>
        <v>　</v>
      </c>
      <c r="F52" s="655"/>
      <c r="G52" s="655"/>
      <c r="H52" s="655"/>
      <c r="I52" s="655"/>
      <c r="J52" s="655"/>
      <c r="K52" s="655"/>
      <c r="L52" s="655"/>
      <c r="M52" s="655"/>
      <c r="N52" s="655"/>
      <c r="O52" s="655"/>
      <c r="P52" s="655"/>
      <c r="Q52" s="655"/>
      <c r="R52" s="655"/>
      <c r="S52" s="655"/>
      <c r="T52" s="655"/>
      <c r="U52" s="615"/>
      <c r="V52" s="871"/>
      <c r="W52" s="615"/>
      <c r="X52" s="167"/>
      <c r="Y52" s="81"/>
      <c r="Z52" s="231" t="b">
        <v>0</v>
      </c>
      <c r="AA52" s="70"/>
    </row>
    <row r="53" spans="1:27" ht="15">
      <c r="A53" s="70"/>
      <c r="B53" s="800"/>
      <c r="C53" s="430"/>
      <c r="D53" s="946"/>
      <c r="E53" s="872" t="str">
        <f t="shared" si="2"/>
        <v>　</v>
      </c>
      <c r="F53" s="655"/>
      <c r="G53" s="655"/>
      <c r="H53" s="655"/>
      <c r="I53" s="655"/>
      <c r="J53" s="655"/>
      <c r="K53" s="655"/>
      <c r="L53" s="655"/>
      <c r="M53" s="655"/>
      <c r="N53" s="655"/>
      <c r="O53" s="655"/>
      <c r="P53" s="655"/>
      <c r="Q53" s="655"/>
      <c r="R53" s="655"/>
      <c r="S53" s="655"/>
      <c r="T53" s="655"/>
      <c r="U53" s="615"/>
      <c r="V53" s="871"/>
      <c r="W53" s="615"/>
      <c r="X53" s="167"/>
      <c r="Y53" s="81"/>
      <c r="Z53" s="231" t="b">
        <v>0</v>
      </c>
      <c r="AA53" s="70"/>
    </row>
    <row r="54" spans="1:27" ht="15">
      <c r="A54" s="70"/>
      <c r="B54" s="800"/>
      <c r="C54" s="430"/>
      <c r="D54" s="946"/>
      <c r="E54" s="872" t="str">
        <f t="shared" si="2"/>
        <v>　</v>
      </c>
      <c r="F54" s="655"/>
      <c r="G54" s="655"/>
      <c r="H54" s="655"/>
      <c r="I54" s="655"/>
      <c r="J54" s="655"/>
      <c r="K54" s="655"/>
      <c r="L54" s="655"/>
      <c r="M54" s="655"/>
      <c r="N54" s="655"/>
      <c r="O54" s="655"/>
      <c r="P54" s="655"/>
      <c r="Q54" s="655"/>
      <c r="R54" s="655"/>
      <c r="S54" s="655"/>
      <c r="T54" s="655"/>
      <c r="U54" s="615"/>
      <c r="V54" s="871"/>
      <c r="W54" s="615"/>
      <c r="X54" s="167"/>
      <c r="Y54" s="81"/>
      <c r="Z54" s="231" t="b">
        <v>0</v>
      </c>
      <c r="AA54" s="70"/>
    </row>
    <row r="55" spans="1:27" ht="15">
      <c r="A55" s="70"/>
      <c r="B55" s="800"/>
      <c r="C55" s="430"/>
      <c r="D55" s="946"/>
      <c r="E55" s="872" t="str">
        <f t="shared" si="2"/>
        <v>　</v>
      </c>
      <c r="F55" s="655"/>
      <c r="G55" s="655"/>
      <c r="H55" s="655"/>
      <c r="I55" s="655"/>
      <c r="J55" s="655"/>
      <c r="K55" s="655"/>
      <c r="L55" s="655"/>
      <c r="M55" s="655"/>
      <c r="N55" s="655"/>
      <c r="O55" s="655"/>
      <c r="P55" s="655"/>
      <c r="Q55" s="655"/>
      <c r="R55" s="655"/>
      <c r="S55" s="655"/>
      <c r="T55" s="655"/>
      <c r="U55" s="615"/>
      <c r="V55" s="871"/>
      <c r="W55" s="615"/>
      <c r="X55" s="167"/>
      <c r="Y55" s="81"/>
      <c r="Z55" s="231" t="b">
        <v>0</v>
      </c>
      <c r="AA55" s="70"/>
    </row>
    <row r="56" spans="1:27" ht="15">
      <c r="A56" s="70"/>
      <c r="B56" s="800"/>
      <c r="C56" s="430"/>
      <c r="D56" s="946"/>
      <c r="E56" s="872" t="str">
        <f t="shared" si="2"/>
        <v>　</v>
      </c>
      <c r="F56" s="655"/>
      <c r="G56" s="655"/>
      <c r="H56" s="655"/>
      <c r="I56" s="655"/>
      <c r="J56" s="655"/>
      <c r="K56" s="655"/>
      <c r="L56" s="655"/>
      <c r="M56" s="655"/>
      <c r="N56" s="655"/>
      <c r="O56" s="655"/>
      <c r="P56" s="655"/>
      <c r="Q56" s="655"/>
      <c r="R56" s="655"/>
      <c r="S56" s="655"/>
      <c r="T56" s="655"/>
      <c r="U56" s="615"/>
      <c r="V56" s="871"/>
      <c r="W56" s="615"/>
      <c r="X56" s="167"/>
      <c r="Y56" s="81"/>
      <c r="Z56" s="231" t="b">
        <v>0</v>
      </c>
      <c r="AA56" s="70"/>
    </row>
    <row r="57" spans="1:27" ht="15">
      <c r="A57" s="70"/>
      <c r="B57" s="800"/>
      <c r="C57" s="430"/>
      <c r="D57" s="946"/>
      <c r="E57" s="872" t="str">
        <f>"　"&amp;IF(C260="","",LEFT(C260, FIND(CHAR(10),C260) - 1))&amp;IF(D29="","","訓練を行う")</f>
        <v>　</v>
      </c>
      <c r="F57" s="655"/>
      <c r="G57" s="655"/>
      <c r="H57" s="655"/>
      <c r="I57" s="655"/>
      <c r="J57" s="655"/>
      <c r="K57" s="655"/>
      <c r="L57" s="655"/>
      <c r="M57" s="655"/>
      <c r="N57" s="655"/>
      <c r="O57" s="655"/>
      <c r="P57" s="655"/>
      <c r="Q57" s="655"/>
      <c r="R57" s="655"/>
      <c r="S57" s="655"/>
      <c r="T57" s="655"/>
      <c r="U57" s="615"/>
      <c r="V57" s="871"/>
      <c r="W57" s="615"/>
      <c r="X57" s="167"/>
      <c r="Y57" s="81"/>
      <c r="Z57" s="231" t="b">
        <v>0</v>
      </c>
      <c r="AA57" s="70"/>
    </row>
    <row r="58" spans="1:27" ht="15">
      <c r="A58" s="70"/>
      <c r="B58" s="800"/>
      <c r="C58" s="430"/>
      <c r="D58" s="946"/>
      <c r="E58" s="872" t="str">
        <f>"　"&amp;IF(C261="","",LEFT(C261, FIND(CHAR(10),C261) - 1))&amp;IF(D32="","","訓練を行う")</f>
        <v>　</v>
      </c>
      <c r="F58" s="655"/>
      <c r="G58" s="655"/>
      <c r="H58" s="655"/>
      <c r="I58" s="655"/>
      <c r="J58" s="655"/>
      <c r="K58" s="655"/>
      <c r="L58" s="655"/>
      <c r="M58" s="655"/>
      <c r="N58" s="655"/>
      <c r="O58" s="655"/>
      <c r="P58" s="655"/>
      <c r="Q58" s="655"/>
      <c r="R58" s="655"/>
      <c r="S58" s="655"/>
      <c r="T58" s="655"/>
      <c r="U58" s="615"/>
      <c r="V58" s="871"/>
      <c r="W58" s="615"/>
      <c r="X58" s="167"/>
      <c r="Y58" s="81"/>
      <c r="Z58" s="231" t="b">
        <v>0</v>
      </c>
      <c r="AA58" s="70"/>
    </row>
    <row r="59" spans="1:27" ht="15">
      <c r="A59" s="70"/>
      <c r="B59" s="800"/>
      <c r="C59" s="430"/>
      <c r="D59" s="946"/>
      <c r="E59" s="872" t="str">
        <f>"　"&amp;IF(C262="","",LEFT(C262, FIND(CHAR(10),C262) - 1))&amp;IF(D34="","","訓練を行う")</f>
        <v>　</v>
      </c>
      <c r="F59" s="655"/>
      <c r="G59" s="655"/>
      <c r="H59" s="655"/>
      <c r="I59" s="655"/>
      <c r="J59" s="655"/>
      <c r="K59" s="655"/>
      <c r="L59" s="655"/>
      <c r="M59" s="655"/>
      <c r="N59" s="655"/>
      <c r="O59" s="655"/>
      <c r="P59" s="655"/>
      <c r="Q59" s="655"/>
      <c r="R59" s="655"/>
      <c r="S59" s="655"/>
      <c r="T59" s="655"/>
      <c r="U59" s="615"/>
      <c r="V59" s="871"/>
      <c r="W59" s="615"/>
      <c r="X59" s="167"/>
      <c r="Y59" s="81"/>
      <c r="Z59" s="231" t="b">
        <v>0</v>
      </c>
      <c r="AA59" s="70"/>
    </row>
    <row r="60" spans="1:27" ht="15">
      <c r="A60" s="70"/>
      <c r="B60" s="800"/>
      <c r="C60" s="430"/>
      <c r="D60" s="946"/>
      <c r="E60" s="872" t="str">
        <f>"　"&amp;IF(C263="","",LEFT(C263, FIND(CHAR(10),C263) - 1))&amp;IF(D35="","","訓練を行う")</f>
        <v>　</v>
      </c>
      <c r="F60" s="655"/>
      <c r="G60" s="655"/>
      <c r="H60" s="655"/>
      <c r="I60" s="655"/>
      <c r="J60" s="655"/>
      <c r="K60" s="655"/>
      <c r="L60" s="655"/>
      <c r="M60" s="655"/>
      <c r="N60" s="655"/>
      <c r="O60" s="655"/>
      <c r="P60" s="655"/>
      <c r="Q60" s="655"/>
      <c r="R60" s="655"/>
      <c r="S60" s="655"/>
      <c r="T60" s="655"/>
      <c r="U60" s="615"/>
      <c r="V60" s="871"/>
      <c r="W60" s="615"/>
      <c r="X60" s="167"/>
      <c r="Y60" s="81"/>
      <c r="Z60" s="231" t="b">
        <v>0</v>
      </c>
      <c r="AA60" s="70"/>
    </row>
    <row r="61" spans="1:27" ht="15">
      <c r="A61" s="70"/>
      <c r="B61" s="800"/>
      <c r="C61" s="430"/>
      <c r="D61" s="946"/>
      <c r="E61" s="872" t="str">
        <f t="shared" ref="E61:E69" si="4">"　"&amp;IF(C264="","",LEFT(C264, FIND(CHAR(10),C264) - 1))&amp;IF(D37="","","訓練を行う")</f>
        <v>　</v>
      </c>
      <c r="F61" s="655"/>
      <c r="G61" s="655"/>
      <c r="H61" s="655"/>
      <c r="I61" s="655"/>
      <c r="J61" s="655"/>
      <c r="K61" s="655"/>
      <c r="L61" s="655"/>
      <c r="M61" s="655"/>
      <c r="N61" s="655"/>
      <c r="O61" s="655"/>
      <c r="P61" s="655"/>
      <c r="Q61" s="655"/>
      <c r="R61" s="655"/>
      <c r="S61" s="655"/>
      <c r="T61" s="655"/>
      <c r="U61" s="615"/>
      <c r="V61" s="871"/>
      <c r="W61" s="615"/>
      <c r="X61" s="167"/>
      <c r="Y61" s="81"/>
      <c r="Z61" s="231" t="b">
        <v>0</v>
      </c>
      <c r="AA61" s="70"/>
    </row>
    <row r="62" spans="1:27" ht="15">
      <c r="A62" s="70"/>
      <c r="B62" s="800"/>
      <c r="C62" s="430"/>
      <c r="D62" s="946"/>
      <c r="E62" s="872" t="str">
        <f t="shared" si="4"/>
        <v>　</v>
      </c>
      <c r="F62" s="655"/>
      <c r="G62" s="655"/>
      <c r="H62" s="655"/>
      <c r="I62" s="655"/>
      <c r="J62" s="655"/>
      <c r="K62" s="655"/>
      <c r="L62" s="655"/>
      <c r="M62" s="655"/>
      <c r="N62" s="655"/>
      <c r="O62" s="655"/>
      <c r="P62" s="655"/>
      <c r="Q62" s="655"/>
      <c r="R62" s="655"/>
      <c r="S62" s="655"/>
      <c r="T62" s="655"/>
      <c r="U62" s="615"/>
      <c r="V62" s="871"/>
      <c r="W62" s="615"/>
      <c r="X62" s="167"/>
      <c r="Y62" s="81"/>
      <c r="Z62" s="231" t="b">
        <v>0</v>
      </c>
      <c r="AA62" s="70"/>
    </row>
    <row r="63" spans="1:27" ht="15">
      <c r="A63" s="70"/>
      <c r="B63" s="800"/>
      <c r="C63" s="430"/>
      <c r="D63" s="946"/>
      <c r="E63" s="872" t="str">
        <f t="shared" si="4"/>
        <v>　</v>
      </c>
      <c r="F63" s="655"/>
      <c r="G63" s="655"/>
      <c r="H63" s="655"/>
      <c r="I63" s="655"/>
      <c r="J63" s="655"/>
      <c r="K63" s="655"/>
      <c r="L63" s="655"/>
      <c r="M63" s="655"/>
      <c r="N63" s="655"/>
      <c r="O63" s="655"/>
      <c r="P63" s="655"/>
      <c r="Q63" s="655"/>
      <c r="R63" s="655"/>
      <c r="S63" s="655"/>
      <c r="T63" s="655"/>
      <c r="U63" s="615"/>
      <c r="V63" s="871"/>
      <c r="W63" s="615"/>
      <c r="X63" s="167"/>
      <c r="Y63" s="81"/>
      <c r="Z63" s="231" t="b">
        <v>0</v>
      </c>
      <c r="AA63" s="70"/>
    </row>
    <row r="64" spans="1:27" ht="15">
      <c r="A64" s="70"/>
      <c r="B64" s="800"/>
      <c r="C64" s="430"/>
      <c r="D64" s="946"/>
      <c r="E64" s="872" t="str">
        <f t="shared" si="4"/>
        <v>　</v>
      </c>
      <c r="F64" s="655"/>
      <c r="G64" s="655"/>
      <c r="H64" s="655"/>
      <c r="I64" s="655"/>
      <c r="J64" s="655"/>
      <c r="K64" s="655"/>
      <c r="L64" s="655"/>
      <c r="M64" s="655"/>
      <c r="N64" s="655"/>
      <c r="O64" s="655"/>
      <c r="P64" s="655"/>
      <c r="Q64" s="655"/>
      <c r="R64" s="655"/>
      <c r="S64" s="655"/>
      <c r="T64" s="655"/>
      <c r="U64" s="615"/>
      <c r="V64" s="871"/>
      <c r="W64" s="615"/>
      <c r="X64" s="167"/>
      <c r="Y64" s="81"/>
      <c r="Z64" s="231" t="b">
        <v>0</v>
      </c>
      <c r="AA64" s="70"/>
    </row>
    <row r="65" spans="1:27" ht="15">
      <c r="A65" s="70"/>
      <c r="B65" s="800"/>
      <c r="C65" s="430"/>
      <c r="D65" s="946"/>
      <c r="E65" s="872" t="str">
        <f t="shared" si="4"/>
        <v>　</v>
      </c>
      <c r="F65" s="655"/>
      <c r="G65" s="655"/>
      <c r="H65" s="655"/>
      <c r="I65" s="655"/>
      <c r="J65" s="655"/>
      <c r="K65" s="655"/>
      <c r="L65" s="655"/>
      <c r="M65" s="655"/>
      <c r="N65" s="655"/>
      <c r="O65" s="655"/>
      <c r="P65" s="655"/>
      <c r="Q65" s="655"/>
      <c r="R65" s="655"/>
      <c r="S65" s="655"/>
      <c r="T65" s="655"/>
      <c r="U65" s="615"/>
      <c r="V65" s="871"/>
      <c r="W65" s="615"/>
      <c r="X65" s="167"/>
      <c r="Y65" s="81"/>
      <c r="Z65" s="231" t="b">
        <v>0</v>
      </c>
      <c r="AA65" s="70"/>
    </row>
    <row r="66" spans="1:27" ht="15">
      <c r="A66" s="70"/>
      <c r="B66" s="800"/>
      <c r="C66" s="430"/>
      <c r="D66" s="946"/>
      <c r="E66" s="872" t="str">
        <f t="shared" si="4"/>
        <v>　</v>
      </c>
      <c r="F66" s="655"/>
      <c r="G66" s="655"/>
      <c r="H66" s="655"/>
      <c r="I66" s="655"/>
      <c r="J66" s="655"/>
      <c r="K66" s="655"/>
      <c r="L66" s="655"/>
      <c r="M66" s="655"/>
      <c r="N66" s="655"/>
      <c r="O66" s="655"/>
      <c r="P66" s="655"/>
      <c r="Q66" s="655"/>
      <c r="R66" s="655"/>
      <c r="S66" s="655"/>
      <c r="T66" s="655"/>
      <c r="U66" s="615"/>
      <c r="V66" s="871"/>
      <c r="W66" s="615"/>
      <c r="X66" s="167"/>
      <c r="Y66" s="81"/>
      <c r="Z66" s="231" t="b">
        <v>0</v>
      </c>
      <c r="AA66" s="70"/>
    </row>
    <row r="67" spans="1:27" ht="15">
      <c r="A67" s="70"/>
      <c r="B67" s="800"/>
      <c r="C67" s="430"/>
      <c r="D67" s="946"/>
      <c r="E67" s="872" t="str">
        <f t="shared" si="4"/>
        <v>　</v>
      </c>
      <c r="F67" s="655"/>
      <c r="G67" s="655"/>
      <c r="H67" s="655"/>
      <c r="I67" s="655"/>
      <c r="J67" s="655"/>
      <c r="K67" s="655"/>
      <c r="L67" s="655"/>
      <c r="M67" s="655"/>
      <c r="N67" s="655"/>
      <c r="O67" s="655"/>
      <c r="P67" s="655"/>
      <c r="Q67" s="655"/>
      <c r="R67" s="655"/>
      <c r="S67" s="655"/>
      <c r="T67" s="655"/>
      <c r="U67" s="615"/>
      <c r="V67" s="871"/>
      <c r="W67" s="615"/>
      <c r="X67" s="167"/>
      <c r="Y67" s="81"/>
      <c r="Z67" s="231" t="b">
        <v>0</v>
      </c>
      <c r="AA67" s="70"/>
    </row>
    <row r="68" spans="1:27" ht="15">
      <c r="A68" s="70"/>
      <c r="B68" s="800"/>
      <c r="C68" s="430"/>
      <c r="D68" s="946"/>
      <c r="E68" s="872" t="str">
        <f t="shared" si="4"/>
        <v>　</v>
      </c>
      <c r="F68" s="655"/>
      <c r="G68" s="655"/>
      <c r="H68" s="655"/>
      <c r="I68" s="655"/>
      <c r="J68" s="655"/>
      <c r="K68" s="655"/>
      <c r="L68" s="655"/>
      <c r="M68" s="655"/>
      <c r="N68" s="655"/>
      <c r="O68" s="655"/>
      <c r="P68" s="655"/>
      <c r="Q68" s="655"/>
      <c r="R68" s="655"/>
      <c r="S68" s="655"/>
      <c r="T68" s="655"/>
      <c r="U68" s="615"/>
      <c r="V68" s="871"/>
      <c r="W68" s="615"/>
      <c r="X68" s="167"/>
      <c r="Y68" s="81"/>
      <c r="Z68" s="231" t="b">
        <v>0</v>
      </c>
      <c r="AA68" s="70"/>
    </row>
    <row r="69" spans="1:27" ht="15">
      <c r="A69" s="70"/>
      <c r="B69" s="801"/>
      <c r="C69" s="942"/>
      <c r="D69" s="943"/>
      <c r="E69" s="872" t="str">
        <f t="shared" si="4"/>
        <v>　</v>
      </c>
      <c r="F69" s="655"/>
      <c r="G69" s="655"/>
      <c r="H69" s="655"/>
      <c r="I69" s="655"/>
      <c r="J69" s="655"/>
      <c r="K69" s="655"/>
      <c r="L69" s="655"/>
      <c r="M69" s="655"/>
      <c r="N69" s="655"/>
      <c r="O69" s="655"/>
      <c r="P69" s="655"/>
      <c r="Q69" s="655"/>
      <c r="R69" s="655"/>
      <c r="S69" s="655"/>
      <c r="T69" s="655"/>
      <c r="U69" s="615"/>
      <c r="V69" s="871"/>
      <c r="W69" s="615"/>
      <c r="X69" s="167"/>
      <c r="Y69" s="81"/>
      <c r="Z69" s="231" t="b">
        <v>0</v>
      </c>
      <c r="AA69" s="70"/>
    </row>
    <row r="70" spans="1:27" ht="12.75">
      <c r="A70" s="80"/>
      <c r="B70" s="86"/>
      <c r="C70" s="86"/>
      <c r="D70" s="86"/>
      <c r="E70" s="890"/>
      <c r="F70" s="430"/>
      <c r="G70" s="430"/>
      <c r="H70" s="430"/>
      <c r="I70" s="430"/>
      <c r="J70" s="430"/>
      <c r="K70" s="430"/>
      <c r="L70" s="430"/>
      <c r="M70" s="430"/>
      <c r="N70" s="430"/>
      <c r="O70" s="430"/>
      <c r="P70" s="430"/>
      <c r="Q70" s="430"/>
      <c r="R70" s="430"/>
      <c r="S70" s="430"/>
      <c r="T70" s="430"/>
      <c r="U70" s="653"/>
      <c r="V70" s="86"/>
      <c r="W70" s="86"/>
      <c r="X70" s="81"/>
      <c r="Y70" s="81"/>
      <c r="Z70" s="81"/>
      <c r="AA70" s="70"/>
    </row>
    <row r="71" spans="1:27" ht="15">
      <c r="A71" s="80"/>
      <c r="B71" s="81"/>
      <c r="C71" s="81"/>
      <c r="D71" s="81"/>
      <c r="E71" s="81"/>
      <c r="F71" s="168"/>
      <c r="G71" s="81"/>
      <c r="H71" s="81"/>
      <c r="I71" s="81"/>
      <c r="J71" s="81"/>
      <c r="K71" s="81"/>
      <c r="L71" s="81"/>
      <c r="M71" s="81"/>
      <c r="N71" s="81"/>
      <c r="O71" s="81"/>
      <c r="P71" s="81"/>
      <c r="Q71" s="81"/>
      <c r="R71" s="81"/>
      <c r="S71" s="81"/>
      <c r="T71" s="81"/>
      <c r="U71" s="81"/>
      <c r="V71" s="81"/>
      <c r="W71" s="81"/>
      <c r="X71" s="81"/>
      <c r="Y71" s="81"/>
      <c r="Z71" s="81"/>
      <c r="AA71" s="70"/>
    </row>
    <row r="72" spans="1:27" ht="17.25">
      <c r="A72" s="26"/>
      <c r="B72" s="824" t="s">
        <v>1990</v>
      </c>
      <c r="C72" s="747"/>
      <c r="D72" s="747"/>
      <c r="E72" s="747"/>
      <c r="F72" s="747"/>
      <c r="G72" s="747"/>
      <c r="H72" s="747"/>
      <c r="I72" s="747"/>
      <c r="J72" s="747"/>
      <c r="K72" s="747"/>
      <c r="L72" s="747"/>
      <c r="M72" s="747"/>
      <c r="N72" s="747"/>
      <c r="O72" s="747"/>
      <c r="P72" s="747"/>
      <c r="Q72" s="747"/>
      <c r="R72" s="747"/>
      <c r="S72" s="747"/>
      <c r="T72" s="747"/>
      <c r="U72" s="747"/>
      <c r="V72" s="747"/>
      <c r="W72" s="747"/>
      <c r="X72" s="747"/>
      <c r="Y72" s="748"/>
      <c r="Z72" s="26"/>
      <c r="AA72" s="70"/>
    </row>
    <row r="73" spans="1:27" ht="12.75">
      <c r="A73" s="80"/>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70"/>
    </row>
    <row r="74" spans="1:27" ht="51.95" customHeight="1">
      <c r="A74" s="80"/>
      <c r="B74" s="891" t="s">
        <v>1991</v>
      </c>
      <c r="C74" s="557"/>
      <c r="D74" s="557"/>
      <c r="E74" s="557"/>
      <c r="F74" s="557"/>
      <c r="G74" s="557"/>
      <c r="H74" s="557"/>
      <c r="I74" s="557"/>
      <c r="J74" s="557"/>
      <c r="K74" s="557"/>
      <c r="L74" s="557"/>
      <c r="M74" s="557"/>
      <c r="N74" s="557"/>
      <c r="O74" s="557"/>
      <c r="P74" s="557"/>
      <c r="Q74" s="557"/>
      <c r="R74" s="557"/>
      <c r="S74" s="557"/>
      <c r="T74" s="557"/>
      <c r="U74" s="557"/>
      <c r="V74" s="557"/>
      <c r="W74" s="557"/>
      <c r="X74" s="557"/>
      <c r="Y74" s="558"/>
      <c r="Z74" s="81"/>
      <c r="AA74" s="70"/>
    </row>
    <row r="75" spans="1:27" ht="12.75">
      <c r="A75" s="80"/>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2"/>
    </row>
    <row r="76" spans="1:27" ht="13.5" thickBot="1">
      <c r="A76" s="70"/>
      <c r="B76" s="892" t="s">
        <v>1740</v>
      </c>
      <c r="C76" s="893"/>
      <c r="D76" s="893"/>
      <c r="E76" s="893"/>
      <c r="F76" s="893"/>
      <c r="G76" s="893"/>
      <c r="H76" s="893"/>
      <c r="I76" s="893"/>
      <c r="J76" s="893"/>
      <c r="K76" s="893"/>
      <c r="L76" s="893"/>
      <c r="M76" s="893"/>
      <c r="N76" s="893"/>
      <c r="O76" s="893"/>
      <c r="P76" s="893"/>
      <c r="Q76" s="893"/>
      <c r="R76" s="893"/>
      <c r="S76" s="893"/>
      <c r="T76" s="894"/>
      <c r="U76" s="895" t="s">
        <v>1741</v>
      </c>
      <c r="V76" s="896"/>
      <c r="W76" s="896"/>
      <c r="X76" s="897"/>
      <c r="Y76" s="80"/>
      <c r="Z76" s="81"/>
      <c r="AA76" s="82"/>
    </row>
    <row r="77" spans="1:27" ht="33" customHeight="1" thickTop="1" thickBot="1">
      <c r="A77" s="70"/>
      <c r="B77" s="873" t="s">
        <v>936</v>
      </c>
      <c r="C77" s="878"/>
      <c r="D77" s="879"/>
      <c r="E77" s="879"/>
      <c r="F77" s="880"/>
      <c r="G77" s="880"/>
      <c r="H77" s="880"/>
      <c r="I77" s="880"/>
      <c r="J77" s="881"/>
      <c r="K77" s="235" t="s">
        <v>1742</v>
      </c>
      <c r="L77" s="882"/>
      <c r="M77" s="898"/>
      <c r="N77" s="898"/>
      <c r="O77" s="898"/>
      <c r="P77" s="898"/>
      <c r="Q77" s="898"/>
      <c r="R77" s="898"/>
      <c r="S77" s="898"/>
      <c r="T77" s="883"/>
      <c r="U77" s="884"/>
      <c r="V77" s="899"/>
      <c r="W77" s="899"/>
      <c r="X77" s="900"/>
      <c r="Y77" s="80"/>
      <c r="Z77" s="81"/>
      <c r="AA77" s="82"/>
    </row>
    <row r="78" spans="1:27" ht="48" customHeight="1" thickTop="1" thickBot="1">
      <c r="A78" s="70"/>
      <c r="B78" s="874"/>
      <c r="C78" s="901" t="s">
        <v>2020</v>
      </c>
      <c r="D78" s="901"/>
      <c r="E78" s="901"/>
      <c r="F78" s="875"/>
      <c r="G78" s="876"/>
      <c r="H78" s="876"/>
      <c r="I78" s="876"/>
      <c r="J78" s="876"/>
      <c r="K78" s="876"/>
      <c r="L78" s="876"/>
      <c r="M78" s="876"/>
      <c r="N78" s="876"/>
      <c r="O78" s="876"/>
      <c r="P78" s="876"/>
      <c r="Q78" s="876"/>
      <c r="R78" s="876"/>
      <c r="S78" s="876"/>
      <c r="T78" s="877"/>
      <c r="U78" s="887" t="s">
        <v>2023</v>
      </c>
      <c r="V78" s="888"/>
      <c r="W78" s="888"/>
      <c r="X78" s="889"/>
      <c r="Y78" s="80"/>
      <c r="Z78" s="81"/>
      <c r="AA78" s="82"/>
    </row>
    <row r="79" spans="1:27" ht="3.75" customHeight="1" thickTop="1" thickBot="1">
      <c r="A79" s="81"/>
      <c r="B79" s="236"/>
      <c r="C79" s="237"/>
      <c r="D79" s="237"/>
      <c r="E79" s="236"/>
      <c r="F79" s="237"/>
      <c r="G79" s="237"/>
      <c r="H79" s="237"/>
      <c r="I79" s="237"/>
      <c r="J79" s="237"/>
      <c r="K79" s="237"/>
      <c r="L79" s="237"/>
      <c r="M79" s="237"/>
      <c r="N79" s="237"/>
      <c r="O79" s="237"/>
      <c r="P79" s="237"/>
      <c r="Q79" s="237"/>
      <c r="R79" s="237"/>
      <c r="S79" s="237"/>
      <c r="T79" s="237"/>
      <c r="U79" s="81"/>
      <c r="V79" s="81"/>
      <c r="W79" s="81"/>
      <c r="X79" s="81"/>
      <c r="Y79" s="81"/>
      <c r="Z79" s="81"/>
      <c r="AA79" s="82"/>
    </row>
    <row r="80" spans="1:27" ht="33" customHeight="1" thickTop="1" thickBot="1">
      <c r="A80" s="70"/>
      <c r="B80" s="873" t="s">
        <v>937</v>
      </c>
      <c r="C80" s="878"/>
      <c r="D80" s="879"/>
      <c r="E80" s="879"/>
      <c r="F80" s="880"/>
      <c r="G80" s="880"/>
      <c r="H80" s="880"/>
      <c r="I80" s="880"/>
      <c r="J80" s="881"/>
      <c r="K80" s="235" t="s">
        <v>1742</v>
      </c>
      <c r="L80" s="882"/>
      <c r="M80" s="883"/>
      <c r="N80" s="883"/>
      <c r="O80" s="883"/>
      <c r="P80" s="883"/>
      <c r="Q80" s="883"/>
      <c r="R80" s="883"/>
      <c r="S80" s="883"/>
      <c r="T80" s="883"/>
      <c r="U80" s="884"/>
      <c r="V80" s="885"/>
      <c r="W80" s="885"/>
      <c r="X80" s="886"/>
      <c r="Y80" s="80"/>
      <c r="Z80" s="81"/>
      <c r="AA80" s="82"/>
    </row>
    <row r="81" spans="1:27" ht="49.5" customHeight="1" thickTop="1" thickBot="1">
      <c r="A81" s="70"/>
      <c r="B81" s="874"/>
      <c r="C81" s="901" t="s">
        <v>2020</v>
      </c>
      <c r="D81" s="901"/>
      <c r="E81" s="901"/>
      <c r="F81" s="875"/>
      <c r="G81" s="876"/>
      <c r="H81" s="876"/>
      <c r="I81" s="876"/>
      <c r="J81" s="876"/>
      <c r="K81" s="876"/>
      <c r="L81" s="876"/>
      <c r="M81" s="876"/>
      <c r="N81" s="876"/>
      <c r="O81" s="876"/>
      <c r="P81" s="876"/>
      <c r="Q81" s="876"/>
      <c r="R81" s="876"/>
      <c r="S81" s="876"/>
      <c r="T81" s="877"/>
      <c r="U81" s="887" t="s">
        <v>2023</v>
      </c>
      <c r="V81" s="888"/>
      <c r="W81" s="888"/>
      <c r="X81" s="889"/>
      <c r="Y81" s="80"/>
      <c r="Z81" s="81"/>
      <c r="AA81" s="82"/>
    </row>
    <row r="82" spans="1:27" ht="4.5" customHeight="1" thickTop="1" thickBot="1">
      <c r="A82" s="81"/>
      <c r="B82" s="236"/>
      <c r="C82" s="237"/>
      <c r="D82" s="237"/>
      <c r="E82" s="236"/>
      <c r="F82" s="237"/>
      <c r="G82" s="237"/>
      <c r="H82" s="237"/>
      <c r="I82" s="237"/>
      <c r="J82" s="237"/>
      <c r="K82" s="237"/>
      <c r="L82" s="237"/>
      <c r="M82" s="237"/>
      <c r="N82" s="237"/>
      <c r="O82" s="237"/>
      <c r="P82" s="237"/>
      <c r="Q82" s="237"/>
      <c r="R82" s="237"/>
      <c r="S82" s="237"/>
      <c r="T82" s="237"/>
      <c r="U82" s="81"/>
      <c r="V82" s="81"/>
      <c r="W82" s="81"/>
      <c r="X82" s="81"/>
      <c r="Y82" s="81"/>
      <c r="Z82" s="81"/>
      <c r="AA82" s="82"/>
    </row>
    <row r="83" spans="1:27" ht="31.5" customHeight="1" thickTop="1" thickBot="1">
      <c r="A83" s="70"/>
      <c r="B83" s="873" t="s">
        <v>938</v>
      </c>
      <c r="C83" s="878"/>
      <c r="D83" s="879"/>
      <c r="E83" s="879"/>
      <c r="F83" s="880"/>
      <c r="G83" s="880"/>
      <c r="H83" s="880"/>
      <c r="I83" s="880"/>
      <c r="J83" s="881"/>
      <c r="K83" s="235" t="s">
        <v>1742</v>
      </c>
      <c r="L83" s="882"/>
      <c r="M83" s="883"/>
      <c r="N83" s="883"/>
      <c r="O83" s="883"/>
      <c r="P83" s="883"/>
      <c r="Q83" s="883"/>
      <c r="R83" s="883"/>
      <c r="S83" s="883"/>
      <c r="T83" s="883"/>
      <c r="U83" s="884"/>
      <c r="V83" s="885"/>
      <c r="W83" s="885"/>
      <c r="X83" s="886"/>
      <c r="Y83" s="80"/>
      <c r="Z83" s="81"/>
      <c r="AA83" s="82"/>
    </row>
    <row r="84" spans="1:27" ht="52.5" customHeight="1" thickTop="1" thickBot="1">
      <c r="A84" s="70"/>
      <c r="B84" s="874"/>
      <c r="C84" s="901" t="s">
        <v>2020</v>
      </c>
      <c r="D84" s="901"/>
      <c r="E84" s="901"/>
      <c r="F84" s="875"/>
      <c r="G84" s="876"/>
      <c r="H84" s="876"/>
      <c r="I84" s="876"/>
      <c r="J84" s="876"/>
      <c r="K84" s="876"/>
      <c r="L84" s="876"/>
      <c r="M84" s="876"/>
      <c r="N84" s="876"/>
      <c r="O84" s="876"/>
      <c r="P84" s="876"/>
      <c r="Q84" s="876"/>
      <c r="R84" s="876"/>
      <c r="S84" s="876"/>
      <c r="T84" s="877"/>
      <c r="U84" s="887" t="s">
        <v>2023</v>
      </c>
      <c r="V84" s="888"/>
      <c r="W84" s="888"/>
      <c r="X84" s="889"/>
      <c r="Y84" s="80"/>
      <c r="Z84" s="81"/>
      <c r="AA84" s="82"/>
    </row>
    <row r="85" spans="1:27" ht="5.25" customHeight="1" thickTop="1" thickBot="1">
      <c r="A85" s="81"/>
      <c r="B85" s="236"/>
      <c r="C85" s="236"/>
      <c r="D85" s="236"/>
      <c r="E85" s="236"/>
      <c r="F85" s="237"/>
      <c r="G85" s="237"/>
      <c r="H85" s="237"/>
      <c r="I85" s="237"/>
      <c r="J85" s="237"/>
      <c r="K85" s="237"/>
      <c r="L85" s="237"/>
      <c r="M85" s="237"/>
      <c r="N85" s="237"/>
      <c r="O85" s="237"/>
      <c r="P85" s="237"/>
      <c r="Q85" s="237"/>
      <c r="R85" s="237"/>
      <c r="S85" s="237"/>
      <c r="T85" s="237"/>
      <c r="U85" s="81"/>
      <c r="V85" s="81"/>
      <c r="W85" s="81"/>
      <c r="X85" s="81"/>
      <c r="Y85" s="81"/>
      <c r="Z85" s="81"/>
      <c r="AA85" s="82"/>
    </row>
    <row r="86" spans="1:27" ht="33.75" customHeight="1" thickTop="1" thickBot="1">
      <c r="A86" s="70"/>
      <c r="B86" s="873" t="s">
        <v>939</v>
      </c>
      <c r="C86" s="878"/>
      <c r="D86" s="879"/>
      <c r="E86" s="879"/>
      <c r="F86" s="880"/>
      <c r="G86" s="880"/>
      <c r="H86" s="880"/>
      <c r="I86" s="880"/>
      <c r="J86" s="881"/>
      <c r="K86" s="235" t="s">
        <v>1742</v>
      </c>
      <c r="L86" s="882"/>
      <c r="M86" s="883"/>
      <c r="N86" s="883"/>
      <c r="O86" s="883"/>
      <c r="P86" s="883"/>
      <c r="Q86" s="883"/>
      <c r="R86" s="883"/>
      <c r="S86" s="883"/>
      <c r="T86" s="883"/>
      <c r="U86" s="884"/>
      <c r="V86" s="885"/>
      <c r="W86" s="885"/>
      <c r="X86" s="886"/>
      <c r="Y86" s="80"/>
      <c r="Z86" s="81"/>
      <c r="AA86" s="82"/>
    </row>
    <row r="87" spans="1:27" ht="51.75" customHeight="1" thickTop="1" thickBot="1">
      <c r="A87" s="70"/>
      <c r="B87" s="874"/>
      <c r="C87" s="901" t="s">
        <v>2020</v>
      </c>
      <c r="D87" s="901"/>
      <c r="E87" s="947"/>
      <c r="F87" s="875"/>
      <c r="G87" s="876"/>
      <c r="H87" s="876"/>
      <c r="I87" s="876"/>
      <c r="J87" s="876"/>
      <c r="K87" s="876"/>
      <c r="L87" s="876"/>
      <c r="M87" s="876"/>
      <c r="N87" s="876"/>
      <c r="O87" s="876"/>
      <c r="P87" s="876"/>
      <c r="Q87" s="876"/>
      <c r="R87" s="876"/>
      <c r="S87" s="876"/>
      <c r="T87" s="877"/>
      <c r="U87" s="887" t="s">
        <v>2023</v>
      </c>
      <c r="V87" s="888"/>
      <c r="W87" s="888"/>
      <c r="X87" s="889"/>
      <c r="Y87" s="81"/>
      <c r="Z87" s="81"/>
      <c r="AA87" s="82"/>
    </row>
    <row r="88" spans="1:27" ht="13.5" thickTop="1">
      <c r="A88" s="80"/>
      <c r="B88" s="86"/>
      <c r="C88" s="86"/>
      <c r="D88" s="86"/>
      <c r="E88" s="86"/>
      <c r="F88" s="86"/>
      <c r="G88" s="86"/>
      <c r="H88" s="86"/>
      <c r="I88" s="86"/>
      <c r="J88" s="86"/>
      <c r="K88" s="86"/>
      <c r="L88" s="86"/>
      <c r="M88" s="86"/>
      <c r="N88" s="86"/>
      <c r="O88" s="86"/>
      <c r="P88" s="86"/>
      <c r="Q88" s="86"/>
      <c r="R88" s="86"/>
      <c r="S88" s="86"/>
      <c r="T88" s="86"/>
      <c r="U88" s="81"/>
      <c r="V88" s="81"/>
      <c r="W88" s="81"/>
      <c r="X88" s="81"/>
      <c r="Y88" s="81"/>
      <c r="Z88" s="81"/>
      <c r="AA88" s="82"/>
    </row>
    <row r="89" spans="1:27" ht="12.75">
      <c r="A89" s="80"/>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2"/>
    </row>
    <row r="90" spans="1:27" ht="12.75">
      <c r="A90" s="80"/>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2"/>
    </row>
    <row r="91" spans="1:27" ht="12.75">
      <c r="A91" s="80"/>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2"/>
    </row>
    <row r="92" spans="1:27" ht="12.75">
      <c r="A92" s="80"/>
      <c r="B92" s="81"/>
      <c r="C92" s="81"/>
      <c r="D92" s="81"/>
      <c r="E92" s="81"/>
      <c r="F92" s="81"/>
      <c r="G92" s="81"/>
      <c r="H92" s="81"/>
      <c r="I92" s="81"/>
      <c r="J92" s="81"/>
      <c r="K92" s="81"/>
      <c r="L92" s="81"/>
      <c r="M92" s="81"/>
      <c r="N92" s="81"/>
      <c r="O92" s="81"/>
      <c r="P92" s="81"/>
      <c r="Q92" s="81"/>
      <c r="R92" s="81"/>
      <c r="S92" s="81"/>
      <c r="T92" s="81"/>
      <c r="U92" s="517" t="s">
        <v>114</v>
      </c>
      <c r="V92" s="518"/>
      <c r="W92" s="518"/>
      <c r="X92" s="519"/>
      <c r="Y92" s="81"/>
      <c r="Z92" s="81"/>
      <c r="AA92" s="82"/>
    </row>
    <row r="93" spans="1:27" ht="12.75">
      <c r="A93" s="80"/>
      <c r="B93" s="81"/>
      <c r="C93" s="81"/>
      <c r="D93" s="81"/>
      <c r="E93" s="81"/>
      <c r="F93" s="81"/>
      <c r="G93" s="81"/>
      <c r="H93" s="81"/>
      <c r="I93" s="81"/>
      <c r="J93" s="81"/>
      <c r="K93" s="81"/>
      <c r="L93" s="81"/>
      <c r="M93" s="81"/>
      <c r="N93" s="81"/>
      <c r="O93" s="81"/>
      <c r="P93" s="81"/>
      <c r="Q93" s="81"/>
      <c r="R93" s="81"/>
      <c r="S93" s="81"/>
      <c r="T93" s="81"/>
      <c r="U93" s="520"/>
      <c r="V93" s="521"/>
      <c r="W93" s="521"/>
      <c r="X93" s="522"/>
      <c r="Y93" s="81"/>
      <c r="Z93" s="81"/>
      <c r="AA93" s="82"/>
    </row>
    <row r="94" spans="1:27" ht="12.75">
      <c r="A94" s="80"/>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2"/>
    </row>
    <row r="95" spans="1:27" ht="12.75">
      <c r="A95" s="80"/>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2"/>
    </row>
    <row r="96" spans="1:27" ht="12.75">
      <c r="A96" s="80"/>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2"/>
    </row>
    <row r="97" spans="1:27" ht="12.75">
      <c r="A97" s="80"/>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2"/>
    </row>
    <row r="98" spans="1:27" ht="12.7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row>
    <row r="99" spans="1:27" ht="12.7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row>
    <row r="100" spans="1:27" ht="12.7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row>
    <row r="101" spans="1:27" ht="12.7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row>
    <row r="102" spans="1:27" ht="12.7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row>
    <row r="103" spans="1:27" ht="12.7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row>
    <row r="104" spans="1:27" ht="12.95" customHeight="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row>
    <row r="105" spans="1:27" ht="12.95" customHeight="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row>
    <row r="106" spans="1:27" ht="12.95" customHeight="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row>
    <row r="107" spans="1:27" ht="12.95" customHeigh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row>
    <row r="108" spans="1:27" ht="12.95"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row>
    <row r="109" spans="1:27" ht="12.95" customHeight="1">
      <c r="A109" s="77"/>
      <c r="B109" s="77"/>
      <c r="C109" s="77"/>
      <c r="D109" s="77"/>
      <c r="E109" s="77"/>
      <c r="F109" s="77"/>
      <c r="G109" s="129"/>
      <c r="H109" s="77"/>
      <c r="I109" s="77"/>
      <c r="J109" s="77"/>
      <c r="K109" s="77"/>
      <c r="L109" s="77"/>
      <c r="M109" s="77"/>
      <c r="N109" s="77"/>
      <c r="O109" s="77"/>
      <c r="P109" s="77"/>
      <c r="Q109" s="77"/>
      <c r="R109" s="77"/>
      <c r="S109" s="77"/>
      <c r="T109" s="77"/>
      <c r="U109" s="77"/>
      <c r="V109" s="77"/>
      <c r="W109" s="77"/>
      <c r="X109" s="77"/>
      <c r="Y109" s="77"/>
      <c r="Z109" s="77"/>
      <c r="AA109" s="77"/>
    </row>
    <row r="110" spans="1:27" ht="12.95" customHeight="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row>
    <row r="111" spans="1:27" ht="12.95" customHeight="1">
      <c r="A111" s="77"/>
      <c r="B111" s="77"/>
      <c r="C111" s="77"/>
      <c r="D111" s="77"/>
      <c r="E111" s="77"/>
      <c r="F111" s="129"/>
      <c r="G111" s="77"/>
      <c r="H111" s="77"/>
      <c r="I111" s="77"/>
      <c r="J111" s="77"/>
      <c r="K111" s="77"/>
      <c r="L111" s="77"/>
      <c r="M111" s="77"/>
      <c r="N111" s="77"/>
      <c r="O111" s="77"/>
      <c r="P111" s="77"/>
      <c r="Q111" s="77"/>
      <c r="R111" s="77"/>
      <c r="S111" s="77"/>
      <c r="T111" s="77"/>
      <c r="U111" s="77"/>
      <c r="V111" s="77"/>
      <c r="W111" s="77"/>
      <c r="X111" s="77"/>
      <c r="Y111" s="77"/>
      <c r="Z111" s="77"/>
      <c r="AA111" s="77"/>
    </row>
    <row r="112" spans="1:27" ht="12.95" hidden="1"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row>
    <row r="113" spans="1:27" ht="12.95" hidden="1"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row>
    <row r="114" spans="1:27" ht="3.95" hidden="1"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row>
    <row r="115" spans="1:27" ht="0.95" hidden="1" customHeigh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row>
    <row r="116" spans="1:27" ht="0.95" hidden="1" customHeigh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row>
    <row r="117" spans="1:27" ht="8.1" hidden="1" customHeigh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row>
    <row r="118" spans="1:27" ht="12.95" hidden="1" customHeight="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row>
    <row r="119" spans="1:27" ht="12.95" hidden="1"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row>
    <row r="120" spans="1:27" ht="12.95" hidden="1" customHeight="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row>
    <row r="121" spans="1:27" ht="12.95" hidden="1" customHeight="1"/>
    <row r="122" spans="1:27" ht="12.95" hidden="1" customHeight="1"/>
    <row r="123" spans="1:27" ht="12.95" hidden="1" customHeight="1"/>
    <row r="124" spans="1:27" ht="12.95" hidden="1" customHeight="1"/>
    <row r="125" spans="1:27" ht="12.95" hidden="1" customHeight="1"/>
    <row r="126" spans="1:27" ht="12.95" hidden="1" customHeight="1">
      <c r="B126" s="169" t="s">
        <v>1743</v>
      </c>
    </row>
    <row r="127" spans="1:27" ht="12.95" hidden="1" customHeight="1">
      <c r="B127" s="170">
        <f>IF('３．参加目標設定と細分化'!D88="筋力の向上",4,IF('３．参加目標設定と細分化'!D88="筋持久力の向上",6,IF('３．参加目標設定と細分化'!D88="筋緊張の正常化",5,IF('３．参加目標設定と細分化'!D88="痛みの軽減",8,IF('３．参加目標設定と細分化'!D88="咀嚼や嚥下機能の向上",11,IF('３．参加目標設定と細分化'!D88="発声･発話機能の向上",9,0))))))</f>
        <v>0</v>
      </c>
      <c r="C127" s="38" t="s">
        <v>1744</v>
      </c>
      <c r="D127" s="38" t="str">
        <f>B127&amp;CHAR(10)&amp;C127</f>
        <v>0
PL1</v>
      </c>
      <c r="F127" s="38" t="str">
        <f>IF(B127=4, '３．参加目標設定と細分化'!I84&amp;" ために 筋力を向上させる",IF(B127=6,'３．参加目標設定と細分化'!I84&amp;" ために 筋持久力を向上させる",IF(B127=5,'３．参加目標設定と細分化'!I84&amp;" ために 筋緊張を正常化させる",IF(B127=8,'３．参加目標設定と細分化'!I84&amp;" ために 痛みを軽減させる",IF(B127=11,'３．参加目標設定と細分化'!I84&amp;" ために 咀嚼･嚥下機能を向上させる",IF(B127=9,'３．参加目標設定と細分化'!I84&amp;" ために 発声･発話機能を向上させる",""))))))</f>
        <v/>
      </c>
      <c r="G127" s="58"/>
      <c r="H127" s="58"/>
    </row>
    <row r="128" spans="1:27" ht="12.95" hidden="1" customHeight="1">
      <c r="B128" s="170">
        <f>IF('３．参加目標設定と細分化'!D94="筋力の向上",4,IF('３．参加目標設定と細分化'!D94="筋持久力の向上",6,IF('３．参加目標設定と細分化'!D94="筋緊張の正常化",5,IF('３．参加目標設定と細分化'!D94="痛みの軽減",8,IF('３．参加目標設定と細分化'!D94="咀嚼や嚥下機能の向上",11,IF('３．参加目標設定と細分化'!D94="発声･発話機能の向上",9,0))))))</f>
        <v>0</v>
      </c>
      <c r="C128" s="38" t="s">
        <v>1745</v>
      </c>
      <c r="D128" s="38" t="str">
        <f>B128&amp;CHAR(10)&amp;C128</f>
        <v>0
PL2</v>
      </c>
      <c r="F128" s="38" t="str">
        <f>IF(B128=4, '３．参加目標設定と細分化'!I90&amp;" ために 筋力を向上させる",IF(B128=6,'３．参加目標設定と細分化'!I90&amp;" ために 筋持久力を向上させる",IF(B128=5,'３．参加目標設定と細分化'!I90&amp;" ために 筋緊張を正常化させる",IF(B128=8,'３．参加目標設定と細分化'!I90&amp;" ために 痛みを軽減させる",IF(B128=11,'３．参加目標設定と細分化'!I90&amp;" ために 咀嚼･嚥下機能を向上させる",IF(B128=9,'３．参加目標設定と細分化'!I90&amp;" ために 発声･発話機能を向上させる",""))))))</f>
        <v/>
      </c>
    </row>
    <row r="129" spans="2:4" ht="12.95" hidden="1" customHeight="1">
      <c r="B129" s="170">
        <f>IF('４．活動目標設定と細分化'!C77="筋力の向上",4,IF('４．活動目標設定と細分化'!C77="筋持久力の向上",6,IF('４．活動目標設定と細分化'!C77="筋緊張の正常化",5,IF('４．活動目標設定と細分化'!C77="痛みの軽減",8,IF('４．活動目標設定と細分化'!C77="咀嚼や嚥下機能の向上",11,IF('４．活動目標設定と細分化'!C77="発声･発話機能の向上",9,0))))))</f>
        <v>0</v>
      </c>
      <c r="C129" s="38" t="s">
        <v>1746</v>
      </c>
      <c r="D129" s="38" t="str">
        <f>B129&amp;CHAR(10)&amp;C129</f>
        <v>0
AL1</v>
      </c>
    </row>
    <row r="130" spans="2:4" ht="12.95" hidden="1" customHeight="1">
      <c r="B130" s="170">
        <f>IF('４．活動目標設定と細分化'!C83="筋力の向上",4,IF('４．活動目標設定と細分化'!C83="筋持久力の向上",6,IF('４．活動目標設定と細分化'!C83="筋緊張の正常化",5,IF('４．活動目標設定と細分化'!C83="痛みの軽減",8,IF('４．活動目標設定と細分化'!C83="咀嚼や嚥下機能の向上",11,IF('４．活動目標設定と細分化'!C83="発声･発話機能の向上",9,0))))))</f>
        <v>0</v>
      </c>
      <c r="C130" s="38" t="s">
        <v>1747</v>
      </c>
      <c r="D130" s="38" t="str">
        <f>B130&amp;CHAR(10)&amp;C130</f>
        <v>0
AL2</v>
      </c>
    </row>
    <row r="131" spans="2:4" ht="12.95" hidden="1" customHeight="1">
      <c r="B131" s="170"/>
    </row>
    <row r="132" spans="2:4" ht="12.95" hidden="1" customHeight="1">
      <c r="B132" s="171">
        <f>IF('３．参加目標設定と細分化'!G88="運動協調性の向上",7,IF('３．参加目標設定と細分化'!G88="関節可動性の向上",3,IF('３．参加目標設定と細分化'!G88="全身持久力の向上",2,IF('３．参加目標設定と細分化'!G88="呼吸機能の向上",1,0))))</f>
        <v>0</v>
      </c>
      <c r="C132" s="38" t="s">
        <v>1744</v>
      </c>
    </row>
    <row r="133" spans="2:4" ht="12.95" hidden="1" customHeight="1">
      <c r="B133" s="171">
        <f>IF('３．参加目標設定と細分化'!G94="運動協調性の向上",7,IF('３．参加目標設定と細分化'!G94="関節可動性の向上",3,IF('３．参加目標設定と細分化'!G94="全身持久力の向上",2,IF('３．参加目標設定と細分化'!G94="呼吸機能の向上",1,0))))</f>
        <v>0</v>
      </c>
      <c r="C133" s="38" t="s">
        <v>1745</v>
      </c>
    </row>
    <row r="134" spans="2:4" ht="12.95" hidden="1" customHeight="1">
      <c r="B134" s="171">
        <f>IF('４．活動目標設定と細分化'!F77="運動協調性の向上",7,IF('４．活動目標設定と細分化'!F77="関節可動性の向上",3,IF('４．活動目標設定と細分化'!F77="全身持久力の向上",2,IF('４．活動目標設定と細分化'!F77="呼吸機能の向上",1,0))))</f>
        <v>0</v>
      </c>
      <c r="C134" s="38" t="s">
        <v>1746</v>
      </c>
    </row>
    <row r="135" spans="2:4" ht="12.95" hidden="1" customHeight="1">
      <c r="B135" s="171">
        <f>IF('４．活動目標設定と細分化'!F83="運動協調性の向上",7,IF('４．活動目標設定と細分化'!F83="関節可動性の向上",3,IF('４．活動目標設定と細分化'!F83="全身持久力の向上",2,IF('４．活動目標設定と細分化'!F83="呼吸機能の向上",1,0))))</f>
        <v>0</v>
      </c>
      <c r="C135" s="38" t="s">
        <v>1747</v>
      </c>
    </row>
    <row r="136" spans="2:4" ht="12.95" hidden="1" customHeight="1">
      <c r="B136" s="171"/>
    </row>
    <row r="137" spans="2:4" ht="12.95" hidden="1" customHeight="1">
      <c r="B137" s="171"/>
    </row>
    <row r="138" spans="2:4" ht="12.95" hidden="1" customHeight="1"/>
    <row r="139" spans="2:4" ht="12.95" hidden="1" customHeight="1">
      <c r="B139" s="58">
        <f>IF('３．参加目標設定と細分化'!N88="音の聴取能力の向上",10,IF('３．参加目標設定と細分化'!N88="行為の順序の改善",12,IF('３．参加目標設定と細分化'!N88="空間認知の向上",13,IF('３．参加目標設定と細分化'!N88="言語理解の向上",14,0))))</f>
        <v>0</v>
      </c>
      <c r="C139" s="38" t="s">
        <v>1744</v>
      </c>
    </row>
    <row r="140" spans="2:4" ht="12.95" hidden="1" customHeight="1">
      <c r="B140" s="58">
        <f>IF('３．参加目標設定と細分化'!N94="音の聴取能力の向上",10,IF('３．参加目標設定と細分化'!N94="行為の順序の改善",12,IF('３．参加目標設定と細分化'!N94="空間認知の向上",13,IF('３．参加目標設定と細分化'!N94="言語理解の向上",14,0))))</f>
        <v>0</v>
      </c>
      <c r="C140" s="38" t="s">
        <v>1745</v>
      </c>
    </row>
    <row r="141" spans="2:4" ht="12.95" hidden="1" customHeight="1">
      <c r="B141" s="172">
        <f>IF('４．活動目標設定と細分化'!N77="音の聴取能力の向上",10,IF('４．活動目標設定と細分化'!N77="行為の順序の改善",12,IF('４．活動目標設定と細分化'!N77="空間認知の向上",13,IF('４．活動目標設定と細分化'!N77="言語理解の向上",14,0))))</f>
        <v>0</v>
      </c>
      <c r="C141" s="38" t="s">
        <v>1746</v>
      </c>
    </row>
    <row r="142" spans="2:4" ht="12.95" hidden="1" customHeight="1">
      <c r="B142" s="172">
        <f>IF('４．活動目標設定と細分化'!N83="音の聴取能力の向上",10,IF('４．活動目標設定と細分化'!N83="行為の順序の改善",12,IF('４．活動目標設定と細分化'!N83="空間認知の向上",13,IF('４．活動目標設定と細分化'!N83="言語理解の向上",14,0))))</f>
        <v>0</v>
      </c>
      <c r="C142" s="38" t="s">
        <v>1747</v>
      </c>
    </row>
    <row r="143" spans="2:4" ht="12.95" hidden="1" customHeight="1">
      <c r="B143" s="172"/>
    </row>
    <row r="144" spans="2:4" ht="12.95" hidden="1" customHeight="1">
      <c r="B144" s="172"/>
    </row>
    <row r="145" spans="2:13" ht="2.1" hidden="1" customHeight="1"/>
    <row r="146" spans="2:13" ht="0.95" hidden="1" customHeight="1"/>
    <row r="147" spans="2:13" ht="0.95" hidden="1" customHeight="1">
      <c r="B147" s="38" t="str">
        <f>IF(COUNTIF(B127:B145,1)=0,"",1&amp;CHAR(10))</f>
        <v/>
      </c>
      <c r="C147" s="58" t="str">
        <f>IF($B147=1&amp;CHAR(10),H147&amp;CHAR(10),"")</f>
        <v/>
      </c>
      <c r="D147" s="58" t="str">
        <f>IF($B$147=1&amp;CHAR(10),I147&amp;CHAR(10),"")</f>
        <v/>
      </c>
      <c r="E147" s="58" t="str">
        <f>IF($B$147=1&amp;CHAR(10),J147&amp;CHAR(10),"")</f>
        <v/>
      </c>
      <c r="F147" s="58" t="str">
        <f>IF($B$147=1&amp;CHAR(10),K147&amp;CHAR(10),"")</f>
        <v/>
      </c>
      <c r="G147" s="58" t="str">
        <f>IF($B$147=1&amp;CHAR(10),L147&amp;CHAR(10),"")</f>
        <v/>
      </c>
      <c r="H147" s="173" t="s">
        <v>1748</v>
      </c>
      <c r="I147" s="174">
        <v>1</v>
      </c>
      <c r="J147" s="104" t="s">
        <v>1220</v>
      </c>
      <c r="K147" s="104" t="s">
        <v>1221</v>
      </c>
      <c r="L147" s="104" t="s">
        <v>1192</v>
      </c>
      <c r="M147" s="38">
        <v>1</v>
      </c>
    </row>
    <row r="148" spans="2:13" ht="0.95" hidden="1" customHeight="1">
      <c r="B148" s="58" t="str">
        <f>IF(COUNTIF(B127:B145,2)=0,"",2&amp;CHAR(10))</f>
        <v/>
      </c>
      <c r="C148" s="58" t="str">
        <f>IF($B148=2&amp;CHAR(10),H148&amp;CHAR(10),"")</f>
        <v/>
      </c>
      <c r="D148" s="58" t="str">
        <f>IF($B148=2&amp;CHAR(10),I148&amp;CHAR(10),"")</f>
        <v/>
      </c>
      <c r="E148" s="58" t="str">
        <f>IF($B148=2&amp;CHAR(10),J148&amp;CHAR(10),"")</f>
        <v/>
      </c>
      <c r="F148" s="58" t="str">
        <f>IF($B148=2&amp;CHAR(10),K148&amp;CHAR(10),"")</f>
        <v/>
      </c>
      <c r="G148" s="58" t="str">
        <f>IF($B148=2&amp;CHAR(10),L148&amp;CHAR(10),"")</f>
        <v/>
      </c>
      <c r="H148" s="173" t="s">
        <v>1749</v>
      </c>
      <c r="I148" s="174">
        <v>2</v>
      </c>
      <c r="J148" s="104" t="s">
        <v>1226</v>
      </c>
      <c r="K148" s="104" t="s">
        <v>1227</v>
      </c>
      <c r="L148" s="104" t="s">
        <v>1192</v>
      </c>
      <c r="M148" s="38">
        <v>2</v>
      </c>
    </row>
    <row r="149" spans="2:13" ht="0.95" hidden="1" customHeight="1">
      <c r="B149" s="38" t="str">
        <f>IF(COUNTIF(B127:B145,3)=0,"",3&amp;CHAR(10))</f>
        <v/>
      </c>
      <c r="C149" s="58" t="str">
        <f>IF($B149=3&amp;CHAR(10),H149&amp;CHAR(10),"")</f>
        <v/>
      </c>
      <c r="D149" s="58" t="str">
        <f>IF($B149=3&amp;CHAR(10),I149&amp;CHAR(10),"")</f>
        <v/>
      </c>
      <c r="E149" s="58" t="str">
        <f>IF($B149=3&amp;CHAR(10),J149&amp;CHAR(10),"")</f>
        <v/>
      </c>
      <c r="F149" s="58" t="str">
        <f>IF($B149=3&amp;CHAR(10),K149&amp;CHAR(10),"")</f>
        <v/>
      </c>
      <c r="G149" s="58" t="str">
        <f>IF($B149=3&amp;CHAR(10),L149&amp;CHAR(10),"")</f>
        <v/>
      </c>
      <c r="H149" s="173" t="s">
        <v>1750</v>
      </c>
      <c r="I149" s="174">
        <v>3</v>
      </c>
      <c r="J149" s="104" t="s">
        <v>1232</v>
      </c>
      <c r="K149" s="104" t="s">
        <v>1233</v>
      </c>
      <c r="L149" s="104" t="s">
        <v>1205</v>
      </c>
      <c r="M149" s="38">
        <v>3</v>
      </c>
    </row>
    <row r="150" spans="2:13" ht="0.95" hidden="1" customHeight="1">
      <c r="B150" s="58" t="str">
        <f>IF(COUNTIF(B127:B145,4)=0,"",4&amp;CHAR(10))</f>
        <v/>
      </c>
      <c r="C150" s="58" t="str">
        <f>IF($B150=4&amp;CHAR(10),H150&amp;CHAR(10),"")</f>
        <v/>
      </c>
      <c r="D150" s="58" t="str">
        <f>IF($B150=4&amp;CHAR(10),I150&amp;CHAR(10),"")</f>
        <v/>
      </c>
      <c r="E150" s="58" t="str">
        <f>IF($B150=4&amp;CHAR(10),J150&amp;CHAR(10),"")</f>
        <v/>
      </c>
      <c r="F150" s="58" t="str">
        <f>IF($B150=4&amp;CHAR(10),K150&amp;CHAR(10),"")</f>
        <v/>
      </c>
      <c r="G150" s="58" t="str">
        <f>IF($B150=4&amp;CHAR(10),L150&amp;CHAR(10),"")</f>
        <v/>
      </c>
      <c r="H150" s="175" t="s">
        <v>1751</v>
      </c>
      <c r="I150" s="176">
        <v>4</v>
      </c>
      <c r="J150" s="104" t="s">
        <v>1238</v>
      </c>
      <c r="K150" s="104" t="s">
        <v>1239</v>
      </c>
      <c r="L150" s="104" t="s">
        <v>1209</v>
      </c>
      <c r="M150" s="38">
        <v>4</v>
      </c>
    </row>
    <row r="151" spans="2:13" ht="0.95" hidden="1" customHeight="1">
      <c r="B151" s="58" t="str">
        <f>IF(COUNTIF(B127:B145,5)=0,"",5&amp;CHAR(10))</f>
        <v/>
      </c>
      <c r="C151" s="58" t="str">
        <f>IF($B151=5&amp;CHAR(10),H151&amp;CHAR(10),"")</f>
        <v/>
      </c>
      <c r="D151" s="58" t="str">
        <f>IF($B151=5&amp;CHAR(10),I151&amp;CHAR(10),"")</f>
        <v/>
      </c>
      <c r="E151" s="58" t="str">
        <f>IF($B151=5&amp;CHAR(10),J151&amp;CHAR(10),"")</f>
        <v/>
      </c>
      <c r="F151" s="58" t="str">
        <f>IF($B151=5&amp;CHAR(10),K151&amp;CHAR(10),"")</f>
        <v/>
      </c>
      <c r="G151" s="58" t="str">
        <f>IF($B151=5&amp;CHAR(10),L151&amp;CHAR(10),"")</f>
        <v/>
      </c>
      <c r="H151" s="175" t="s">
        <v>1752</v>
      </c>
      <c r="I151" s="176">
        <v>5</v>
      </c>
      <c r="J151" s="104" t="s">
        <v>1244</v>
      </c>
      <c r="K151" s="104" t="s">
        <v>1245</v>
      </c>
      <c r="L151" s="104" t="s">
        <v>1209</v>
      </c>
      <c r="M151" s="38">
        <v>5</v>
      </c>
    </row>
    <row r="152" spans="2:13" ht="0.95" hidden="1" customHeight="1">
      <c r="B152" s="38" t="str">
        <f>IF(COUNTIF(B127:B145,6)=0,"",6&amp;CHAR(10))</f>
        <v/>
      </c>
      <c r="C152" s="58" t="str">
        <f>IF($B152=6&amp;CHAR(10),H152&amp;CHAR(10),"")</f>
        <v/>
      </c>
      <c r="D152" s="58" t="str">
        <f>IF($B152=6&amp;CHAR(10),I152&amp;CHAR(10),"")</f>
        <v/>
      </c>
      <c r="E152" s="58" t="str">
        <f>IF($B152=6&amp;CHAR(10),J152&amp;CHAR(10),"")</f>
        <v/>
      </c>
      <c r="F152" s="58" t="str">
        <f>IF($B152=6&amp;CHAR(10),K152&amp;CHAR(10),"")</f>
        <v/>
      </c>
      <c r="G152" s="58" t="str">
        <f>IF($B152=6&amp;CHAR(10),L152&amp;CHAR(10),"")</f>
        <v/>
      </c>
      <c r="H152" s="175" t="s">
        <v>1753</v>
      </c>
      <c r="I152" s="176">
        <v>6</v>
      </c>
      <c r="J152" s="104" t="s">
        <v>1249</v>
      </c>
      <c r="K152" s="104" t="s">
        <v>1250</v>
      </c>
      <c r="L152" s="104" t="s">
        <v>1209</v>
      </c>
      <c r="M152" s="38">
        <v>6</v>
      </c>
    </row>
    <row r="153" spans="2:13" ht="0.95" hidden="1" customHeight="1">
      <c r="B153" s="38" t="str">
        <f>IF(COUNTIF(B127:B145,7)=0,"",7&amp;CHAR(10))</f>
        <v/>
      </c>
      <c r="C153" s="58" t="str">
        <f>IF($B153=7&amp;CHAR(10),H153&amp;CHAR(10),"")</f>
        <v/>
      </c>
      <c r="D153" s="58" t="str">
        <f>IF($B153=7&amp;CHAR(10),I153&amp;CHAR(10),"")</f>
        <v/>
      </c>
      <c r="E153" s="58" t="str">
        <f>IF($B153=7&amp;CHAR(10),J153&amp;CHAR(10),"")</f>
        <v/>
      </c>
      <c r="F153" s="58" t="str">
        <f>IF($B153=7&amp;CHAR(10),K153&amp;CHAR(10),"")</f>
        <v/>
      </c>
      <c r="G153" s="58" t="str">
        <f>IF($B153=7&amp;CHAR(10),L153&amp;CHAR(10),"")</f>
        <v/>
      </c>
      <c r="H153" s="173" t="s">
        <v>1754</v>
      </c>
      <c r="I153" s="174">
        <v>7</v>
      </c>
      <c r="J153" s="104" t="s">
        <v>1255</v>
      </c>
      <c r="K153" s="104" t="s">
        <v>1755</v>
      </c>
      <c r="L153" s="104" t="s">
        <v>1209</v>
      </c>
      <c r="M153" s="38">
        <v>7</v>
      </c>
    </row>
    <row r="154" spans="2:13" ht="8.1" hidden="1" customHeight="1">
      <c r="B154" s="38" t="str">
        <f>IF(COUNTIF(B127:B145,8)=0,"",8&amp;CHAR(10))</f>
        <v/>
      </c>
      <c r="C154" s="58" t="str">
        <f>IF($B154=8&amp;CHAR(10),H154&amp;CHAR(10),"")</f>
        <v/>
      </c>
      <c r="D154" s="58" t="str">
        <f>IF($B154=8&amp;CHAR(10),I154&amp;CHAR(10),"")</f>
        <v/>
      </c>
      <c r="E154" s="58" t="str">
        <f>IF($B154=8&amp;CHAR(10),J154&amp;CHAR(10),"")</f>
        <v/>
      </c>
      <c r="F154" s="58" t="str">
        <f>IF($B154=8&amp;CHAR(10),K154&amp;CHAR(10),"")</f>
        <v/>
      </c>
      <c r="G154" s="58" t="str">
        <f>IF($B154=8&amp;CHAR(10),L154&amp;CHAR(10),"")</f>
        <v/>
      </c>
      <c r="H154" s="175" t="s">
        <v>1756</v>
      </c>
      <c r="I154" s="176">
        <v>8</v>
      </c>
      <c r="J154" s="104" t="s">
        <v>1261</v>
      </c>
      <c r="K154" s="104" t="s">
        <v>1262</v>
      </c>
      <c r="L154" s="104" t="s">
        <v>1187</v>
      </c>
      <c r="M154" s="38">
        <v>8</v>
      </c>
    </row>
    <row r="155" spans="2:13" ht="0.95" hidden="1" customHeight="1">
      <c r="B155" s="58" t="str">
        <f>IF(COUNTIF(B127:B145,9)=0,"",9&amp;CHAR(10))</f>
        <v/>
      </c>
      <c r="C155" s="58" t="str">
        <f>IF($B155=9&amp;CHAR(10),H155&amp;CHAR(10),"")</f>
        <v/>
      </c>
      <c r="D155" s="58" t="str">
        <f>IF($B155=9&amp;CHAR(10),I155&amp;CHAR(10),"")</f>
        <v/>
      </c>
      <c r="E155" s="58" t="str">
        <f>IF($B155=9&amp;CHAR(10),J155&amp;CHAR(10),"")</f>
        <v/>
      </c>
      <c r="F155" s="58" t="str">
        <f>IF($B155=9&amp;CHAR(10),K155&amp;CHAR(10),"")</f>
        <v/>
      </c>
      <c r="G155" s="58" t="str">
        <f>IF($B155=9&amp;CHAR(10),L155&amp;CHAR(10),"")</f>
        <v/>
      </c>
      <c r="H155" s="175" t="s">
        <v>1757</v>
      </c>
      <c r="I155" s="175">
        <v>9</v>
      </c>
      <c r="J155" s="104" t="s">
        <v>1267</v>
      </c>
      <c r="K155" s="104" t="s">
        <v>1268</v>
      </c>
      <c r="L155" s="104" t="s">
        <v>1189</v>
      </c>
      <c r="M155" s="38">
        <v>9</v>
      </c>
    </row>
    <row r="156" spans="2:13" ht="12.95" hidden="1" customHeight="1">
      <c r="B156" s="58" t="str">
        <f>IF(COUNTIF(B127:B145,10)=0,"",10&amp;CHAR(10))</f>
        <v/>
      </c>
      <c r="C156" s="58" t="str">
        <f>IF($B156=10&amp;CHAR(10),H156&amp;CHAR(10),"")</f>
        <v/>
      </c>
      <c r="D156" s="58" t="str">
        <f>IF($B156=10&amp;CHAR(10),I156&amp;CHAR(10),"")</f>
        <v/>
      </c>
      <c r="E156" s="58" t="str">
        <f>IF($B156=10&amp;CHAR(10),J156&amp;CHAR(10),"")</f>
        <v/>
      </c>
      <c r="F156" s="58" t="str">
        <f>IF($B156=10&amp;CHAR(10),K156&amp;CHAR(10),"")</f>
        <v/>
      </c>
      <c r="G156" s="58" t="str">
        <f>IF($B156=10&amp;CHAR(10),L156&amp;CHAR(10),"")</f>
        <v/>
      </c>
      <c r="H156" s="177" t="s">
        <v>1758</v>
      </c>
      <c r="I156" s="177">
        <v>10</v>
      </c>
      <c r="J156" s="104" t="s">
        <v>1272</v>
      </c>
      <c r="K156" s="104" t="s">
        <v>1273</v>
      </c>
      <c r="L156" s="50" t="s">
        <v>1185</v>
      </c>
      <c r="M156" s="38">
        <v>10</v>
      </c>
    </row>
    <row r="157" spans="2:13" ht="3.95" hidden="1" customHeight="1">
      <c r="B157" s="58" t="str">
        <f>IF(COUNTIF(B127:B145,11)=0,"",11&amp;CHAR(10))</f>
        <v/>
      </c>
      <c r="C157" s="58" t="str">
        <f>IF($B157=11&amp;CHAR(10),H157&amp;CHAR(10),"")</f>
        <v/>
      </c>
      <c r="D157" s="58" t="str">
        <f>IF($B157=11&amp;CHAR(10),I157&amp;CHAR(10),"")</f>
        <v/>
      </c>
      <c r="E157" s="58" t="str">
        <f>IF($B157=11&amp;CHAR(10),J157&amp;CHAR(10),"")</f>
        <v/>
      </c>
      <c r="F157" s="58" t="str">
        <f>IF($B157=11&amp;CHAR(10),K157&amp;CHAR(10),"")</f>
        <v/>
      </c>
      <c r="G157" s="58" t="str">
        <f>IF($B157=11&amp;CHAR(10),L157&amp;CHAR(10),"")</f>
        <v/>
      </c>
      <c r="H157" s="175" t="s">
        <v>1759</v>
      </c>
      <c r="I157" s="175">
        <v>11</v>
      </c>
      <c r="J157" s="104" t="s">
        <v>1277</v>
      </c>
      <c r="K157" s="104" t="s">
        <v>1278</v>
      </c>
      <c r="L157" s="50" t="s">
        <v>1195</v>
      </c>
      <c r="M157" s="38">
        <v>11</v>
      </c>
    </row>
    <row r="158" spans="2:13" ht="12.95" hidden="1" customHeight="1">
      <c r="B158" s="58" t="str">
        <f>IF(COUNTIF(B127:B145,12)=0,"",12&amp;CHAR(10))</f>
        <v/>
      </c>
      <c r="C158" s="58" t="str">
        <f>IF($B158=12&amp;CHAR(10),H158&amp;CHAR(10),"")</f>
        <v/>
      </c>
      <c r="D158" s="58" t="str">
        <f>IF($B158=12&amp;CHAR(10),I158&amp;CHAR(10),"")</f>
        <v/>
      </c>
      <c r="E158" s="58" t="str">
        <f>IF($B158=12&amp;CHAR(10),J158&amp;CHAR(10),"")</f>
        <v/>
      </c>
      <c r="F158" s="58" t="str">
        <f>IF($B158=12&amp;CHAR(10),K158&amp;CHAR(10),"")</f>
        <v/>
      </c>
      <c r="G158" s="58" t="str">
        <f>IF($B158=12&amp;CHAR(10),L158&amp;CHAR(10),"")</f>
        <v/>
      </c>
      <c r="H158" s="177" t="s">
        <v>1760</v>
      </c>
      <c r="I158" s="177">
        <v>12</v>
      </c>
      <c r="J158" s="178" t="s">
        <v>1282</v>
      </c>
      <c r="K158" s="104" t="s">
        <v>1283</v>
      </c>
      <c r="L158" s="50" t="s">
        <v>1177</v>
      </c>
      <c r="M158" s="38">
        <v>12</v>
      </c>
    </row>
    <row r="159" spans="2:13" ht="12.95" hidden="1" customHeight="1">
      <c r="B159" s="58" t="str">
        <f>IF(COUNTIF(B127:B145,13)=0,"",13&amp;CHAR(10))</f>
        <v/>
      </c>
      <c r="C159" s="58" t="str">
        <f>IF($B159=13&amp;CHAR(10),H159&amp;CHAR(10),"")</f>
        <v/>
      </c>
      <c r="D159" s="58" t="str">
        <f>IF($B159=13&amp;CHAR(10),I159&amp;CHAR(10),"")</f>
        <v/>
      </c>
      <c r="E159" s="58" t="str">
        <f>IF($B159=13&amp;CHAR(10),J159&amp;CHAR(10),"")</f>
        <v/>
      </c>
      <c r="F159" s="58" t="str">
        <f>IF($B159=13&amp;CHAR(10),K159&amp;CHAR(10),"")</f>
        <v/>
      </c>
      <c r="G159" s="58" t="str">
        <f>IF($B159=13&amp;CHAR(10),L159&amp;CHAR(10),"")</f>
        <v/>
      </c>
      <c r="H159" s="177" t="s">
        <v>1761</v>
      </c>
      <c r="I159" s="177">
        <v>13</v>
      </c>
      <c r="J159" s="178" t="s">
        <v>1287</v>
      </c>
      <c r="K159" s="104" t="s">
        <v>1288</v>
      </c>
      <c r="L159" s="50" t="s">
        <v>1177</v>
      </c>
      <c r="M159" s="38">
        <v>13</v>
      </c>
    </row>
    <row r="160" spans="2:13" ht="3" hidden="1" customHeight="1">
      <c r="B160" s="58" t="str">
        <f>IF(COUNTIF(B127:B145,14)=0,"",14&amp;CHAR(10))</f>
        <v/>
      </c>
      <c r="C160" s="58" t="str">
        <f>IF($B160=14&amp;CHAR(10),H160&amp;CHAR(10),"")</f>
        <v/>
      </c>
      <c r="D160" s="58" t="str">
        <f>IF($B160=14&amp;CHAR(10),I160&amp;CHAR(10),"")</f>
        <v/>
      </c>
      <c r="E160" s="58" t="str">
        <f>IF($B160=14&amp;CHAR(10),J160&amp;CHAR(10),"")</f>
        <v/>
      </c>
      <c r="F160" s="58" t="str">
        <f>IF($B160=14&amp;CHAR(10),K160&amp;CHAR(10),"")</f>
        <v/>
      </c>
      <c r="G160" s="58" t="str">
        <f>IF($B160=14&amp;CHAR(10),L160&amp;CHAR(10),"")</f>
        <v/>
      </c>
      <c r="H160" s="177" t="s">
        <v>1762</v>
      </c>
      <c r="I160" s="177">
        <v>14</v>
      </c>
      <c r="J160" s="178" t="s">
        <v>1292</v>
      </c>
      <c r="K160" s="104" t="s">
        <v>1293</v>
      </c>
      <c r="L160" s="50" t="s">
        <v>1189</v>
      </c>
      <c r="M160" s="38">
        <v>14</v>
      </c>
    </row>
    <row r="161" spans="2:19" ht="0.95" hidden="1" customHeight="1">
      <c r="B161" s="38" t="str">
        <f t="shared" ref="B161:G161" si="5">B147&amp;B148&amp;B149&amp;B150&amp;B151&amp;B152&amp;B153&amp;B154&amp;B155&amp;B156&amp;B157&amp;B158&amp;B159&amp;B160</f>
        <v/>
      </c>
      <c r="C161" s="38" t="str">
        <f t="shared" si="5"/>
        <v/>
      </c>
      <c r="D161" s="38" t="str">
        <f t="shared" si="5"/>
        <v/>
      </c>
      <c r="E161" s="38" t="str">
        <f t="shared" si="5"/>
        <v/>
      </c>
      <c r="F161" s="38" t="str">
        <f t="shared" si="5"/>
        <v/>
      </c>
      <c r="G161" s="38" t="str">
        <f t="shared" si="5"/>
        <v/>
      </c>
      <c r="H161" s="38" t="str">
        <f>IF($V$24=1,LEFT(C161, FIND(CHAR(10),C161) - 1),IF($V$24=2,LEFT(C162, FIND(CHAR(10),C162) - 1),IF($V$24=3,LEFT(C163, FIND(CHAR(10),C163) - 1),IF($V$24=4,LEFT(C164, FIND(CHAR(10),C164) - 1),IF($V$24=5,LEFT(C165, FIND(CHAR(10),C165) - 1),IF($V$24=6,LEFT(C166, FIND(CHAR(10),C166) - 1),IF($V$24=7,LEFT(C167, FIND(CHAR(10),C167) - 1),IF($V$24=8,LEFT(C168, FIND(CHAR(10),C168) - 1),IF($V$24=9,LEFT(C169, FIND(CHAR(10),C169) - 1),IF($V$24=10,LEFT(C170, FIND(CHAR(10),C170) - 1),IF($V$24=11,LEFT(C171, FIND(CHAR(10),C171) - 1),IF($V$24=12,LEFT(C172, FIND(CHAR(10),C172) - 1),IF($V$24=13,LEFT(C173, FIND(CHAR(10),C173) - 1),IF($V$24=14,LEFT(C174, FIND(CHAR(10),C174) - 1),"選択されていません"))))))))))))))</f>
        <v>選択されていません</v>
      </c>
      <c r="I161" s="38" t="str">
        <f>IF($V$24=1,LEFT(D161, FIND(CHAR(10),D161) - 1),IF($V$24=2,LEFT(D162, FIND(CHAR(10),D162) - 1),IF($V$24=3,LEFT(D163, FIND(CHAR(10),D163) - 1),IF($V$24=4,LEFT(D164, FIND(CHAR(10),D164) - 1),IF($V$24=5,LEFT(D165, FIND(CHAR(10),D165) - 1),IF($V$24=6,LEFT(D166, FIND(CHAR(10),D166) - 1),IF($V$24=7,LEFT(D167, FIND(CHAR(10),D167) - 1),IF($V$24=8,LEFT(D168, FIND(CHAR(10),D168) - 1),IF($V$24=9,LEFT(D169, FIND(CHAR(10),D169) - 1),IF($V$24=10,LEFT(D170, FIND(CHAR(10),D170) - 1),IF($V$24=11,LEFT(D171, FIND(CHAR(10),D171) - 1),IF($V$24=12,LEFT(D172, FIND(CHAR(10),D172) - 1),IF($V$24=13,LEFT(D173, FIND(CHAR(10),D173) - 1),IF($V$24=14,LEFT(D174, FIND(CHAR(10),D174) - 1),"選択されていません"))))))))))))))</f>
        <v>選択されていません</v>
      </c>
      <c r="J161" s="38" t="str">
        <f>IF($V$24=1,LEFT(E161, FIND(CHAR(10),E161) - 1),IF($V$24=2,LEFT(E162, FIND(CHAR(10),E162) - 1),IF($V$24=3,LEFT(E163, FIND(CHAR(10),E163) - 1),IF($V$24=4,LEFT(E164, FIND(CHAR(10),E164) - 1),IF($V$24=5,LEFT(E165, FIND(CHAR(10),E165) - 1),IF($V$24=6,LEFT(E166, FIND(CHAR(10),E166) - 1),IF($V$24=7,LEFT(E167, FIND(CHAR(10),E167) - 1),IF($V$24=8,LEFT(E168, FIND(CHAR(10),E168) - 1),IF($V$24=9,LEFT(E169, FIND(CHAR(10),E169) - 1),IF($V$24=10,LEFT(E170, FIND(CHAR(10),E170) - 1),IF($V$24=11,LEFT(E171, FIND(CHAR(10),E171) - 1),IF($V$24=12,LEFT(E172, FIND(CHAR(10),E172) - 1),IF($V$24=13,LEFT(E173, FIND(CHAR(10),E173) - 1),IF($V$24=14,LEFT(E174, FIND(CHAR(10),E174) - 1),"選択されていません"))))))))))))))</f>
        <v>選択されていません</v>
      </c>
      <c r="K161" s="38" t="str">
        <f>IF($V$24=1,LEFT(F161, FIND(CHAR(10),F161) - 1),IF($V$24=2,LEFT(F162, FIND(CHAR(10),F162) - 1),IF($V$24=3,LEFT(F163, FIND(CHAR(10),F163) - 1),IF($V$24=4,LEFT(F164, FIND(CHAR(10),F164) - 1),IF($V$24=5,LEFT(F165, FIND(CHAR(10),F165) - 1),IF($V$24=6,LEFT(F166, FIND(CHAR(10),F166) - 1),IF($V$24=7,LEFT(F167, FIND(CHAR(10),F167) - 1),IF($V$24=8,LEFT(F168, FIND(CHAR(10),F168) - 1),IF($V$24=9,LEFT(F169, FIND(CHAR(10),F169) - 1),IF($V$24=10,LEFT(F170, FIND(CHAR(10),F170) - 1),IF($V$24=11,LEFT(F171, FIND(CHAR(10),F171) - 1),IF($V$24=12,LEFT(F172, FIND(CHAR(10),F172) - 1),IF($V$24=13,LEFT(F173, FIND(CHAR(10),F173) - 1),IF($V$24=14,LEFT(F174, FIND(CHAR(10),F174) - 1),"選択されていません"))))))))))))))</f>
        <v>選択されていません</v>
      </c>
      <c r="L161" s="38" t="str">
        <f>IF($V$24=1,LEFT(G161, FIND(CHAR(10),G161) - 1),IF($V$24=2,LEFT(G162, FIND(CHAR(10),G162) - 1),IF($V$24=3,LEFT(G163, FIND(CHAR(10),G163) - 1),IF($V$24=4,LEFT(G164, FIND(CHAR(10),G164) - 1),IF($V$24=5,LEFT(G165, FIND(CHAR(10),G165) - 1),IF($V$24=6,LEFT(G166, FIND(CHAR(10),G166) - 1),IF($V$24=7,LEFT(G167, FIND(CHAR(10),G167) - 1),IF($V$24=8,LEFT(G168, FIND(CHAR(10),G168) - 1),IF($V$24=9,LEFT(G169, FIND(CHAR(10),G169) - 1),IF($V$24=10,LEFT(G170, FIND(CHAR(10),G170) - 1),IF($V$24=11,LEFT(G171, FIND(CHAR(10),G171) - 1),IF($V$24=12,LEFT(G172, FIND(CHAR(10),G172) - 1),IF($V$24=13,LEFT(G173, FIND(CHAR(10),G173) - 1),IF($V$24=14,LEFT(G174, FIND(CHAR(10),G174) - 1),"選択されていません"))))))))))))))</f>
        <v>選択されていません</v>
      </c>
      <c r="O161" s="38" t="str">
        <f>H161</f>
        <v>選択されていません</v>
      </c>
    </row>
    <row r="162" spans="2:19" ht="9" hidden="1" customHeight="1">
      <c r="B162" s="102" t="str">
        <f t="shared" ref="B162:G162" si="6">IF(B161="","",MID(B161, FIND(CHAR(10), B161) + 1, LEN(B161)))</f>
        <v/>
      </c>
      <c r="C162" s="102" t="str">
        <f>IF(C161="","",MID(C161, FIND(CHAR(10), C161) + 1, LEN(C161)))</f>
        <v/>
      </c>
      <c r="D162" s="102" t="str">
        <f t="shared" si="6"/>
        <v/>
      </c>
      <c r="E162" s="102" t="str">
        <f t="shared" si="6"/>
        <v/>
      </c>
      <c r="F162" s="102" t="str">
        <f t="shared" si="6"/>
        <v/>
      </c>
      <c r="G162" s="102" t="str">
        <f t="shared" si="6"/>
        <v/>
      </c>
      <c r="H162" s="38" t="str">
        <f>IF($X$24=1,LEFT(C161, FIND(CHAR(10),C161) - 1),IF($X$24=2,LEFT(C162, FIND(CHAR(10),C162) - 1),IF($X$24=3,LEFT(C163, FIND(CHAR(10),C163) - 1),IF($X$24=4,LEFT(C164, FIND(CHAR(10),C164) - 1),IF($X$24=5,LEFT(C165, FIND(CHAR(10),C165) - 1),IF($X$24=6,LEFT(C166, FIND(CHAR(10),C166) - 1),IF($X$24=7,LEFT(C167, FIND(CHAR(10),C167) - 1),IF($X$24=8,LEFT(C168, FIND(CHAR(10),C168) - 1),IF($X$24=9,LEFT(C169, FIND(CHAR(10),C169) - 1),IF($X$24=10,LEFT(C170, FIND(CHAR(10),C170) - 1),IF($X$24=11,LEFT(C171, FIND(CHAR(10),C171) - 1),IF($X$24=12,LEFT(C172, FIND(CHAR(10),C172) - 1),IF($X$24=13,LEFT(C173, FIND(CHAR(10),C173) - 1),IF($X$24=14,LEFT(C174, FIND(CHAR(10),C174) - 1),"選択されていません"))))))))))))))</f>
        <v>選択されていません</v>
      </c>
      <c r="I162" s="38" t="str">
        <f>IF($X$24=1,LEFT(D161, FIND(CHAR(10),D161) - 1),IF($X$24=2,LEFT(D162, FIND(CHAR(10),D162) - 1),IF($X$24=3,LEFT(D163, FIND(CHAR(10),D163) - 1),IF($X$24=4,LEFT(D164, FIND(CHAR(10),D164) - 1),IF($X$24=5,LEFT(D165, FIND(CHAR(10),D165) - 1),IF($X$24=6,LEFT(D166, FIND(CHAR(10),D166) - 1),IF($X$24=7,LEFT(D167, FIND(CHAR(10),D167) - 1),IF($X$24=8,LEFT(D168, FIND(CHAR(10),D168) - 1),IF($X$24=9,LEFT(D169, FIND(CHAR(10),D169) - 1),IF($X$24=10,LEFT(D170, FIND(CHAR(10),D170) - 1),IF($X$24=11,LEFT(D171, FIND(CHAR(10),D171) - 1),IF($X$24=12,LEFT(D172, FIND(CHAR(10),D172) - 1),IF($X$24=13,LEFT(D173, FIND(CHAR(10),D173) - 1),IF($X$24=14,LEFT(D174, FIND(CHAR(10),D174) - 1),"選択されていません"))))))))))))))</f>
        <v>選択されていません</v>
      </c>
      <c r="J162" s="38" t="str">
        <f>IF($X$24=1,LEFT(E161, FIND(CHAR(10),E161) - 1),IF($X$24=2,LEFT(E162, FIND(CHAR(10),E162) - 1),IF($X$24=3,LEFT(E163, FIND(CHAR(10),E163) - 1),IF($X$24=4,LEFT(E164, FIND(CHAR(10),E164) - 1),IF($X$24=5,LEFT(E165, FIND(CHAR(10),E165) - 1),IF($X$24=6,LEFT(E166, FIND(CHAR(10),E166) - 1),IF($X$24=7,LEFT(E167, FIND(CHAR(10),E167) - 1),IF($X$24=8,LEFT(E168, FIND(CHAR(10),E168) - 1),IF($X$24=9,LEFT(E169, FIND(CHAR(10),E169) - 1),IF($X$24=10,LEFT(E170, FIND(CHAR(10),E170) - 1),IF($X$24=11,LEFT(E171, FIND(CHAR(10),E171) - 1),IF($X$24=12,LEFT(E172, FIND(CHAR(10),E172) - 1),IF($X$24=13,LEFT(E173, FIND(CHAR(10),E173) - 1),IF($X$24=14,LEFT(E174, FIND(CHAR(10),E174) - 1),"選択されていません"))))))))))))))</f>
        <v>選択されていません</v>
      </c>
      <c r="K162" s="38" t="str">
        <f>IF($X$24=1,LEFT(F161, FIND(CHAR(10),F161) - 1),IF($X$24=2,LEFT(F162, FIND(CHAR(10),F162) - 1),IF($X$24=3,LEFT(F163, FIND(CHAR(10),F163) - 1),IF($X$24=4,LEFT(F164, FIND(CHAR(10),F164) - 1),IF($X$24=5,LEFT(F165, FIND(CHAR(10),F165) - 1),IF($X$24=6,LEFT(F166, FIND(CHAR(10),F166) - 1),IF($X$24=7,LEFT(F167, FIND(CHAR(10),F167) - 1),IF($X$24=8,LEFT(F168, FIND(CHAR(10),F168) - 1),IF($X$24=9,LEFT(F169, FIND(CHAR(10),F169) - 1),IF($X$24=10,LEFT(F170, FIND(CHAR(10),F170) - 1),IF($X$24=11,LEFT(F171, FIND(CHAR(10),F171) - 1),IF($X$24=12,LEFT(F172, FIND(CHAR(10),F172) - 1),IF($X$24=13,LEFT(F173, FIND(CHAR(10),F173) - 1),IF($X$24=14,LEFT(F174, FIND(CHAR(10),F174) - 1),"選択されていません"))))))))))))))</f>
        <v>選択されていません</v>
      </c>
      <c r="L162" s="38" t="str">
        <f>IF($X$24=1,LEFT(G161, FIND(CHAR(10),G161) - 1),IF($X$24=2,LEFT(G162, FIND(CHAR(10),G162) - 1),IF($X$24=3,LEFT(G163, FIND(CHAR(10),G163) - 1),IF($X$24=4,LEFT(G164, FIND(CHAR(10),G164) - 1),IF($X$24=5,LEFT(G165, FIND(CHAR(10),G165) - 1),IF($X$24=6,LEFT(G166, FIND(CHAR(10),G166) - 1),IF($X$24=7,LEFT(G167, FIND(CHAR(10),G167) - 1),IF($X$24=8,LEFT(G168, FIND(CHAR(10),G168) - 1),IF($X$24=9,LEFT(G169, FIND(CHAR(10),G169) - 1),IF($X$24=10,LEFT(G170, FIND(CHAR(10),G170) - 1),IF($X$24=11,LEFT(G171, FIND(CHAR(10),G171) - 1),IF($X$24=12,LEFT(G172, FIND(CHAR(10),G172) - 1),IF($X$24=13,LEFT(G173, FIND(CHAR(10),G173) - 1),IF($X$24=14,LEFT(G174, FIND(CHAR(10),G174) - 1),"選択されていません"))))))))))))))</f>
        <v>選択されていません</v>
      </c>
      <c r="O162" s="38" t="str">
        <f>D162</f>
        <v/>
      </c>
    </row>
    <row r="163" spans="2:19" ht="0.95" hidden="1" customHeight="1">
      <c r="B163" s="102" t="str">
        <f t="shared" ref="B163:G163" si="7">IF(B162="","",MID(B162, FIND(CHAR(10), B162) + 1, LEN(B162)))</f>
        <v/>
      </c>
      <c r="C163" s="102" t="str">
        <f t="shared" si="7"/>
        <v/>
      </c>
      <c r="D163" s="102" t="str">
        <f t="shared" si="7"/>
        <v/>
      </c>
      <c r="E163" s="102" t="str">
        <f t="shared" si="7"/>
        <v/>
      </c>
      <c r="F163" s="102" t="str">
        <f t="shared" si="7"/>
        <v/>
      </c>
      <c r="G163" s="102" t="str">
        <f t="shared" si="7"/>
        <v/>
      </c>
      <c r="O163" s="38" t="str">
        <f>E163</f>
        <v/>
      </c>
    </row>
    <row r="164" spans="2:19" ht="8.1" hidden="1" customHeight="1">
      <c r="B164" s="102" t="str">
        <f t="shared" ref="B164:G164" si="8">IF(B163="","",MID(B163, FIND(CHAR(10), B163) + 1, LEN(B163)))</f>
        <v/>
      </c>
      <c r="C164" s="102" t="str">
        <f t="shared" si="8"/>
        <v/>
      </c>
      <c r="D164" s="102" t="str">
        <f t="shared" si="8"/>
        <v/>
      </c>
      <c r="E164" s="102" t="str">
        <f t="shared" si="8"/>
        <v/>
      </c>
      <c r="F164" s="102" t="str">
        <f t="shared" si="8"/>
        <v/>
      </c>
      <c r="G164" s="102" t="str">
        <f t="shared" si="8"/>
        <v/>
      </c>
    </row>
    <row r="165" spans="2:19" ht="0.95" hidden="1" customHeight="1">
      <c r="B165" s="102" t="str">
        <f t="shared" ref="B165:G165" si="9">IF(B164="","",MID(B164, FIND(CHAR(10), B164) + 1, LEN(B164)))</f>
        <v/>
      </c>
      <c r="C165" s="102" t="str">
        <f t="shared" si="9"/>
        <v/>
      </c>
      <c r="D165" s="102" t="str">
        <f t="shared" si="9"/>
        <v/>
      </c>
      <c r="E165" s="102" t="str">
        <f t="shared" si="9"/>
        <v/>
      </c>
      <c r="F165" s="102" t="str">
        <f t="shared" si="9"/>
        <v/>
      </c>
      <c r="G165" s="102" t="str">
        <f t="shared" si="9"/>
        <v/>
      </c>
    </row>
    <row r="166" spans="2:19" ht="0.95" hidden="1" customHeight="1">
      <c r="B166" s="102" t="str">
        <f t="shared" ref="B166:G166" si="10">IF(B165="","",MID(B165, FIND(CHAR(10), B165) + 1, LEN(B165)))</f>
        <v/>
      </c>
      <c r="C166" s="102" t="str">
        <f t="shared" si="10"/>
        <v/>
      </c>
      <c r="D166" s="102" t="str">
        <f t="shared" si="10"/>
        <v/>
      </c>
      <c r="E166" s="102" t="str">
        <f t="shared" si="10"/>
        <v/>
      </c>
      <c r="F166" s="102" t="str">
        <f t="shared" si="10"/>
        <v/>
      </c>
      <c r="G166" s="102" t="str">
        <f t="shared" si="10"/>
        <v/>
      </c>
    </row>
    <row r="167" spans="2:19" ht="12.95" hidden="1" customHeight="1">
      <c r="B167" s="102" t="str">
        <f t="shared" ref="B167:G167" si="11">IF(B166="","",MID(B166, FIND(CHAR(10), B166) + 1, LEN(B166)))</f>
        <v/>
      </c>
      <c r="C167" s="102" t="str">
        <f t="shared" si="11"/>
        <v/>
      </c>
      <c r="D167" s="102" t="str">
        <f t="shared" si="11"/>
        <v/>
      </c>
      <c r="E167" s="102" t="str">
        <f t="shared" si="11"/>
        <v/>
      </c>
      <c r="F167" s="102" t="str">
        <f t="shared" si="11"/>
        <v/>
      </c>
      <c r="G167" s="102" t="str">
        <f t="shared" si="11"/>
        <v/>
      </c>
      <c r="S167" s="13" t="s">
        <v>636</v>
      </c>
    </row>
    <row r="168" spans="2:19" ht="12.95" hidden="1" customHeight="1">
      <c r="B168" s="102" t="str">
        <f t="shared" ref="B168:G168" si="12">IF(B167="","",MID(B167, FIND(CHAR(10), B167) + 1, LEN(B167)))</f>
        <v/>
      </c>
      <c r="C168" s="102" t="str">
        <f t="shared" si="12"/>
        <v/>
      </c>
      <c r="D168" s="102" t="str">
        <f t="shared" si="12"/>
        <v/>
      </c>
      <c r="E168" s="102" t="str">
        <f t="shared" si="12"/>
        <v/>
      </c>
      <c r="F168" s="102" t="str">
        <f t="shared" si="12"/>
        <v/>
      </c>
      <c r="G168" s="102" t="str">
        <f t="shared" si="12"/>
        <v/>
      </c>
      <c r="S168" s="234" t="s">
        <v>1763</v>
      </c>
    </row>
    <row r="169" spans="2:19" ht="3.95" hidden="1" customHeight="1">
      <c r="B169" s="102" t="str">
        <f t="shared" ref="B169:G169" si="13">IF(B168="","",MID(B168, FIND(CHAR(10), B168) + 1, LEN(B168)))</f>
        <v/>
      </c>
      <c r="C169" s="102" t="str">
        <f t="shared" si="13"/>
        <v/>
      </c>
      <c r="D169" s="102" t="str">
        <f t="shared" si="13"/>
        <v/>
      </c>
      <c r="E169" s="102" t="str">
        <f t="shared" si="13"/>
        <v/>
      </c>
      <c r="F169" s="102" t="str">
        <f t="shared" si="13"/>
        <v/>
      </c>
      <c r="G169" s="102" t="str">
        <f t="shared" si="13"/>
        <v/>
      </c>
      <c r="S169" s="234" t="s">
        <v>1764</v>
      </c>
    </row>
    <row r="170" spans="2:19" ht="0.95" hidden="1" customHeight="1">
      <c r="B170" s="102" t="str">
        <f t="shared" ref="B170:G170" si="14">IF(B169="","",MID(B169, FIND(CHAR(10), B169) + 1, LEN(B169)))</f>
        <v/>
      </c>
      <c r="C170" s="102" t="str">
        <f t="shared" si="14"/>
        <v/>
      </c>
      <c r="D170" s="102" t="str">
        <f t="shared" si="14"/>
        <v/>
      </c>
      <c r="E170" s="102" t="str">
        <f t="shared" si="14"/>
        <v/>
      </c>
      <c r="F170" s="102" t="str">
        <f t="shared" si="14"/>
        <v/>
      </c>
      <c r="G170" s="102" t="str">
        <f t="shared" si="14"/>
        <v/>
      </c>
      <c r="S170" s="234" t="s">
        <v>1765</v>
      </c>
    </row>
    <row r="171" spans="2:19" ht="12.95" hidden="1" customHeight="1">
      <c r="C171" s="102" t="str">
        <f t="shared" ref="C171:G178" si="15">IF(C170="","",MID(C170, FIND(CHAR(10), C170) + 1, LEN(C170)))</f>
        <v/>
      </c>
      <c r="D171" s="102" t="str">
        <f t="shared" si="15"/>
        <v/>
      </c>
      <c r="E171" s="102" t="str">
        <f t="shared" si="15"/>
        <v/>
      </c>
      <c r="F171" s="102" t="str">
        <f t="shared" si="15"/>
        <v/>
      </c>
      <c r="G171" s="102" t="str">
        <f t="shared" si="15"/>
        <v/>
      </c>
      <c r="S171" s="234" t="s">
        <v>1766</v>
      </c>
    </row>
    <row r="172" spans="2:19" ht="3.95" hidden="1" customHeight="1">
      <c r="C172" s="102" t="str">
        <f t="shared" si="15"/>
        <v/>
      </c>
      <c r="D172" s="102" t="str">
        <f t="shared" si="15"/>
        <v/>
      </c>
      <c r="E172" s="102" t="str">
        <f t="shared" si="15"/>
        <v/>
      </c>
      <c r="F172" s="102" t="str">
        <f t="shared" si="15"/>
        <v/>
      </c>
      <c r="G172" s="102" t="str">
        <f t="shared" si="15"/>
        <v/>
      </c>
      <c r="S172" s="234" t="s">
        <v>1767</v>
      </c>
    </row>
    <row r="173" spans="2:19" ht="0.95" hidden="1" customHeight="1">
      <c r="C173" s="102" t="str">
        <f t="shared" si="15"/>
        <v/>
      </c>
      <c r="D173" s="102" t="str">
        <f t="shared" si="15"/>
        <v/>
      </c>
      <c r="E173" s="102" t="str">
        <f t="shared" si="15"/>
        <v/>
      </c>
      <c r="F173" s="102" t="str">
        <f t="shared" si="15"/>
        <v/>
      </c>
      <c r="G173" s="102" t="str">
        <f t="shared" si="15"/>
        <v/>
      </c>
      <c r="S173" s="234" t="s">
        <v>1768</v>
      </c>
    </row>
    <row r="174" spans="2:19" ht="12" hidden="1" customHeight="1">
      <c r="C174" s="102" t="str">
        <f t="shared" si="15"/>
        <v/>
      </c>
      <c r="D174" s="102" t="str">
        <f t="shared" si="15"/>
        <v/>
      </c>
      <c r="E174" s="102" t="str">
        <f t="shared" si="15"/>
        <v/>
      </c>
      <c r="F174" s="102" t="str">
        <f t="shared" si="15"/>
        <v/>
      </c>
      <c r="G174" s="102" t="str">
        <f t="shared" si="15"/>
        <v/>
      </c>
      <c r="S174" s="234" t="s">
        <v>1769</v>
      </c>
    </row>
    <row r="175" spans="2:19" ht="0.95" hidden="1" customHeight="1">
      <c r="C175" s="102" t="str">
        <f t="shared" si="15"/>
        <v/>
      </c>
      <c r="D175" s="102" t="str">
        <f t="shared" si="15"/>
        <v/>
      </c>
      <c r="E175" s="102" t="str">
        <f t="shared" si="15"/>
        <v/>
      </c>
      <c r="F175" s="102" t="str">
        <f t="shared" si="15"/>
        <v/>
      </c>
      <c r="G175" s="102" t="str">
        <f t="shared" si="15"/>
        <v/>
      </c>
      <c r="S175" s="234" t="s">
        <v>1770</v>
      </c>
    </row>
    <row r="176" spans="2:19" ht="12" hidden="1" customHeight="1">
      <c r="C176" s="102" t="str">
        <f t="shared" si="15"/>
        <v/>
      </c>
      <c r="D176" s="102" t="str">
        <f t="shared" si="15"/>
        <v/>
      </c>
      <c r="E176" s="102" t="str">
        <f t="shared" si="15"/>
        <v/>
      </c>
      <c r="F176" s="102" t="str">
        <f t="shared" si="15"/>
        <v/>
      </c>
      <c r="G176" s="102" t="str">
        <f t="shared" si="15"/>
        <v/>
      </c>
      <c r="S176" s="234" t="s">
        <v>1771</v>
      </c>
    </row>
    <row r="177" spans="1:27" ht="0.95" hidden="1" customHeight="1">
      <c r="C177" s="102" t="str">
        <f t="shared" si="15"/>
        <v/>
      </c>
      <c r="D177" s="102" t="str">
        <f t="shared" si="15"/>
        <v/>
      </c>
      <c r="E177" s="102" t="str">
        <f t="shared" si="15"/>
        <v/>
      </c>
      <c r="F177" s="102" t="str">
        <f t="shared" si="15"/>
        <v/>
      </c>
      <c r="G177" s="102" t="str">
        <f t="shared" si="15"/>
        <v/>
      </c>
      <c r="S177" s="234" t="s">
        <v>1772</v>
      </c>
    </row>
    <row r="178" spans="1:27" ht="0.95" hidden="1" customHeight="1">
      <c r="C178" s="102" t="str">
        <f t="shared" si="15"/>
        <v/>
      </c>
      <c r="D178" s="102" t="str">
        <f t="shared" si="15"/>
        <v/>
      </c>
      <c r="E178" s="102" t="str">
        <f t="shared" si="15"/>
        <v/>
      </c>
      <c r="F178" s="102" t="str">
        <f t="shared" si="15"/>
        <v/>
      </c>
      <c r="G178" s="102" t="str">
        <f t="shared" si="15"/>
        <v/>
      </c>
      <c r="S178" s="234" t="s">
        <v>1773</v>
      </c>
    </row>
    <row r="179" spans="1:27" ht="0.95" hidden="1" customHeight="1">
      <c r="A179" s="179"/>
      <c r="B179" s="180" t="s">
        <v>1774</v>
      </c>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row>
    <row r="180" spans="1:27" ht="0.95" hidden="1" customHeight="1">
      <c r="A180" s="179"/>
      <c r="B180" s="172">
        <f>IF('３．参加目標設定と細分化'!K88="歩行能力の向上",28,IF('３．参加目標設定と細分化'!K88="移乗動作の向上",27,IF('３．参加目標設定と細分化'!K88="姿勢の改善",26,IF('３．参加目標設定と細分化'!K88="ものを運ぶ能力の向上",29,0))))</f>
        <v>0</v>
      </c>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row>
    <row r="181" spans="1:27" ht="3" hidden="1" customHeight="1">
      <c r="A181" s="179"/>
      <c r="B181" s="172">
        <f>IF('３．参加目標設定と細分化'!K94="歩行能力の向上",28,IF('３．参加目標設定と細分化'!K94="移乗動作の向上",27,IF('３．参加目標設定と細分化'!K94="姿勢の改善",26,IF('３．参加目標設定と細分化'!K94="ものを運ぶ能力の向上",29,0))))</f>
        <v>0</v>
      </c>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row>
    <row r="182" spans="1:27" ht="0.95" hidden="1" customHeight="1">
      <c r="A182" s="179"/>
      <c r="B182" s="181">
        <f>IF('４．活動目標設定と細分化'!K77="歩行能力の向上",28,IF('４．活動目標設定と細分化'!K77="移乗動作の向上",27,IF('４．活動目標設定と細分化'!K77="姿勢の改善",26,IF('４．活動目標設定と細分化'!K77="ものを運ぶ能力の向上",29,0))))</f>
        <v>0</v>
      </c>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row>
    <row r="183" spans="1:27" ht="0.95" hidden="1" customHeight="1">
      <c r="A183" s="179"/>
      <c r="B183" s="181">
        <f>IF('４．活動目標設定と細分化'!K83="歩行能力の向上",28,IF('４．活動目標設定と細分化'!K83="移乗動作の向上",27,IF('４．活動目標設定と細分化'!K83="姿勢の改善",26,IF('４．活動目標設定と細分化'!K83="ものを運ぶ能力の向上",29,0))))</f>
        <v>0</v>
      </c>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row>
    <row r="184" spans="1:27" ht="0.95" hidden="1" customHeight="1">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row>
    <row r="185" spans="1:27" ht="0.95" hidden="1" customHeight="1">
      <c r="A185" s="179"/>
      <c r="B185" s="171">
        <f>IF('３．参加目標設定と細分化'!N88="学習能力の向上",15,IF('３．参加目標設定と細分化'!N88="読む能力の向上",16,IF('３．参加目標設定と細分化'!N88="書く能力の向上",17,IF('３．参加目標設定と細分化'!N88="計算能力の向上",18,IF('３．参加目標設定と細分化'!N88="ｺﾐｭﾆｹｰｼｮﾝ能力の向上",25,IF('３．参加目標設定と細分化'!N88="問題解決能力の向上",19,IF('３．参加目標設定と細分化'!N88="意思決定能力の向上",20,IF('３．参加目標設定と細分化'!N88="自己効力感の向上",23,IF('３．参加目標設定と細分化'!N88="自己認識能力の向上",24,IF('３．参加目標設定と細分化'!N88="自己管理能力の向上",36,IF('３．参加目標設定と細分化'!N88="他者との交流能力の向上",47,0)))))))))))</f>
        <v>0</v>
      </c>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row>
    <row r="186" spans="1:27" ht="12.95" hidden="1" customHeight="1">
      <c r="A186" s="179"/>
      <c r="B186" s="171">
        <f>IF('３．参加目標設定と細分化'!N94="学習能力の向上",15,IF('３．参加目標設定と細分化'!N94="読む能力の向上",16,IF('３．参加目標設定と細分化'!N94="書く能力の向上",17,IF('３．参加目標設定と細分化'!N94="計算能力の向上",18,IF('３．参加目標設定と細分化'!N94="ｺﾐｭﾆｹｰｼｮﾝ能力の向上",25,IF('３．参加目標設定と細分化'!N94="問題解決能力の向上",19,IF('３．参加目標設定と細分化'!N94="意思決定能力の向上",20,IF('３．参加目標設定と細分化'!N94="自己効力感の向上",23,IF('３．参加目標設定と細分化'!N94="自己認識能力の向上",24,IF('３．参加目標設定と細分化'!N94="自己管理能力の向上",36,IF('３．参加目標設定と細分化'!N94="他者との交流能力の向上",47,0)))))))))))</f>
        <v>0</v>
      </c>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row>
    <row r="187" spans="1:27" ht="12.95" hidden="1" customHeight="1">
      <c r="A187" s="179"/>
      <c r="B187" s="171">
        <f>IF('４．活動目標設定と細分化'!N77="学習能力の向上",15,IF('４．活動目標設定と細分化'!N77="読む能力の向上",16,IF('４．活動目標設定と細分化'!N77="書く能力の向上",17,IF('４．活動目標設定と細分化'!N77="計算能力の向上",18,IF('４．活動目標設定と細分化'!N77="ｺﾐｭﾆｹｰｼｮﾝ能力の向上",25,IF('４．活動目標設定と細分化'!N77="問題解決能力の向上",19,IF('４．活動目標設定と細分化'!N77="意思決定能力の向上",20,IF('４．活動目標設定と細分化'!N77="自己効力感の向上",23,IF('４．活動目標設定と細分化'!N77="自己認識能力の向上",24,IF('４．活動目標設定と細分化'!N77="自己管理能力の向上",36,IF('４．活動目標設定と細分化'!N77="他者との交流能力の向上",47,0)))))))))))</f>
        <v>0</v>
      </c>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row>
    <row r="188" spans="1:27" ht="12.95" hidden="1" customHeight="1">
      <c r="A188" s="179"/>
      <c r="B188" s="171">
        <f>IF('４．活動目標設定と細分化'!N83="学習能力の向上",15,IF('４．活動目標設定と細分化'!N83="読む能力の向上",16,IF('４．活動目標設定と細分化'!N83="書く能力の向上",17,IF('４．活動目標設定と細分化'!N83="計算能力の向上",18,IF('４．活動目標設定と細分化'!N83="ｺﾐｭﾆｹｰｼｮﾝ能力の向上",25,IF('４．活動目標設定と細分化'!N83="問題解決能力の向上",19,IF('４．活動目標設定と細分化'!N83="意思決定能力の向上",20,IF('４．活動目標設定と細分化'!N83="自己効力感の向上",23,IF('４．活動目標設定と細分化'!N83="自己認識能力の向上",24,IF('４．活動目標設定と細分化'!N83="自己管理能力の向上",36,IF('４．活動目標設定と細分化'!N83="他者との交流能力の向上",47,0)))))))))))</f>
        <v>0</v>
      </c>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row>
    <row r="189" spans="1:27" ht="12.95" hidden="1" customHeight="1">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row>
    <row r="190" spans="1:27" ht="12.95" hidden="1" customHeight="1">
      <c r="A190" s="179"/>
      <c r="B190" s="171">
        <f>IF('３．参加目標設定と細分化'!Q88="食事動作の向上",35,IF('３．参加目標設定と細分化'!Q88="更衣動作の向上",34,IF('３．参加目標設定と細分化'!Q88="トイレ動作の向上",33,IF('３．参加目標設定と細分化'!Q88="整容動作の向上",32,IF('３．参加目標設定と細分化'!Q88="入浴動作の向上",31,IF('３．参加目標設定と細分化'!Q88="仕事の動作の向上",49,IF('３．参加目標設定と細分化'!Q88="買い物の動作の向上",37,IF('３．参加目標設定と細分化'!Q88="調理動作の向上",38,IF('３．参加目標設定と細分化'!Q88="食器洗い動作の向上",39,IF('３．参加目標設定と細分化'!Q88="洗濯動作の向上",40,IF('３．参加目標設定と細分化'!Q88="掃除の動作の向上",41,0)))))))))))</f>
        <v>0</v>
      </c>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row>
    <row r="191" spans="1:27" ht="12.95" hidden="1" customHeight="1">
      <c r="A191" s="179"/>
      <c r="B191" s="171">
        <f>IF('３．参加目標設定と細分化'!Q94="食事動作の向上",35,IF('３．参加目標設定と細分化'!Q94="更衣動作の向上",34,IF('３．参加目標設定と細分化'!Q94="トイレ動作の向上",33,IF('３．参加目標設定と細分化'!Q94="整容動作の向上",32,IF('３．参加目標設定と細分化'!Q94="入浴動作の向上",31,IF('３．参加目標設定と細分化'!Q94="仕事の動作の向上",49,IF('３．参加目標設定と細分化'!Q94="買い物の動作の向上",37,IF('３．参加目標設定と細分化'!Q94="調理動作の向上",38,IF('３．参加目標設定と細分化'!Q94="食器洗い動作の向上",39,IF('３．参加目標設定と細分化'!Q94="洗濯動作の向上",40,IF('３．参加目標設定と細分化'!Q94="掃除の動作の向上",41,0)))))))))))</f>
        <v>0</v>
      </c>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row>
    <row r="192" spans="1:27" ht="12.95" hidden="1" customHeight="1">
      <c r="A192" s="179"/>
      <c r="B192" s="171">
        <f>IF('４．活動目標設定と細分化'!Q77="食事動作の向上",35,IF('４．活動目標設定と細分化'!Q77="更衣動作の向上",34,IF('４．活動目標設定と細分化'!Q77="トイレ動作の向上",33,IF('４．活動目標設定と細分化'!Q77="整容動作の向上",32,IF('４．活動目標設定と細分化'!Q77="入浴動作の向上",31,IF('４．活動目標設定と細分化'!Q77="仕事の動作の向上",49,IF('４．活動目標設定と細分化'!Q77="買い物の動作の向上",37,IF('４．活動目標設定と細分化'!Q77="調理動作の向上",38,IF('４．活動目標設定と細分化'!Q77="食器洗い動作の向上",39,IF('４．活動目標設定と細分化'!Q77="洗濯動作の向上",40,IF('４．活動目標設定と細分化'!Q77="掃除の動作の向上",41,0)))))))))))</f>
        <v>0</v>
      </c>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row>
    <row r="193" spans="1:27" ht="12.95" hidden="1" customHeight="1">
      <c r="A193" s="179"/>
      <c r="B193" s="171">
        <f>IF('４．活動目標設定と細分化'!Q83="食事動作の向上",35,IF('４．活動目標設定と細分化'!Q83="更衣動作の向上",34,IF('４．活動目標設定と細分化'!Q83="トイレ動作の向上",33,IF('４．活動目標設定と細分化'!Q83="整容動作の向上",32,IF('４．活動目標設定と細分化'!Q83="入浴動作の向上",31,IF('４．活動目標設定と細分化'!Q83="仕事の動作の向上",49,IF('４．活動目標設定と細分化'!Q83="買い物の動作の向上",37,IF('４．活動目標設定と細分化'!Q83="調理動作の向上",38,IF('４．活動目標設定と細分化'!Q83="食器洗い動作の向上",39,IF('４．活動目標設定と細分化'!Q83="洗濯動作の向上",40,IF('４．活動目標設定と細分化'!Q83="掃除の動作の向上",41,0)))))))))))</f>
        <v>0</v>
      </c>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row>
    <row r="194" spans="1:27" ht="12.95" hidden="1" customHeight="1">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row>
    <row r="195" spans="1:27" ht="12.95" hidden="1" customHeight="1">
      <c r="A195" s="179"/>
      <c r="B195" s="171">
        <f>IF('３．参加目標設定と細分化'!T88="情報の提供",51,IF('３．参加目標設定と細分化'!T88="交通機関利用能力の向上",30,IF('３．参加目標設定と細分化'!T88="家事代替手段の検討",42,IF('３．参加目標設定と細分化'!T88="家庭用品の取扱い方法の検討",43,IF('３．参加目標設定と細分化'!T88="住居手入れ方法の検討",44,IF('３．参加目標設定と細分化'!T88="植物の手入れ方法の検討",45,IF('３．参加目標設定と細分化'!T88="ペットの世話方法の検討",46,0)))))))</f>
        <v>0</v>
      </c>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row>
    <row r="196" spans="1:27" ht="12.95" hidden="1" customHeight="1">
      <c r="A196" s="179"/>
      <c r="B196" s="171">
        <f>IF('３．参加目標設定と細分化'!T94="情報の提供",51,IF('３．参加目標設定と細分化'!T94="交通機関利用能力の向上",30,IF('３．参加目標設定と細分化'!T94="家事代替手段の検討",42,IF('３．参加目標設定と細分化'!T94="家庭用品の取扱い方法の検討",43,IF('３．参加目標設定と細分化'!T94="住居手入れ方法の検討",44,IF('３．参加目標設定と細分化'!T94="植物の手入れ方法の検討",45,IF('３．参加目標設定と細分化'!T94="ペットの世話方法の検討",46,0)))))))</f>
        <v>0</v>
      </c>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row>
    <row r="197" spans="1:27" ht="12.95" hidden="1" customHeight="1">
      <c r="A197" s="179"/>
      <c r="B197" s="171">
        <f>IF('４．活動目標設定と細分化'!U77="情報の提供",51,IF('４．活動目標設定と細分化'!U77="交通機関利用能力の向上",30,IF('４．活動目標設定と細分化'!U77="家事代替手段の検討",42,IF('４．活動目標設定と細分化'!U77="家庭用品の取扱い方法の検討",43,IF('４．活動目標設定と細分化'!U77="住居手入れ方法の検討",44,IF('４．活動目標設定と細分化'!U77="植物の手入れ方法の検討",45,IF('４．活動目標設定と細分化'!U77="ペットの世話方法の検討",46,0)))))))</f>
        <v>0</v>
      </c>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row>
    <row r="198" spans="1:27" ht="12.95" hidden="1" customHeight="1">
      <c r="A198" s="179"/>
      <c r="B198" s="171">
        <f>IF('４．活動目標設定と細分化'!U83="情報の提供",51,IF('４．活動目標設定と細分化'!U83="交通機関利用能力の向上",30,IF('４．活動目標設定と細分化'!U83="家事代替手段の検討",42,IF('４．活動目標設定と細分化'!U83="家庭用品の取扱い方法の検討",43,IF('４．活動目標設定と細分化'!U83="住居手入れ方法の検討",44,IF('４．活動目標設定と細分化'!U83="植物の手入れ方法の検討",45,IF('４．活動目標設定と細分化'!U83="ペットの世話方法の検討",46,0)))))))</f>
        <v>0</v>
      </c>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row>
    <row r="199" spans="1:27" ht="12.95" hidden="1" customHeight="1">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row>
    <row r="200" spans="1:27" ht="12.95" hidden="1" customHeight="1">
      <c r="A200" s="179"/>
      <c r="B200" s="171">
        <f>IF('３．参加目標設定と細分化'!W88="日課遂行環境の改善",21,IF('３．参加目標設定と細分化'!W88="ストレス対処法の検討",22,IF('３．参加目標設定と細分化'!W88="余暇活動の環境改善",48,IF('３．参加目標設定と細分化'!W88="環境の調整",50,IF('３．参加目標設定と細分化'!W88="家族介護力の改善",52,0)))))</f>
        <v>0</v>
      </c>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row>
    <row r="201" spans="1:27" ht="12.95" hidden="1" customHeight="1">
      <c r="A201" s="179"/>
      <c r="B201" s="171">
        <f>IF('３．参加目標設定と細分化'!W94="日課遂行環境の改善",21,IF('３．参加目標設定と細分化'!W94="ストレス対処法の検討",22,IF('３．参加目標設定と細分化'!W94="余暇活動の環境改善",48,IF('３．参加目標設定と細分化'!W94="環境の調整",50,IF('３．参加目標設定と細分化'!W94="家族介護力の改善",52,0)))))</f>
        <v>0</v>
      </c>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row>
    <row r="202" spans="1:27" ht="12.95" hidden="1" customHeight="1">
      <c r="A202" s="179"/>
      <c r="B202" s="171">
        <f>IF('４．活動目標設定と細分化'!X77="日課遂行環境の改善",21,IF('４．活動目標設定と細分化'!X77="ストレス対処法の検討",22,IF('４．活動目標設定と細分化'!X77="余暇活動の環境改善",48,IF('４．活動目標設定と細分化'!X77="環境の調整",50,IF('４．活動目標設定と細分化'!X77="家族介護力の改善",52,0)))))</f>
        <v>0</v>
      </c>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row>
    <row r="203" spans="1:27" ht="12.95" hidden="1" customHeight="1">
      <c r="A203" s="179"/>
      <c r="B203" s="171">
        <f>IF('４．活動目標設定と細分化'!X83="日課遂行環境の改善",21,IF('４．活動目標設定と細分化'!X83="ストレス対処法の検討",22,IF('４．活動目標設定と細分化'!X83="余暇活動の環境改善",48,IF('４．活動目標設定と細分化'!X83="環境の調整",50,IF('４．活動目標設定と細分化'!X83="家族介護力の改善",52,0)))))</f>
        <v>0</v>
      </c>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row>
    <row r="204" spans="1:27" ht="12.95" hidden="1" customHeight="1">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row>
    <row r="205" spans="1:27" ht="12.95" hidden="1" customHeight="1">
      <c r="A205" s="179"/>
      <c r="B205" s="38" t="str">
        <f>IF(COUNTIF($B$180:$B$203,15)=0,"",15&amp;CHAR(10))</f>
        <v/>
      </c>
      <c r="C205" s="58" t="str">
        <f>IF($B205=15&amp;CHAR(10),H205&amp;CHAR(10),"")</f>
        <v/>
      </c>
      <c r="D205" s="58" t="str">
        <f>IF($B205=15&amp;CHAR(10),I205&amp;CHAR(10),"")</f>
        <v/>
      </c>
      <c r="E205" s="58" t="str">
        <f>IF($B205=15&amp;CHAR(10),J205&amp;CHAR(10),"")</f>
        <v/>
      </c>
      <c r="F205" s="58" t="str">
        <f>IF($B205=15&amp;CHAR(10),K205&amp;CHAR(10),"")</f>
        <v/>
      </c>
      <c r="G205" s="58" t="str">
        <f>IF($B205=15&amp;CHAR(10),L205&amp;CHAR(10),"")</f>
        <v/>
      </c>
      <c r="H205" s="45" t="s">
        <v>1775</v>
      </c>
      <c r="I205" s="45">
        <v>25</v>
      </c>
      <c r="J205" s="45" t="s">
        <v>1381</v>
      </c>
      <c r="K205" s="45" t="s">
        <v>1382</v>
      </c>
      <c r="L205" s="182">
        <v>15</v>
      </c>
      <c r="M205" s="179"/>
      <c r="N205" s="179"/>
      <c r="O205" s="179"/>
      <c r="P205" s="179"/>
      <c r="Q205" s="179"/>
      <c r="R205" s="179"/>
      <c r="S205" s="179"/>
      <c r="T205" s="179"/>
      <c r="U205" s="179"/>
      <c r="V205" s="179"/>
      <c r="W205" s="179"/>
      <c r="X205" s="45" t="s">
        <v>1776</v>
      </c>
      <c r="Y205" s="179"/>
      <c r="Z205" s="179"/>
      <c r="AA205" s="179"/>
    </row>
    <row r="206" spans="1:27" ht="12.95" hidden="1" customHeight="1">
      <c r="A206" s="179"/>
      <c r="B206" s="38" t="str">
        <f>IF(COUNTIF($B$180:$B$203,16)=0,"",16&amp;CHAR(10))</f>
        <v/>
      </c>
      <c r="C206" s="58" t="str">
        <f>IF($B206=16&amp;CHAR(10),H206&amp;CHAR(10),"")</f>
        <v/>
      </c>
      <c r="D206" s="58" t="str">
        <f>IF($B206=16&amp;CHAR(10),I206&amp;CHAR(10),"")</f>
        <v/>
      </c>
      <c r="E206" s="58" t="str">
        <f>IF($B206=16&amp;CHAR(10),J206&amp;CHAR(10),"")</f>
        <v/>
      </c>
      <c r="F206" s="58" t="str">
        <f>IF($B206=16&amp;CHAR(10),K206&amp;CHAR(10),"")</f>
        <v/>
      </c>
      <c r="G206" s="58" t="str">
        <f>IF($B206=16&amp;CHAR(10),L206&amp;CHAR(10),"")</f>
        <v/>
      </c>
      <c r="H206" s="45" t="s">
        <v>1777</v>
      </c>
      <c r="I206" s="45">
        <v>26</v>
      </c>
      <c r="J206" s="45" t="s">
        <v>1385</v>
      </c>
      <c r="K206" s="45" t="s">
        <v>1386</v>
      </c>
      <c r="L206" s="182">
        <v>16</v>
      </c>
      <c r="M206" s="179"/>
      <c r="N206" s="179"/>
      <c r="O206" s="179"/>
      <c r="P206" s="179"/>
      <c r="Q206" s="179"/>
      <c r="R206" s="179"/>
      <c r="S206" s="179"/>
      <c r="T206" s="179"/>
      <c r="U206" s="179"/>
      <c r="V206" s="179"/>
      <c r="W206" s="179"/>
      <c r="X206" s="45" t="s">
        <v>1778</v>
      </c>
      <c r="Y206" s="179"/>
      <c r="Z206" s="179"/>
      <c r="AA206" s="179"/>
    </row>
    <row r="207" spans="1:27" ht="12.95" hidden="1" customHeight="1">
      <c r="A207" s="179"/>
      <c r="B207" s="38" t="str">
        <f>IF(COUNTIF($B$180:$B$203,17)=0,"",17&amp;CHAR(10))</f>
        <v/>
      </c>
      <c r="C207" s="58" t="str">
        <f>IF($B$207=17&amp;CHAR(10),H207&amp;CHAR(10),"")</f>
        <v/>
      </c>
      <c r="D207" s="58" t="str">
        <f>IF($B$207=17&amp;CHAR(10),I207&amp;CHAR(10),"")</f>
        <v/>
      </c>
      <c r="E207" s="58" t="str">
        <f>IF($B$207=17&amp;CHAR(10),J207&amp;CHAR(10),"")</f>
        <v/>
      </c>
      <c r="F207" s="58" t="str">
        <f>IF($B$207=17&amp;CHAR(10),K207&amp;CHAR(10),"")</f>
        <v/>
      </c>
      <c r="G207" s="58" t="str">
        <f>IF($B$207=17&amp;CHAR(10),L207&amp;CHAR(10),"")</f>
        <v/>
      </c>
      <c r="H207" s="45" t="s">
        <v>1779</v>
      </c>
      <c r="I207" s="45">
        <v>27</v>
      </c>
      <c r="J207" s="45" t="s">
        <v>1389</v>
      </c>
      <c r="K207" s="45" t="s">
        <v>1390</v>
      </c>
      <c r="L207" s="182">
        <v>17</v>
      </c>
      <c r="M207" s="179"/>
      <c r="N207" s="179"/>
      <c r="O207" s="179"/>
      <c r="P207" s="179"/>
      <c r="Q207" s="179"/>
      <c r="R207" s="179"/>
      <c r="S207" s="179"/>
      <c r="T207" s="179"/>
      <c r="U207" s="179"/>
      <c r="V207" s="179"/>
      <c r="W207" s="179"/>
      <c r="X207" s="45" t="s">
        <v>1780</v>
      </c>
      <c r="Y207" s="179"/>
      <c r="Z207" s="179"/>
      <c r="AA207" s="179"/>
    </row>
    <row r="208" spans="1:27" ht="12.95" hidden="1" customHeight="1">
      <c r="A208" s="179"/>
      <c r="B208" s="38" t="str">
        <f>IF(COUNTIF($B$180:$B$203,18)=0,"",18&amp;CHAR(10))</f>
        <v/>
      </c>
      <c r="C208" s="58" t="str">
        <f>IF($B$208=18&amp;CHAR(10),H208&amp;CHAR(10),"")</f>
        <v/>
      </c>
      <c r="D208" s="58" t="str">
        <f>IF($B$208=18&amp;CHAR(10),I208&amp;CHAR(10),"")</f>
        <v/>
      </c>
      <c r="E208" s="58" t="str">
        <f>IF($B$208=18&amp;CHAR(10),J208&amp;CHAR(10),"")</f>
        <v/>
      </c>
      <c r="F208" s="58" t="str">
        <f>IF($B$208=18&amp;CHAR(10),K208&amp;CHAR(10),"")</f>
        <v/>
      </c>
      <c r="G208" s="58" t="str">
        <f>IF($B$208=18&amp;CHAR(10),L208&amp;CHAR(10),"")</f>
        <v/>
      </c>
      <c r="H208" s="45" t="s">
        <v>1781</v>
      </c>
      <c r="I208" s="45">
        <v>28</v>
      </c>
      <c r="J208" s="45" t="s">
        <v>1393</v>
      </c>
      <c r="K208" s="45" t="s">
        <v>1394</v>
      </c>
      <c r="L208" s="182">
        <v>18</v>
      </c>
      <c r="M208" s="179"/>
      <c r="N208" s="179"/>
      <c r="O208" s="179"/>
      <c r="P208" s="179"/>
      <c r="Q208" s="179"/>
      <c r="R208" s="179"/>
      <c r="S208" s="179"/>
      <c r="T208" s="179"/>
      <c r="U208" s="179"/>
      <c r="V208" s="179"/>
      <c r="W208" s="179"/>
      <c r="X208" s="45" t="s">
        <v>1782</v>
      </c>
      <c r="Y208" s="179"/>
      <c r="Z208" s="179"/>
      <c r="AA208" s="179"/>
    </row>
    <row r="209" spans="1:27" ht="12.95" hidden="1" customHeight="1">
      <c r="A209" s="179"/>
      <c r="B209" s="38" t="str">
        <f>IF(COUNTIF($B$180:$B$203,19)=0,"",19&amp;CHAR(10))</f>
        <v/>
      </c>
      <c r="C209" s="58" t="str">
        <f>IF($B$209=19&amp;CHAR(10),H209&amp;CHAR(10),"")</f>
        <v/>
      </c>
      <c r="D209" s="58" t="str">
        <f>IF($B$209=19&amp;CHAR(10),I209&amp;CHAR(10),"")</f>
        <v/>
      </c>
      <c r="E209" s="58" t="str">
        <f>IF($B$209=19&amp;CHAR(10),J209&amp;CHAR(10),"")</f>
        <v/>
      </c>
      <c r="F209" s="58" t="str">
        <f>IF($B$209=19&amp;CHAR(10),K209&amp;CHAR(10),"")</f>
        <v/>
      </c>
      <c r="G209" s="58" t="str">
        <f>IF($B$209=19&amp;CHAR(10),L209&amp;CHAR(10),"")</f>
        <v/>
      </c>
      <c r="H209" s="45" t="s">
        <v>1783</v>
      </c>
      <c r="I209" s="45">
        <v>46</v>
      </c>
      <c r="J209" s="45" t="s">
        <v>1401</v>
      </c>
      <c r="K209" s="45" t="s">
        <v>1402</v>
      </c>
      <c r="L209" s="182">
        <v>19</v>
      </c>
      <c r="M209" s="179"/>
      <c r="N209" s="179"/>
      <c r="O209" s="179"/>
      <c r="P209" s="179"/>
      <c r="Q209" s="179"/>
      <c r="R209" s="179"/>
      <c r="S209" s="179"/>
      <c r="T209" s="179"/>
      <c r="U209" s="179"/>
      <c r="V209" s="179"/>
      <c r="W209" s="179"/>
      <c r="X209" s="45" t="s">
        <v>1784</v>
      </c>
      <c r="Y209" s="179"/>
      <c r="Z209" s="179"/>
      <c r="AA209" s="179"/>
    </row>
    <row r="210" spans="1:27" ht="12.95" hidden="1" customHeight="1">
      <c r="A210" s="179"/>
      <c r="B210" s="38" t="str">
        <f>IF(COUNTIF($B$180:$B$203,20)=0,"",20&amp;CHAR(10))</f>
        <v/>
      </c>
      <c r="C210" s="58" t="str">
        <f>IF($B$210=20&amp;CHAR(10),H210&amp;CHAR(10),"")</f>
        <v/>
      </c>
      <c r="D210" s="58" t="str">
        <f>IF($B$210=20&amp;CHAR(10),I210&amp;CHAR(10),"")</f>
        <v/>
      </c>
      <c r="E210" s="58" t="str">
        <f>IF($B$210=20&amp;CHAR(10),J210&amp;CHAR(10),"")</f>
        <v/>
      </c>
      <c r="F210" s="58" t="str">
        <f>IF($B$210=20&amp;CHAR(10),K210&amp;CHAR(10),"")</f>
        <v/>
      </c>
      <c r="G210" s="58" t="str">
        <f>IF($B$210=20&amp;CHAR(10),L210&amp;CHAR(10),"")</f>
        <v/>
      </c>
      <c r="H210" s="45" t="s">
        <v>1785</v>
      </c>
      <c r="I210" s="45">
        <v>47</v>
      </c>
      <c r="J210" s="45" t="s">
        <v>1405</v>
      </c>
      <c r="K210" s="45" t="s">
        <v>1406</v>
      </c>
      <c r="L210" s="182">
        <v>20</v>
      </c>
      <c r="M210" s="179"/>
      <c r="N210" s="179"/>
      <c r="O210" s="179"/>
      <c r="P210" s="179"/>
      <c r="Q210" s="179"/>
      <c r="R210" s="179"/>
      <c r="S210" s="179"/>
      <c r="T210" s="179"/>
      <c r="U210" s="179"/>
      <c r="V210" s="179"/>
      <c r="W210" s="179"/>
      <c r="X210" s="45" t="s">
        <v>1786</v>
      </c>
      <c r="Y210" s="179"/>
      <c r="Z210" s="179"/>
      <c r="AA210" s="179"/>
    </row>
    <row r="211" spans="1:27" ht="12.95" hidden="1" customHeight="1">
      <c r="A211" s="179"/>
      <c r="B211" s="38" t="str">
        <f>IF(COUNTIF($B$180:$B$203,21)=0,"",21&amp;CHAR(10))</f>
        <v/>
      </c>
      <c r="C211" s="58" t="str">
        <f>IF($B211=21&amp;CHAR(10),H211&amp;CHAR(10),"")</f>
        <v/>
      </c>
      <c r="D211" s="58" t="str">
        <f>IF($B211=21&amp;CHAR(10),I211&amp;CHAR(10),"")</f>
        <v/>
      </c>
      <c r="E211" s="58" t="str">
        <f>IF($B211=21&amp;CHAR(10),J211&amp;CHAR(10),"")</f>
        <v/>
      </c>
      <c r="F211" s="58" t="str">
        <f>IF($B211=21&amp;CHAR(10),K211&amp;CHAR(10),"")</f>
        <v/>
      </c>
      <c r="G211" s="58" t="str">
        <f>IF($B211=21&amp;CHAR(10),L211&amp;CHAR(10),"")</f>
        <v/>
      </c>
      <c r="H211" s="45" t="s">
        <v>1787</v>
      </c>
      <c r="I211" s="45">
        <v>48</v>
      </c>
      <c r="J211" s="45" t="s">
        <v>1409</v>
      </c>
      <c r="K211" s="45" t="s">
        <v>1410</v>
      </c>
      <c r="L211" s="182">
        <v>21</v>
      </c>
      <c r="M211" s="179"/>
      <c r="N211" s="179"/>
      <c r="O211" s="179"/>
      <c r="P211" s="179"/>
      <c r="Q211" s="179"/>
      <c r="R211" s="179"/>
      <c r="S211" s="179"/>
      <c r="T211" s="179"/>
      <c r="U211" s="179"/>
      <c r="V211" s="179"/>
      <c r="W211" s="179"/>
      <c r="X211" s="45" t="s">
        <v>1788</v>
      </c>
      <c r="Y211" s="179"/>
      <c r="Z211" s="179"/>
      <c r="AA211" s="179"/>
    </row>
    <row r="212" spans="1:27" ht="12.95" hidden="1" customHeight="1">
      <c r="A212" s="179"/>
      <c r="B212" s="38" t="str">
        <f>IF(COUNTIF($B$180:$B$203,22)=0,"",22&amp;CHAR(10))</f>
        <v/>
      </c>
      <c r="C212" s="58" t="str">
        <f>IF($B212=22&amp;CHAR(10),H212&amp;CHAR(10),"")</f>
        <v/>
      </c>
      <c r="D212" s="58" t="str">
        <f>IF($B212=22&amp;CHAR(10),I212&amp;CHAR(10),"")</f>
        <v/>
      </c>
      <c r="E212" s="58" t="str">
        <f>IF($B212=22&amp;CHAR(10),J212&amp;CHAR(10),"")</f>
        <v/>
      </c>
      <c r="F212" s="58" t="str">
        <f>IF($B212=22&amp;CHAR(10),K212&amp;CHAR(10),"")</f>
        <v/>
      </c>
      <c r="G212" s="58" t="str">
        <f>IF($B212=22&amp;CHAR(10),L212&amp;CHAR(10),"")</f>
        <v/>
      </c>
      <c r="H212" s="45" t="s">
        <v>1789</v>
      </c>
      <c r="I212" s="45">
        <v>49</v>
      </c>
      <c r="J212" s="45" t="s">
        <v>1413</v>
      </c>
      <c r="K212" s="45" t="s">
        <v>1410</v>
      </c>
      <c r="L212" s="182">
        <v>22</v>
      </c>
      <c r="M212" s="179"/>
      <c r="N212" s="179"/>
      <c r="O212" s="179"/>
      <c r="P212" s="179"/>
      <c r="Q212" s="179"/>
      <c r="R212" s="179"/>
      <c r="S212" s="179"/>
      <c r="T212" s="179"/>
      <c r="U212" s="179"/>
      <c r="V212" s="179"/>
      <c r="W212" s="179"/>
      <c r="X212" s="45" t="s">
        <v>1790</v>
      </c>
      <c r="Y212" s="179"/>
      <c r="Z212" s="179"/>
      <c r="AA212" s="179"/>
    </row>
    <row r="213" spans="1:27" ht="12.95" hidden="1" customHeight="1">
      <c r="A213" s="179"/>
      <c r="B213" s="38" t="str">
        <f>IF(COUNTIF($B$180:$B$203,23)=0,"",23&amp;CHAR(10))</f>
        <v/>
      </c>
      <c r="C213" s="58" t="str">
        <f>IF($B213=23&amp;CHAR(10),H213&amp;CHAR(10),"")</f>
        <v/>
      </c>
      <c r="D213" s="58" t="str">
        <f>IF($B213=23&amp;CHAR(10),I213&amp;CHAR(10),"")</f>
        <v/>
      </c>
      <c r="E213" s="58" t="str">
        <f>IF($B213=23&amp;CHAR(10),J213&amp;CHAR(10),"")</f>
        <v/>
      </c>
      <c r="F213" s="58" t="str">
        <f>IF($B213=23&amp;CHAR(10),K213&amp;CHAR(10),"")</f>
        <v/>
      </c>
      <c r="G213" s="58" t="str">
        <f>IF($B213=23&amp;CHAR(10),L213&amp;CHAR(10),"")</f>
        <v/>
      </c>
      <c r="H213" s="45" t="s">
        <v>1791</v>
      </c>
      <c r="I213" s="45">
        <v>50</v>
      </c>
      <c r="J213" s="45" t="s">
        <v>1416</v>
      </c>
      <c r="K213" s="45" t="s">
        <v>1417</v>
      </c>
      <c r="L213" s="182">
        <v>23</v>
      </c>
      <c r="M213" s="179"/>
      <c r="N213" s="179"/>
      <c r="O213" s="179"/>
      <c r="P213" s="179"/>
      <c r="Q213" s="179"/>
      <c r="R213" s="179"/>
      <c r="S213" s="179"/>
      <c r="T213" s="179"/>
      <c r="U213" s="179"/>
      <c r="V213" s="179"/>
      <c r="W213" s="179"/>
      <c r="X213" s="45" t="s">
        <v>1792</v>
      </c>
      <c r="Y213" s="179"/>
      <c r="Z213" s="179"/>
      <c r="AA213" s="179"/>
    </row>
    <row r="214" spans="1:27" ht="12.95" hidden="1" customHeight="1">
      <c r="A214" s="179"/>
      <c r="B214" s="38" t="str">
        <f>IF(COUNTIF($B$180:$B$203,24)=0,"",24&amp;CHAR(10))</f>
        <v/>
      </c>
      <c r="C214" s="58" t="str">
        <f>IF($B214=24&amp;CHAR(10),H214&amp;CHAR(10),"")</f>
        <v/>
      </c>
      <c r="D214" s="58" t="str">
        <f>IF($B214=24&amp;CHAR(10),I214&amp;CHAR(10),"")</f>
        <v/>
      </c>
      <c r="E214" s="58" t="str">
        <f>IF($B214=24&amp;CHAR(10),J214&amp;CHAR(10),"")</f>
        <v/>
      </c>
      <c r="F214" s="58" t="str">
        <f>IF($B214=24&amp;CHAR(10),K214&amp;CHAR(10),"")</f>
        <v/>
      </c>
      <c r="G214" s="58" t="str">
        <f>IF($B214=24&amp;CHAR(10),L214&amp;CHAR(10),"")</f>
        <v/>
      </c>
      <c r="H214" s="45" t="s">
        <v>1793</v>
      </c>
      <c r="I214" s="45">
        <v>51</v>
      </c>
      <c r="J214" s="45" t="s">
        <v>1420</v>
      </c>
      <c r="K214" s="45" t="s">
        <v>1421</v>
      </c>
      <c r="L214" s="182">
        <v>24</v>
      </c>
      <c r="M214" s="179"/>
      <c r="N214" s="179"/>
      <c r="O214" s="179"/>
      <c r="P214" s="179"/>
      <c r="Q214" s="179"/>
      <c r="R214" s="179"/>
      <c r="S214" s="179"/>
      <c r="T214" s="179"/>
      <c r="U214" s="179"/>
      <c r="V214" s="179"/>
      <c r="W214" s="179"/>
      <c r="X214" s="45" t="s">
        <v>1794</v>
      </c>
      <c r="Y214" s="179"/>
      <c r="Z214" s="179"/>
      <c r="AA214" s="179"/>
    </row>
    <row r="215" spans="1:27" ht="12.95" hidden="1" customHeight="1">
      <c r="A215" s="179"/>
      <c r="B215" s="38" t="str">
        <f>IF(COUNTIF($B$180:$B$203,25)=0,"",25&amp;CHAR(10))</f>
        <v/>
      </c>
      <c r="C215" s="58" t="str">
        <f>IF($B215=25&amp;CHAR(10),H215&amp;CHAR(10),"")</f>
        <v/>
      </c>
      <c r="D215" s="58" t="str">
        <f>IF($B215=25&amp;CHAR(10),I215&amp;CHAR(10),"")</f>
        <v/>
      </c>
      <c r="E215" s="58" t="str">
        <f>IF($B215=25&amp;CHAR(10),J215&amp;CHAR(10),"")</f>
        <v/>
      </c>
      <c r="F215" s="58" t="str">
        <f>IF($B215=25&amp;CHAR(10),K215&amp;CHAR(10),"")</f>
        <v/>
      </c>
      <c r="G215" s="58" t="str">
        <f>IF($B215=25&amp;CHAR(10),L215&amp;CHAR(10),"")</f>
        <v/>
      </c>
      <c r="H215" s="45" t="s">
        <v>1795</v>
      </c>
      <c r="I215" s="45">
        <v>29</v>
      </c>
      <c r="J215" s="45" t="s">
        <v>1397</v>
      </c>
      <c r="K215" s="45" t="s">
        <v>1398</v>
      </c>
      <c r="L215" s="182">
        <v>25</v>
      </c>
      <c r="M215" s="179"/>
      <c r="N215" s="179"/>
      <c r="O215" s="179"/>
      <c r="P215" s="179"/>
      <c r="Q215" s="179"/>
      <c r="R215" s="179"/>
      <c r="S215" s="179"/>
      <c r="T215" s="179"/>
      <c r="U215" s="179"/>
      <c r="V215" s="179"/>
      <c r="W215" s="179"/>
      <c r="X215" s="45" t="s">
        <v>1796</v>
      </c>
      <c r="Y215" s="179"/>
      <c r="Z215" s="179"/>
      <c r="AA215" s="179"/>
    </row>
    <row r="216" spans="1:27" ht="12.95" hidden="1" customHeight="1">
      <c r="A216" s="179"/>
      <c r="B216" s="38" t="str">
        <f>IF(COUNTIF($B$180:$B$203,26)=0,"",26&amp;CHAR(10))</f>
        <v/>
      </c>
      <c r="C216" s="58" t="str">
        <f>IF($B216=26&amp;CHAR(10),H216&amp;CHAR(10),"")</f>
        <v/>
      </c>
      <c r="D216" s="58" t="str">
        <f>IF($B216=26&amp;CHAR(10),I216&amp;CHAR(10),"")</f>
        <v/>
      </c>
      <c r="E216" s="58" t="str">
        <f>IF($B216=26&amp;CHAR(10),J216&amp;CHAR(10),"")</f>
        <v/>
      </c>
      <c r="F216" s="58" t="str">
        <f>IF($B216=26&amp;CHAR(10),K216&amp;CHAR(10),"")</f>
        <v/>
      </c>
      <c r="G216" s="58" t="str">
        <f>IF($B216=26&amp;CHAR(10),L216&amp;CHAR(10),"")</f>
        <v/>
      </c>
      <c r="H216" s="45" t="s">
        <v>1797</v>
      </c>
      <c r="I216" s="45">
        <v>9</v>
      </c>
      <c r="J216" s="45" t="s">
        <v>1297</v>
      </c>
      <c r="K216" s="45" t="s">
        <v>1298</v>
      </c>
      <c r="L216" s="183">
        <v>26</v>
      </c>
      <c r="M216" s="179"/>
      <c r="N216" s="179"/>
      <c r="O216" s="179"/>
      <c r="P216" s="179"/>
      <c r="Q216" s="179"/>
      <c r="R216" s="179"/>
      <c r="S216" s="179"/>
      <c r="T216" s="179"/>
      <c r="U216" s="179"/>
      <c r="V216" s="179"/>
      <c r="W216" s="179"/>
      <c r="X216" s="45" t="s">
        <v>1798</v>
      </c>
      <c r="Y216" s="179"/>
      <c r="Z216" s="179"/>
      <c r="AA216" s="179"/>
    </row>
    <row r="217" spans="1:27" ht="12.95" hidden="1" customHeight="1">
      <c r="A217" s="179"/>
      <c r="B217" s="38" t="str">
        <f>IF(COUNTIF($B$180:$B$203,27)=0,"",27&amp;CHAR(10))</f>
        <v/>
      </c>
      <c r="C217" s="58" t="str">
        <f>IF($B217=27&amp;CHAR(10),H217&amp;CHAR(10),"")</f>
        <v/>
      </c>
      <c r="D217" s="58" t="str">
        <f>IF($B217=27&amp;CHAR(10),I217&amp;CHAR(10),"")</f>
        <v/>
      </c>
      <c r="E217" s="58" t="str">
        <f>IF($B217=27&amp;CHAR(10),J217&amp;CHAR(10),"")</f>
        <v/>
      </c>
      <c r="F217" s="58" t="str">
        <f>IF($B217=27&amp;CHAR(10),K217&amp;CHAR(10),"")</f>
        <v/>
      </c>
      <c r="G217" s="58" t="str">
        <f>IF($B217=27&amp;CHAR(10),L217&amp;CHAR(10),"")</f>
        <v/>
      </c>
      <c r="H217" s="45" t="s">
        <v>1799</v>
      </c>
      <c r="I217" s="45">
        <v>10</v>
      </c>
      <c r="J217" s="45" t="s">
        <v>1301</v>
      </c>
      <c r="K217" s="45" t="s">
        <v>1302</v>
      </c>
      <c r="L217" s="182">
        <v>27</v>
      </c>
      <c r="M217" s="179"/>
      <c r="N217" s="179"/>
      <c r="O217" s="179"/>
      <c r="P217" s="179"/>
      <c r="Q217" s="179"/>
      <c r="R217" s="179"/>
      <c r="S217" s="179"/>
      <c r="T217" s="179"/>
      <c r="U217" s="179"/>
      <c r="V217" s="179"/>
      <c r="W217" s="179"/>
      <c r="X217" s="45" t="s">
        <v>1800</v>
      </c>
      <c r="Y217" s="179"/>
      <c r="Z217" s="179"/>
      <c r="AA217" s="179"/>
    </row>
    <row r="218" spans="1:27" ht="12.95" hidden="1" customHeight="1">
      <c r="A218" s="179"/>
      <c r="B218" s="38" t="str">
        <f>IF(COUNTIF($B$180:$B$203,28)=0,"",28&amp;CHAR(10))</f>
        <v/>
      </c>
      <c r="C218" s="58" t="str">
        <f>IF($B218=28&amp;CHAR(10),H218&amp;CHAR(10),"")</f>
        <v/>
      </c>
      <c r="D218" s="58" t="str">
        <f>IF($B218=28&amp;CHAR(10),I218&amp;CHAR(10),"")</f>
        <v/>
      </c>
      <c r="E218" s="58" t="str">
        <f>IF($B218=28&amp;CHAR(10),J218&amp;CHAR(10),"")</f>
        <v/>
      </c>
      <c r="F218" s="58" t="str">
        <f>IF($B218=28&amp;CHAR(10),K218&amp;CHAR(10),"")</f>
        <v/>
      </c>
      <c r="G218" s="58" t="str">
        <f>IF($B218=28&amp;CHAR(10),L218&amp;CHAR(10),"")</f>
        <v/>
      </c>
      <c r="H218" s="45" t="s">
        <v>1801</v>
      </c>
      <c r="I218" s="45">
        <v>11</v>
      </c>
      <c r="J218" s="45" t="s">
        <v>1305</v>
      </c>
      <c r="K218" s="45" t="s">
        <v>1306</v>
      </c>
      <c r="L218" s="183">
        <v>28</v>
      </c>
      <c r="M218" s="179"/>
      <c r="N218" s="179"/>
      <c r="O218" s="179"/>
      <c r="P218" s="179"/>
      <c r="Q218" s="179"/>
      <c r="R218" s="179"/>
      <c r="S218" s="179"/>
      <c r="T218" s="179"/>
      <c r="U218" s="179"/>
      <c r="V218" s="179"/>
      <c r="W218" s="179"/>
      <c r="X218" s="45" t="s">
        <v>1802</v>
      </c>
      <c r="Y218" s="179"/>
      <c r="Z218" s="179"/>
      <c r="AA218" s="179"/>
    </row>
    <row r="219" spans="1:27" ht="12.95" hidden="1" customHeight="1">
      <c r="A219" s="179"/>
      <c r="B219" s="38" t="str">
        <f>IF(COUNTIF($B$180:$B$203,29)=0,"",29&amp;CHAR(10))</f>
        <v/>
      </c>
      <c r="C219" s="58" t="str">
        <f>IF($B219=29&amp;CHAR(10),H219&amp;CHAR(10),"")</f>
        <v/>
      </c>
      <c r="D219" s="58" t="str">
        <f>IF($B219=29&amp;CHAR(10),I219&amp;CHAR(10),"")</f>
        <v/>
      </c>
      <c r="E219" s="58" t="str">
        <f>IF($B219=29&amp;CHAR(10),J219&amp;CHAR(10),"")</f>
        <v/>
      </c>
      <c r="F219" s="58" t="str">
        <f>IF($B219=29&amp;CHAR(10),K219&amp;CHAR(10),"")</f>
        <v/>
      </c>
      <c r="G219" s="58" t="str">
        <f>IF($B219=29&amp;CHAR(10),L219&amp;CHAR(10),"")</f>
        <v/>
      </c>
      <c r="H219" s="45" t="s">
        <v>1803</v>
      </c>
      <c r="I219" s="45">
        <v>12</v>
      </c>
      <c r="J219" s="45" t="s">
        <v>1309</v>
      </c>
      <c r="K219" s="45" t="s">
        <v>1310</v>
      </c>
      <c r="L219" s="182">
        <v>29</v>
      </c>
      <c r="M219" s="179"/>
      <c r="N219" s="179"/>
      <c r="O219" s="179"/>
      <c r="P219" s="179"/>
      <c r="Q219" s="179"/>
      <c r="R219" s="179"/>
      <c r="S219" s="179"/>
      <c r="T219" s="179"/>
      <c r="U219" s="179"/>
      <c r="V219" s="179"/>
      <c r="W219" s="179"/>
      <c r="X219" s="45" t="s">
        <v>1804</v>
      </c>
      <c r="Y219" s="179"/>
      <c r="Z219" s="179"/>
      <c r="AA219" s="179"/>
    </row>
    <row r="220" spans="1:27" ht="12.95" hidden="1" customHeight="1">
      <c r="A220" s="179"/>
      <c r="B220" s="38" t="str">
        <f>IF(COUNTIF($B$180:$B$203,30)=0,"",30&amp;CHAR(10))</f>
        <v/>
      </c>
      <c r="C220" s="58" t="str">
        <f>IF($B220=30&amp;CHAR(10),H220&amp;CHAR(10),"")</f>
        <v/>
      </c>
      <c r="D220" s="58" t="str">
        <f>IF($B220=30&amp;CHAR(10),I220&amp;CHAR(10),"")</f>
        <v/>
      </c>
      <c r="E220" s="58" t="str">
        <f>IF($B220=30&amp;CHAR(10),J220&amp;CHAR(10),"")</f>
        <v/>
      </c>
      <c r="F220" s="58" t="str">
        <f>IF($B220=30&amp;CHAR(10),K220&amp;CHAR(10),"")</f>
        <v/>
      </c>
      <c r="G220" s="58" t="str">
        <f>IF($B220=30&amp;CHAR(10),L220&amp;CHAR(10),"")</f>
        <v/>
      </c>
      <c r="H220" s="45" t="s">
        <v>1805</v>
      </c>
      <c r="I220" s="45">
        <v>13</v>
      </c>
      <c r="J220" s="45" t="s">
        <v>1337</v>
      </c>
      <c r="K220" s="45" t="s">
        <v>1338</v>
      </c>
      <c r="L220" s="182">
        <v>30</v>
      </c>
      <c r="M220" s="179"/>
      <c r="N220" s="179"/>
      <c r="O220" s="179"/>
      <c r="P220" s="179"/>
      <c r="Q220" s="179"/>
      <c r="R220" s="179"/>
      <c r="S220" s="179"/>
      <c r="T220" s="179"/>
      <c r="U220" s="179"/>
      <c r="V220" s="179"/>
      <c r="W220" s="179"/>
      <c r="X220" s="45" t="s">
        <v>1806</v>
      </c>
      <c r="Y220" s="179"/>
      <c r="Z220" s="179"/>
      <c r="AA220" s="179"/>
    </row>
    <row r="221" spans="1:27" ht="12.95" hidden="1" customHeight="1">
      <c r="A221" s="179"/>
      <c r="B221" s="38" t="str">
        <f>IF(COUNTIF($B$180:$B$203,31)=0,"",31&amp;CHAR(10))</f>
        <v/>
      </c>
      <c r="C221" s="58" t="str">
        <f>IF($B221=31&amp;CHAR(10),H221&amp;CHAR(10),"")</f>
        <v/>
      </c>
      <c r="D221" s="58" t="str">
        <f>IF($B221=31&amp;CHAR(10),I221&amp;CHAR(10),"")</f>
        <v/>
      </c>
      <c r="E221" s="58" t="str">
        <f>IF($B221=31&amp;CHAR(10),J221&amp;CHAR(10),"")</f>
        <v/>
      </c>
      <c r="F221" s="58" t="str">
        <f>IF($B221=31&amp;CHAR(10),K221&amp;CHAR(10),"")</f>
        <v/>
      </c>
      <c r="G221" s="58" t="str">
        <f>IF($B221=31&amp;CHAR(10),L221&amp;CHAR(10),"")</f>
        <v/>
      </c>
      <c r="H221" s="45" t="s">
        <v>1807</v>
      </c>
      <c r="I221" s="45">
        <v>14</v>
      </c>
      <c r="J221" s="45" t="s">
        <v>1313</v>
      </c>
      <c r="K221" s="45" t="s">
        <v>1314</v>
      </c>
      <c r="L221" s="182">
        <v>31</v>
      </c>
      <c r="M221" s="179"/>
      <c r="N221" s="179"/>
      <c r="O221" s="179"/>
      <c r="P221" s="179"/>
      <c r="Q221" s="179"/>
      <c r="R221" s="179"/>
      <c r="S221" s="179"/>
      <c r="T221" s="179"/>
      <c r="U221" s="179"/>
      <c r="V221" s="179"/>
      <c r="W221" s="179"/>
      <c r="X221" s="45" t="s">
        <v>1808</v>
      </c>
      <c r="Y221" s="179"/>
      <c r="Z221" s="179"/>
      <c r="AA221" s="179"/>
    </row>
    <row r="222" spans="1:27" ht="12.95" hidden="1" customHeight="1">
      <c r="A222" s="179"/>
      <c r="B222" s="38" t="str">
        <f>IF(COUNTIF($B$180:$B$203,32)=0,"",32&amp;CHAR(10))</f>
        <v/>
      </c>
      <c r="C222" s="58" t="str">
        <f>IF($B222=32&amp;CHAR(10),H222&amp;CHAR(10),"")</f>
        <v/>
      </c>
      <c r="D222" s="58" t="str">
        <f>IF($B222=32&amp;CHAR(10),I222&amp;CHAR(10),"")</f>
        <v/>
      </c>
      <c r="E222" s="58" t="str">
        <f>IF($B222=32&amp;CHAR(10),J222&amp;CHAR(10),"")</f>
        <v/>
      </c>
      <c r="F222" s="58" t="str">
        <f>IF($B222=32&amp;CHAR(10),K222&amp;CHAR(10),"")</f>
        <v/>
      </c>
      <c r="G222" s="58" t="str">
        <f>IF($B222=32&amp;CHAR(10),L222&amp;CHAR(10),"")</f>
        <v/>
      </c>
      <c r="H222" s="45" t="s">
        <v>1809</v>
      </c>
      <c r="I222" s="45">
        <v>15</v>
      </c>
      <c r="J222" s="45" t="s">
        <v>1317</v>
      </c>
      <c r="K222" s="45" t="s">
        <v>1318</v>
      </c>
      <c r="L222" s="182">
        <v>32</v>
      </c>
      <c r="M222" s="179"/>
      <c r="N222" s="179"/>
      <c r="O222" s="179"/>
      <c r="P222" s="179"/>
      <c r="Q222" s="179"/>
      <c r="R222" s="179"/>
      <c r="S222" s="179"/>
      <c r="T222" s="179"/>
      <c r="U222" s="179"/>
      <c r="V222" s="179"/>
      <c r="W222" s="179"/>
      <c r="X222" s="45" t="s">
        <v>1810</v>
      </c>
      <c r="Y222" s="179"/>
      <c r="Z222" s="179"/>
      <c r="AA222" s="179"/>
    </row>
    <row r="223" spans="1:27" ht="12.95" hidden="1" customHeight="1">
      <c r="A223" s="179"/>
      <c r="B223" s="38" t="str">
        <f>IF(COUNTIF($B$180:$B$203,33)=0,"",33&amp;CHAR(10))</f>
        <v/>
      </c>
      <c r="C223" s="58" t="str">
        <f>IF($B223=33&amp;CHAR(10),H223&amp;CHAR(10),"")</f>
        <v/>
      </c>
      <c r="D223" s="58" t="str">
        <f>IF($B223=33&amp;CHAR(10),I223&amp;CHAR(10),"")</f>
        <v/>
      </c>
      <c r="E223" s="58" t="str">
        <f>IF($B223=33&amp;CHAR(10),J223&amp;CHAR(10),"")</f>
        <v/>
      </c>
      <c r="F223" s="58" t="str">
        <f>IF($B223=33&amp;CHAR(10),K223&amp;CHAR(10),"")</f>
        <v/>
      </c>
      <c r="G223" s="58" t="str">
        <f>IF($B223=33&amp;CHAR(10),L223&amp;CHAR(10),"")</f>
        <v/>
      </c>
      <c r="H223" s="45" t="s">
        <v>1811</v>
      </c>
      <c r="I223" s="45">
        <v>16</v>
      </c>
      <c r="J223" s="45" t="s">
        <v>1321</v>
      </c>
      <c r="K223" s="45" t="s">
        <v>1322</v>
      </c>
      <c r="L223" s="182">
        <v>33</v>
      </c>
      <c r="M223" s="179"/>
      <c r="N223" s="179"/>
      <c r="O223" s="179"/>
      <c r="P223" s="179"/>
      <c r="Q223" s="179"/>
      <c r="R223" s="179"/>
      <c r="S223" s="179"/>
      <c r="T223" s="179"/>
      <c r="U223" s="179"/>
      <c r="V223" s="179"/>
      <c r="W223" s="179"/>
      <c r="X223" s="45" t="s">
        <v>1812</v>
      </c>
      <c r="Y223" s="179"/>
      <c r="Z223" s="179"/>
      <c r="AA223" s="179"/>
    </row>
    <row r="224" spans="1:27" ht="12.95" hidden="1" customHeight="1">
      <c r="A224" s="179"/>
      <c r="B224" s="38" t="str">
        <f>IF(COUNTIF($B$180:$B$203,34)=0,"",34&amp;CHAR(10))</f>
        <v/>
      </c>
      <c r="C224" s="58" t="str">
        <f>IF($B224=34&amp;CHAR(10),H224&amp;CHAR(10),"")</f>
        <v/>
      </c>
      <c r="D224" s="58" t="str">
        <f>IF($B224=34&amp;CHAR(10),I224&amp;CHAR(10),"")</f>
        <v/>
      </c>
      <c r="E224" s="58" t="str">
        <f>IF($B224=34&amp;CHAR(10),J224&amp;CHAR(10),"")</f>
        <v/>
      </c>
      <c r="F224" s="58" t="str">
        <f>IF($B224=34&amp;CHAR(10),K224&amp;CHAR(10),"")</f>
        <v/>
      </c>
      <c r="G224" s="58" t="str">
        <f>IF($B224=34&amp;CHAR(10),L224&amp;CHAR(10),"")</f>
        <v/>
      </c>
      <c r="H224" s="45" t="s">
        <v>1813</v>
      </c>
      <c r="I224" s="45">
        <v>17</v>
      </c>
      <c r="J224" s="45" t="s">
        <v>1325</v>
      </c>
      <c r="K224" s="45" t="s">
        <v>1326</v>
      </c>
      <c r="L224" s="182">
        <v>34</v>
      </c>
      <c r="M224" s="179"/>
      <c r="N224" s="179"/>
      <c r="O224" s="179"/>
      <c r="P224" s="179"/>
      <c r="Q224" s="179"/>
      <c r="R224" s="179"/>
      <c r="S224" s="179"/>
      <c r="T224" s="179"/>
      <c r="U224" s="179"/>
      <c r="V224" s="179"/>
      <c r="W224" s="179"/>
      <c r="X224" s="45" t="s">
        <v>1814</v>
      </c>
      <c r="Y224" s="179"/>
      <c r="Z224" s="179"/>
      <c r="AA224" s="179"/>
    </row>
    <row r="225" spans="1:27" ht="12.95" hidden="1" customHeight="1">
      <c r="A225" s="179"/>
      <c r="B225" s="38" t="str">
        <f>IF(COUNTIF($B$180:$B$203,35)=0,"",35&amp;CHAR(10))</f>
        <v/>
      </c>
      <c r="C225" s="58" t="str">
        <f>IF($B225=35&amp;CHAR(10),H225&amp;CHAR(10),"")</f>
        <v/>
      </c>
      <c r="D225" s="58" t="str">
        <f>IF($B225=35&amp;CHAR(10),I225&amp;CHAR(10),"")</f>
        <v/>
      </c>
      <c r="E225" s="58" t="str">
        <f>IF($B225=35&amp;CHAR(10),J225&amp;CHAR(10),"")</f>
        <v/>
      </c>
      <c r="F225" s="58" t="str">
        <f>IF($B225=35&amp;CHAR(10),K225&amp;CHAR(10),"")</f>
        <v/>
      </c>
      <c r="G225" s="58" t="str">
        <f>IF($B225=35&amp;CHAR(10),L225&amp;CHAR(10),"")</f>
        <v/>
      </c>
      <c r="H225" s="45" t="s">
        <v>1815</v>
      </c>
      <c r="I225" s="45">
        <v>18</v>
      </c>
      <c r="J225" s="45" t="s">
        <v>1329</v>
      </c>
      <c r="K225" s="45" t="s">
        <v>1330</v>
      </c>
      <c r="L225" s="182">
        <v>35</v>
      </c>
      <c r="M225" s="179"/>
      <c r="N225" s="179"/>
      <c r="O225" s="179"/>
      <c r="P225" s="179"/>
      <c r="Q225" s="179"/>
      <c r="R225" s="179"/>
      <c r="S225" s="179"/>
      <c r="T225" s="179"/>
      <c r="U225" s="179"/>
      <c r="V225" s="179"/>
      <c r="W225" s="179"/>
      <c r="X225" s="45" t="s">
        <v>1816</v>
      </c>
      <c r="Y225" s="179"/>
      <c r="Z225" s="179"/>
      <c r="AA225" s="179"/>
    </row>
    <row r="226" spans="1:27" ht="2.1" hidden="1" customHeight="1">
      <c r="A226" s="179"/>
      <c r="B226" s="38" t="str">
        <f>IF(COUNTIF($B$180:$B$203,36)=0,"",36&amp;CHAR(10))</f>
        <v/>
      </c>
      <c r="C226" s="58" t="str">
        <f>IF($B226=36&amp;CHAR(10),H226&amp;CHAR(10),"")</f>
        <v/>
      </c>
      <c r="D226" s="58" t="str">
        <f>IF($B226=36&amp;CHAR(10),I226&amp;CHAR(10),"")</f>
        <v/>
      </c>
      <c r="E226" s="58" t="str">
        <f>IF($B226=36&amp;CHAR(10),J226&amp;CHAR(10),"")</f>
        <v/>
      </c>
      <c r="F226" s="58" t="str">
        <f>IF($B226=36&amp;CHAR(10),K226&amp;CHAR(10),"")</f>
        <v/>
      </c>
      <c r="G226" s="58" t="str">
        <f>IF($B226=36&amp;CHAR(10),L226&amp;CHAR(10),"")</f>
        <v/>
      </c>
      <c r="H226" s="45" t="s">
        <v>1817</v>
      </c>
      <c r="I226" s="45">
        <v>52</v>
      </c>
      <c r="J226" s="45" t="s">
        <v>1424</v>
      </c>
      <c r="K226" s="45" t="s">
        <v>1425</v>
      </c>
      <c r="L226" s="182">
        <v>36</v>
      </c>
      <c r="M226" s="179"/>
      <c r="N226" s="179"/>
      <c r="O226" s="179"/>
      <c r="P226" s="179"/>
      <c r="Q226" s="179"/>
      <c r="R226" s="179"/>
      <c r="S226" s="179"/>
      <c r="T226" s="179"/>
      <c r="U226" s="179"/>
      <c r="V226" s="179"/>
      <c r="W226" s="179"/>
      <c r="X226" s="45" t="s">
        <v>1818</v>
      </c>
      <c r="Y226" s="179"/>
      <c r="Z226" s="179"/>
      <c r="AA226" s="179"/>
    </row>
    <row r="227" spans="1:27" ht="0.95" hidden="1" customHeight="1">
      <c r="A227" s="179"/>
      <c r="B227" s="38" t="str">
        <f>IF(COUNTIF($B$180:$B$203,37)=0,"",37&amp;CHAR(10))</f>
        <v/>
      </c>
      <c r="C227" s="58" t="str">
        <f>IF($B227=37&amp;CHAR(10),H227&amp;CHAR(10),"")</f>
        <v/>
      </c>
      <c r="D227" s="58" t="str">
        <f>IF($B227=37&amp;CHAR(10),I227&amp;CHAR(10),"")</f>
        <v/>
      </c>
      <c r="E227" s="58" t="str">
        <f>IF($B227=37&amp;CHAR(10),J227&amp;CHAR(10),"")</f>
        <v/>
      </c>
      <c r="F227" s="58" t="str">
        <f>IF($B227=37&amp;CHAR(10),K227&amp;CHAR(10),"")</f>
        <v/>
      </c>
      <c r="G227" s="58" t="str">
        <f>IF($B227=37&amp;CHAR(10),L227&amp;CHAR(10),"")</f>
        <v/>
      </c>
      <c r="H227" s="45" t="s">
        <v>1819</v>
      </c>
      <c r="I227" s="45">
        <v>31</v>
      </c>
      <c r="J227" s="45" t="s">
        <v>1341</v>
      </c>
      <c r="K227" s="45" t="s">
        <v>1342</v>
      </c>
      <c r="L227" s="182">
        <v>37</v>
      </c>
      <c r="M227" s="179"/>
      <c r="N227" s="179"/>
      <c r="O227" s="179"/>
      <c r="P227" s="179"/>
      <c r="Q227" s="179"/>
      <c r="R227" s="179"/>
      <c r="S227" s="179"/>
      <c r="T227" s="179"/>
      <c r="U227" s="179"/>
      <c r="V227" s="179"/>
      <c r="W227" s="179"/>
      <c r="X227" s="45" t="s">
        <v>1820</v>
      </c>
      <c r="Y227" s="179"/>
      <c r="Z227" s="179"/>
      <c r="AA227" s="179"/>
    </row>
    <row r="228" spans="1:27" ht="0.95" hidden="1" customHeight="1">
      <c r="A228" s="179"/>
      <c r="B228" s="38" t="str">
        <f>IF(COUNTIF($B$180:$B$203,38)=0,"",38&amp;CHAR(10))</f>
        <v/>
      </c>
      <c r="C228" s="58" t="str">
        <f>IF($B228=38&amp;CHAR(10),H228&amp;CHAR(10),"")</f>
        <v/>
      </c>
      <c r="D228" s="58" t="str">
        <f>IF($B228=38&amp;CHAR(10),I228&amp;CHAR(10),"")</f>
        <v/>
      </c>
      <c r="E228" s="58" t="str">
        <f>IF($B228=38&amp;CHAR(10),J228&amp;CHAR(10),"")</f>
        <v/>
      </c>
      <c r="F228" s="58" t="str">
        <f>IF($B228=38&amp;CHAR(10),K228&amp;CHAR(10),"")</f>
        <v/>
      </c>
      <c r="G228" s="58" t="str">
        <f>IF($B228=38&amp;CHAR(10),L228&amp;CHAR(10),"")</f>
        <v/>
      </c>
      <c r="H228" s="45" t="s">
        <v>1821</v>
      </c>
      <c r="I228" s="45">
        <v>32</v>
      </c>
      <c r="J228" s="45" t="s">
        <v>1345</v>
      </c>
      <c r="K228" s="45" t="s">
        <v>1346</v>
      </c>
      <c r="L228" s="182">
        <v>38</v>
      </c>
      <c r="M228" s="179"/>
      <c r="N228" s="179"/>
      <c r="O228" s="179"/>
      <c r="P228" s="179"/>
      <c r="Q228" s="179"/>
      <c r="R228" s="179"/>
      <c r="S228" s="179"/>
      <c r="T228" s="179"/>
      <c r="U228" s="179"/>
      <c r="V228" s="179"/>
      <c r="W228" s="179"/>
      <c r="X228" s="45" t="s">
        <v>1822</v>
      </c>
      <c r="Y228" s="179"/>
      <c r="Z228" s="179"/>
      <c r="AA228" s="179"/>
    </row>
    <row r="229" spans="1:27" ht="0.95" hidden="1" customHeight="1">
      <c r="A229" s="179"/>
      <c r="B229" s="38" t="str">
        <f>IF(COUNTIF($B$180:$B$203,39)=0,"",39&amp;CHAR(10))</f>
        <v/>
      </c>
      <c r="C229" s="58" t="str">
        <f>IF($B229=39&amp;CHAR(10),H229&amp;CHAR(10),"")</f>
        <v/>
      </c>
      <c r="D229" s="58" t="str">
        <f>IF($B229=39&amp;CHAR(10),I229&amp;CHAR(10),"")</f>
        <v/>
      </c>
      <c r="E229" s="58" t="str">
        <f>IF($B229=39&amp;CHAR(10),J229&amp;CHAR(10),"")</f>
        <v/>
      </c>
      <c r="F229" s="58" t="str">
        <f>IF($B229=39&amp;CHAR(10),K229&amp;CHAR(10),"")</f>
        <v/>
      </c>
      <c r="G229" s="58" t="str">
        <f>IF($B229=39&amp;CHAR(10),L229&amp;CHAR(10),"")</f>
        <v/>
      </c>
      <c r="H229" s="45" t="s">
        <v>1823</v>
      </c>
      <c r="I229" s="45">
        <v>33</v>
      </c>
      <c r="J229" s="45" t="s">
        <v>1349</v>
      </c>
      <c r="K229" s="45" t="s">
        <v>1350</v>
      </c>
      <c r="L229" s="182">
        <v>39</v>
      </c>
      <c r="M229" s="179"/>
      <c r="N229" s="179"/>
      <c r="O229" s="179"/>
      <c r="P229" s="179"/>
      <c r="Q229" s="179"/>
      <c r="R229" s="179"/>
      <c r="S229" s="179"/>
      <c r="T229" s="179"/>
      <c r="U229" s="179"/>
      <c r="V229" s="179"/>
      <c r="W229" s="179"/>
      <c r="X229" s="45" t="s">
        <v>1824</v>
      </c>
      <c r="Y229" s="179"/>
      <c r="Z229" s="179"/>
      <c r="AA229" s="179"/>
    </row>
    <row r="230" spans="1:27" ht="0.95" hidden="1" customHeight="1">
      <c r="A230" s="179"/>
      <c r="B230" s="38" t="str">
        <f>IF(COUNTIF($B$180:$B$203,40)=0,"",40&amp;CHAR(10))</f>
        <v/>
      </c>
      <c r="C230" s="58" t="str">
        <f>IF($B230=40&amp;CHAR(10),H230&amp;CHAR(10),"")</f>
        <v/>
      </c>
      <c r="D230" s="58" t="str">
        <f>IF($B230=40&amp;CHAR(10),I230&amp;CHAR(10),"")</f>
        <v/>
      </c>
      <c r="E230" s="58" t="str">
        <f>IF($B230=40&amp;CHAR(10),J230&amp;CHAR(10),"")</f>
        <v/>
      </c>
      <c r="F230" s="58" t="str">
        <f>IF($B230=40&amp;CHAR(10),K230&amp;CHAR(10),"")</f>
        <v/>
      </c>
      <c r="G230" s="58" t="str">
        <f>IF($B230=40&amp;CHAR(10),L230&amp;CHAR(10),"")</f>
        <v/>
      </c>
      <c r="H230" s="45" t="s">
        <v>1825</v>
      </c>
      <c r="I230" s="45">
        <v>34</v>
      </c>
      <c r="J230" s="45" t="s">
        <v>1353</v>
      </c>
      <c r="K230" s="45" t="s">
        <v>1354</v>
      </c>
      <c r="L230" s="182">
        <v>40</v>
      </c>
      <c r="M230" s="179"/>
      <c r="N230" s="179"/>
      <c r="O230" s="179"/>
      <c r="P230" s="179"/>
      <c r="Q230" s="179"/>
      <c r="R230" s="179"/>
      <c r="S230" s="179"/>
      <c r="T230" s="179"/>
      <c r="U230" s="179"/>
      <c r="V230" s="179"/>
      <c r="W230" s="179"/>
      <c r="X230" s="45" t="s">
        <v>1826</v>
      </c>
      <c r="Y230" s="179"/>
      <c r="Z230" s="179"/>
      <c r="AA230" s="179"/>
    </row>
    <row r="231" spans="1:27" ht="0.95" hidden="1" customHeight="1">
      <c r="A231" s="179"/>
      <c r="B231" s="38" t="str">
        <f>IF(COUNTIF($B$180:$B$203,41)=0,"",41&amp;CHAR(10))</f>
        <v/>
      </c>
      <c r="C231" s="58" t="str">
        <f>IF($B231=41&amp;CHAR(10),H231&amp;CHAR(10),"")</f>
        <v/>
      </c>
      <c r="D231" s="58" t="str">
        <f>IF($B231=41&amp;CHAR(10),I231&amp;CHAR(10),"")</f>
        <v/>
      </c>
      <c r="E231" s="58" t="str">
        <f>IF($B231=41&amp;CHAR(10),J231&amp;CHAR(10),"")</f>
        <v/>
      </c>
      <c r="F231" s="58" t="str">
        <f>IF($B231=41&amp;CHAR(10),K231&amp;CHAR(10),"")</f>
        <v/>
      </c>
      <c r="G231" s="58" t="str">
        <f>IF($B231=41&amp;CHAR(10),L231&amp;CHAR(10),"")</f>
        <v/>
      </c>
      <c r="H231" s="45" t="s">
        <v>1827</v>
      </c>
      <c r="I231" s="45">
        <v>35</v>
      </c>
      <c r="J231" s="45" t="s">
        <v>1357</v>
      </c>
      <c r="K231" s="45" t="s">
        <v>1358</v>
      </c>
      <c r="L231" s="182">
        <v>41</v>
      </c>
      <c r="M231" s="179"/>
      <c r="N231" s="179"/>
      <c r="O231" s="179"/>
      <c r="P231" s="179"/>
      <c r="Q231" s="179"/>
      <c r="R231" s="179"/>
      <c r="S231" s="179"/>
      <c r="T231" s="179"/>
      <c r="U231" s="179"/>
      <c r="V231" s="179"/>
      <c r="W231" s="179"/>
      <c r="X231" s="45" t="s">
        <v>1828</v>
      </c>
      <c r="Y231" s="179"/>
      <c r="Z231" s="179"/>
      <c r="AA231" s="179"/>
    </row>
    <row r="232" spans="1:27" ht="0.95" hidden="1" customHeight="1">
      <c r="A232" s="179"/>
      <c r="B232" s="38" t="str">
        <f>IF(COUNTIF($B$180:$B$203,42)=0,"",42&amp;CHAR(10))</f>
        <v/>
      </c>
      <c r="C232" s="58" t="str">
        <f>IF($B232=42&amp;CHAR(10),H232&amp;CHAR(10),"")</f>
        <v/>
      </c>
      <c r="D232" s="58" t="str">
        <f>IF($B232=42&amp;CHAR(10),I232&amp;CHAR(10),"")</f>
        <v/>
      </c>
      <c r="E232" s="58" t="str">
        <f>IF($B232=42&amp;CHAR(10),J232&amp;CHAR(10),"")</f>
        <v/>
      </c>
      <c r="F232" s="58" t="str">
        <f>IF($B232=42&amp;CHAR(10),K232&amp;CHAR(10),"")</f>
        <v/>
      </c>
      <c r="G232" s="58" t="str">
        <f>IF($B232=42&amp;CHAR(10),L232&amp;CHAR(10),"")</f>
        <v/>
      </c>
      <c r="H232" s="45" t="s">
        <v>1829</v>
      </c>
      <c r="I232" s="45">
        <v>36</v>
      </c>
      <c r="J232" s="45" t="s">
        <v>1361</v>
      </c>
      <c r="K232" s="45" t="s">
        <v>1362</v>
      </c>
      <c r="L232" s="182">
        <v>42</v>
      </c>
      <c r="M232" s="179"/>
      <c r="N232" s="179"/>
      <c r="O232" s="179"/>
      <c r="P232" s="179"/>
      <c r="Q232" s="179"/>
      <c r="R232" s="179"/>
      <c r="S232" s="179"/>
      <c r="T232" s="179"/>
      <c r="U232" s="179"/>
      <c r="V232" s="179"/>
      <c r="W232" s="179"/>
      <c r="X232" s="45" t="s">
        <v>1830</v>
      </c>
      <c r="Y232" s="179"/>
      <c r="Z232" s="179"/>
      <c r="AA232" s="179"/>
    </row>
    <row r="233" spans="1:27" ht="0.95" hidden="1" customHeight="1">
      <c r="A233" s="179"/>
      <c r="B233" s="38" t="str">
        <f>IF(COUNTIF($B$180:$B$203,43)=0,"",43&amp;CHAR(10))</f>
        <v/>
      </c>
      <c r="C233" s="58" t="str">
        <f>IF($B233=43&amp;CHAR(10),H233&amp;CHAR(10),"")</f>
        <v/>
      </c>
      <c r="D233" s="58" t="str">
        <f>IF($B233=43&amp;CHAR(10),I233&amp;CHAR(10),"")</f>
        <v/>
      </c>
      <c r="E233" s="58" t="str">
        <f>IF($B233=43&amp;CHAR(10),J233&amp;CHAR(10),"")</f>
        <v/>
      </c>
      <c r="F233" s="58" t="str">
        <f>IF($B233=43&amp;CHAR(10),K233&amp;CHAR(10),"")</f>
        <v/>
      </c>
      <c r="G233" s="58" t="str">
        <f>IF($B233=43&amp;CHAR(10),L233&amp;CHAR(10),"")</f>
        <v/>
      </c>
      <c r="H233" s="45" t="s">
        <v>1831</v>
      </c>
      <c r="I233" s="45">
        <v>37</v>
      </c>
      <c r="J233" s="45" t="s">
        <v>1365</v>
      </c>
      <c r="K233" s="45" t="s">
        <v>1366</v>
      </c>
      <c r="L233" s="182">
        <v>43</v>
      </c>
      <c r="M233" s="179"/>
      <c r="N233" s="179"/>
      <c r="O233" s="179"/>
      <c r="P233" s="179"/>
      <c r="Q233" s="179"/>
      <c r="R233" s="179"/>
      <c r="S233" s="179"/>
      <c r="T233" s="179"/>
      <c r="U233" s="179"/>
      <c r="V233" s="179"/>
      <c r="W233" s="179"/>
      <c r="X233" s="45" t="s">
        <v>1832</v>
      </c>
      <c r="Y233" s="179"/>
      <c r="Z233" s="179"/>
      <c r="AA233" s="179"/>
    </row>
    <row r="234" spans="1:27" ht="0.95" hidden="1" customHeight="1">
      <c r="A234" s="179"/>
      <c r="B234" s="38" t="str">
        <f>IF(COUNTIF($B$180:$B$203,44)=0,"",44&amp;CHAR(10))</f>
        <v/>
      </c>
      <c r="C234" s="58" t="str">
        <f>IF($B234=44&amp;CHAR(10),H234&amp;CHAR(10),"")</f>
        <v/>
      </c>
      <c r="D234" s="58" t="str">
        <f>IF($B234=44&amp;CHAR(10),I234&amp;CHAR(10),"")</f>
        <v/>
      </c>
      <c r="E234" s="58" t="str">
        <f>IF($B234=44&amp;CHAR(10),J234&amp;CHAR(10),"")</f>
        <v/>
      </c>
      <c r="F234" s="58" t="str">
        <f>IF($B234=44&amp;CHAR(10),K234&amp;CHAR(10),"")</f>
        <v/>
      </c>
      <c r="G234" s="58" t="str">
        <f>IF($B234=44&amp;CHAR(10),L234&amp;CHAR(10),"")</f>
        <v/>
      </c>
      <c r="H234" s="45" t="s">
        <v>1833</v>
      </c>
      <c r="I234" s="45">
        <v>38</v>
      </c>
      <c r="J234" s="45" t="s">
        <v>1369</v>
      </c>
      <c r="K234" s="45" t="s">
        <v>1370</v>
      </c>
      <c r="L234" s="182">
        <v>44</v>
      </c>
      <c r="M234" s="179"/>
      <c r="N234" s="179"/>
      <c r="O234" s="179"/>
      <c r="P234" s="179"/>
      <c r="Q234" s="179"/>
      <c r="R234" s="179"/>
      <c r="S234" s="179"/>
      <c r="T234" s="179"/>
      <c r="U234" s="179"/>
      <c r="V234" s="179"/>
      <c r="W234" s="179"/>
      <c r="X234" s="45" t="s">
        <v>1834</v>
      </c>
      <c r="Y234" s="179"/>
      <c r="Z234" s="179"/>
      <c r="AA234" s="179"/>
    </row>
    <row r="235" spans="1:27" ht="0.95" hidden="1" customHeight="1">
      <c r="A235" s="179"/>
      <c r="B235" s="38" t="str">
        <f>IF(COUNTIF($B$180:$B$203,45)=0,"",45&amp;CHAR(10))</f>
        <v/>
      </c>
      <c r="C235" s="58" t="str">
        <f>IF($B235=45&amp;CHAR(10),H235&amp;CHAR(10),"")</f>
        <v/>
      </c>
      <c r="D235" s="58" t="str">
        <f>IF($B235=45&amp;CHAR(10),I235&amp;CHAR(10),"")</f>
        <v/>
      </c>
      <c r="E235" s="58" t="str">
        <f>IF($B235=45&amp;CHAR(10),J235&amp;CHAR(10),"")</f>
        <v/>
      </c>
      <c r="F235" s="58" t="str">
        <f>IF($B235=45&amp;CHAR(10),K235&amp;CHAR(10),"")</f>
        <v/>
      </c>
      <c r="G235" s="58" t="str">
        <f>IF($B235=45&amp;CHAR(10),L235&amp;CHAR(10),"")</f>
        <v/>
      </c>
      <c r="H235" s="45" t="s">
        <v>1835</v>
      </c>
      <c r="I235" s="45">
        <v>39</v>
      </c>
      <c r="J235" s="45" t="s">
        <v>1373</v>
      </c>
      <c r="K235" s="45" t="s">
        <v>1374</v>
      </c>
      <c r="L235" s="182">
        <v>45</v>
      </c>
      <c r="M235" s="179"/>
      <c r="N235" s="179"/>
      <c r="O235" s="179"/>
      <c r="P235" s="179"/>
      <c r="Q235" s="179"/>
      <c r="R235" s="179"/>
      <c r="S235" s="179"/>
      <c r="T235" s="179"/>
      <c r="U235" s="179"/>
      <c r="V235" s="179"/>
      <c r="W235" s="179"/>
      <c r="X235" s="45" t="s">
        <v>1836</v>
      </c>
      <c r="Y235" s="179"/>
      <c r="Z235" s="179"/>
      <c r="AA235" s="179"/>
    </row>
    <row r="236" spans="1:27" ht="0.95" hidden="1" customHeight="1">
      <c r="A236" s="179"/>
      <c r="B236" s="38" t="str">
        <f>IF(COUNTIF($B$180:$B$203,46)=0,"",46&amp;CHAR(10))</f>
        <v/>
      </c>
      <c r="C236" s="58" t="str">
        <f>IF($B236=46&amp;CHAR(10),H236&amp;CHAR(10),"")</f>
        <v/>
      </c>
      <c r="D236" s="58" t="str">
        <f>IF($B236=46&amp;CHAR(10),I236&amp;CHAR(10),"")</f>
        <v/>
      </c>
      <c r="E236" s="58" t="str">
        <f>IF($B236=46&amp;CHAR(10),J236&amp;CHAR(10),"")</f>
        <v/>
      </c>
      <c r="F236" s="58" t="str">
        <f>IF($B236=46&amp;CHAR(10),K236&amp;CHAR(10),"")</f>
        <v/>
      </c>
      <c r="G236" s="58" t="str">
        <f>IF($B236=46&amp;CHAR(10),L236&amp;CHAR(10),"")</f>
        <v/>
      </c>
      <c r="H236" s="45" t="s">
        <v>1837</v>
      </c>
      <c r="I236" s="45">
        <v>40</v>
      </c>
      <c r="J236" s="45" t="s">
        <v>1377</v>
      </c>
      <c r="K236" s="45" t="s">
        <v>1378</v>
      </c>
      <c r="L236" s="182">
        <v>46</v>
      </c>
      <c r="M236" s="179"/>
      <c r="N236" s="179"/>
      <c r="O236" s="179"/>
      <c r="P236" s="179"/>
      <c r="Q236" s="179"/>
      <c r="R236" s="179"/>
      <c r="S236" s="179"/>
      <c r="T236" s="179"/>
      <c r="U236" s="179"/>
      <c r="V236" s="179"/>
      <c r="W236" s="179"/>
      <c r="X236" s="45" t="s">
        <v>1838</v>
      </c>
      <c r="Y236" s="179"/>
      <c r="Z236" s="179"/>
      <c r="AA236" s="179"/>
    </row>
    <row r="237" spans="1:27" ht="5.0999999999999996" hidden="1" customHeight="1">
      <c r="A237" s="179"/>
      <c r="B237" s="38" t="str">
        <f>IF(COUNTIF($B$180:$B$203,47)=0,"",47&amp;CHAR(10))</f>
        <v/>
      </c>
      <c r="C237" s="58" t="str">
        <f>IF($B237=47&amp;CHAR(10),H237&amp;CHAR(10),"")</f>
        <v/>
      </c>
      <c r="D237" s="58" t="str">
        <f>IF($B237=47&amp;CHAR(10),I237&amp;CHAR(10),"")</f>
        <v/>
      </c>
      <c r="E237" s="58" t="str">
        <f>IF($B237=47&amp;CHAR(10),J237&amp;CHAR(10),"")</f>
        <v/>
      </c>
      <c r="F237" s="58" t="str">
        <f>IF($B237=47&amp;CHAR(10),K237&amp;CHAR(10),"")</f>
        <v/>
      </c>
      <c r="G237" s="58" t="str">
        <f>IF($B237=47&amp;CHAR(10),L237&amp;CHAR(10),"")</f>
        <v/>
      </c>
      <c r="H237" s="45" t="s">
        <v>1839</v>
      </c>
      <c r="I237" s="45">
        <v>41</v>
      </c>
      <c r="J237" s="45" t="s">
        <v>1432</v>
      </c>
      <c r="K237" s="45" t="s">
        <v>1433</v>
      </c>
      <c r="L237" s="182">
        <v>47</v>
      </c>
      <c r="M237" s="179"/>
      <c r="N237" s="179"/>
      <c r="O237" s="179"/>
      <c r="P237" s="179"/>
      <c r="Q237" s="179"/>
      <c r="R237" s="179"/>
      <c r="S237" s="179"/>
      <c r="T237" s="179"/>
      <c r="U237" s="179"/>
      <c r="V237" s="179"/>
      <c r="W237" s="179"/>
      <c r="X237" s="45" t="s">
        <v>1840</v>
      </c>
      <c r="Y237" s="179"/>
      <c r="Z237" s="179"/>
      <c r="AA237" s="179"/>
    </row>
    <row r="238" spans="1:27" ht="0.95" hidden="1" customHeight="1">
      <c r="A238" s="179"/>
      <c r="B238" s="38" t="str">
        <f>IF(COUNTIF($B$180:$B$203,48)=0,"",48&amp;CHAR(10))</f>
        <v/>
      </c>
      <c r="C238" s="58" t="str">
        <f>IF($B238=48&amp;CHAR(10),H238&amp;CHAR(10),"")</f>
        <v/>
      </c>
      <c r="D238" s="58" t="str">
        <f>IF($B238=48&amp;CHAR(10),I238&amp;CHAR(10),"")</f>
        <v/>
      </c>
      <c r="E238" s="58" t="str">
        <f>IF($B238=48&amp;CHAR(10),J238&amp;CHAR(10),"")</f>
        <v/>
      </c>
      <c r="F238" s="58" t="str">
        <f>IF($B238=48&amp;CHAR(10),K238&amp;CHAR(10),"")</f>
        <v/>
      </c>
      <c r="G238" s="58" t="str">
        <f>IF($B238=48&amp;CHAR(10),L238&amp;CHAR(10),"")</f>
        <v/>
      </c>
      <c r="H238" s="45" t="s">
        <v>1841</v>
      </c>
      <c r="I238" s="45">
        <v>42</v>
      </c>
      <c r="J238" s="45" t="s">
        <v>1436</v>
      </c>
      <c r="K238" s="45" t="s">
        <v>1437</v>
      </c>
      <c r="L238" s="182">
        <v>48</v>
      </c>
      <c r="M238" s="179"/>
      <c r="N238" s="179"/>
      <c r="O238" s="179"/>
      <c r="P238" s="179"/>
      <c r="Q238" s="179"/>
      <c r="R238" s="179"/>
      <c r="S238" s="179"/>
      <c r="T238" s="179"/>
      <c r="U238" s="179"/>
      <c r="V238" s="179"/>
      <c r="W238" s="179"/>
      <c r="X238" s="45" t="s">
        <v>1842</v>
      </c>
      <c r="Y238" s="179"/>
      <c r="Z238" s="179"/>
      <c r="AA238" s="179"/>
    </row>
    <row r="239" spans="1:27" ht="0.95" hidden="1" customHeight="1">
      <c r="A239" s="179"/>
      <c r="B239" s="38" t="str">
        <f>IF(COUNTIF($B$180:$B$203,49)=0,"",49&amp;CHAR(10))</f>
        <v/>
      </c>
      <c r="C239" s="58" t="str">
        <f>IF($B239=49&amp;CHAR(10),H239&amp;CHAR(10),"")</f>
        <v/>
      </c>
      <c r="D239" s="58" t="str">
        <f>IF($B239=49&amp;CHAR(10),I239&amp;CHAR(10),"")</f>
        <v/>
      </c>
      <c r="E239" s="58" t="str">
        <f>IF($B239=49&amp;CHAR(10),J239&amp;CHAR(10),"")</f>
        <v/>
      </c>
      <c r="F239" s="58" t="str">
        <f>IF($B239=49&amp;CHAR(10),K239&amp;CHAR(10),"")</f>
        <v/>
      </c>
      <c r="G239" s="58" t="str">
        <f>IF($B239=49&amp;CHAR(10),L239&amp;CHAR(10),"")</f>
        <v/>
      </c>
      <c r="H239" s="45" t="s">
        <v>1843</v>
      </c>
      <c r="I239" s="45">
        <v>43</v>
      </c>
      <c r="J239" s="45" t="s">
        <v>1440</v>
      </c>
      <c r="K239" s="45" t="s">
        <v>1441</v>
      </c>
      <c r="L239" s="182">
        <v>49</v>
      </c>
      <c r="M239" s="179"/>
      <c r="N239" s="179"/>
      <c r="O239" s="179"/>
      <c r="P239" s="179"/>
      <c r="Q239" s="179"/>
      <c r="R239" s="179"/>
      <c r="S239" s="179"/>
      <c r="T239" s="179"/>
      <c r="U239" s="179"/>
      <c r="V239" s="179"/>
      <c r="W239" s="179"/>
      <c r="X239" s="45" t="s">
        <v>1844</v>
      </c>
      <c r="Y239" s="179"/>
      <c r="Z239" s="179"/>
      <c r="AA239" s="179"/>
    </row>
    <row r="240" spans="1:27" ht="0.95" hidden="1" customHeight="1">
      <c r="A240" s="179"/>
      <c r="B240" s="38" t="str">
        <f>IF(COUNTIF($B$180:$B$203,50)=0,"",50&amp;CHAR(10))</f>
        <v/>
      </c>
      <c r="C240" s="58" t="str">
        <f>IF($B240=50&amp;CHAR(10),H240&amp;CHAR(10),"")</f>
        <v/>
      </c>
      <c r="D240" s="58" t="str">
        <f>IF($B240=50&amp;CHAR(10),I240&amp;CHAR(10),"")</f>
        <v/>
      </c>
      <c r="E240" s="58" t="str">
        <f>IF($B240=50&amp;CHAR(10),J240&amp;CHAR(10),"")</f>
        <v/>
      </c>
      <c r="F240" s="58" t="str">
        <f>IF($B240=50&amp;CHAR(10),K240&amp;CHAR(10),"")</f>
        <v/>
      </c>
      <c r="G240" s="58" t="str">
        <f>IF($B240=50&amp;CHAR(10),L240&amp;CHAR(10),"")</f>
        <v/>
      </c>
      <c r="H240" s="45" t="s">
        <v>1845</v>
      </c>
      <c r="I240" s="45">
        <v>44</v>
      </c>
      <c r="J240" s="45" t="s">
        <v>1444</v>
      </c>
      <c r="K240" s="45" t="s">
        <v>1445</v>
      </c>
      <c r="L240" s="182">
        <v>50</v>
      </c>
      <c r="M240" s="179"/>
      <c r="N240" s="179"/>
      <c r="O240" s="179"/>
      <c r="P240" s="179"/>
      <c r="Q240" s="179"/>
      <c r="R240" s="179"/>
      <c r="S240" s="179"/>
      <c r="T240" s="179"/>
      <c r="U240" s="179"/>
      <c r="V240" s="179"/>
      <c r="W240" s="179"/>
      <c r="X240" s="45" t="s">
        <v>1846</v>
      </c>
      <c r="Y240" s="179"/>
      <c r="Z240" s="179"/>
      <c r="AA240" s="179"/>
    </row>
    <row r="241" spans="1:27" ht="0.95" hidden="1" customHeight="1">
      <c r="A241" s="179"/>
      <c r="B241" s="38" t="str">
        <f>IF(COUNTIF($B$180:$B$203,51)=0,"",51&amp;CHAR(10))</f>
        <v/>
      </c>
      <c r="C241" s="58" t="str">
        <f>IF($B241=51&amp;CHAR(10),H241&amp;CHAR(10),"")</f>
        <v/>
      </c>
      <c r="D241" s="58" t="str">
        <f>IF($B241=51&amp;CHAR(10),I241&amp;CHAR(10),"")</f>
        <v/>
      </c>
      <c r="E241" s="58" t="str">
        <f>IF($B241=51&amp;CHAR(10),J241&amp;CHAR(10),"")</f>
        <v/>
      </c>
      <c r="F241" s="58" t="str">
        <f>IF($B241=51&amp;CHAR(10),K241&amp;CHAR(10),"")</f>
        <v/>
      </c>
      <c r="G241" s="58" t="str">
        <f>IF($B241=51&amp;CHAR(10),L241&amp;CHAR(10),"")</f>
        <v/>
      </c>
      <c r="H241" s="45" t="s">
        <v>1847</v>
      </c>
      <c r="I241" s="45">
        <v>53</v>
      </c>
      <c r="J241" s="45" t="s">
        <v>1428</v>
      </c>
      <c r="K241" s="45" t="s">
        <v>1429</v>
      </c>
      <c r="L241" s="182">
        <v>51</v>
      </c>
      <c r="M241" s="179"/>
      <c r="N241" s="179"/>
      <c r="O241" s="179"/>
      <c r="P241" s="179"/>
      <c r="Q241" s="179"/>
      <c r="R241" s="179"/>
      <c r="S241" s="179"/>
      <c r="T241" s="179"/>
      <c r="U241" s="179"/>
      <c r="V241" s="179"/>
      <c r="W241" s="179"/>
      <c r="X241" s="45" t="s">
        <v>1848</v>
      </c>
      <c r="Y241" s="179"/>
      <c r="Z241" s="179"/>
      <c r="AA241" s="179"/>
    </row>
    <row r="242" spans="1:27" ht="3" hidden="1" customHeight="1">
      <c r="A242" s="179"/>
      <c r="B242" s="38" t="str">
        <f>IF(COUNTIF($B$180:$B$203,52)=0,"",52&amp;CHAR(10))</f>
        <v/>
      </c>
      <c r="C242" s="58" t="str">
        <f>IF($B242=52&amp;CHAR(10),H242&amp;CHAR(10),"")</f>
        <v/>
      </c>
      <c r="D242" s="58" t="str">
        <f>IF($B242=52&amp;CHAR(10),I242&amp;CHAR(10),"")</f>
        <v/>
      </c>
      <c r="E242" s="58" t="str">
        <f>IF($B242=52&amp;CHAR(10),J242&amp;CHAR(10),"")</f>
        <v/>
      </c>
      <c r="F242" s="58" t="str">
        <f>IF($B242=52&amp;CHAR(10),K242&amp;CHAR(10),"")</f>
        <v/>
      </c>
      <c r="G242" s="58" t="str">
        <f>IF($B242=52&amp;CHAR(10),L242&amp;CHAR(10),"")</f>
        <v/>
      </c>
      <c r="H242" s="45" t="s">
        <v>1849</v>
      </c>
      <c r="I242" s="45">
        <v>45</v>
      </c>
      <c r="J242" s="45" t="s">
        <v>1448</v>
      </c>
      <c r="K242" s="45" t="s">
        <v>1449</v>
      </c>
      <c r="L242" s="183">
        <v>52</v>
      </c>
      <c r="M242" s="179"/>
      <c r="N242" s="179"/>
      <c r="O242" s="179" t="str">
        <f t="shared" ref="O242:R243" si="16">IF($Z39=TRUE,H161&amp;CHAR(10),"")</f>
        <v/>
      </c>
      <c r="P242" s="179" t="str">
        <f t="shared" si="16"/>
        <v/>
      </c>
      <c r="Q242" s="179" t="str">
        <f t="shared" si="16"/>
        <v/>
      </c>
      <c r="R242" s="179" t="str">
        <f t="shared" si="16"/>
        <v/>
      </c>
      <c r="S242" s="179" t="str">
        <f>IF($Z39=TRUE,I161&amp;CHAR(10),"")</f>
        <v/>
      </c>
      <c r="T242" s="179" t="str">
        <f>IF($Z39=TRUE,M161&amp;CHAR(10),"")</f>
        <v/>
      </c>
      <c r="U242" s="179"/>
      <c r="V242" s="179"/>
      <c r="W242" s="179"/>
      <c r="X242" s="45" t="s">
        <v>1850</v>
      </c>
      <c r="Y242" s="179"/>
      <c r="Z242" s="179"/>
      <c r="AA242" s="179"/>
    </row>
    <row r="243" spans="1:27" ht="0.95" hidden="1" customHeight="1">
      <c r="A243" s="179"/>
      <c r="B243" s="179"/>
      <c r="C243" s="179"/>
      <c r="D243" s="179"/>
      <c r="E243" s="179"/>
      <c r="F243" s="179"/>
      <c r="G243" s="179"/>
      <c r="H243" s="179"/>
      <c r="I243" s="179"/>
      <c r="J243" s="179"/>
      <c r="K243" s="179"/>
      <c r="L243" s="179"/>
      <c r="M243" s="179"/>
      <c r="N243" s="179"/>
      <c r="O243" s="179" t="str">
        <f t="shared" si="16"/>
        <v/>
      </c>
      <c r="P243" s="179" t="str">
        <f t="shared" si="16"/>
        <v/>
      </c>
      <c r="Q243" s="179" t="str">
        <f t="shared" si="16"/>
        <v/>
      </c>
      <c r="R243" s="179" t="str">
        <f t="shared" si="16"/>
        <v/>
      </c>
      <c r="S243" s="179" t="str">
        <f>IF($Z40=TRUE,I162&amp;CHAR(10),"")</f>
        <v/>
      </c>
      <c r="T243" s="179" t="str">
        <f>IF($Z40=TRUE,M162&amp;CHAR(10),"")</f>
        <v/>
      </c>
      <c r="U243" s="179"/>
      <c r="V243" s="179"/>
      <c r="W243" s="179"/>
      <c r="X243" s="179"/>
      <c r="Y243" s="179"/>
      <c r="Z243" s="179"/>
      <c r="AA243" s="179"/>
    </row>
    <row r="244" spans="1:27" ht="0.95" hidden="1" customHeight="1">
      <c r="A244" s="179"/>
      <c r="B244" s="38" t="str">
        <f>B288&amp;B205&amp;B206&amp;B207&amp;B208&amp;B209&amp;B210&amp;B211&amp;B212&amp;B213&amp;B214&amp;B215&amp;B216&amp;B217&amp;B218&amp;B219&amp;B220&amp;B221&amp;B222&amp;B223&amp;B224&amp;B225&amp;B226&amp;B227&amp;B228&amp;B229&amp;B230&amp;B231&amp;B232&amp;B233&amp;B234&amp;B235&amp;B236&amp;B237&amp;B238&amp;B239&amp;B240&amp;B241&amp;B242</f>
        <v/>
      </c>
      <c r="C244" s="38" t="str">
        <f>C288&amp;C205&amp;C206&amp;C207&amp;C208&amp;C209&amp;C210&amp;C211&amp;C212&amp;C213&amp;C214&amp;C215&amp;C216&amp;C217&amp;C218&amp;C219&amp;C220&amp;C221&amp;C222&amp;C223&amp;C224&amp;C225&amp;C226&amp;C227&amp;C228&amp;C229&amp;C230&amp;C231&amp;C232&amp;C233&amp;C234&amp;C235&amp;C236&amp;C237&amp;C238&amp;C239&amp;C240&amp;C241&amp;C242</f>
        <v/>
      </c>
      <c r="D244" s="38" t="str">
        <f>D288&amp;D205&amp;D206&amp;D207&amp;D208&amp;D209&amp;D210&amp;D211&amp;D212&amp;D213&amp;D214&amp;D215&amp;D216&amp;D217&amp;D218&amp;D219&amp;D220&amp;D221&amp;D222&amp;D223&amp;D224&amp;D225&amp;D226&amp;D227&amp;D228&amp;D229&amp;D230&amp;D231&amp;D232&amp;D233&amp;D234&amp;D235&amp;D236&amp;D237&amp;D238&amp;D239&amp;D240&amp;D241&amp;D242</f>
        <v/>
      </c>
      <c r="E244" s="38" t="str">
        <f>E288&amp;E205&amp;E206&amp;E207&amp;E208&amp;E209&amp;E210&amp;E211&amp;E212&amp;E213&amp;E214&amp;E215&amp;E216&amp;E217&amp;E218&amp;E219&amp;E220&amp;E221&amp;E222&amp;E223&amp;E224&amp;E225&amp;E226&amp;E227&amp;E228&amp;E229&amp;E230&amp;E231&amp;E232&amp;E233&amp;E234&amp;E235&amp;E236&amp;E237&amp;E238&amp;E239&amp;E240&amp;E241&amp;E242</f>
        <v/>
      </c>
      <c r="F244" s="38" t="str">
        <f>F288&amp;F205&amp;F206&amp;F207&amp;F208&amp;F209&amp;F210&amp;F211&amp;F212&amp;F213&amp;F214&amp;F215&amp;F216&amp;F217&amp;F218&amp;F219&amp;F220&amp;F221&amp;F222&amp;F223&amp;F224&amp;F225&amp;F226&amp;F227&amp;F228&amp;F229&amp;F230&amp;F231&amp;F232&amp;F233&amp;F234&amp;F235&amp;F236&amp;F237&amp;F238&amp;F239&amp;F240&amp;F241&amp;F242</f>
        <v/>
      </c>
      <c r="G244" s="38" t="str">
        <f>D288&amp;G205&amp;G206&amp;G207&amp;G208&amp;G209&amp;G210&amp;G211&amp;G212&amp;G213&amp;G214&amp;G215&amp;G216&amp;G217&amp;G218&amp;G219&amp;G220&amp;G221&amp;G222&amp;G223&amp;G224&amp;G225&amp;G226&amp;G227&amp;G228&amp;G229&amp;G230&amp;G231&amp;G232&amp;G233&amp;G234&amp;G235&amp;G236&amp;G237&amp;G238&amp;G239&amp;G240&amp;G241&amp;G242</f>
        <v/>
      </c>
      <c r="H244" s="38" t="str">
        <f t="shared" ref="H244:H275" si="17">IF(C244="","",LEFT(C244&amp;"訓練を行う", FIND(CHAR(10),C244) - 1))</f>
        <v/>
      </c>
      <c r="I244" s="38" t="str">
        <f>IF(D244="","",LEFT(D244&amp;"訓練を行う", FIND(CHAR(10),D244) - 1))</f>
        <v/>
      </c>
      <c r="J244" s="38" t="str">
        <f t="shared" ref="J244:J275" si="18">IF(E244="","",LEFT(E244&amp;"訓練を行う", FIND(CHAR(10),E244) - 1))</f>
        <v/>
      </c>
      <c r="K244" s="38" t="str">
        <f t="shared" ref="K244:K275" si="19">IF(F244="","",LEFT(F244&amp;"訓練を行う", FIND(CHAR(10),F244) - 1))</f>
        <v/>
      </c>
      <c r="L244" s="38" t="str">
        <f>IF(G244="","",LEFT(G244, FIND(CHAR(10),G244) - 1))</f>
        <v/>
      </c>
      <c r="M244" s="179"/>
      <c r="N244" s="179"/>
      <c r="O244" s="179" t="str">
        <f>IF($Z41=TRUE,H244&amp;CHAR(10),"")</f>
        <v/>
      </c>
      <c r="P244" s="179" t="str">
        <f>IF($Z41=TRUE,I244&amp;CHAR(10),"")</f>
        <v/>
      </c>
      <c r="Q244" s="179" t="str">
        <f>IF($Z41=TRUE,J244&amp;CHAR(10),"")</f>
        <v/>
      </c>
      <c r="R244" s="179" t="str">
        <f t="shared" ref="P244:T259" si="20">IF($Z41=TRUE,K244&amp;CHAR(10),"")</f>
        <v/>
      </c>
      <c r="S244" s="179" t="str">
        <f>IF($Z41=TRUE,L244&amp;CHAR(10),"")</f>
        <v/>
      </c>
      <c r="T244" s="179" t="str">
        <f t="shared" si="20"/>
        <v/>
      </c>
      <c r="U244" s="179" t="str">
        <f>K244</f>
        <v/>
      </c>
      <c r="V244" s="179"/>
      <c r="W244" s="179"/>
      <c r="X244" s="179"/>
      <c r="Y244" s="179"/>
      <c r="Z244" s="179"/>
      <c r="AA244" s="179"/>
    </row>
    <row r="245" spans="1:27" ht="0.95" hidden="1" customHeight="1">
      <c r="A245" s="179"/>
      <c r="B245" s="102" t="str">
        <f t="shared" ref="B245:G245" si="21">IF(B244="","",MID(B244, FIND(CHAR(10), B244) + 1, LEN(B244)))</f>
        <v/>
      </c>
      <c r="C245" s="102" t="str">
        <f t="shared" si="21"/>
        <v/>
      </c>
      <c r="D245" s="102" t="str">
        <f t="shared" si="21"/>
        <v/>
      </c>
      <c r="E245" s="102" t="str">
        <f t="shared" si="21"/>
        <v/>
      </c>
      <c r="F245" s="102" t="str">
        <f t="shared" si="21"/>
        <v/>
      </c>
      <c r="G245" s="102" t="str">
        <f t="shared" si="21"/>
        <v/>
      </c>
      <c r="H245" s="38" t="str">
        <f t="shared" si="17"/>
        <v/>
      </c>
      <c r="I245" s="38" t="str">
        <f t="shared" ref="I245:I275" si="22">IF(D245="","",LEFT(D245&amp;"訓練を行う", FIND(CHAR(10),D245) - 1))</f>
        <v/>
      </c>
      <c r="J245" s="38" t="str">
        <f t="shared" si="18"/>
        <v/>
      </c>
      <c r="K245" s="38" t="str">
        <f t="shared" si="19"/>
        <v/>
      </c>
      <c r="L245" s="38" t="str">
        <f t="shared" ref="L245:L275" si="23">IF(G245="","",LEFT(G245, FIND(CHAR(10),G245) - 1))</f>
        <v/>
      </c>
      <c r="M245" s="179"/>
      <c r="N245" s="179"/>
      <c r="O245" s="179" t="str">
        <f t="shared" ref="O245:O275" si="24">IF($Z42=TRUE,H245&amp;CHAR(10),"")</f>
        <v/>
      </c>
      <c r="P245" s="179" t="str">
        <f t="shared" si="20"/>
        <v/>
      </c>
      <c r="Q245" s="179" t="str">
        <f t="shared" si="20"/>
        <v/>
      </c>
      <c r="R245" s="179" t="str">
        <f t="shared" si="20"/>
        <v/>
      </c>
      <c r="S245" s="179" t="str">
        <f>IF($Z42=TRUE,L245&amp;CHAR(10),"")</f>
        <v/>
      </c>
      <c r="T245" s="179" t="str">
        <f t="shared" si="20"/>
        <v/>
      </c>
      <c r="U245" s="179"/>
      <c r="V245" s="179"/>
      <c r="W245" s="179"/>
      <c r="X245" s="179"/>
      <c r="Y245" s="179"/>
      <c r="Z245" s="179"/>
      <c r="AA245" s="179"/>
    </row>
    <row r="246" spans="1:27" ht="0.95" hidden="1" customHeight="1">
      <c r="A246" s="179"/>
      <c r="B246" s="102" t="str">
        <f t="shared" ref="B246:G246" si="25">IF(B245="","",MID(B245, FIND(CHAR(10), B245) + 1, LEN(B245)))</f>
        <v/>
      </c>
      <c r="C246" s="102" t="str">
        <f>IF(C245="","",MID(C245, FIND(CHAR(10), C245) + 1, LEN(C245)))</f>
        <v/>
      </c>
      <c r="D246" s="102" t="str">
        <f t="shared" si="25"/>
        <v/>
      </c>
      <c r="E246" s="102" t="str">
        <f t="shared" si="25"/>
        <v/>
      </c>
      <c r="F246" s="102" t="str">
        <f t="shared" si="25"/>
        <v/>
      </c>
      <c r="G246" s="102" t="str">
        <f t="shared" si="25"/>
        <v/>
      </c>
      <c r="H246" s="38" t="str">
        <f t="shared" si="17"/>
        <v/>
      </c>
      <c r="I246" s="38" t="str">
        <f>IF(D246="","",LEFT(D246&amp;"訓練を行う", FIND(CHAR(10),D246) - 1))</f>
        <v/>
      </c>
      <c r="J246" s="38" t="str">
        <f t="shared" si="18"/>
        <v/>
      </c>
      <c r="K246" s="38" t="str">
        <f t="shared" si="19"/>
        <v/>
      </c>
      <c r="L246" s="38" t="str">
        <f>IF(G246="","",LEFT(G246, FIND(CHAR(10),G246) - 1))</f>
        <v/>
      </c>
      <c r="M246" s="179"/>
      <c r="N246" s="179"/>
      <c r="O246" s="179" t="str">
        <f t="shared" si="24"/>
        <v/>
      </c>
      <c r="P246" s="179" t="str">
        <f>IF($Z43=TRUE,I246&amp;CHAR(10),"")</f>
        <v/>
      </c>
      <c r="Q246" s="179" t="str">
        <f t="shared" si="20"/>
        <v/>
      </c>
      <c r="R246" s="179" t="str">
        <f t="shared" si="20"/>
        <v/>
      </c>
      <c r="S246" s="179" t="str">
        <f>IF($Z43=TRUE,L246&amp;CHAR(10),"")</f>
        <v/>
      </c>
      <c r="T246" s="179" t="str">
        <f t="shared" si="20"/>
        <v/>
      </c>
      <c r="U246" s="179"/>
      <c r="V246" s="179"/>
      <c r="W246" s="179"/>
      <c r="X246" s="179"/>
      <c r="Y246" s="179"/>
      <c r="Z246" s="179"/>
      <c r="AA246" s="179"/>
    </row>
    <row r="247" spans="1:27" ht="8.1" hidden="1" customHeight="1">
      <c r="A247" s="179"/>
      <c r="B247" s="102" t="str">
        <f t="shared" ref="B247:G247" si="26">IF(B246="","",MID(B246, FIND(CHAR(10), B246) + 1, LEN(B246)))</f>
        <v/>
      </c>
      <c r="C247" s="102" t="str">
        <f>IF(C246="","",MID(C246, FIND(CHAR(10), C246) + 1, LEN(C246)))</f>
        <v/>
      </c>
      <c r="D247" s="102" t="str">
        <f t="shared" si="26"/>
        <v/>
      </c>
      <c r="E247" s="102" t="str">
        <f t="shared" si="26"/>
        <v/>
      </c>
      <c r="F247" s="102" t="str">
        <f t="shared" si="26"/>
        <v/>
      </c>
      <c r="G247" s="102" t="str">
        <f t="shared" si="26"/>
        <v/>
      </c>
      <c r="H247" s="38" t="str">
        <f t="shared" si="17"/>
        <v/>
      </c>
      <c r="I247" s="38" t="str">
        <f t="shared" si="22"/>
        <v/>
      </c>
      <c r="J247" s="38" t="str">
        <f t="shared" si="18"/>
        <v/>
      </c>
      <c r="K247" s="38" t="str">
        <f t="shared" si="19"/>
        <v/>
      </c>
      <c r="L247" s="38" t="str">
        <f t="shared" si="23"/>
        <v/>
      </c>
      <c r="M247" s="179"/>
      <c r="N247" s="179"/>
      <c r="O247" s="179" t="str">
        <f t="shared" si="24"/>
        <v/>
      </c>
      <c r="P247" s="179" t="str">
        <f t="shared" si="20"/>
        <v/>
      </c>
      <c r="Q247" s="179" t="str">
        <f t="shared" si="20"/>
        <v/>
      </c>
      <c r="R247" s="179" t="str">
        <f t="shared" si="20"/>
        <v/>
      </c>
      <c r="S247" s="179" t="str">
        <f t="shared" si="20"/>
        <v/>
      </c>
      <c r="T247" s="179" t="str">
        <f t="shared" si="20"/>
        <v/>
      </c>
      <c r="U247" s="179"/>
      <c r="V247" s="179"/>
      <c r="W247" s="179"/>
      <c r="X247" s="179"/>
      <c r="Y247" s="179"/>
      <c r="Z247" s="179"/>
      <c r="AA247" s="179"/>
    </row>
    <row r="248" spans="1:27" ht="0.95" hidden="1" customHeight="1">
      <c r="A248" s="179"/>
      <c r="B248" s="102" t="str">
        <f t="shared" ref="B248:G248" si="27">IF(B247="","",MID(B247, FIND(CHAR(10), B247) + 1, LEN(B247)))</f>
        <v/>
      </c>
      <c r="C248" s="102" t="str">
        <f t="shared" si="27"/>
        <v/>
      </c>
      <c r="D248" s="102" t="str">
        <f t="shared" si="27"/>
        <v/>
      </c>
      <c r="E248" s="102" t="str">
        <f t="shared" si="27"/>
        <v/>
      </c>
      <c r="F248" s="102" t="str">
        <f t="shared" si="27"/>
        <v/>
      </c>
      <c r="G248" s="102" t="str">
        <f t="shared" si="27"/>
        <v/>
      </c>
      <c r="H248" s="38" t="str">
        <f t="shared" si="17"/>
        <v/>
      </c>
      <c r="I248" s="38" t="str">
        <f t="shared" si="22"/>
        <v/>
      </c>
      <c r="J248" s="38" t="str">
        <f t="shared" si="18"/>
        <v/>
      </c>
      <c r="K248" s="38" t="str">
        <f t="shared" si="19"/>
        <v/>
      </c>
      <c r="L248" s="38" t="str">
        <f>IF(G248="","",LEFT(G248, FIND(CHAR(10),G248) - 1))</f>
        <v/>
      </c>
      <c r="M248" s="179"/>
      <c r="N248" s="179"/>
      <c r="O248" s="179" t="str">
        <f t="shared" si="24"/>
        <v/>
      </c>
      <c r="P248" s="179" t="str">
        <f t="shared" si="20"/>
        <v/>
      </c>
      <c r="Q248" s="179" t="str">
        <f t="shared" si="20"/>
        <v/>
      </c>
      <c r="R248" s="179" t="str">
        <f t="shared" si="20"/>
        <v/>
      </c>
      <c r="S248" s="179" t="str">
        <f>IF($Z45=TRUE,L248&amp;CHAR(10),"")</f>
        <v/>
      </c>
      <c r="T248" s="179" t="str">
        <f t="shared" si="20"/>
        <v/>
      </c>
      <c r="U248" s="179"/>
      <c r="V248" s="179"/>
      <c r="W248" s="179"/>
      <c r="X248" s="179"/>
      <c r="Y248" s="179"/>
      <c r="Z248" s="179"/>
      <c r="AA248" s="179"/>
    </row>
    <row r="249" spans="1:27" ht="12.95" hidden="1" customHeight="1">
      <c r="A249" s="179"/>
      <c r="B249" s="102" t="str">
        <f t="shared" ref="B249:G249" si="28">IF(B248="","",MID(B248, FIND(CHAR(10), B248) + 1, LEN(B248)))</f>
        <v/>
      </c>
      <c r="C249" s="102" t="str">
        <f t="shared" si="28"/>
        <v/>
      </c>
      <c r="D249" s="102" t="str">
        <f t="shared" si="28"/>
        <v/>
      </c>
      <c r="E249" s="102" t="str">
        <f t="shared" si="28"/>
        <v/>
      </c>
      <c r="F249" s="102" t="str">
        <f t="shared" si="28"/>
        <v/>
      </c>
      <c r="G249" s="102" t="str">
        <f t="shared" si="28"/>
        <v/>
      </c>
      <c r="H249" s="38" t="str">
        <f t="shared" si="17"/>
        <v/>
      </c>
      <c r="I249" s="38" t="str">
        <f t="shared" si="22"/>
        <v/>
      </c>
      <c r="J249" s="38" t="str">
        <f t="shared" si="18"/>
        <v/>
      </c>
      <c r="K249" s="38" t="str">
        <f t="shared" si="19"/>
        <v/>
      </c>
      <c r="L249" s="38" t="str">
        <f t="shared" si="23"/>
        <v/>
      </c>
      <c r="M249" s="179"/>
      <c r="N249" s="179"/>
      <c r="O249" s="179" t="str">
        <f t="shared" si="24"/>
        <v/>
      </c>
      <c r="P249" s="179" t="str">
        <f t="shared" si="20"/>
        <v/>
      </c>
      <c r="Q249" s="179" t="str">
        <f t="shared" si="20"/>
        <v/>
      </c>
      <c r="R249" s="179" t="str">
        <f t="shared" si="20"/>
        <v/>
      </c>
      <c r="S249" s="179" t="str">
        <f t="shared" si="20"/>
        <v/>
      </c>
      <c r="T249" s="179" t="str">
        <f t="shared" si="20"/>
        <v/>
      </c>
      <c r="U249" s="179"/>
      <c r="V249" s="179"/>
      <c r="W249" s="179"/>
      <c r="X249" s="179"/>
      <c r="Y249" s="179"/>
      <c r="Z249" s="179"/>
      <c r="AA249" s="179"/>
    </row>
    <row r="250" spans="1:27" ht="9.9499999999999993" hidden="1" customHeight="1">
      <c r="A250" s="179"/>
      <c r="B250" s="102" t="str">
        <f t="shared" ref="B250:G250" si="29">IF(B249="","",MID(B249, FIND(CHAR(10), B249) + 1, LEN(B249)))</f>
        <v/>
      </c>
      <c r="C250" s="102" t="str">
        <f t="shared" si="29"/>
        <v/>
      </c>
      <c r="D250" s="102" t="str">
        <f t="shared" si="29"/>
        <v/>
      </c>
      <c r="E250" s="102" t="str">
        <f t="shared" si="29"/>
        <v/>
      </c>
      <c r="F250" s="102" t="str">
        <f t="shared" si="29"/>
        <v/>
      </c>
      <c r="G250" s="102" t="str">
        <f t="shared" si="29"/>
        <v/>
      </c>
      <c r="H250" s="38" t="str">
        <f t="shared" si="17"/>
        <v/>
      </c>
      <c r="I250" s="38" t="str">
        <f t="shared" si="22"/>
        <v/>
      </c>
      <c r="J250" s="38" t="str">
        <f t="shared" si="18"/>
        <v/>
      </c>
      <c r="K250" s="38" t="str">
        <f t="shared" si="19"/>
        <v/>
      </c>
      <c r="L250" s="38" t="str">
        <f t="shared" si="23"/>
        <v/>
      </c>
      <c r="M250" s="179"/>
      <c r="N250" s="179"/>
      <c r="O250" s="179" t="str">
        <f t="shared" si="24"/>
        <v/>
      </c>
      <c r="P250" s="179" t="str">
        <f t="shared" si="20"/>
        <v/>
      </c>
      <c r="Q250" s="179" t="str">
        <f t="shared" si="20"/>
        <v/>
      </c>
      <c r="R250" s="179" t="str">
        <f t="shared" si="20"/>
        <v/>
      </c>
      <c r="S250" s="179" t="str">
        <f t="shared" si="20"/>
        <v/>
      </c>
      <c r="T250" s="179" t="str">
        <f t="shared" si="20"/>
        <v/>
      </c>
      <c r="U250" s="179"/>
      <c r="V250" s="179"/>
      <c r="W250" s="179"/>
      <c r="X250" s="179"/>
      <c r="Y250" s="179"/>
      <c r="Z250" s="179"/>
      <c r="AA250" s="179"/>
    </row>
    <row r="251" spans="1:27" ht="0.95" hidden="1" customHeight="1">
      <c r="A251" s="179"/>
      <c r="B251" s="102" t="str">
        <f t="shared" ref="B251:G251" si="30">IF(B250="","",MID(B250, FIND(CHAR(10), B250) + 1, LEN(B250)))</f>
        <v/>
      </c>
      <c r="C251" s="102" t="str">
        <f t="shared" si="30"/>
        <v/>
      </c>
      <c r="D251" s="102" t="str">
        <f t="shared" si="30"/>
        <v/>
      </c>
      <c r="E251" s="102" t="str">
        <f t="shared" si="30"/>
        <v/>
      </c>
      <c r="F251" s="102" t="str">
        <f t="shared" si="30"/>
        <v/>
      </c>
      <c r="G251" s="102" t="str">
        <f t="shared" si="30"/>
        <v/>
      </c>
      <c r="H251" s="38" t="str">
        <f t="shared" si="17"/>
        <v/>
      </c>
      <c r="I251" s="38" t="str">
        <f t="shared" si="22"/>
        <v/>
      </c>
      <c r="J251" s="38" t="str">
        <f t="shared" si="18"/>
        <v/>
      </c>
      <c r="K251" s="38" t="str">
        <f t="shared" si="19"/>
        <v/>
      </c>
      <c r="L251" s="38" t="str">
        <f t="shared" si="23"/>
        <v/>
      </c>
      <c r="M251" s="179"/>
      <c r="N251" s="179"/>
      <c r="O251" s="179" t="str">
        <f t="shared" si="24"/>
        <v/>
      </c>
      <c r="P251" s="179" t="str">
        <f t="shared" si="20"/>
        <v/>
      </c>
      <c r="Q251" s="179" t="str">
        <f t="shared" si="20"/>
        <v/>
      </c>
      <c r="R251" s="179" t="str">
        <f t="shared" si="20"/>
        <v/>
      </c>
      <c r="S251" s="179" t="str">
        <f t="shared" si="20"/>
        <v/>
      </c>
      <c r="T251" s="179" t="str">
        <f t="shared" si="20"/>
        <v/>
      </c>
      <c r="U251" s="179"/>
      <c r="V251" s="179"/>
      <c r="W251" s="179"/>
      <c r="X251" s="179"/>
      <c r="Y251" s="179"/>
      <c r="Z251" s="179"/>
      <c r="AA251" s="179"/>
    </row>
    <row r="252" spans="1:27" ht="12.95" hidden="1" customHeight="1">
      <c r="A252" s="179"/>
      <c r="B252" s="102" t="str">
        <f t="shared" ref="B252:G252" si="31">IF(B251="","",MID(B251, FIND(CHAR(10), B251) + 1, LEN(B251)))</f>
        <v/>
      </c>
      <c r="C252" s="102" t="str">
        <f t="shared" si="31"/>
        <v/>
      </c>
      <c r="D252" s="102" t="str">
        <f t="shared" si="31"/>
        <v/>
      </c>
      <c r="E252" s="102" t="str">
        <f t="shared" si="31"/>
        <v/>
      </c>
      <c r="F252" s="102" t="str">
        <f t="shared" si="31"/>
        <v/>
      </c>
      <c r="G252" s="102" t="str">
        <f t="shared" si="31"/>
        <v/>
      </c>
      <c r="H252" s="38" t="str">
        <f t="shared" si="17"/>
        <v/>
      </c>
      <c r="I252" s="38" t="str">
        <f t="shared" si="22"/>
        <v/>
      </c>
      <c r="J252" s="38" t="str">
        <f t="shared" si="18"/>
        <v/>
      </c>
      <c r="K252" s="38" t="str">
        <f t="shared" si="19"/>
        <v/>
      </c>
      <c r="L252" s="38" t="str">
        <f t="shared" si="23"/>
        <v/>
      </c>
      <c r="M252" s="179"/>
      <c r="N252" s="179"/>
      <c r="O252" s="179" t="str">
        <f t="shared" si="24"/>
        <v/>
      </c>
      <c r="P252" s="179" t="str">
        <f t="shared" si="20"/>
        <v/>
      </c>
      <c r="Q252" s="179" t="str">
        <f t="shared" si="20"/>
        <v/>
      </c>
      <c r="R252" s="179" t="str">
        <f t="shared" si="20"/>
        <v/>
      </c>
      <c r="S252" s="179" t="str">
        <f t="shared" si="20"/>
        <v/>
      </c>
      <c r="T252" s="179" t="str">
        <f t="shared" si="20"/>
        <v/>
      </c>
      <c r="U252" s="179"/>
      <c r="V252" s="179"/>
      <c r="W252" s="179"/>
      <c r="X252" s="179"/>
      <c r="Y252" s="179"/>
      <c r="Z252" s="179"/>
      <c r="AA252" s="179"/>
    </row>
    <row r="253" spans="1:27" ht="12.95" hidden="1" customHeight="1">
      <c r="A253" s="179"/>
      <c r="B253" s="102" t="str">
        <f t="shared" ref="B253:G253" si="32">IF(B252="","",MID(B252, FIND(CHAR(10), B252) + 1, LEN(B252)))</f>
        <v/>
      </c>
      <c r="C253" s="102" t="str">
        <f t="shared" si="32"/>
        <v/>
      </c>
      <c r="D253" s="102" t="str">
        <f t="shared" si="32"/>
        <v/>
      </c>
      <c r="E253" s="102" t="str">
        <f t="shared" si="32"/>
        <v/>
      </c>
      <c r="F253" s="102" t="str">
        <f t="shared" si="32"/>
        <v/>
      </c>
      <c r="G253" s="102" t="str">
        <f t="shared" si="32"/>
        <v/>
      </c>
      <c r="H253" s="38" t="str">
        <f t="shared" si="17"/>
        <v/>
      </c>
      <c r="I253" s="38" t="str">
        <f t="shared" si="22"/>
        <v/>
      </c>
      <c r="J253" s="38" t="str">
        <f t="shared" si="18"/>
        <v/>
      </c>
      <c r="K253" s="38" t="str">
        <f t="shared" si="19"/>
        <v/>
      </c>
      <c r="L253" s="38" t="str">
        <f t="shared" si="23"/>
        <v/>
      </c>
      <c r="M253" s="179"/>
      <c r="N253" s="179"/>
      <c r="O253" s="179" t="str">
        <f t="shared" si="24"/>
        <v/>
      </c>
      <c r="P253" s="179" t="str">
        <f t="shared" si="20"/>
        <v/>
      </c>
      <c r="Q253" s="179" t="str">
        <f t="shared" si="20"/>
        <v/>
      </c>
      <c r="R253" s="179" t="str">
        <f t="shared" si="20"/>
        <v/>
      </c>
      <c r="S253" s="179" t="str">
        <f t="shared" si="20"/>
        <v/>
      </c>
      <c r="T253" s="179" t="str">
        <f t="shared" si="20"/>
        <v/>
      </c>
      <c r="U253" s="179"/>
      <c r="V253" s="179"/>
      <c r="W253" s="179"/>
      <c r="X253" s="179"/>
      <c r="Y253" s="179"/>
      <c r="Z253" s="179"/>
      <c r="AA253" s="179"/>
    </row>
    <row r="254" spans="1:27" ht="0.95" hidden="1" customHeight="1">
      <c r="A254" s="179"/>
      <c r="B254" s="102" t="str">
        <f t="shared" ref="B254:G254" si="33">IF(B253="","",MID(B253, FIND(CHAR(10), B253) + 1, LEN(B253)))</f>
        <v/>
      </c>
      <c r="C254" s="102" t="str">
        <f t="shared" si="33"/>
        <v/>
      </c>
      <c r="D254" s="102" t="str">
        <f t="shared" si="33"/>
        <v/>
      </c>
      <c r="E254" s="102" t="str">
        <f t="shared" si="33"/>
        <v/>
      </c>
      <c r="F254" s="102" t="str">
        <f t="shared" si="33"/>
        <v/>
      </c>
      <c r="G254" s="102" t="str">
        <f t="shared" si="33"/>
        <v/>
      </c>
      <c r="H254" s="38" t="str">
        <f t="shared" si="17"/>
        <v/>
      </c>
      <c r="I254" s="38" t="str">
        <f t="shared" si="22"/>
        <v/>
      </c>
      <c r="J254" s="38" t="str">
        <f t="shared" si="18"/>
        <v/>
      </c>
      <c r="K254" s="38" t="str">
        <f t="shared" si="19"/>
        <v/>
      </c>
      <c r="L254" s="38" t="str">
        <f t="shared" si="23"/>
        <v/>
      </c>
      <c r="M254" s="179"/>
      <c r="N254" s="179"/>
      <c r="O254" s="179" t="str">
        <f t="shared" si="24"/>
        <v/>
      </c>
      <c r="P254" s="179" t="str">
        <f t="shared" si="20"/>
        <v/>
      </c>
      <c r="Q254" s="179" t="str">
        <f t="shared" si="20"/>
        <v/>
      </c>
      <c r="R254" s="179" t="str">
        <f t="shared" si="20"/>
        <v/>
      </c>
      <c r="S254" s="179" t="str">
        <f t="shared" si="20"/>
        <v/>
      </c>
      <c r="T254" s="179" t="str">
        <f t="shared" si="20"/>
        <v/>
      </c>
      <c r="U254" s="179"/>
      <c r="V254" s="179"/>
      <c r="W254" s="179"/>
      <c r="X254" s="179"/>
      <c r="Y254" s="179"/>
      <c r="Z254" s="179"/>
      <c r="AA254" s="179"/>
    </row>
    <row r="255" spans="1:27" ht="0.95" hidden="1" customHeight="1">
      <c r="A255" s="179"/>
      <c r="B255" s="102" t="str">
        <f t="shared" ref="B255:G255" si="34">IF(B254="","",MID(B254, FIND(CHAR(10), B254) + 1, LEN(B254)))</f>
        <v/>
      </c>
      <c r="C255" s="102" t="str">
        <f t="shared" si="34"/>
        <v/>
      </c>
      <c r="D255" s="102" t="str">
        <f t="shared" si="34"/>
        <v/>
      </c>
      <c r="E255" s="102" t="str">
        <f t="shared" si="34"/>
        <v/>
      </c>
      <c r="F255" s="102" t="str">
        <f t="shared" si="34"/>
        <v/>
      </c>
      <c r="G255" s="102" t="str">
        <f t="shared" si="34"/>
        <v/>
      </c>
      <c r="H255" s="38" t="str">
        <f t="shared" si="17"/>
        <v/>
      </c>
      <c r="I255" s="38" t="str">
        <f t="shared" si="22"/>
        <v/>
      </c>
      <c r="J255" s="38" t="str">
        <f t="shared" si="18"/>
        <v/>
      </c>
      <c r="K255" s="38" t="str">
        <f t="shared" si="19"/>
        <v/>
      </c>
      <c r="L255" s="38" t="str">
        <f t="shared" si="23"/>
        <v/>
      </c>
      <c r="M255" s="179"/>
      <c r="N255" s="179"/>
      <c r="O255" s="179" t="str">
        <f t="shared" si="24"/>
        <v/>
      </c>
      <c r="P255" s="179" t="str">
        <f t="shared" si="20"/>
        <v/>
      </c>
      <c r="Q255" s="179" t="str">
        <f t="shared" si="20"/>
        <v/>
      </c>
      <c r="R255" s="179" t="str">
        <f t="shared" si="20"/>
        <v/>
      </c>
      <c r="S255" s="179" t="str">
        <f t="shared" si="20"/>
        <v/>
      </c>
      <c r="T255" s="179" t="str">
        <f t="shared" si="20"/>
        <v/>
      </c>
      <c r="U255" s="179"/>
      <c r="V255" s="179"/>
      <c r="W255" s="179"/>
      <c r="X255" s="179"/>
      <c r="Y255" s="179"/>
      <c r="Z255" s="179"/>
      <c r="AA255" s="179"/>
    </row>
    <row r="256" spans="1:27" ht="11.1" hidden="1" customHeight="1">
      <c r="A256" s="179"/>
      <c r="B256" s="102" t="str">
        <f t="shared" ref="B256:G256" si="35">IF(B255="","",MID(B255, FIND(CHAR(10), B255) + 1, LEN(B255)))</f>
        <v/>
      </c>
      <c r="C256" s="102" t="str">
        <f t="shared" si="35"/>
        <v/>
      </c>
      <c r="D256" s="102" t="str">
        <f t="shared" si="35"/>
        <v/>
      </c>
      <c r="E256" s="102" t="str">
        <f t="shared" si="35"/>
        <v/>
      </c>
      <c r="F256" s="102" t="str">
        <f t="shared" si="35"/>
        <v/>
      </c>
      <c r="G256" s="102" t="str">
        <f t="shared" si="35"/>
        <v/>
      </c>
      <c r="H256" s="38" t="str">
        <f t="shared" si="17"/>
        <v/>
      </c>
      <c r="I256" s="38" t="str">
        <f t="shared" si="22"/>
        <v/>
      </c>
      <c r="J256" s="38" t="str">
        <f t="shared" si="18"/>
        <v/>
      </c>
      <c r="K256" s="38" t="str">
        <f t="shared" si="19"/>
        <v/>
      </c>
      <c r="L256" s="38" t="str">
        <f t="shared" si="23"/>
        <v/>
      </c>
      <c r="M256" s="179"/>
      <c r="N256" s="179"/>
      <c r="O256" s="179" t="str">
        <f t="shared" si="24"/>
        <v/>
      </c>
      <c r="P256" s="179" t="str">
        <f t="shared" si="20"/>
        <v/>
      </c>
      <c r="Q256" s="179" t="str">
        <f t="shared" si="20"/>
        <v/>
      </c>
      <c r="R256" s="179" t="str">
        <f t="shared" si="20"/>
        <v/>
      </c>
      <c r="S256" s="179" t="str">
        <f t="shared" si="20"/>
        <v/>
      </c>
      <c r="T256" s="179" t="str">
        <f t="shared" si="20"/>
        <v/>
      </c>
      <c r="U256" s="179"/>
      <c r="V256" s="179"/>
      <c r="W256" s="179"/>
      <c r="X256" s="179"/>
      <c r="Y256" s="179"/>
      <c r="Z256" s="179"/>
      <c r="AA256" s="179"/>
    </row>
    <row r="257" spans="1:27" ht="0.95" hidden="1" customHeight="1">
      <c r="A257" s="179"/>
      <c r="B257" s="102" t="str">
        <f t="shared" ref="B257:G257" si="36">IF(B256="","",MID(B256, FIND(CHAR(10), B256) + 1, LEN(B256)))</f>
        <v/>
      </c>
      <c r="C257" s="102" t="str">
        <f t="shared" si="36"/>
        <v/>
      </c>
      <c r="D257" s="102" t="str">
        <f t="shared" si="36"/>
        <v/>
      </c>
      <c r="E257" s="102" t="str">
        <f t="shared" si="36"/>
        <v/>
      </c>
      <c r="F257" s="102" t="str">
        <f t="shared" si="36"/>
        <v/>
      </c>
      <c r="G257" s="102" t="str">
        <f t="shared" si="36"/>
        <v/>
      </c>
      <c r="H257" s="38" t="str">
        <f t="shared" si="17"/>
        <v/>
      </c>
      <c r="I257" s="38" t="str">
        <f t="shared" si="22"/>
        <v/>
      </c>
      <c r="J257" s="38" t="str">
        <f t="shared" si="18"/>
        <v/>
      </c>
      <c r="K257" s="38" t="str">
        <f t="shared" si="19"/>
        <v/>
      </c>
      <c r="L257" s="38" t="str">
        <f t="shared" si="23"/>
        <v/>
      </c>
      <c r="M257" s="179"/>
      <c r="N257" s="179"/>
      <c r="O257" s="179" t="str">
        <f t="shared" si="24"/>
        <v/>
      </c>
      <c r="P257" s="179" t="str">
        <f t="shared" si="20"/>
        <v/>
      </c>
      <c r="Q257" s="179" t="str">
        <f t="shared" si="20"/>
        <v/>
      </c>
      <c r="R257" s="179" t="str">
        <f t="shared" si="20"/>
        <v/>
      </c>
      <c r="S257" s="179" t="str">
        <f t="shared" si="20"/>
        <v/>
      </c>
      <c r="T257" s="179" t="str">
        <f t="shared" si="20"/>
        <v/>
      </c>
      <c r="U257" s="179"/>
      <c r="V257" s="179"/>
      <c r="W257" s="179"/>
      <c r="X257" s="179"/>
      <c r="Y257" s="179"/>
      <c r="Z257" s="179"/>
      <c r="AA257" s="179"/>
    </row>
    <row r="258" spans="1:27" ht="9.9499999999999993" hidden="1" customHeight="1">
      <c r="A258" s="179"/>
      <c r="B258" s="102" t="str">
        <f t="shared" ref="B258:G258" si="37">IF(B257="","",MID(B257, FIND(CHAR(10), B257) + 1, LEN(B257)))</f>
        <v/>
      </c>
      <c r="C258" s="102" t="str">
        <f t="shared" si="37"/>
        <v/>
      </c>
      <c r="D258" s="102" t="str">
        <f t="shared" si="37"/>
        <v/>
      </c>
      <c r="E258" s="102" t="str">
        <f t="shared" si="37"/>
        <v/>
      </c>
      <c r="F258" s="102" t="str">
        <f t="shared" si="37"/>
        <v/>
      </c>
      <c r="G258" s="102" t="str">
        <f t="shared" si="37"/>
        <v/>
      </c>
      <c r="H258" s="38" t="str">
        <f t="shared" si="17"/>
        <v/>
      </c>
      <c r="I258" s="38" t="str">
        <f t="shared" si="22"/>
        <v/>
      </c>
      <c r="J258" s="38" t="str">
        <f t="shared" si="18"/>
        <v/>
      </c>
      <c r="K258" s="38" t="str">
        <f t="shared" si="19"/>
        <v/>
      </c>
      <c r="L258" s="38" t="str">
        <f t="shared" si="23"/>
        <v/>
      </c>
      <c r="M258" s="179"/>
      <c r="N258" s="179"/>
      <c r="O258" s="179" t="str">
        <f t="shared" si="24"/>
        <v/>
      </c>
      <c r="P258" s="179" t="str">
        <f t="shared" si="20"/>
        <v/>
      </c>
      <c r="Q258" s="179" t="str">
        <f t="shared" si="20"/>
        <v/>
      </c>
      <c r="R258" s="179" t="str">
        <f t="shared" si="20"/>
        <v/>
      </c>
      <c r="S258" s="179" t="str">
        <f t="shared" si="20"/>
        <v/>
      </c>
      <c r="T258" s="179" t="str">
        <f t="shared" si="20"/>
        <v/>
      </c>
      <c r="U258" s="179"/>
      <c r="V258" s="179"/>
      <c r="W258" s="179"/>
      <c r="X258" s="179"/>
      <c r="Y258" s="179"/>
      <c r="Z258" s="179"/>
      <c r="AA258" s="179"/>
    </row>
    <row r="259" spans="1:27" ht="0.95" hidden="1" customHeight="1">
      <c r="A259" s="179"/>
      <c r="B259" s="102" t="str">
        <f t="shared" ref="B259:G259" si="38">IF(B258="","",MID(B258, FIND(CHAR(10), B258) + 1, LEN(B258)))</f>
        <v/>
      </c>
      <c r="C259" s="102" t="str">
        <f t="shared" si="38"/>
        <v/>
      </c>
      <c r="D259" s="102" t="str">
        <f t="shared" si="38"/>
        <v/>
      </c>
      <c r="E259" s="102" t="str">
        <f t="shared" si="38"/>
        <v/>
      </c>
      <c r="F259" s="102" t="str">
        <f t="shared" si="38"/>
        <v/>
      </c>
      <c r="G259" s="102" t="str">
        <f t="shared" si="38"/>
        <v/>
      </c>
      <c r="H259" s="38" t="str">
        <f t="shared" si="17"/>
        <v/>
      </c>
      <c r="I259" s="38" t="str">
        <f t="shared" si="22"/>
        <v/>
      </c>
      <c r="J259" s="38" t="str">
        <f t="shared" si="18"/>
        <v/>
      </c>
      <c r="K259" s="38" t="str">
        <f t="shared" si="19"/>
        <v/>
      </c>
      <c r="L259" s="38" t="str">
        <f t="shared" si="23"/>
        <v/>
      </c>
      <c r="M259" s="179"/>
      <c r="N259" s="179"/>
      <c r="O259" s="179" t="str">
        <f t="shared" si="24"/>
        <v/>
      </c>
      <c r="P259" s="179" t="str">
        <f t="shared" si="20"/>
        <v/>
      </c>
      <c r="Q259" s="179" t="str">
        <f t="shared" si="20"/>
        <v/>
      </c>
      <c r="R259" s="179" t="str">
        <f t="shared" si="20"/>
        <v/>
      </c>
      <c r="S259" s="179" t="str">
        <f t="shared" si="20"/>
        <v/>
      </c>
      <c r="T259" s="179" t="str">
        <f t="shared" si="20"/>
        <v/>
      </c>
      <c r="U259" s="179"/>
      <c r="V259" s="179"/>
      <c r="W259" s="179"/>
      <c r="X259" s="179"/>
      <c r="Y259" s="179"/>
      <c r="Z259" s="179"/>
      <c r="AA259" s="179"/>
    </row>
    <row r="260" spans="1:27" ht="0.95" hidden="1" customHeight="1">
      <c r="A260" s="179"/>
      <c r="B260" s="102" t="str">
        <f t="shared" ref="B260:G260" si="39">IF(B259="","",MID(B259, FIND(CHAR(10), B259) + 1, LEN(B259)))</f>
        <v/>
      </c>
      <c r="C260" s="102" t="str">
        <f t="shared" si="39"/>
        <v/>
      </c>
      <c r="D260" s="102" t="str">
        <f t="shared" si="39"/>
        <v/>
      </c>
      <c r="E260" s="102" t="str">
        <f t="shared" si="39"/>
        <v/>
      </c>
      <c r="F260" s="102" t="str">
        <f t="shared" si="39"/>
        <v/>
      </c>
      <c r="G260" s="102" t="str">
        <f t="shared" si="39"/>
        <v/>
      </c>
      <c r="H260" s="38" t="str">
        <f t="shared" si="17"/>
        <v/>
      </c>
      <c r="I260" s="38" t="str">
        <f t="shared" si="22"/>
        <v/>
      </c>
      <c r="J260" s="38" t="str">
        <f t="shared" si="18"/>
        <v/>
      </c>
      <c r="K260" s="38" t="str">
        <f t="shared" si="19"/>
        <v/>
      </c>
      <c r="L260" s="38" t="str">
        <f t="shared" si="23"/>
        <v/>
      </c>
      <c r="M260" s="179"/>
      <c r="N260" s="179"/>
      <c r="O260" s="179" t="str">
        <f t="shared" si="24"/>
        <v/>
      </c>
      <c r="P260" s="179" t="str">
        <f t="shared" ref="P260:P275" si="40">IF($Z57=TRUE,I260&amp;CHAR(10),"")</f>
        <v/>
      </c>
      <c r="Q260" s="179" t="str">
        <f t="shared" ref="Q260:Q275" si="41">IF($Z57=TRUE,J260&amp;CHAR(10),"")</f>
        <v/>
      </c>
      <c r="R260" s="179" t="str">
        <f t="shared" ref="R260:R275" si="42">IF($Z57=TRUE,K260&amp;CHAR(10),"")</f>
        <v/>
      </c>
      <c r="S260" s="179" t="str">
        <f t="shared" ref="S260:S275" si="43">IF($Z57=TRUE,L260&amp;CHAR(10),"")</f>
        <v/>
      </c>
      <c r="T260" s="179" t="str">
        <f t="shared" ref="T260:T275" si="44">IF($Z57=TRUE,M260&amp;CHAR(10),"")</f>
        <v/>
      </c>
      <c r="U260" s="179"/>
      <c r="V260" s="179"/>
      <c r="W260" s="179"/>
      <c r="X260" s="179"/>
      <c r="Y260" s="179"/>
      <c r="Z260" s="179"/>
      <c r="AA260" s="179"/>
    </row>
    <row r="261" spans="1:27" ht="11.1" hidden="1" customHeight="1">
      <c r="A261" s="179"/>
      <c r="B261" s="102" t="str">
        <f t="shared" ref="B261:G261" si="45">IF(B260="","",MID(B260, FIND(CHAR(10), B260) + 1, LEN(B260)))</f>
        <v/>
      </c>
      <c r="C261" s="102" t="str">
        <f t="shared" si="45"/>
        <v/>
      </c>
      <c r="D261" s="102" t="str">
        <f t="shared" si="45"/>
        <v/>
      </c>
      <c r="E261" s="102" t="str">
        <f t="shared" si="45"/>
        <v/>
      </c>
      <c r="F261" s="102" t="str">
        <f t="shared" si="45"/>
        <v/>
      </c>
      <c r="G261" s="102" t="str">
        <f t="shared" si="45"/>
        <v/>
      </c>
      <c r="H261" s="38" t="str">
        <f t="shared" si="17"/>
        <v/>
      </c>
      <c r="I261" s="38" t="str">
        <f t="shared" si="22"/>
        <v/>
      </c>
      <c r="J261" s="38" t="str">
        <f t="shared" si="18"/>
        <v/>
      </c>
      <c r="K261" s="38" t="str">
        <f t="shared" si="19"/>
        <v/>
      </c>
      <c r="L261" s="38" t="str">
        <f t="shared" si="23"/>
        <v/>
      </c>
      <c r="M261" s="179"/>
      <c r="N261" s="179"/>
      <c r="O261" s="179" t="str">
        <f t="shared" si="24"/>
        <v/>
      </c>
      <c r="P261" s="179" t="str">
        <f t="shared" si="40"/>
        <v/>
      </c>
      <c r="Q261" s="179" t="str">
        <f t="shared" si="41"/>
        <v/>
      </c>
      <c r="R261" s="179" t="str">
        <f t="shared" si="42"/>
        <v/>
      </c>
      <c r="S261" s="179" t="str">
        <f t="shared" si="43"/>
        <v/>
      </c>
      <c r="T261" s="179" t="str">
        <f t="shared" si="44"/>
        <v/>
      </c>
      <c r="U261" s="179"/>
      <c r="V261" s="179"/>
      <c r="W261" s="179"/>
      <c r="X261" s="179"/>
      <c r="Y261" s="179"/>
      <c r="Z261" s="179"/>
      <c r="AA261" s="179"/>
    </row>
    <row r="262" spans="1:27" ht="0.95" hidden="1" customHeight="1">
      <c r="A262" s="179"/>
      <c r="B262" s="102" t="str">
        <f t="shared" ref="B262:G262" si="46">IF(B261="","",MID(B261, FIND(CHAR(10), B261) + 1, LEN(B261)))</f>
        <v/>
      </c>
      <c r="C262" s="102" t="str">
        <f t="shared" si="46"/>
        <v/>
      </c>
      <c r="D262" s="102" t="str">
        <f t="shared" si="46"/>
        <v/>
      </c>
      <c r="E262" s="102" t="str">
        <f t="shared" si="46"/>
        <v/>
      </c>
      <c r="F262" s="102" t="str">
        <f t="shared" si="46"/>
        <v/>
      </c>
      <c r="G262" s="102" t="str">
        <f t="shared" si="46"/>
        <v/>
      </c>
      <c r="H262" s="38" t="str">
        <f t="shared" si="17"/>
        <v/>
      </c>
      <c r="I262" s="38" t="str">
        <f t="shared" si="22"/>
        <v/>
      </c>
      <c r="J262" s="38" t="str">
        <f t="shared" si="18"/>
        <v/>
      </c>
      <c r="K262" s="38" t="str">
        <f t="shared" si="19"/>
        <v/>
      </c>
      <c r="L262" s="38" t="str">
        <f t="shared" si="23"/>
        <v/>
      </c>
      <c r="M262" s="179"/>
      <c r="N262" s="179"/>
      <c r="O262" s="179" t="str">
        <f t="shared" si="24"/>
        <v/>
      </c>
      <c r="P262" s="179" t="str">
        <f t="shared" si="40"/>
        <v/>
      </c>
      <c r="Q262" s="179" t="str">
        <f t="shared" si="41"/>
        <v/>
      </c>
      <c r="R262" s="179" t="str">
        <f t="shared" si="42"/>
        <v/>
      </c>
      <c r="S262" s="179" t="str">
        <f t="shared" si="43"/>
        <v/>
      </c>
      <c r="T262" s="179" t="str">
        <f t="shared" si="44"/>
        <v/>
      </c>
      <c r="U262" s="179"/>
      <c r="V262" s="179"/>
      <c r="W262" s="179"/>
      <c r="X262" s="179"/>
      <c r="Y262" s="179"/>
      <c r="Z262" s="179"/>
      <c r="AA262" s="179"/>
    </row>
    <row r="263" spans="1:27" ht="12.95" hidden="1" customHeight="1">
      <c r="A263" s="179"/>
      <c r="B263" s="102" t="str">
        <f t="shared" ref="B263:G263" si="47">IF(B262="","",MID(B262, FIND(CHAR(10), B262) + 1, LEN(B262)))</f>
        <v/>
      </c>
      <c r="C263" s="102" t="str">
        <f t="shared" si="47"/>
        <v/>
      </c>
      <c r="D263" s="102" t="str">
        <f t="shared" si="47"/>
        <v/>
      </c>
      <c r="E263" s="102" t="str">
        <f t="shared" si="47"/>
        <v/>
      </c>
      <c r="F263" s="102" t="str">
        <f t="shared" si="47"/>
        <v/>
      </c>
      <c r="G263" s="102" t="str">
        <f t="shared" si="47"/>
        <v/>
      </c>
      <c r="H263" s="38" t="str">
        <f t="shared" si="17"/>
        <v/>
      </c>
      <c r="I263" s="38" t="str">
        <f t="shared" si="22"/>
        <v/>
      </c>
      <c r="J263" s="38" t="str">
        <f t="shared" si="18"/>
        <v/>
      </c>
      <c r="K263" s="38" t="str">
        <f t="shared" si="19"/>
        <v/>
      </c>
      <c r="L263" s="38" t="str">
        <f t="shared" si="23"/>
        <v/>
      </c>
      <c r="M263" s="179"/>
      <c r="N263" s="179"/>
      <c r="O263" s="179" t="str">
        <f t="shared" si="24"/>
        <v/>
      </c>
      <c r="P263" s="179" t="str">
        <f t="shared" si="40"/>
        <v/>
      </c>
      <c r="Q263" s="179" t="str">
        <f t="shared" si="41"/>
        <v/>
      </c>
      <c r="R263" s="179" t="str">
        <f t="shared" si="42"/>
        <v/>
      </c>
      <c r="S263" s="179" t="str">
        <f t="shared" si="43"/>
        <v/>
      </c>
      <c r="T263" s="179" t="str">
        <f t="shared" si="44"/>
        <v/>
      </c>
      <c r="U263" s="179"/>
      <c r="V263" s="179"/>
      <c r="W263" s="179"/>
      <c r="X263" s="179"/>
      <c r="Y263" s="179"/>
      <c r="Z263" s="179"/>
      <c r="AA263" s="179"/>
    </row>
    <row r="264" spans="1:27" ht="0.95" hidden="1" customHeight="1">
      <c r="A264" s="179"/>
      <c r="B264" s="102" t="str">
        <f t="shared" ref="B264:G264" si="48">IF(B263="","",MID(B263, FIND(CHAR(10), B263) + 1, LEN(B263)))</f>
        <v/>
      </c>
      <c r="C264" s="102" t="str">
        <f t="shared" si="48"/>
        <v/>
      </c>
      <c r="D264" s="102" t="str">
        <f t="shared" si="48"/>
        <v/>
      </c>
      <c r="E264" s="102" t="str">
        <f t="shared" si="48"/>
        <v/>
      </c>
      <c r="F264" s="102" t="str">
        <f t="shared" si="48"/>
        <v/>
      </c>
      <c r="G264" s="102" t="str">
        <f t="shared" si="48"/>
        <v/>
      </c>
      <c r="H264" s="38" t="str">
        <f t="shared" si="17"/>
        <v/>
      </c>
      <c r="I264" s="38" t="str">
        <f t="shared" si="22"/>
        <v/>
      </c>
      <c r="J264" s="38" t="str">
        <f t="shared" si="18"/>
        <v/>
      </c>
      <c r="K264" s="38" t="str">
        <f t="shared" si="19"/>
        <v/>
      </c>
      <c r="L264" s="38" t="str">
        <f t="shared" si="23"/>
        <v/>
      </c>
      <c r="M264" s="179"/>
      <c r="N264" s="179"/>
      <c r="O264" s="179" t="str">
        <f t="shared" si="24"/>
        <v/>
      </c>
      <c r="P264" s="179" t="str">
        <f t="shared" si="40"/>
        <v/>
      </c>
      <c r="Q264" s="179" t="str">
        <f t="shared" si="41"/>
        <v/>
      </c>
      <c r="R264" s="179" t="str">
        <f t="shared" si="42"/>
        <v/>
      </c>
      <c r="S264" s="179" t="str">
        <f t="shared" si="43"/>
        <v/>
      </c>
      <c r="T264" s="179" t="str">
        <f t="shared" si="44"/>
        <v/>
      </c>
      <c r="U264" s="179"/>
      <c r="V264" s="179"/>
      <c r="W264" s="179"/>
      <c r="X264" s="179"/>
      <c r="Y264" s="179"/>
      <c r="Z264" s="179"/>
      <c r="AA264" s="179"/>
    </row>
    <row r="265" spans="1:27" ht="0.95" hidden="1" customHeight="1">
      <c r="A265" s="179"/>
      <c r="B265" s="102" t="str">
        <f t="shared" ref="B265:G265" si="49">IF(B264="","",MID(B264, FIND(CHAR(10), B264) + 1, LEN(B264)))</f>
        <v/>
      </c>
      <c r="C265" s="102" t="str">
        <f t="shared" si="49"/>
        <v/>
      </c>
      <c r="D265" s="102" t="str">
        <f t="shared" si="49"/>
        <v/>
      </c>
      <c r="E265" s="102" t="str">
        <f t="shared" si="49"/>
        <v/>
      </c>
      <c r="F265" s="102" t="str">
        <f t="shared" si="49"/>
        <v/>
      </c>
      <c r="G265" s="102" t="str">
        <f t="shared" si="49"/>
        <v/>
      </c>
      <c r="H265" s="38" t="str">
        <f t="shared" si="17"/>
        <v/>
      </c>
      <c r="I265" s="38" t="str">
        <f t="shared" si="22"/>
        <v/>
      </c>
      <c r="J265" s="38" t="str">
        <f t="shared" si="18"/>
        <v/>
      </c>
      <c r="K265" s="38" t="str">
        <f t="shared" si="19"/>
        <v/>
      </c>
      <c r="L265" s="38" t="str">
        <f t="shared" si="23"/>
        <v/>
      </c>
      <c r="M265" s="179"/>
      <c r="N265" s="179"/>
      <c r="O265" s="179" t="str">
        <f t="shared" si="24"/>
        <v/>
      </c>
      <c r="P265" s="179" t="str">
        <f t="shared" si="40"/>
        <v/>
      </c>
      <c r="Q265" s="179" t="str">
        <f t="shared" si="41"/>
        <v/>
      </c>
      <c r="R265" s="179" t="str">
        <f t="shared" si="42"/>
        <v/>
      </c>
      <c r="S265" s="179" t="str">
        <f t="shared" si="43"/>
        <v/>
      </c>
      <c r="T265" s="179" t="str">
        <f t="shared" si="44"/>
        <v/>
      </c>
      <c r="U265" s="179"/>
      <c r="V265" s="179"/>
      <c r="W265" s="179"/>
      <c r="X265" s="179"/>
      <c r="Y265" s="179"/>
      <c r="Z265" s="179"/>
      <c r="AA265" s="179"/>
    </row>
    <row r="266" spans="1:27" ht="6.95" hidden="1" customHeight="1">
      <c r="A266" s="179"/>
      <c r="B266" s="102" t="str">
        <f t="shared" ref="B266:G266" si="50">IF(B265="","",MID(B265, FIND(CHAR(10), B265) + 1, LEN(B265)))</f>
        <v/>
      </c>
      <c r="C266" s="102" t="str">
        <f t="shared" si="50"/>
        <v/>
      </c>
      <c r="D266" s="102" t="str">
        <f t="shared" si="50"/>
        <v/>
      </c>
      <c r="E266" s="102" t="str">
        <f t="shared" si="50"/>
        <v/>
      </c>
      <c r="F266" s="102" t="str">
        <f t="shared" si="50"/>
        <v/>
      </c>
      <c r="G266" s="102" t="str">
        <f t="shared" si="50"/>
        <v/>
      </c>
      <c r="H266" s="38" t="str">
        <f t="shared" si="17"/>
        <v/>
      </c>
      <c r="I266" s="38" t="str">
        <f t="shared" si="22"/>
        <v/>
      </c>
      <c r="J266" s="38" t="str">
        <f t="shared" si="18"/>
        <v/>
      </c>
      <c r="K266" s="38" t="str">
        <f t="shared" si="19"/>
        <v/>
      </c>
      <c r="L266" s="38" t="str">
        <f t="shared" si="23"/>
        <v/>
      </c>
      <c r="M266" s="179"/>
      <c r="N266" s="179"/>
      <c r="O266" s="179" t="str">
        <f t="shared" si="24"/>
        <v/>
      </c>
      <c r="P266" s="179" t="str">
        <f t="shared" si="40"/>
        <v/>
      </c>
      <c r="Q266" s="179" t="str">
        <f t="shared" si="41"/>
        <v/>
      </c>
      <c r="R266" s="179" t="str">
        <f t="shared" si="42"/>
        <v/>
      </c>
      <c r="S266" s="179" t="str">
        <f t="shared" si="43"/>
        <v/>
      </c>
      <c r="T266" s="179" t="str">
        <f t="shared" si="44"/>
        <v/>
      </c>
      <c r="U266" s="179"/>
      <c r="V266" s="179"/>
      <c r="W266" s="179"/>
      <c r="X266" s="179"/>
      <c r="Y266" s="179"/>
      <c r="Z266" s="179"/>
      <c r="AA266" s="179"/>
    </row>
    <row r="267" spans="1:27" ht="0.95" hidden="1" customHeight="1">
      <c r="A267" s="179"/>
      <c r="B267" s="102" t="str">
        <f t="shared" ref="B267:G267" si="51">IF(B266="","",MID(B266, FIND(CHAR(10), B266) + 1, LEN(B266)))</f>
        <v/>
      </c>
      <c r="C267" s="102" t="str">
        <f t="shared" si="51"/>
        <v/>
      </c>
      <c r="D267" s="102" t="str">
        <f t="shared" si="51"/>
        <v/>
      </c>
      <c r="E267" s="102" t="str">
        <f t="shared" si="51"/>
        <v/>
      </c>
      <c r="F267" s="102" t="str">
        <f t="shared" si="51"/>
        <v/>
      </c>
      <c r="G267" s="102" t="str">
        <f t="shared" si="51"/>
        <v/>
      </c>
      <c r="H267" s="38" t="str">
        <f t="shared" si="17"/>
        <v/>
      </c>
      <c r="I267" s="38" t="str">
        <f t="shared" si="22"/>
        <v/>
      </c>
      <c r="J267" s="38" t="str">
        <f t="shared" si="18"/>
        <v/>
      </c>
      <c r="K267" s="38" t="str">
        <f t="shared" si="19"/>
        <v/>
      </c>
      <c r="L267" s="38" t="str">
        <f t="shared" si="23"/>
        <v/>
      </c>
      <c r="M267" s="179"/>
      <c r="N267" s="179"/>
      <c r="O267" s="179" t="str">
        <f t="shared" si="24"/>
        <v/>
      </c>
      <c r="P267" s="179" t="str">
        <f t="shared" si="40"/>
        <v/>
      </c>
      <c r="Q267" s="179" t="str">
        <f t="shared" si="41"/>
        <v/>
      </c>
      <c r="R267" s="179" t="str">
        <f t="shared" si="42"/>
        <v/>
      </c>
      <c r="S267" s="179" t="str">
        <f t="shared" si="43"/>
        <v/>
      </c>
      <c r="T267" s="179" t="str">
        <f t="shared" si="44"/>
        <v/>
      </c>
      <c r="U267" s="179"/>
      <c r="V267" s="179"/>
      <c r="W267" s="179"/>
      <c r="X267" s="179"/>
      <c r="Y267" s="179"/>
      <c r="Z267" s="179"/>
      <c r="AA267" s="179"/>
    </row>
    <row r="268" spans="1:27" ht="12.95" hidden="1" customHeight="1">
      <c r="A268" s="179"/>
      <c r="B268" s="102" t="str">
        <f t="shared" ref="B268:G268" si="52">IF(B267="","",MID(B267, FIND(CHAR(10), B267) + 1, LEN(B267)))</f>
        <v/>
      </c>
      <c r="C268" s="102" t="str">
        <f t="shared" si="52"/>
        <v/>
      </c>
      <c r="D268" s="102" t="str">
        <f t="shared" si="52"/>
        <v/>
      </c>
      <c r="E268" s="102" t="str">
        <f t="shared" si="52"/>
        <v/>
      </c>
      <c r="F268" s="102" t="str">
        <f t="shared" si="52"/>
        <v/>
      </c>
      <c r="G268" s="102" t="str">
        <f t="shared" si="52"/>
        <v/>
      </c>
      <c r="H268" s="38" t="str">
        <f t="shared" si="17"/>
        <v/>
      </c>
      <c r="I268" s="38" t="str">
        <f t="shared" si="22"/>
        <v/>
      </c>
      <c r="J268" s="38" t="str">
        <f t="shared" si="18"/>
        <v/>
      </c>
      <c r="K268" s="38" t="str">
        <f t="shared" si="19"/>
        <v/>
      </c>
      <c r="L268" s="38" t="str">
        <f t="shared" si="23"/>
        <v/>
      </c>
      <c r="M268" s="179"/>
      <c r="N268" s="179"/>
      <c r="O268" s="179" t="str">
        <f t="shared" si="24"/>
        <v/>
      </c>
      <c r="P268" s="179" t="str">
        <f t="shared" si="40"/>
        <v/>
      </c>
      <c r="Q268" s="179" t="str">
        <f t="shared" si="41"/>
        <v/>
      </c>
      <c r="R268" s="179" t="str">
        <f t="shared" si="42"/>
        <v/>
      </c>
      <c r="S268" s="179" t="str">
        <f t="shared" si="43"/>
        <v/>
      </c>
      <c r="T268" s="179" t="str">
        <f t="shared" si="44"/>
        <v/>
      </c>
      <c r="U268" s="179"/>
      <c r="V268" s="179"/>
      <c r="W268" s="179"/>
      <c r="X268" s="179"/>
      <c r="Y268" s="179"/>
      <c r="Z268" s="179"/>
      <c r="AA268" s="179"/>
    </row>
    <row r="269" spans="1:27" ht="0.95" hidden="1" customHeight="1">
      <c r="A269" s="179"/>
      <c r="B269" s="102" t="str">
        <f t="shared" ref="B269:G269" si="53">IF(B268="","",MID(B268, FIND(CHAR(10), B268) + 1, LEN(B268)))</f>
        <v/>
      </c>
      <c r="C269" s="102" t="str">
        <f t="shared" si="53"/>
        <v/>
      </c>
      <c r="D269" s="102" t="str">
        <f t="shared" si="53"/>
        <v/>
      </c>
      <c r="E269" s="102" t="str">
        <f t="shared" si="53"/>
        <v/>
      </c>
      <c r="F269" s="102" t="str">
        <f t="shared" si="53"/>
        <v/>
      </c>
      <c r="G269" s="102" t="str">
        <f t="shared" si="53"/>
        <v/>
      </c>
      <c r="H269" s="38" t="str">
        <f t="shared" si="17"/>
        <v/>
      </c>
      <c r="I269" s="38" t="str">
        <f t="shared" si="22"/>
        <v/>
      </c>
      <c r="J269" s="38" t="str">
        <f t="shared" si="18"/>
        <v/>
      </c>
      <c r="K269" s="38" t="str">
        <f t="shared" si="19"/>
        <v/>
      </c>
      <c r="L269" s="38" t="str">
        <f t="shared" si="23"/>
        <v/>
      </c>
      <c r="M269" s="179"/>
      <c r="N269" s="179"/>
      <c r="O269" s="179" t="str">
        <f t="shared" si="24"/>
        <v/>
      </c>
      <c r="P269" s="179" t="str">
        <f t="shared" si="40"/>
        <v/>
      </c>
      <c r="Q269" s="179" t="str">
        <f t="shared" si="41"/>
        <v/>
      </c>
      <c r="R269" s="179" t="str">
        <f t="shared" si="42"/>
        <v/>
      </c>
      <c r="S269" s="179" t="str">
        <f t="shared" si="43"/>
        <v/>
      </c>
      <c r="T269" s="179" t="str">
        <f t="shared" si="44"/>
        <v/>
      </c>
      <c r="U269" s="179"/>
      <c r="V269" s="179"/>
      <c r="W269" s="179"/>
      <c r="X269" s="179"/>
      <c r="Y269" s="179"/>
      <c r="Z269" s="179"/>
      <c r="AA269" s="179"/>
    </row>
    <row r="270" spans="1:27" ht="0.95" hidden="1" customHeight="1">
      <c r="A270" s="179"/>
      <c r="B270" s="102" t="str">
        <f t="shared" ref="B270:G270" si="54">IF(B269="","",MID(B269, FIND(CHAR(10), B269) + 1, LEN(B269)))</f>
        <v/>
      </c>
      <c r="C270" s="102" t="str">
        <f t="shared" si="54"/>
        <v/>
      </c>
      <c r="D270" s="102" t="str">
        <f t="shared" si="54"/>
        <v/>
      </c>
      <c r="E270" s="102" t="str">
        <f t="shared" si="54"/>
        <v/>
      </c>
      <c r="F270" s="102" t="str">
        <f t="shared" si="54"/>
        <v/>
      </c>
      <c r="G270" s="102" t="str">
        <f t="shared" si="54"/>
        <v/>
      </c>
      <c r="H270" s="38" t="str">
        <f t="shared" si="17"/>
        <v/>
      </c>
      <c r="I270" s="38" t="str">
        <f t="shared" si="22"/>
        <v/>
      </c>
      <c r="J270" s="38" t="str">
        <f t="shared" si="18"/>
        <v/>
      </c>
      <c r="K270" s="38" t="str">
        <f t="shared" si="19"/>
        <v/>
      </c>
      <c r="L270" s="38" t="str">
        <f t="shared" si="23"/>
        <v/>
      </c>
      <c r="M270" s="179"/>
      <c r="N270" s="179"/>
      <c r="O270" s="179" t="str">
        <f t="shared" si="24"/>
        <v/>
      </c>
      <c r="P270" s="179" t="str">
        <f t="shared" si="40"/>
        <v/>
      </c>
      <c r="Q270" s="179" t="str">
        <f t="shared" si="41"/>
        <v/>
      </c>
      <c r="R270" s="179" t="str">
        <f t="shared" si="42"/>
        <v/>
      </c>
      <c r="S270" s="179" t="str">
        <f t="shared" si="43"/>
        <v/>
      </c>
      <c r="T270" s="179" t="str">
        <f t="shared" si="44"/>
        <v/>
      </c>
      <c r="U270" s="179"/>
      <c r="V270" s="179"/>
      <c r="W270" s="179"/>
      <c r="X270" s="179"/>
      <c r="Y270" s="179"/>
      <c r="Z270" s="179"/>
      <c r="AA270" s="179"/>
    </row>
    <row r="271" spans="1:27" ht="0.95" hidden="1" customHeight="1">
      <c r="A271" s="179"/>
      <c r="B271" s="102" t="str">
        <f t="shared" ref="B271:G271" si="55">IF(B270="","",MID(B270, FIND(CHAR(10), B270) + 1, LEN(B270)))</f>
        <v/>
      </c>
      <c r="C271" s="102" t="str">
        <f t="shared" si="55"/>
        <v/>
      </c>
      <c r="D271" s="102" t="str">
        <f t="shared" si="55"/>
        <v/>
      </c>
      <c r="E271" s="102" t="str">
        <f t="shared" si="55"/>
        <v/>
      </c>
      <c r="F271" s="102" t="str">
        <f t="shared" si="55"/>
        <v/>
      </c>
      <c r="G271" s="102" t="str">
        <f t="shared" si="55"/>
        <v/>
      </c>
      <c r="H271" s="38" t="str">
        <f t="shared" si="17"/>
        <v/>
      </c>
      <c r="I271" s="38" t="str">
        <f t="shared" si="22"/>
        <v/>
      </c>
      <c r="J271" s="38" t="str">
        <f t="shared" si="18"/>
        <v/>
      </c>
      <c r="K271" s="38" t="str">
        <f t="shared" si="19"/>
        <v/>
      </c>
      <c r="L271" s="38" t="str">
        <f t="shared" si="23"/>
        <v/>
      </c>
      <c r="M271" s="179"/>
      <c r="N271" s="179"/>
      <c r="O271" s="179" t="str">
        <f t="shared" si="24"/>
        <v/>
      </c>
      <c r="P271" s="179" t="str">
        <f t="shared" si="40"/>
        <v/>
      </c>
      <c r="Q271" s="179" t="str">
        <f t="shared" si="41"/>
        <v/>
      </c>
      <c r="R271" s="179" t="str">
        <f t="shared" si="42"/>
        <v/>
      </c>
      <c r="S271" s="179" t="str">
        <f t="shared" si="43"/>
        <v/>
      </c>
      <c r="T271" s="179" t="str">
        <f t="shared" si="44"/>
        <v/>
      </c>
      <c r="U271" s="179"/>
      <c r="V271" s="179"/>
      <c r="W271" s="179"/>
      <c r="X271" s="179"/>
      <c r="Y271" s="179"/>
      <c r="Z271" s="179"/>
      <c r="AA271" s="179"/>
    </row>
    <row r="272" spans="1:27" ht="0.95" hidden="1" customHeight="1">
      <c r="A272" s="179"/>
      <c r="B272" s="102" t="str">
        <f t="shared" ref="B272:G272" si="56">IF(B271="","",MID(B271, FIND(CHAR(10), B271) + 1, LEN(B271)))</f>
        <v/>
      </c>
      <c r="C272" s="102" t="str">
        <f t="shared" si="56"/>
        <v/>
      </c>
      <c r="D272" s="102" t="str">
        <f t="shared" si="56"/>
        <v/>
      </c>
      <c r="E272" s="102" t="str">
        <f t="shared" si="56"/>
        <v/>
      </c>
      <c r="F272" s="102" t="str">
        <f t="shared" si="56"/>
        <v/>
      </c>
      <c r="G272" s="102" t="str">
        <f t="shared" si="56"/>
        <v/>
      </c>
      <c r="H272" s="38" t="str">
        <f t="shared" si="17"/>
        <v/>
      </c>
      <c r="I272" s="38" t="str">
        <f t="shared" si="22"/>
        <v/>
      </c>
      <c r="J272" s="38" t="str">
        <f t="shared" si="18"/>
        <v/>
      </c>
      <c r="K272" s="38" t="str">
        <f t="shared" si="19"/>
        <v/>
      </c>
      <c r="L272" s="38" t="str">
        <f t="shared" si="23"/>
        <v/>
      </c>
      <c r="M272" s="179"/>
      <c r="N272" s="179"/>
      <c r="O272" s="179" t="str">
        <f t="shared" si="24"/>
        <v/>
      </c>
      <c r="P272" s="179" t="str">
        <f t="shared" si="40"/>
        <v/>
      </c>
      <c r="Q272" s="179" t="str">
        <f t="shared" si="41"/>
        <v/>
      </c>
      <c r="R272" s="179" t="str">
        <f t="shared" si="42"/>
        <v/>
      </c>
      <c r="S272" s="179" t="str">
        <f t="shared" si="43"/>
        <v/>
      </c>
      <c r="T272" s="179" t="str">
        <f t="shared" si="44"/>
        <v/>
      </c>
      <c r="U272" s="179"/>
      <c r="V272" s="179"/>
      <c r="W272" s="179"/>
      <c r="X272" s="179"/>
      <c r="Y272" s="179"/>
      <c r="Z272" s="179"/>
      <c r="AA272" s="179"/>
    </row>
    <row r="273" spans="1:28" ht="0.95" hidden="1" customHeight="1">
      <c r="A273" s="179"/>
      <c r="B273" s="102" t="str">
        <f t="shared" ref="B273:G273" si="57">IF(B272="","",MID(B272, FIND(CHAR(10), B272) + 1, LEN(B272)))</f>
        <v/>
      </c>
      <c r="C273" s="102" t="str">
        <f t="shared" si="57"/>
        <v/>
      </c>
      <c r="D273" s="102" t="str">
        <f t="shared" si="57"/>
        <v/>
      </c>
      <c r="E273" s="102" t="str">
        <f t="shared" si="57"/>
        <v/>
      </c>
      <c r="F273" s="102" t="str">
        <f t="shared" si="57"/>
        <v/>
      </c>
      <c r="G273" s="102" t="str">
        <f t="shared" si="57"/>
        <v/>
      </c>
      <c r="H273" s="38" t="str">
        <f t="shared" si="17"/>
        <v/>
      </c>
      <c r="I273" s="38" t="str">
        <f t="shared" si="22"/>
        <v/>
      </c>
      <c r="J273" s="38" t="str">
        <f t="shared" si="18"/>
        <v/>
      </c>
      <c r="K273" s="38" t="str">
        <f t="shared" si="19"/>
        <v/>
      </c>
      <c r="L273" s="38" t="str">
        <f t="shared" si="23"/>
        <v/>
      </c>
      <c r="M273" s="179"/>
      <c r="N273" s="179"/>
      <c r="O273" s="179" t="str">
        <f t="shared" si="24"/>
        <v/>
      </c>
      <c r="P273" s="179" t="str">
        <f t="shared" si="40"/>
        <v/>
      </c>
      <c r="Q273" s="179" t="str">
        <f t="shared" si="41"/>
        <v/>
      </c>
      <c r="R273" s="179" t="str">
        <f t="shared" si="42"/>
        <v/>
      </c>
      <c r="S273" s="179" t="str">
        <f t="shared" si="43"/>
        <v/>
      </c>
      <c r="T273" s="179" t="str">
        <f t="shared" si="44"/>
        <v/>
      </c>
      <c r="U273" s="179"/>
      <c r="V273" s="179"/>
      <c r="W273" s="179"/>
      <c r="X273" s="179"/>
      <c r="Y273" s="179"/>
      <c r="Z273" s="179"/>
      <c r="AA273" s="179"/>
    </row>
    <row r="274" spans="1:28" ht="0.95" hidden="1" customHeight="1">
      <c r="A274" s="179"/>
      <c r="B274" s="102" t="str">
        <f t="shared" ref="B274:G274" si="58">IF(B273="","",MID(B273, FIND(CHAR(10), B273) + 1, LEN(B273)))</f>
        <v/>
      </c>
      <c r="C274" s="102" t="str">
        <f t="shared" si="58"/>
        <v/>
      </c>
      <c r="D274" s="102" t="str">
        <f t="shared" si="58"/>
        <v/>
      </c>
      <c r="E274" s="102" t="str">
        <f t="shared" si="58"/>
        <v/>
      </c>
      <c r="F274" s="102" t="str">
        <f t="shared" si="58"/>
        <v/>
      </c>
      <c r="G274" s="102" t="str">
        <f t="shared" si="58"/>
        <v/>
      </c>
      <c r="H274" s="38" t="str">
        <f t="shared" si="17"/>
        <v/>
      </c>
      <c r="I274" s="38" t="str">
        <f t="shared" si="22"/>
        <v/>
      </c>
      <c r="J274" s="38" t="str">
        <f t="shared" si="18"/>
        <v/>
      </c>
      <c r="K274" s="38" t="str">
        <f t="shared" si="19"/>
        <v/>
      </c>
      <c r="L274" s="38" t="str">
        <f t="shared" si="23"/>
        <v/>
      </c>
      <c r="M274" s="179"/>
      <c r="N274" s="179"/>
      <c r="O274" s="179" t="str">
        <f t="shared" si="24"/>
        <v/>
      </c>
      <c r="P274" s="179" t="str">
        <f t="shared" si="40"/>
        <v/>
      </c>
      <c r="Q274" s="179" t="str">
        <f t="shared" si="41"/>
        <v/>
      </c>
      <c r="R274" s="179" t="str">
        <f t="shared" si="42"/>
        <v/>
      </c>
      <c r="S274" s="179" t="str">
        <f t="shared" si="43"/>
        <v/>
      </c>
      <c r="T274" s="179" t="str">
        <f t="shared" si="44"/>
        <v/>
      </c>
      <c r="U274" s="179"/>
      <c r="V274" s="179"/>
      <c r="W274" s="179"/>
      <c r="X274" s="179"/>
      <c r="Y274" s="179"/>
      <c r="Z274" s="179"/>
      <c r="AA274" s="179"/>
    </row>
    <row r="275" spans="1:28" ht="0.95" hidden="1" customHeight="1">
      <c r="A275" s="179"/>
      <c r="B275" s="102" t="str">
        <f t="shared" ref="B275:G275" si="59">IF(B274="","",MID(B274, FIND(CHAR(10), B274) + 1, LEN(B274)))</f>
        <v/>
      </c>
      <c r="C275" s="102" t="str">
        <f t="shared" si="59"/>
        <v/>
      </c>
      <c r="D275" s="102" t="str">
        <f t="shared" si="59"/>
        <v/>
      </c>
      <c r="E275" s="102" t="str">
        <f t="shared" si="59"/>
        <v/>
      </c>
      <c r="F275" s="102" t="str">
        <f t="shared" si="59"/>
        <v/>
      </c>
      <c r="G275" s="102" t="str">
        <f t="shared" si="59"/>
        <v/>
      </c>
      <c r="H275" s="38" t="str">
        <f t="shared" si="17"/>
        <v/>
      </c>
      <c r="I275" s="38" t="str">
        <f t="shared" si="22"/>
        <v/>
      </c>
      <c r="J275" s="38" t="str">
        <f t="shared" si="18"/>
        <v/>
      </c>
      <c r="K275" s="38" t="str">
        <f t="shared" si="19"/>
        <v/>
      </c>
      <c r="L275" s="38" t="str">
        <f t="shared" si="23"/>
        <v/>
      </c>
      <c r="M275" s="179"/>
      <c r="N275" s="179"/>
      <c r="O275" s="179" t="str">
        <f t="shared" si="24"/>
        <v/>
      </c>
      <c r="P275" s="179" t="str">
        <f t="shared" si="40"/>
        <v/>
      </c>
      <c r="Q275" s="179" t="str">
        <f t="shared" si="41"/>
        <v/>
      </c>
      <c r="R275" s="179" t="str">
        <f t="shared" si="42"/>
        <v/>
      </c>
      <c r="S275" s="179" t="str">
        <f t="shared" si="43"/>
        <v/>
      </c>
      <c r="T275" s="179" t="str">
        <f t="shared" si="44"/>
        <v/>
      </c>
      <c r="U275" s="179"/>
      <c r="V275" s="179"/>
      <c r="W275" s="179"/>
      <c r="X275" s="179"/>
      <c r="Y275" s="179"/>
      <c r="Z275" s="179"/>
      <c r="AA275" s="179"/>
    </row>
    <row r="276" spans="1:28" ht="5.0999999999999996" hidden="1" customHeight="1">
      <c r="A276" s="179"/>
      <c r="B276" s="179"/>
      <c r="C276" s="179"/>
      <c r="D276" s="179"/>
      <c r="E276" s="179"/>
      <c r="F276" s="179"/>
      <c r="G276" s="179"/>
      <c r="H276" s="179"/>
      <c r="I276" s="179"/>
      <c r="J276" s="179"/>
      <c r="K276" s="179"/>
      <c r="L276" s="179"/>
      <c r="M276" s="179"/>
      <c r="N276" s="179"/>
      <c r="O276" s="38" t="str">
        <f>O242&amp;O243&amp;O244&amp;O245&amp;O246&amp;O247&amp;O248&amp;O249&amp;O250&amp;O251&amp;O252&amp;O253&amp;O254&amp;O255&amp;O256&amp;O257&amp;O258&amp;O259&amp;O260&amp;O261&amp;O262&amp;O263&amp;O264&amp;O265&amp;O266&amp;O267&amp;O268&amp;O269&amp;O270&amp;O271&amp;O272&amp;O273&amp;O274</f>
        <v/>
      </c>
      <c r="P276" s="38" t="str">
        <f>P242&amp;P243&amp;P244&amp;P245&amp;P246&amp;P247&amp;P248&amp;P249&amp;P250&amp;P251&amp;P252&amp;P253&amp;P254&amp;P255&amp;P256&amp;P257&amp;P258&amp;P259&amp;P260&amp;P261&amp;P262&amp;P263&amp;P264&amp;P265&amp;P266&amp;P267&amp;P268&amp;P269&amp;P270&amp;P271&amp;P272&amp;P273&amp;P274</f>
        <v/>
      </c>
      <c r="Q276" s="38" t="str">
        <f>Q242&amp;Q243&amp;Q244&amp;Q245&amp;Q246&amp;Q247&amp;Q248&amp;Q249&amp;Q250&amp;Q251&amp;Q252&amp;Q253&amp;Q254&amp;Q255&amp;Q256&amp;Q257&amp;Q258&amp;Q259&amp;Q260&amp;Q261&amp;Q262&amp;Q263&amp;Q264&amp;Q265&amp;Q266&amp;Q267&amp;Q268&amp;Q269&amp;Q270&amp;Q271&amp;Q272&amp;Q273&amp;Q274</f>
        <v/>
      </c>
      <c r="R276" s="38" t="str">
        <f>R242&amp;R243&amp;R244&amp;R245&amp;R246&amp;R247&amp;R248&amp;R249&amp;R250&amp;R251&amp;R252&amp;R253&amp;R254&amp;R255&amp;R256&amp;R257&amp;R258&amp;R259&amp;R260&amp;R261&amp;R262&amp;R263&amp;R264&amp;R265&amp;R266&amp;R267&amp;R268&amp;R269&amp;R270&amp;R271&amp;R272&amp;R273&amp;R274</f>
        <v/>
      </c>
      <c r="S276" s="38" t="str">
        <f>S242&amp;S243&amp;S244&amp;S245&amp;S246&amp;S247&amp;S248&amp;S249&amp;S250&amp;S251&amp;S252&amp;S253&amp;S254&amp;S255&amp;S256&amp;S257&amp;S258&amp;S259&amp;S260&amp;S261&amp;S262&amp;S263&amp;S264&amp;S265&amp;S266&amp;S267&amp;S268&amp;S269&amp;S270&amp;S271&amp;S272&amp;S273&amp;S274</f>
        <v/>
      </c>
      <c r="T276" s="38" t="str">
        <f>IF(O276="","",LEFT(O276&amp;"訓練を行う", FIND(CHAR(10),O276) - 1))</f>
        <v/>
      </c>
      <c r="U276" s="38" t="str">
        <f t="shared" ref="T276:X280" si="60">IF(P276="","",LEFT(P276&amp;"訓練を行う", FIND(CHAR(10),P276) - 1))</f>
        <v/>
      </c>
      <c r="V276" s="38" t="str">
        <f t="shared" si="60"/>
        <v/>
      </c>
      <c r="W276" s="38" t="str">
        <f t="shared" si="60"/>
        <v/>
      </c>
      <c r="X276" s="38" t="str">
        <f>IF(S276="","",LEFT(S276&amp;"訓練を行う", FIND(CHAR(10),S276) - 1))</f>
        <v/>
      </c>
      <c r="Y276" s="179"/>
      <c r="Z276" s="179"/>
      <c r="AA276" s="179"/>
    </row>
    <row r="277" spans="1:28" ht="0.95" hidden="1" customHeight="1">
      <c r="A277" s="179"/>
      <c r="B277" s="179"/>
      <c r="C277" s="179"/>
      <c r="D277" s="179"/>
      <c r="E277" s="179"/>
      <c r="F277" s="179"/>
      <c r="G277" s="179"/>
      <c r="H277" s="179"/>
      <c r="I277" s="179"/>
      <c r="J277" s="179"/>
      <c r="K277" s="179"/>
      <c r="L277" s="179"/>
      <c r="M277" s="179"/>
      <c r="N277" s="179"/>
      <c r="O277" s="102" t="str">
        <f t="shared" ref="O277:S280" si="61">IF(O276="","",MID(O276, FIND(CHAR(10), O276) + 1, LEN(O276)))</f>
        <v/>
      </c>
      <c r="P277" s="102" t="str">
        <f t="shared" si="61"/>
        <v/>
      </c>
      <c r="Q277" s="102" t="str">
        <f t="shared" si="61"/>
        <v/>
      </c>
      <c r="R277" s="102" t="str">
        <f t="shared" si="61"/>
        <v/>
      </c>
      <c r="S277" s="102" t="str">
        <f t="shared" si="61"/>
        <v/>
      </c>
      <c r="T277" s="38" t="str">
        <f t="shared" si="60"/>
        <v/>
      </c>
      <c r="U277" s="38" t="str">
        <f t="shared" si="60"/>
        <v/>
      </c>
      <c r="V277" s="38" t="str">
        <f t="shared" si="60"/>
        <v/>
      </c>
      <c r="W277" s="38" t="str">
        <f t="shared" si="60"/>
        <v/>
      </c>
      <c r="X277" s="38" t="str">
        <f t="shared" si="60"/>
        <v/>
      </c>
      <c r="Y277" s="179"/>
      <c r="Z277" s="179"/>
      <c r="AA277" s="179"/>
    </row>
    <row r="278" spans="1:28" ht="0.95" hidden="1" customHeight="1">
      <c r="A278" s="179"/>
      <c r="B278" s="179"/>
      <c r="C278" s="179"/>
      <c r="D278" s="179"/>
      <c r="E278" s="179"/>
      <c r="F278" s="179"/>
      <c r="G278" s="179"/>
      <c r="H278" s="179"/>
      <c r="I278" s="179"/>
      <c r="J278" s="179"/>
      <c r="K278" s="179"/>
      <c r="L278" s="179"/>
      <c r="M278" s="179"/>
      <c r="N278" s="179"/>
      <c r="O278" s="102" t="str">
        <f t="shared" si="61"/>
        <v/>
      </c>
      <c r="P278" s="102" t="str">
        <f t="shared" si="61"/>
        <v/>
      </c>
      <c r="Q278" s="102" t="str">
        <f t="shared" si="61"/>
        <v/>
      </c>
      <c r="R278" s="102" t="str">
        <f t="shared" si="61"/>
        <v/>
      </c>
      <c r="S278" s="102" t="str">
        <f t="shared" si="61"/>
        <v/>
      </c>
      <c r="T278" s="38" t="str">
        <f t="shared" si="60"/>
        <v/>
      </c>
      <c r="U278" s="38" t="str">
        <f t="shared" si="60"/>
        <v/>
      </c>
      <c r="V278" s="38" t="str">
        <f t="shared" si="60"/>
        <v/>
      </c>
      <c r="W278" s="38" t="str">
        <f t="shared" si="60"/>
        <v/>
      </c>
      <c r="X278" s="38" t="str">
        <f t="shared" si="60"/>
        <v/>
      </c>
      <c r="Y278" s="179"/>
      <c r="Z278" s="179"/>
      <c r="AA278" s="179"/>
    </row>
    <row r="279" spans="1:28" ht="0.95" hidden="1" customHeight="1">
      <c r="A279" s="179"/>
      <c r="B279" s="179"/>
      <c r="C279" s="179"/>
      <c r="D279" s="179"/>
      <c r="E279" s="179"/>
      <c r="F279" s="179"/>
      <c r="G279" s="179"/>
      <c r="H279" s="179"/>
      <c r="I279" s="179"/>
      <c r="J279" s="179"/>
      <c r="K279" s="179"/>
      <c r="L279" s="179"/>
      <c r="M279" s="179"/>
      <c r="N279" s="179"/>
      <c r="O279" s="102" t="str">
        <f t="shared" si="61"/>
        <v/>
      </c>
      <c r="P279" s="102" t="str">
        <f t="shared" si="61"/>
        <v/>
      </c>
      <c r="Q279" s="102" t="str">
        <f t="shared" si="61"/>
        <v/>
      </c>
      <c r="R279" s="102" t="str">
        <f t="shared" si="61"/>
        <v/>
      </c>
      <c r="S279" s="102" t="str">
        <f t="shared" si="61"/>
        <v/>
      </c>
      <c r="T279" s="38" t="str">
        <f t="shared" si="60"/>
        <v/>
      </c>
      <c r="U279" s="38" t="str">
        <f t="shared" si="60"/>
        <v/>
      </c>
      <c r="V279" s="38" t="str">
        <f t="shared" si="60"/>
        <v/>
      </c>
      <c r="W279" s="38" t="str">
        <f t="shared" si="60"/>
        <v/>
      </c>
      <c r="X279" s="38" t="str">
        <f t="shared" si="60"/>
        <v/>
      </c>
      <c r="Y279" s="179"/>
      <c r="Z279" s="179"/>
      <c r="AA279" s="179"/>
    </row>
    <row r="280" spans="1:28" ht="12.95" hidden="1" customHeight="1">
      <c r="A280" s="179"/>
      <c r="B280" s="179"/>
      <c r="C280" s="179"/>
      <c r="D280" s="179"/>
      <c r="E280" s="179"/>
      <c r="F280" s="179"/>
      <c r="G280" s="179"/>
      <c r="H280" s="179"/>
      <c r="I280" s="179"/>
      <c r="J280" s="179"/>
      <c r="K280" s="179"/>
      <c r="L280" s="179"/>
      <c r="M280" s="179"/>
      <c r="N280" s="179"/>
      <c r="O280" s="102" t="str">
        <f t="shared" si="61"/>
        <v/>
      </c>
      <c r="P280" s="102" t="str">
        <f t="shared" si="61"/>
        <v/>
      </c>
      <c r="Q280" s="102" t="str">
        <f t="shared" si="61"/>
        <v/>
      </c>
      <c r="R280" s="102" t="str">
        <f t="shared" si="61"/>
        <v/>
      </c>
      <c r="S280" s="102" t="str">
        <f t="shared" si="61"/>
        <v/>
      </c>
      <c r="T280" s="38" t="str">
        <f t="shared" si="60"/>
        <v/>
      </c>
      <c r="U280" s="38" t="str">
        <f t="shared" si="60"/>
        <v/>
      </c>
      <c r="V280" s="38" t="str">
        <f t="shared" si="60"/>
        <v/>
      </c>
      <c r="W280" s="38" t="str">
        <f t="shared" si="60"/>
        <v/>
      </c>
      <c r="X280" s="38" t="str">
        <f t="shared" si="60"/>
        <v/>
      </c>
      <c r="Y280" s="179"/>
      <c r="Z280" s="179"/>
      <c r="AA280" s="179"/>
    </row>
    <row r="281" spans="1:28" ht="12.95" hidden="1" customHeight="1">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row>
    <row r="282" spans="1:28" ht="12.95" hidden="1" customHeight="1">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row>
    <row r="283" spans="1:28" ht="12.95" hidden="1" customHeight="1">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row>
    <row r="284" spans="1:28" ht="12.95" hidden="1" customHeight="1">
      <c r="C284" s="184" t="str">
        <f>IF(V10=FALSE,IF(X10=FALSE,D10&amp;CHAR(10),""),"")&amp;IF(V11=FALSE,IF(X11=FALSE,D11&amp;CHAR(10),""),"")&amp;IF(V12=FALSE,IF(X12=FALSE,D12&amp;CHAR(10),""),"")&amp;IF(V13=FALSE,IF(X13=FALSE,D13&amp;CHAR(10),""),"")&amp;IF(V14=FALSE,IF(X14=FALSE,D14&amp;CHAR(10),""),"")&amp;IF(V15=FALSE,IF(X15=FALSE,D15&amp;CHAR(10),""),"")&amp;IF(V16=FALSE,IF(X16=FALSE,D16&amp;CHAR(10),""),"")&amp;IF(V17=FALSE,IF(X17=FALSE,D17&amp;CHAR(10),""),"")&amp;IF(V18=FALSE,IF(X18=FALSE,D18&amp;CHAR(10),""),"")&amp;IF(V19=FALSE,IF(X19=FALSE,D19&amp;CHAR(10),""),"")&amp;IF(V20=FALSE,IF(X20=FALSE,D20&amp;CHAR(10),""),"")&amp;IF(V21=FALSE,IF(X21=FALSE,D21&amp;CHAR(10),""),"")&amp;IF(V22=FALSE,IF(X22=FALSE,D22&amp;CHAR(10),""),"")&amp;IF(V23=FALSE,IF(X23=FALSE,D23&amp;CHAR(10),""),"")</f>
        <v xml:space="preserve">
</v>
      </c>
      <c r="D284" s="185"/>
      <c r="T284" t="str">
        <f>S276</f>
        <v/>
      </c>
    </row>
    <row r="285" spans="1:28" ht="12.95" hidden="1" customHeight="1"/>
    <row r="286" spans="1:28" ht="12.95" hidden="1" customHeight="1"/>
    <row r="287" spans="1:28" ht="12.95" hidden="1" customHeight="1"/>
    <row r="288" spans="1:28" ht="12.95" hidden="1" customHeight="1">
      <c r="B288" s="38" t="str">
        <f>D288</f>
        <v/>
      </c>
      <c r="C288" s="184" t="str">
        <f>IF($V$24&lt;&gt;1,IF($X$24&lt;&gt;1,IF(D10="","",D10&amp;CHAR(10)),""),"")&amp;IF($V$24&lt;&gt;2,IF($X$24&lt;&gt;2,IF(D11="","",D11&amp;CHAR(10)),""),"")&amp;IF($V$24&lt;&gt;3,IF($X$24&lt;&gt;3,IF(D12="","",D12&amp;CHAR(10)),""),"")&amp;IF($V$24&lt;&gt;4,IF($X$24&lt;&gt;4,IF(D13="","",D13&amp;CHAR(10)),""),"")&amp;IF($V$24&lt;&gt;5,IF($X$24&lt;&gt;5,IF(D14="","",D14&amp;CHAR(10)),""),"")&amp;IF($V$24&lt;&gt;6,IF($X$24&lt;&gt;6,IF(D15="","",D15&amp;CHAR(10)),""),"")&amp;IF($V$24&lt;&gt;7,IF($X$24&lt;&gt;7,IF(D16="","",D16&amp;CHAR(10)),""),"")&amp;IF($V$24&lt;&gt;8,IF($X$24&lt;&gt;8,IF(D17="","",D17&amp;CHAR(10)),""),"")&amp;IF($V$24&lt;&gt;9,IF($X$24&lt;&gt;9,IF(D18="","",D18&amp;CHAR(10)),""),"")&amp;IF($V$24&lt;&gt;10,IF($X$24&lt;&gt;10,IF(D19="","",D19&amp;CHAR(10)),""),"")&amp;IF($V$24&lt;&gt;11,IF($X$24&lt;&gt;11,IF(D20="","",D20&amp;CHAR(10)),""),"")&amp;IF($V$24&lt;&gt;12,IF($X$24&lt;&gt;12,IF(D21="","",D21&amp;CHAR(10)),""),"")&amp;IF($V$24&lt;&gt;13,IF($X$24&lt;&gt;13,IF(D22="","",D22&amp;CHAR(10)),""),"")&amp;IF($V$24&lt;&gt;14,IF($X$24&lt;&gt;14,IF(D23="","",D23&amp;CHAR(10)),""),"")</f>
        <v/>
      </c>
      <c r="D288" s="38" t="str">
        <f>IF($V$24&lt;&gt;1,IF($X$24&lt;&gt;1,IF(D161="","",LEFT(D161, FIND(CHAR(10),D161) - 1) &amp;CHAR(10)),""),"")&amp;IF($V$24&lt;&gt;2,IF($X$24&lt;&gt;2,IF(D162="","",LEFT(D162, FIND(CHAR(10),D162) - 1)&amp;CHAR(10)),""),"")&amp;IF($V$24&lt;&gt;3,IF($X$24&lt;&gt;3,IF(D163="","",LEFT(D163, FIND(CHAR(10),D163) - 1)&amp;CHAR(10)),""),"")&amp;IF($V$24&lt;&gt;4,IF($X$24&lt;&gt;4,IF(D164="","",LEFT(D164, FIND(CHAR(10),D164) - 1)&amp;CHAR(10)),""),"")&amp;IF($V$24&lt;&gt;5,IF($X$24&lt;&gt;5,IF(D165="","",LEFT(D165, FIND(CHAR(10),D165) - 1)&amp;CHAR(10)),""),"")&amp;IF($V$24&lt;&gt;6,IF($X$24&lt;&gt;6,IF(D166="","",LEFT(D166, FIND(CHAR(10),D166) - 1)&amp;CHAR(10)),""),"")&amp;IF($V$24&lt;&gt;7,IF($X$24&lt;&gt;7,IF(D167="","",LEFT(D167, FIND(CHAR(10),D167) - 1)&amp;CHAR(10)),""),"")&amp;IF($V$24&lt;&gt;8,IF($X$24&lt;&gt;8,IF(D168="","",LEFT(D168, FIND(CHAR(10),D168) - 1) &amp;CHAR(10)),""),"")&amp;IF($V$24&lt;&gt;9,IF($X$24&lt;&gt;9,IF(D169="","",LEFT(D169, FIND(CHAR(10),D169) - 1)&amp;CHAR(10)),""),"")&amp;IF($V$24&lt;&gt;10,IF($X$24&lt;&gt;10,IF(D170="","",LEFT(D170, FIND(CHAR(10),D170) - 1) &amp;CHAR(10)),""),"")&amp;IF($V$24&lt;&gt;11,IF($X$24&lt;&gt;11,IF(D171="","",LEFT(D171, FIND(CHAR(10),D171) - 1) &amp;CHAR(10)),""),"")&amp;IF($V$24&lt;&gt;12,IF($X$24&lt;&gt;12,IF(D172="","",LEFT(D172, FIND(CHAR(10),D172) - 1) &amp;CHAR(10)),""),"")&amp;IF($V$24&lt;&gt;13,IF($X$24&lt;&gt;13,IF(D173="","",LEFT(D173, FIND(CHAR(10),D173) - 1)&amp;CHAR(10)),""),"")&amp;IF($V$24&lt;&gt;14,IF($X$24&lt;&gt;14,IF(D174="","",LEFT(D174,FIND(CHAR(10),D174) - 1)&amp;CHAR(10)),""),"")</f>
        <v/>
      </c>
      <c r="E288" s="38" t="str">
        <f>IF($V$24&lt;&gt;1,IF($X$24&lt;&gt;1,IF(E161="","",LEFT(E161, FIND(CHAR(10),E161) - 1) &amp;CHAR(10)),""),"")&amp;IF($V$24&lt;&gt;2,IF($X$24&lt;&gt;2,IF(E162="","",LEFT(E162, FIND(CHAR(10),E162) - 1)&amp;CHAR(10)),""),"")&amp;IF($V$24&lt;&gt;3,IF($X$24&lt;&gt;3,IF(E163="","",LEFT(E163, FIND(CHAR(10),E163) - 1)&amp;CHAR(10)),""),"")&amp;IF($V$24&lt;&gt;4,IF($X$24&lt;&gt;4,IF(E164="","",LEFT(E164, FIND(CHAR(10),E164) - 1)&amp;CHAR(10)),""),"")&amp;IF($V$24&lt;&gt;5,IF($X$24&lt;&gt;5,IF(E165="","",LEFT(E165, FIND(CHAR(10),E165) - 1)&amp;CHAR(10)),""),"")&amp;IF($V$24&lt;&gt;6,IF($X$24&lt;&gt;6,IF(E166="","",LEFT(E166, FIND(CHAR(10),E166) - 1)&amp;CHAR(10)),""),"")&amp;IF($V$24&lt;&gt;7,IF($X$24&lt;&gt;7,IF(E167="","",LEFT(E167, FIND(CHAR(10),E167) - 1)&amp;CHAR(10)),""),"")&amp;IF($V$24&lt;&gt;8,IF($X$24&lt;&gt;8,IF(E168="","",LEFT(E168, FIND(CHAR(10),E168) - 1) &amp;CHAR(10)),""),"")&amp;IF($V$24&lt;&gt;9,IF($X$24&lt;&gt;9,IF(E169="","",LEFT(E169, FIND(CHAR(10),E169) - 1)&amp;CHAR(10)),""),"")&amp;IF($V$24&lt;&gt;10,IF($X$24&lt;&gt;10,IF(E170="","",LEFT(E170, FIND(CHAR(10),E170) - 1) &amp;CHAR(10)),""),"")&amp;IF($V$24&lt;&gt;11,IF($X$24&lt;&gt;11,IF(E171="","",LEFT(E171, FIND(CHAR(10),E171) - 1) &amp;CHAR(10)),""),"")&amp;IF($V$24&lt;&gt;12,IF($X$24&lt;&gt;12,IF(E172="","",LEFT(E172, FIND(CHAR(10),E172) - 1) &amp;CHAR(10)),""),"")&amp;IF($V$24&lt;&gt;13,IF($X$24&lt;&gt;13,IF(E173="","",LEFT(E173, FIND(CHAR(10),E173) - 1)&amp;CHAR(10)),""),"")&amp;IF($V$24&lt;&gt;14,IF($X$24&lt;&gt;14,IF(E174="","",LEFT(E174,FIND(CHAR(10),E174) - 1)&amp;CHAR(10)),""),"")</f>
        <v/>
      </c>
      <c r="F288" s="38" t="str">
        <f>IF($V$24&lt;&gt;1,IF($X$24&lt;&gt;1,IF(F161="","",LEFT(F161, FIND(CHAR(10),F161) - 1) &amp;CHAR(10)),""),"")&amp;IF($V$24&lt;&gt;2,IF($X$24&lt;&gt;2,IF(F162="","",LEFT(F162, FIND(CHAR(10),F162) - 1)&amp;CHAR(10)),""),"")&amp;IF($V$24&lt;&gt;3,IF($X$24&lt;&gt;3,IF(F163="","",LEFT(F163, FIND(CHAR(10),F163) - 1)&amp;CHAR(10)),""),"")&amp;IF($V$24&lt;&gt;4,IF($X$24&lt;&gt;4,IF(F164="","",LEFT(F164, FIND(CHAR(10),F164) - 1)&amp;CHAR(10)),""),"")&amp;IF($V$24&lt;&gt;5,IF($X$24&lt;&gt;5,IF(F165="","",LEFT(F165, FIND(CHAR(10),F165) - 1)&amp;CHAR(10)),""),"")&amp;IF($V$24&lt;&gt;6,IF($X$24&lt;&gt;6,IF(F166="","",LEFT(F166, FIND(CHAR(10),F166) - 1)&amp;CHAR(10)),""),"")&amp;IF($V$24&lt;&gt;7,IF($X$24&lt;&gt;7,IF(F167="","",LEFT(F167, FIND(CHAR(10),F167) - 1)&amp;CHAR(10)),""),"")&amp;IF($V$24&lt;&gt;8,IF($X$24&lt;&gt;8,IF(F168="","",LEFT(F168, FIND(CHAR(10),F168) - 1) &amp;CHAR(10)),""),"")&amp;IF($V$24&lt;&gt;9,IF($X$24&lt;&gt;9,IF(F169="","",LEFT(F169, FIND(CHAR(10),F169) - 1)&amp;CHAR(10)),""),"")&amp;IF($V$24&lt;&gt;10,IF($X$24&lt;&gt;10,IF(F170="","",LEFT(F170, FIND(CHAR(10),F170) - 1) &amp;CHAR(10)),""),"")&amp;IF($V$24&lt;&gt;11,IF($X$24&lt;&gt;11,IF(F171="","",LEFT(F171, FIND(CHAR(10),F171) - 1) &amp;CHAR(10)),""),"")&amp;IF($V$24&lt;&gt;12,IF($X$24&lt;&gt;12,IF(F172="","",LEFT(F172, FIND(CHAR(10),F172) - 1) &amp;CHAR(10)),""),"")&amp;IF($V$24&lt;&gt;13,IF($X$24&lt;&gt;13,IF(F173="","",LEFT(F173, FIND(CHAR(10),F173) - 1)&amp;CHAR(10)),""),"")&amp;IF($V$24&lt;&gt;14,IF($X$24&lt;&gt;14,IF(F174="","",LEFT(F174,FIND(CHAR(10),F174) - 1)&amp;CHAR(10)),""),"")</f>
        <v/>
      </c>
      <c r="G288" s="38" t="str">
        <f>IF($V$24&lt;&gt;1,IF($X$24&lt;&gt;1,IF(G161="","",LEFT(G161, FIND(CHAR(10),G161) - 1) &amp;CHAR(10)),""),"")&amp;IF($V$24&lt;&gt;2,IF($X$24&lt;&gt;2,IF(G162="","",LEFT(G162, FIND(CHAR(10),G162) - 1)&amp;CHAR(10)),""),"")&amp;IF($V$24&lt;&gt;3,IF($X$24&lt;&gt;3,IF(G163="","",LEFT(G163, FIND(CHAR(10),G163) - 1)&amp;CHAR(10)),""),"")&amp;IF($V$24&lt;&gt;4,IF($X$24&lt;&gt;4,IF(G164="","",LEFT(G164, FIND(CHAR(10),G164) - 1)&amp;CHAR(10)),""),"")&amp;IF($V$24&lt;&gt;5,IF($X$24&lt;&gt;5,IF(G165="","",LEFT(G165, FIND(CHAR(10),G165) - 1)&amp;CHAR(10)),""),"")&amp;IF($V$24&lt;&gt;6,IF($X$24&lt;&gt;6,IF(G166="","",LEFT(G166, FIND(CHAR(10),G166) - 1)&amp;CHAR(10)),""),"")&amp;IF($V$24&lt;&gt;7,IF($X$24&lt;&gt;7,IF(G167="","",LEFT(G167, FIND(CHAR(10),G167) - 1)&amp;CHAR(10)),""),"")&amp;IF($V$24&lt;&gt;8,IF($X$24&lt;&gt;8,IF(G168="","",LEFT(G168, FIND(CHAR(10),G168) - 1) &amp;CHAR(10)),""),"")&amp;IF($V$24&lt;&gt;9,IF($X$24&lt;&gt;9,IF(G169="","",LEFT(G169, FIND(CHAR(10),G169) - 1)&amp;CHAR(10)),""),"")&amp;IF($V$24&lt;&gt;10,IF($X$24&lt;&gt;10,IF(G170="","",LEFT(G170, FIND(CHAR(10),G170) - 1) &amp;CHAR(10)),""),"")&amp;IF($V$24&lt;&gt;11,IF($X$24&lt;&gt;11,IF(G171="","",LEFT(G171, FIND(CHAR(10),G171) - 1) &amp;CHAR(10)),""),"")&amp;IF($V$24&lt;&gt;12,IF($X$24&lt;&gt;12,IF(G172="","",LEFT(G172, FIND(CHAR(10),G172) - 1) &amp;CHAR(10)),""),"")&amp;IF($V$24&lt;&gt;13,IF($X$24&lt;&gt;13,IF(G173="","",LEFT(G173, FIND(CHAR(10),G173) - 1)&amp;CHAR(10)),""),"")&amp;IF($V$24&lt;&gt;14,IF($X$24&lt;&gt;14,IF(G174="","",LEFT(G174,FIND(CHAR(10),G174) - 1)&amp;CHAR(10)),""),"")</f>
        <v/>
      </c>
      <c r="H288" s="38" t="str">
        <f>IF(C288="","",LEFT(C288, FIND(CHAR(10),C288) - 1))&amp;"訓練を行う"</f>
        <v>訓練を行う</v>
      </c>
      <c r="I288" s="38" t="str">
        <f t="shared" ref="I288:I300" si="62">IF(D288="","",LEFT(D288, FIND(CHAR(10),D288) - 1))</f>
        <v/>
      </c>
      <c r="J288" s="38" t="str">
        <f t="shared" ref="J288:J300" si="63">IF(E288="","",LEFT(E288, FIND(CHAR(10),E288) - 1))</f>
        <v/>
      </c>
      <c r="K288" s="38" t="str">
        <f>IF(F288="","",LEFT(F288, FIND(CHAR(10),F288) - 1))&amp;"訓練を行う"</f>
        <v>訓練を行う</v>
      </c>
      <c r="L288" s="38" t="str">
        <f t="shared" ref="L288:L294" si="64">IF(G288="","",LEFT(G288, FIND(CHAR(10),G288) - 1))</f>
        <v/>
      </c>
      <c r="O288" s="38" t="str">
        <f>D288</f>
        <v/>
      </c>
      <c r="P288" s="38" t="str">
        <f>K288</f>
        <v>訓練を行う</v>
      </c>
      <c r="AB288" t="str">
        <f>C288</f>
        <v/>
      </c>
    </row>
    <row r="289" spans="3:16" ht="12.95" hidden="1" customHeight="1">
      <c r="C289" s="102" t="str">
        <f t="shared" ref="C289:C300" si="65">IF(C288="","",MID(C288, FIND(CHAR(10), C288) + 1, LEN(C288)))</f>
        <v/>
      </c>
      <c r="D289" s="102" t="str">
        <f t="shared" ref="D289:D300" si="66">IF(D288="","",MID(D288, FIND(CHAR(10), D288) + 1, LEN(D288)))</f>
        <v/>
      </c>
      <c r="E289" s="102" t="str">
        <f t="shared" ref="E289:E300" si="67">IF(E288="","",MID(E288, FIND(CHAR(10), E288) + 1, LEN(E288)))</f>
        <v/>
      </c>
      <c r="F289" s="102" t="str">
        <f t="shared" ref="F289:F300" si="68">IF(F288="","",MID(F288, FIND(CHAR(10), F288) + 1, LEN(F288)))</f>
        <v/>
      </c>
      <c r="G289" s="102" t="str">
        <f t="shared" ref="G289:G300" si="69">IF(G288="","",MID(G288, FIND(CHAR(10), G288) + 1, LEN(G288)))</f>
        <v/>
      </c>
      <c r="H289" s="38" t="str">
        <f t="shared" ref="H289:H300" si="70">IF(C289="","",LEFT(C289, FIND(CHAR(10),C289) - 1))&amp;"訓練を行う"</f>
        <v>訓練を行う</v>
      </c>
      <c r="I289" s="38" t="str">
        <f t="shared" si="62"/>
        <v/>
      </c>
      <c r="J289" s="38" t="str">
        <f t="shared" si="63"/>
        <v/>
      </c>
      <c r="K289" s="38" t="str">
        <f t="shared" ref="K289:K294" si="71">IF(F289="","",LEFT(F289, FIND(CHAR(10),F289) - 1))&amp;"訓練を行う"</f>
        <v>訓練を行う</v>
      </c>
      <c r="L289" s="38" t="str">
        <f t="shared" si="64"/>
        <v/>
      </c>
      <c r="P289" s="38" t="str">
        <f>H289</f>
        <v>訓練を行う</v>
      </c>
    </row>
    <row r="290" spans="3:16" ht="12.95" hidden="1" customHeight="1">
      <c r="C290" s="102" t="str">
        <f t="shared" si="65"/>
        <v/>
      </c>
      <c r="D290" s="102" t="str">
        <f t="shared" si="66"/>
        <v/>
      </c>
      <c r="E290" s="102" t="str">
        <f t="shared" si="67"/>
        <v/>
      </c>
      <c r="F290" s="102" t="str">
        <f t="shared" si="68"/>
        <v/>
      </c>
      <c r="G290" s="102" t="str">
        <f t="shared" si="69"/>
        <v/>
      </c>
      <c r="H290" s="38" t="str">
        <f t="shared" si="70"/>
        <v>訓練を行う</v>
      </c>
      <c r="I290" s="38" t="str">
        <f t="shared" si="62"/>
        <v/>
      </c>
      <c r="J290" s="38" t="str">
        <f t="shared" si="63"/>
        <v/>
      </c>
      <c r="K290" s="38" t="str">
        <f t="shared" si="71"/>
        <v>訓練を行う</v>
      </c>
      <c r="L290" s="38" t="str">
        <f t="shared" si="64"/>
        <v/>
      </c>
    </row>
    <row r="291" spans="3:16" ht="12.95" hidden="1" customHeight="1">
      <c r="C291" s="102" t="str">
        <f t="shared" si="65"/>
        <v/>
      </c>
      <c r="D291" s="102" t="str">
        <f t="shared" si="66"/>
        <v/>
      </c>
      <c r="E291" s="102" t="str">
        <f t="shared" si="67"/>
        <v/>
      </c>
      <c r="F291" s="102" t="str">
        <f t="shared" si="68"/>
        <v/>
      </c>
      <c r="G291" s="102" t="str">
        <f t="shared" si="69"/>
        <v/>
      </c>
      <c r="H291" s="38" t="str">
        <f t="shared" si="70"/>
        <v>訓練を行う</v>
      </c>
      <c r="I291" s="38" t="str">
        <f t="shared" si="62"/>
        <v/>
      </c>
      <c r="J291" s="38" t="str">
        <f t="shared" si="63"/>
        <v/>
      </c>
      <c r="K291" s="38" t="str">
        <f t="shared" si="71"/>
        <v>訓練を行う</v>
      </c>
      <c r="L291" s="38" t="str">
        <f t="shared" si="64"/>
        <v/>
      </c>
    </row>
    <row r="292" spans="3:16" ht="12.95" hidden="1" customHeight="1">
      <c r="C292" s="102" t="str">
        <f t="shared" si="65"/>
        <v/>
      </c>
      <c r="D292" s="102" t="str">
        <f t="shared" si="66"/>
        <v/>
      </c>
      <c r="E292" s="102" t="str">
        <f t="shared" si="67"/>
        <v/>
      </c>
      <c r="F292" s="102" t="str">
        <f t="shared" si="68"/>
        <v/>
      </c>
      <c r="G292" s="102" t="str">
        <f t="shared" si="69"/>
        <v/>
      </c>
      <c r="H292" s="38" t="str">
        <f t="shared" si="70"/>
        <v>訓練を行う</v>
      </c>
      <c r="I292" s="38" t="str">
        <f t="shared" si="62"/>
        <v/>
      </c>
      <c r="J292" s="38" t="str">
        <f t="shared" si="63"/>
        <v/>
      </c>
      <c r="K292" s="38" t="str">
        <f t="shared" si="71"/>
        <v>訓練を行う</v>
      </c>
      <c r="L292" s="38" t="str">
        <f t="shared" si="64"/>
        <v/>
      </c>
    </row>
    <row r="293" spans="3:16" ht="12.95" hidden="1" customHeight="1">
      <c r="C293" s="102" t="str">
        <f t="shared" si="65"/>
        <v/>
      </c>
      <c r="D293" s="102" t="str">
        <f t="shared" si="66"/>
        <v/>
      </c>
      <c r="E293" s="102" t="str">
        <f t="shared" si="67"/>
        <v/>
      </c>
      <c r="F293" s="102" t="str">
        <f t="shared" si="68"/>
        <v/>
      </c>
      <c r="G293" s="102" t="str">
        <f t="shared" si="69"/>
        <v/>
      </c>
      <c r="H293" s="38" t="str">
        <f t="shared" si="70"/>
        <v>訓練を行う</v>
      </c>
      <c r="I293" s="38" t="str">
        <f t="shared" si="62"/>
        <v/>
      </c>
      <c r="J293" s="38" t="str">
        <f t="shared" si="63"/>
        <v/>
      </c>
      <c r="K293" s="38" t="str">
        <f t="shared" si="71"/>
        <v>訓練を行う</v>
      </c>
      <c r="L293" s="38" t="str">
        <f t="shared" si="64"/>
        <v/>
      </c>
    </row>
    <row r="294" spans="3:16" ht="12.95" hidden="1" customHeight="1">
      <c r="C294" s="102" t="str">
        <f t="shared" si="65"/>
        <v/>
      </c>
      <c r="D294" s="102" t="str">
        <f t="shared" si="66"/>
        <v/>
      </c>
      <c r="E294" s="102" t="str">
        <f t="shared" si="67"/>
        <v/>
      </c>
      <c r="F294" s="102" t="str">
        <f t="shared" si="68"/>
        <v/>
      </c>
      <c r="G294" s="102" t="str">
        <f t="shared" si="69"/>
        <v/>
      </c>
      <c r="H294" s="38" t="str">
        <f t="shared" si="70"/>
        <v>訓練を行う</v>
      </c>
      <c r="I294" s="38" t="str">
        <f t="shared" si="62"/>
        <v/>
      </c>
      <c r="J294" s="38" t="str">
        <f t="shared" si="63"/>
        <v/>
      </c>
      <c r="K294" s="38" t="str">
        <f t="shared" si="71"/>
        <v>訓練を行う</v>
      </c>
      <c r="L294" s="38" t="str">
        <f t="shared" si="64"/>
        <v/>
      </c>
    </row>
    <row r="295" spans="3:16" ht="12.95" hidden="1" customHeight="1">
      <c r="C295" s="102" t="str">
        <f t="shared" si="65"/>
        <v/>
      </c>
      <c r="D295" s="102" t="str">
        <f t="shared" si="66"/>
        <v/>
      </c>
      <c r="E295" s="102" t="str">
        <f t="shared" si="67"/>
        <v/>
      </c>
      <c r="F295" s="102" t="str">
        <f t="shared" si="68"/>
        <v/>
      </c>
      <c r="G295" s="102" t="str">
        <f t="shared" si="69"/>
        <v/>
      </c>
      <c r="H295" s="38" t="str">
        <f t="shared" si="70"/>
        <v>訓練を行う</v>
      </c>
      <c r="I295" s="38" t="str">
        <f t="shared" si="62"/>
        <v/>
      </c>
      <c r="J295" s="38" t="str">
        <f t="shared" si="63"/>
        <v/>
      </c>
      <c r="K295" s="38" t="str">
        <f t="shared" ref="K295:L300" si="72">IF(F295="","",LEFT(F295, FIND(CHAR(10),F295) - 1))</f>
        <v/>
      </c>
      <c r="L295" s="38" t="str">
        <f t="shared" si="72"/>
        <v/>
      </c>
    </row>
    <row r="296" spans="3:16" ht="12.95" hidden="1" customHeight="1">
      <c r="C296" s="102" t="str">
        <f t="shared" si="65"/>
        <v/>
      </c>
      <c r="D296" s="102" t="str">
        <f t="shared" si="66"/>
        <v/>
      </c>
      <c r="E296" s="102" t="str">
        <f t="shared" si="67"/>
        <v/>
      </c>
      <c r="F296" s="102" t="str">
        <f t="shared" si="68"/>
        <v/>
      </c>
      <c r="G296" s="102" t="str">
        <f t="shared" si="69"/>
        <v/>
      </c>
      <c r="H296" s="38" t="str">
        <f t="shared" si="70"/>
        <v>訓練を行う</v>
      </c>
      <c r="I296" s="38" t="str">
        <f t="shared" si="62"/>
        <v/>
      </c>
      <c r="J296" s="38" t="str">
        <f t="shared" si="63"/>
        <v/>
      </c>
      <c r="K296" s="38" t="str">
        <f t="shared" si="72"/>
        <v/>
      </c>
      <c r="L296" s="38" t="str">
        <f t="shared" si="72"/>
        <v/>
      </c>
    </row>
    <row r="297" spans="3:16" ht="12.95" hidden="1" customHeight="1">
      <c r="C297" s="102" t="str">
        <f t="shared" si="65"/>
        <v/>
      </c>
      <c r="D297" s="102" t="str">
        <f t="shared" si="66"/>
        <v/>
      </c>
      <c r="E297" s="102" t="str">
        <f t="shared" si="67"/>
        <v/>
      </c>
      <c r="F297" s="102" t="str">
        <f t="shared" si="68"/>
        <v/>
      </c>
      <c r="G297" s="102" t="str">
        <f t="shared" si="69"/>
        <v/>
      </c>
      <c r="H297" s="38" t="str">
        <f t="shared" si="70"/>
        <v>訓練を行う</v>
      </c>
      <c r="I297" s="38" t="str">
        <f t="shared" si="62"/>
        <v/>
      </c>
      <c r="J297" s="38" t="str">
        <f t="shared" si="63"/>
        <v/>
      </c>
      <c r="K297" s="38" t="str">
        <f t="shared" si="72"/>
        <v/>
      </c>
      <c r="L297" s="38" t="str">
        <f t="shared" si="72"/>
        <v/>
      </c>
    </row>
    <row r="298" spans="3:16" ht="12.95" hidden="1" customHeight="1">
      <c r="C298" s="102" t="str">
        <f t="shared" si="65"/>
        <v/>
      </c>
      <c r="D298" s="102" t="str">
        <f t="shared" si="66"/>
        <v/>
      </c>
      <c r="E298" s="102" t="str">
        <f t="shared" si="67"/>
        <v/>
      </c>
      <c r="F298" s="102" t="str">
        <f t="shared" si="68"/>
        <v/>
      </c>
      <c r="G298" s="102" t="str">
        <f t="shared" si="69"/>
        <v/>
      </c>
      <c r="H298" s="38" t="str">
        <f t="shared" si="70"/>
        <v>訓練を行う</v>
      </c>
      <c r="I298" s="38" t="str">
        <f t="shared" si="62"/>
        <v/>
      </c>
      <c r="J298" s="38" t="str">
        <f t="shared" si="63"/>
        <v/>
      </c>
      <c r="K298" s="38" t="str">
        <f t="shared" si="72"/>
        <v/>
      </c>
      <c r="L298" s="38" t="str">
        <f t="shared" si="72"/>
        <v/>
      </c>
    </row>
    <row r="299" spans="3:16" ht="12.95" hidden="1" customHeight="1">
      <c r="C299" s="102" t="str">
        <f t="shared" si="65"/>
        <v/>
      </c>
      <c r="D299" s="102" t="str">
        <f t="shared" si="66"/>
        <v/>
      </c>
      <c r="E299" s="102" t="str">
        <f t="shared" si="67"/>
        <v/>
      </c>
      <c r="F299" s="102" t="str">
        <f t="shared" si="68"/>
        <v/>
      </c>
      <c r="G299" s="102" t="str">
        <f t="shared" si="69"/>
        <v/>
      </c>
      <c r="H299" s="38" t="str">
        <f t="shared" si="70"/>
        <v>訓練を行う</v>
      </c>
      <c r="I299" s="38" t="str">
        <f t="shared" si="62"/>
        <v/>
      </c>
      <c r="J299" s="38" t="str">
        <f t="shared" si="63"/>
        <v/>
      </c>
      <c r="K299" s="38" t="str">
        <f t="shared" si="72"/>
        <v/>
      </c>
      <c r="L299" s="38" t="str">
        <f t="shared" si="72"/>
        <v/>
      </c>
    </row>
    <row r="300" spans="3:16" ht="12.95" hidden="1" customHeight="1">
      <c r="C300" s="102" t="str">
        <f t="shared" si="65"/>
        <v/>
      </c>
      <c r="D300" s="102" t="str">
        <f t="shared" si="66"/>
        <v/>
      </c>
      <c r="E300" s="102" t="str">
        <f t="shared" si="67"/>
        <v/>
      </c>
      <c r="F300" s="102" t="str">
        <f t="shared" si="68"/>
        <v/>
      </c>
      <c r="G300" s="102" t="str">
        <f t="shared" si="69"/>
        <v/>
      </c>
      <c r="H300" s="38" t="str">
        <f t="shared" si="70"/>
        <v>訓練を行う</v>
      </c>
      <c r="I300" s="38" t="str">
        <f t="shared" si="62"/>
        <v/>
      </c>
      <c r="J300" s="38" t="str">
        <f t="shared" si="63"/>
        <v/>
      </c>
      <c r="K300" s="38" t="str">
        <f t="shared" si="72"/>
        <v/>
      </c>
      <c r="L300" s="38" t="str">
        <f t="shared" si="72"/>
        <v/>
      </c>
    </row>
    <row r="301" spans="3:16" ht="12.95" hidden="1" customHeight="1"/>
    <row r="302" spans="3:16" ht="12.95" hidden="1" customHeight="1"/>
    <row r="303" spans="3:16" ht="12.95" hidden="1" customHeight="1">
      <c r="C303" s="58">
        <f t="shared" ref="C303:C311" si="73">IF(V39=TRUE,E39&amp;CHAR(10),)</f>
        <v>0</v>
      </c>
      <c r="D303" s="91">
        <f>IF(V39=TRUE,IF(V10=TRUE,LEFT(D161, FIND(CHAR(10),D161) - 1),IF(V11=TRUE,LEFT(D162, FIND(CHAR(10),D162) - 1),IF(V12=TRUE,LEFT(D163, FIND(CHAR(10),D163) - 1),IF(V13=TRUE,LEFT(D164, FIND(CHAR(10),D164) - 1),IF(V14=TRUE,LEFT(D165, FIND(CHAR(10),D165) - 1),IF(V15=TRUE,LEFT(D166, FIND(CHAR(10),D166) - 1),IF(V16=TRUE,LEFT(D167, FIND(CHAR(10),D167) - 1),IF(V17=TRUE,LEFT(D168, FIND(CHAR(10),D168) - 1),IF(V18=TRUE,LEFT(D169, FIND(CHAR(10),D169) - 1),IF(V19=TRUE,LEFT(D170, FIND(CHAR(10),D170) - 1),IF(V20=TRUE,LEFT(D171, FIND(CHAR(10),D171) - 1),IF(V21=TRUE,LEFT(D172, FIND(CHAR(10),D172) - 1),IF(V22=TRUE,LEFT(D173, FIND(CHAR(10),D173) - 1),IF(V23=TRUE,LEFT(D174, FIND(CHAR(10),D174) - 1),"選択されていません"))))))))))))))&amp;CHAR(10),)</f>
        <v>0</v>
      </c>
      <c r="E303" s="91">
        <f>IF(V39=TRUE,IF(V10=TRUE,LEFT(E161, FIND(CHAR(10),E161) - 1),IF(V11=TRUE,LEFT(E162, FIND(CHAR(10),E162) - 1),IF(V12=TRUE,LEFT(E163, FIND(CHAR(10),E163) - 1),IF(V13=TRUE,LEFT(E164, FIND(CHAR(10),E164) - 1),IF(V14=TRUE,LEFT(E165, FIND(CHAR(10),E165) - 1),IF(V15=TRUE,LEFT(E166, FIND(CHAR(10),E166) - 1),IF(V16=TRUE,LEFT(E167, FIND(CHAR(10),E167) - 1),IF(V17=TRUE,LEFT(E168, FIND(CHAR(10),E168) - 1),IF(V18=TRUE,LEFT(E169, FIND(CHAR(10),E169) - 1),IF(V19=TRUE,LEFT(E170, FIND(CHAR(10),E170) - 1),IF(V20=TRUE,LEFT(E171, FIND(CHAR(10),E171) - 1),IF(V21=TRUE,LEFT(E172, FIND(CHAR(10),E172) - 1),IF(V22=TRUE,LEFT(E173, FIND(CHAR(10),E173) - 1),IF(V23=TRUE,LEFT(E174, FIND(CHAR(10),E174) - 1),"選択されていません"))))))))))))))&amp;CHAR(10),)</f>
        <v>0</v>
      </c>
      <c r="F303" s="91">
        <f>IF(V39=TRUE,IF(V10=TRUE,LEFT(F161, FIND(CHAR(10),F161) - 1),IF(V11=TRUE,LEFT(F162, FIND(CHAR(10),F162) - 1),IF(V12=TRUE,LEFT(F163, FIND(CHAR(10),F163) - 1),IF(V13=TRUE,LEFT(F164, FIND(CHAR(10),F164) - 1),IF(V14=TRUE,LEFT(F165, FIND(CHAR(10),F165) - 1),IF(V15=TRUE,LEFT(F166, FIND(CHAR(10),F166) - 1),IF(V16=TRUE,LEFT(F167, FIND(CHAR(10),F167) - 1),IF(V17=TRUE,LEFT(F168, FIND(CHAR(10),F168) - 1),IF(V18=TRUE,LEFT(F169, FIND(CHAR(10),F169) - 1),IF(V19=TRUE,LEFT(F170, FIND(CHAR(10),F170) - 1),IF(V20=TRUE,LEFT(F171, FIND(CHAR(10),F171) - 1),IF(V21=TRUE,LEFT(F172, FIND(CHAR(10),F172) - 1),IF(V22=TRUE,LEFT(F173, FIND(CHAR(10),F173) - 1),IF(V23=TRUE,LEFT(F174, FIND(CHAR(10),F174) - 1),"選択されていません"))))))))))))))&amp;CHAR(10),)</f>
        <v>0</v>
      </c>
      <c r="H303" s="186">
        <f>IF(V39=TRUE,IF(V10=TRUE,LEFT(G161, FIND(CHAR(10),G161) - 1),IF(V11=TRUE,LEFT(G162, FIND(CHAR(10),G162) - 1),IF(V12=TRUE,LEFT(G163, FIND(CHAR(10),G163) - 1),IF(V13=TRUE,LEFT(G164, FIND(CHAR(10),G164) - 1),IF(V14=TRUE,LEFT(G165, FIND(CHAR(10),G165) - 1),IF(V15=TRUE,LEFT(G166, FIND(CHAR(10),G166) - 1),IF(V16=TRUE,LEFT(G167, FIND(CHAR(10),G167) - 1),IF(V17=TRUE,LEFT(G168, FIND(CHAR(10),G168) - 1),IF(V18=TRUE,LEFT(G169, FIND(CHAR(10),G169) - 1),IF(V19=TRUE,LEFT(G170, FIND(CHAR(10),G170) - 1),IF(V20=TRUE,LEFT(G171, FIND(CHAR(10),G171) - 1),IF(V21=TRUE,LEFT(G172, FIND(CHAR(10),G172) - 1),IF(V22=TRUE,LEFT(G173, FIND(CHAR(10),G173) - 1),IF(V23=TRUE,LEFT(G174, FIND(CHAR(10),G174) - 1),"選択されていません"))))))))))))))&amp;CHAR(10),)</f>
        <v>0</v>
      </c>
    </row>
    <row r="304" spans="3:16" ht="12.95" hidden="1" customHeight="1">
      <c r="C304" s="58">
        <f t="shared" si="73"/>
        <v>0</v>
      </c>
      <c r="D304" s="38">
        <f>IF(V40=TRUE,IF(X10=TRUE,LEFT(C161, FIND(CHAR(10),C161) - 1),IF(X11=TRUE,LEFT(C162, FIND(CHAR(10),C162) - 1),IF(X12=TRUE,LEFT(C163, FIND(CHAR(10),C163) - 1),IF(X13=TRUE,LEFT(C164, FIND(CHAR(10),C164) - 1),IF(X14=TRUE,LEFT(C165, FIND(CHAR(10),C165) - 1),IF(X15=TRUE,LEFT(C166, FIND(CHAR(10),C166) - 1),IF(X16=TRUE,LEFT(C167, FIND(CHAR(10),C167) - 1),IF(X17=TRUE,LEFT(C168, FIND(CHAR(10),C168) - 1),IF(X18=TRUE,LEFT(C169, FIND(CHAR(10),C169) - 1),IF(X19=TRUE,LEFT(C170, FIND(CHAR(10),C170) - 1),IF(X20=TRUE,LEFT(C171, FIND(CHAR(10),C171) - 1),IF(X21=TRUE,LEFT(C172, FIND(CHAR(10),C172) - 1),IF(X22=TRUE,LEFT(C173, FIND(CHAR(10),C173) - 1),IF(X23=TRUE,LEFT(C174, FIND(CHAR(10),C174) - 1),"選択されていません"))))))))))))))&amp;CHAR(10),)</f>
        <v>0</v>
      </c>
      <c r="E304" s="38">
        <f>IF(V40=TRUE,IF(Y10=TRUE,LEFT(D161, FIND(CHAR(10),D161) - 1),IF(Y11=TRUE,LEFT(D162, FIND(CHAR(10),D162) - 1),IF(Y12=TRUE,LEFT(D163, FIND(CHAR(10),D163) - 1),IF(Y13=TRUE,LEFT(D164, FIND(CHAR(10),D164) - 1),IF(Y14=TRUE,LEFT(D165, FIND(CHAR(10),D165) - 1),IF(Y15=TRUE,LEFT(D166, FIND(CHAR(10),D166) - 1),IF(Y16=TRUE,LEFT(D167, FIND(CHAR(10),D167) - 1),IF(Y17=TRUE,LEFT(D168, FIND(CHAR(10),D168) - 1),IF(Y18=TRUE,LEFT(D169, FIND(CHAR(10),D169) - 1),IF(Y19=TRUE,LEFT(D170, FIND(CHAR(10),D170) - 1),IF(Y20=TRUE,LEFT(D171, FIND(CHAR(10),D171) - 1),IF(Y21=TRUE,LEFT(D172, FIND(CHAR(10),D172) - 1),IF(Y22=TRUE,LEFT(D173, FIND(CHAR(10),D173) - 1),IF(Y23=TRUE,LEFT(D174, FIND(CHAR(10),D174) - 1),"選択されていません"))))))))))))))&amp;CHAR(10),)</f>
        <v>0</v>
      </c>
      <c r="F304" s="38">
        <f>IF(V40=TRUE,IF(Z10=TRUE,LEFT(E161, FIND(CHAR(10),E161) - 1),IF(Z11=TRUE,LEFT(E162, FIND(CHAR(10),E162) - 1),IF(Z12=TRUE,LEFT(E163, FIND(CHAR(10),E163) - 1),IF(Z13=TRUE,LEFT(E164, FIND(CHAR(10),E164) - 1),IF(Z14=TRUE,LEFT(E165, FIND(CHAR(10),E165) - 1),IF(Z15=TRUE,LEFT(E166, FIND(CHAR(10),E166) - 1),IF(Z16=TRUE,LEFT(E167, FIND(CHAR(10),E167) - 1),IF(Z17=TRUE,LEFT(E168, FIND(CHAR(10),E168) - 1),IF(Z18=TRUE,LEFT(E169, FIND(CHAR(10),E169) - 1),IF(Z19=TRUE,LEFT(E170, FIND(CHAR(10),E170) - 1),IF(Z20=TRUE,LEFT(E171, FIND(CHAR(10),E171) - 1),IF(Z21=TRUE,LEFT(E172, FIND(CHAR(10),E172) - 1),IF(Z22=TRUE,LEFT(E173, FIND(CHAR(10),E173) - 1),IF(Z23=TRUE,LEFT(E174, FIND(CHAR(10),E174) - 1),"選択されていません"))))))))))))))&amp;CHAR(10),)</f>
        <v>0</v>
      </c>
      <c r="G304" s="38">
        <f>IF(V40=TRUE,IF(AA10=TRUE,LEFT(F161, FIND(CHAR(10),F161) - 1),IF(AA11=TRUE,LEFT(F162, FIND(CHAR(10),F162) - 1),IF(AA12=TRUE,LEFT(F163, FIND(CHAR(10),F163) - 1),IF(AA13=TRUE,LEFT(F164, FIND(CHAR(10),F164) - 1),IF(AA14=TRUE,LEFT(F165, FIND(CHAR(10),F165) - 1),IF(AA15=TRUE,LEFT(F166, FIND(CHAR(10),F166) - 1),IF(AA16=TRUE,LEFT(F167, FIND(CHAR(10),F167) - 1),IF(AA17=TRUE,LEFT(F168, FIND(CHAR(10),F168) - 1),IF(AA18=TRUE,LEFT(F169, FIND(CHAR(10),F169) - 1),IF(AA19=TRUE,LEFT(F170, FIND(CHAR(10),F170) - 1),IF(AA20=TRUE,LEFT(F171, FIND(CHAR(10),F171) - 1),IF(AA21=TRUE,LEFT(F172, FIND(CHAR(10),F172) - 1),IF(AA22=TRUE,LEFT(F173, FIND(CHAR(10),F173) - 1),IF(AA23=TRUE,LEFT(F174, FIND(CHAR(10),F174) - 1),"選択されていません"))))))))))))))&amp;CHAR(10),)</f>
        <v>0</v>
      </c>
      <c r="H304" s="38">
        <f>IF(V40=TRUE,IF(AB10=TRUE,LEFT(G161, FIND(CHAR(10),G161) - 1),IF(AB11=TRUE,LEFT(G162, FIND(CHAR(10),G162) - 1),IF(AB12=TRUE,LEFT(G163, FIND(CHAR(10),G163) - 1),IF(AB13=TRUE,LEFT(G164, FIND(CHAR(10),G164) - 1),IF(AB14=TRUE,LEFT(G165, FIND(CHAR(10),G165) - 1),IF(AB15=TRUE,LEFT(G166, FIND(CHAR(10),G166) - 1),IF(AB16=TRUE,LEFT(G167, FIND(CHAR(10),G167) - 1),IF(AB17=TRUE,LEFT(G168, FIND(CHAR(10),G168) - 1),IF(AB18=TRUE,LEFT(G169, FIND(CHAR(10),G169) - 1),IF(AB19=TRUE,LEFT(G170, FIND(CHAR(10),G170) - 1),IF(AB20=TRUE,LEFT(G171, FIND(CHAR(10),G171) - 1),IF(AB21=TRUE,LEFT(G172, FIND(CHAR(10),G172) - 1),IF(AB22=TRUE,LEFT(G173, FIND(CHAR(10),G173) - 1),IF(AB23=TRUE,LEFT(G174, FIND(CHAR(10),G174) - 1),"選択されていません"))))))))))))))&amp;CHAR(10),)</f>
        <v>0</v>
      </c>
    </row>
    <row r="305" spans="3:8" ht="12.95" hidden="1" customHeight="1">
      <c r="C305" s="58">
        <f t="shared" si="73"/>
        <v>0</v>
      </c>
      <c r="D305" s="38">
        <f>IF(V41=TRUE,IF(C288="","",LEFT(C288, FIND(CHAR(10),C288) - 1))&amp;CHAR(10),)</f>
        <v>0</v>
      </c>
      <c r="E305" s="38">
        <f>IF(V41=TRUE,IF(D288="","",LEFT(D288, FIND(CHAR(10),D288) - 1))&amp;CHAR(10),)</f>
        <v>0</v>
      </c>
      <c r="F305" s="38">
        <f>IF(V41=TRUE,IF(#REF!="","",LEFT(#REF!, FIND(CHAR(10),#REF!) - 1))&amp;CHAR(10),)</f>
        <v>0</v>
      </c>
      <c r="G305" s="38">
        <f>IF(V41=TRUE,IF(#REF!="","",LEFT(#REF!, FIND(CHAR(10),#REF!) - 1))&amp;CHAR(10),)</f>
        <v>0</v>
      </c>
      <c r="H305" s="38">
        <f>IF(Z41=TRUE,IF(#REF!="","",LEFT(#REF!, FIND(CHAR(10),#REF!) - 1))&amp;CHAR(10),)</f>
        <v>0</v>
      </c>
    </row>
    <row r="306" spans="3:8" ht="11.1" hidden="1" customHeight="1">
      <c r="C306" s="58">
        <f t="shared" si="73"/>
        <v>0</v>
      </c>
    </row>
    <row r="307" spans="3:8" ht="14.1" hidden="1" customHeight="1">
      <c r="C307" s="58">
        <f t="shared" si="73"/>
        <v>0</v>
      </c>
    </row>
    <row r="308" spans="3:8" ht="0.95" hidden="1" customHeight="1">
      <c r="C308" s="58">
        <f t="shared" si="73"/>
        <v>0</v>
      </c>
    </row>
    <row r="309" spans="3:8" ht="0.95" hidden="1" customHeight="1">
      <c r="C309" s="58">
        <f t="shared" si="73"/>
        <v>0</v>
      </c>
    </row>
    <row r="310" spans="3:8" ht="0.95" hidden="1" customHeight="1">
      <c r="C310" s="58">
        <f t="shared" si="73"/>
        <v>0</v>
      </c>
    </row>
    <row r="311" spans="3:8" ht="2.1" hidden="1" customHeight="1">
      <c r="C311" s="58">
        <f t="shared" si="73"/>
        <v>0</v>
      </c>
    </row>
    <row r="312" spans="3:8" ht="0.95" hidden="1" customHeight="1"/>
    <row r="313" spans="3:8" ht="0.95" hidden="1" customHeight="1">
      <c r="C313" s="38" t="str">
        <f>C303&amp;C304&amp;C305&amp;C306&amp;C307&amp;C308&amp;C309&amp;C310&amp;C311</f>
        <v>000000000</v>
      </c>
    </row>
    <row r="314" spans="3:8" ht="3" hidden="1" customHeight="1"/>
    <row r="315" spans="3:8" ht="0.95" hidden="1" customHeight="1"/>
    <row r="316" spans="3:8" ht="0.95" hidden="1" customHeight="1"/>
    <row r="317" spans="3:8" ht="12" hidden="1" customHeight="1"/>
    <row r="318" spans="3:8" ht="0.95" hidden="1" customHeight="1">
      <c r="F318" s="38" t="s">
        <v>636</v>
      </c>
    </row>
    <row r="319" spans="3:8" ht="9.9499999999999993" hidden="1" customHeight="1">
      <c r="D319" s="38" t="s">
        <v>1851</v>
      </c>
      <c r="F319" s="38">
        <f>'３．参加目標設定と細分化'!D46</f>
        <v>0</v>
      </c>
    </row>
    <row r="320" spans="3:8" ht="0.95" hidden="1" customHeight="1">
      <c r="D320" s="38" t="s">
        <v>1852</v>
      </c>
      <c r="F320" s="38" t="str">
        <f>'３．参加目標設定と細分化'!I84</f>
        <v>選択されていません</v>
      </c>
    </row>
    <row r="321" spans="4:6" ht="12" hidden="1" customHeight="1">
      <c r="D321" s="38" t="s">
        <v>1853</v>
      </c>
      <c r="F321" s="38" t="str">
        <f>'３．参加目標設定と細分化'!I90</f>
        <v>選択されていません</v>
      </c>
    </row>
    <row r="322" spans="4:6" ht="0.95" hidden="1" customHeight="1">
      <c r="D322" s="38" t="s">
        <v>1854</v>
      </c>
      <c r="F322" s="38">
        <f>'３．参加目標設定と細分化'!G104</f>
        <v>0</v>
      </c>
    </row>
    <row r="323" spans="4:6" ht="12.95" hidden="1" customHeight="1">
      <c r="D323" s="38" t="s">
        <v>1855</v>
      </c>
      <c r="F323" s="38">
        <f>'４．活動目標設定と細分化'!D43</f>
        <v>0</v>
      </c>
    </row>
    <row r="324" spans="4:6" ht="3" hidden="1" customHeight="1">
      <c r="D324" s="38" t="s">
        <v>1856</v>
      </c>
      <c r="F324" s="38" t="str">
        <f>'４．活動目標設定と細分化'!J73</f>
        <v>選択されていません</v>
      </c>
    </row>
    <row r="325" spans="4:6" ht="0.95" hidden="1" customHeight="1">
      <c r="D325" s="38" t="s">
        <v>1857</v>
      </c>
      <c r="F325" s="38" t="str">
        <f>'４．活動目標設定と細分化'!J79</f>
        <v>選択されていません</v>
      </c>
    </row>
    <row r="326" spans="4:6" ht="3" hidden="1" customHeight="1">
      <c r="D326" s="38" t="s">
        <v>1858</v>
      </c>
      <c r="F326" s="38">
        <f>'４．活動目標設定と細分化'!F94</f>
        <v>0</v>
      </c>
    </row>
    <row r="327" spans="4:6" ht="0.95" hidden="1" customHeight="1"/>
    <row r="328" spans="4:6" ht="0.95" hidden="1" customHeight="1"/>
    <row r="329" spans="4:6" ht="0.95" hidden="1" customHeight="1"/>
    <row r="330" spans="4:6" ht="0.95" hidden="1" customHeight="1"/>
    <row r="331" spans="4:6" ht="0.95" hidden="1" customHeight="1"/>
    <row r="332" spans="4:6" ht="6.95" hidden="1" customHeight="1"/>
    <row r="333" spans="4:6" ht="0.95" hidden="1" customHeight="1"/>
    <row r="334" spans="4:6" ht="5.0999999999999996" hidden="1" customHeight="1"/>
    <row r="335" spans="4:6" ht="0.95" hidden="1" customHeight="1"/>
    <row r="336" spans="4:6" ht="0.95" hidden="1" customHeight="1"/>
    <row r="337" ht="0.95" hidden="1" customHeight="1"/>
    <row r="338" ht="0.95" hidden="1" customHeight="1"/>
    <row r="339" ht="0.95" hidden="1" customHeight="1"/>
    <row r="340" ht="0.95" hidden="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sheetData>
  <sheetProtection algorithmName="SHA-512" hashValue="lK2JctUyhN4rzFbLR1zWV4ncofILWHUJKIC+J2KZAI6oexuBjP508482LOWdlxRVlgkHYUyoembUGwDENfaYFA==" saltValue="9DlK25LDChalkw7GEC0Xbw==" spinCount="100000" sheet="1" objects="1" scenarios="1"/>
  <mergeCells count="165">
    <mergeCell ref="U32:Y32"/>
    <mergeCell ref="E49:U49"/>
    <mergeCell ref="V49:W49"/>
    <mergeCell ref="E50:U50"/>
    <mergeCell ref="V50:W50"/>
    <mergeCell ref="C81:E81"/>
    <mergeCell ref="C84:E84"/>
    <mergeCell ref="C87:E87"/>
    <mergeCell ref="E64:U64"/>
    <mergeCell ref="V64:W64"/>
    <mergeCell ref="E65:U65"/>
    <mergeCell ref="V65:W65"/>
    <mergeCell ref="C80:J80"/>
    <mergeCell ref="L80:T80"/>
    <mergeCell ref="U87:X87"/>
    <mergeCell ref="U81:X81"/>
    <mergeCell ref="U84:X84"/>
    <mergeCell ref="E51:U51"/>
    <mergeCell ref="V51:W51"/>
    <mergeCell ref="E52:U52"/>
    <mergeCell ref="V41:W41"/>
    <mergeCell ref="E42:U42"/>
    <mergeCell ref="V42:W42"/>
    <mergeCell ref="E66:U66"/>
    <mergeCell ref="O29:Y29"/>
    <mergeCell ref="B30:L31"/>
    <mergeCell ref="O30:Y31"/>
    <mergeCell ref="B35:Y35"/>
    <mergeCell ref="C36:Y36"/>
    <mergeCell ref="B38:D38"/>
    <mergeCell ref="E40:U40"/>
    <mergeCell ref="E41:U41"/>
    <mergeCell ref="E43:U43"/>
    <mergeCell ref="V43:W43"/>
    <mergeCell ref="E38:U38"/>
    <mergeCell ref="V38:W38"/>
    <mergeCell ref="B39:D40"/>
    <mergeCell ref="E39:U39"/>
    <mergeCell ref="V39:W39"/>
    <mergeCell ref="V40:W40"/>
    <mergeCell ref="B29:L29"/>
    <mergeCell ref="B41:D69"/>
    <mergeCell ref="E69:U69"/>
    <mergeCell ref="V69:W69"/>
    <mergeCell ref="E45:U45"/>
    <mergeCell ref="V45:W45"/>
    <mergeCell ref="E46:U46"/>
    <mergeCell ref="V46:W46"/>
    <mergeCell ref="A1:Z1"/>
    <mergeCell ref="B5:Y5"/>
    <mergeCell ref="B7:Y7"/>
    <mergeCell ref="B9:C9"/>
    <mergeCell ref="V9:W9"/>
    <mergeCell ref="X9:Y9"/>
    <mergeCell ref="B10:C23"/>
    <mergeCell ref="X23:Y23"/>
    <mergeCell ref="V17:W17"/>
    <mergeCell ref="X17:Y17"/>
    <mergeCell ref="D18:U18"/>
    <mergeCell ref="V18:W18"/>
    <mergeCell ref="X18:Y18"/>
    <mergeCell ref="D19:U19"/>
    <mergeCell ref="V19:W19"/>
    <mergeCell ref="X19:Y19"/>
    <mergeCell ref="V16:W16"/>
    <mergeCell ref="X16:Y16"/>
    <mergeCell ref="D17:U17"/>
    <mergeCell ref="D20:U20"/>
    <mergeCell ref="V20:W20"/>
    <mergeCell ref="X20:Y20"/>
    <mergeCell ref="V23:W23"/>
    <mergeCell ref="X21:Y21"/>
    <mergeCell ref="U92:X93"/>
    <mergeCell ref="D9:U9"/>
    <mergeCell ref="D10:U10"/>
    <mergeCell ref="V10:W10"/>
    <mergeCell ref="X10:Y10"/>
    <mergeCell ref="D11:U11"/>
    <mergeCell ref="V11:W11"/>
    <mergeCell ref="X11:Y11"/>
    <mergeCell ref="D12:U12"/>
    <mergeCell ref="V12:W12"/>
    <mergeCell ref="X12:Y12"/>
    <mergeCell ref="D13:U13"/>
    <mergeCell ref="V13:W13"/>
    <mergeCell ref="X13:Y13"/>
    <mergeCell ref="D14:U14"/>
    <mergeCell ref="V14:W14"/>
    <mergeCell ref="X14:Y14"/>
    <mergeCell ref="D15:U15"/>
    <mergeCell ref="V15:W15"/>
    <mergeCell ref="X15:Y15"/>
    <mergeCell ref="D16:U16"/>
    <mergeCell ref="D21:U21"/>
    <mergeCell ref="V21:W21"/>
    <mergeCell ref="D23:U23"/>
    <mergeCell ref="D22:U22"/>
    <mergeCell ref="V22:W22"/>
    <mergeCell ref="X22:Y22"/>
    <mergeCell ref="B26:L26"/>
    <mergeCell ref="O26:Y26"/>
    <mergeCell ref="B27:D27"/>
    <mergeCell ref="E27:L27"/>
    <mergeCell ref="O27:Q27"/>
    <mergeCell ref="R27:Y27"/>
    <mergeCell ref="V67:W67"/>
    <mergeCell ref="E68:U68"/>
    <mergeCell ref="V68:W68"/>
    <mergeCell ref="V52:W52"/>
    <mergeCell ref="E53:U53"/>
    <mergeCell ref="V54:W54"/>
    <mergeCell ref="E55:U55"/>
    <mergeCell ref="V55:W55"/>
    <mergeCell ref="E56:U56"/>
    <mergeCell ref="V56:W56"/>
    <mergeCell ref="E57:U57"/>
    <mergeCell ref="V57:W57"/>
    <mergeCell ref="V44:W44"/>
    <mergeCell ref="E47:U47"/>
    <mergeCell ref="V47:W47"/>
    <mergeCell ref="E48:U48"/>
    <mergeCell ref="V48:W48"/>
    <mergeCell ref="B86:B87"/>
    <mergeCell ref="C86:J86"/>
    <mergeCell ref="L86:T86"/>
    <mergeCell ref="F87:T87"/>
    <mergeCell ref="E70:U70"/>
    <mergeCell ref="B72:Y72"/>
    <mergeCell ref="B74:Y74"/>
    <mergeCell ref="B76:T76"/>
    <mergeCell ref="U76:X76"/>
    <mergeCell ref="U86:X86"/>
    <mergeCell ref="B77:B78"/>
    <mergeCell ref="C77:J77"/>
    <mergeCell ref="L77:T77"/>
    <mergeCell ref="U77:X77"/>
    <mergeCell ref="F78:T78"/>
    <mergeCell ref="U80:X80"/>
    <mergeCell ref="C78:E78"/>
    <mergeCell ref="V66:W66"/>
    <mergeCell ref="E67:U67"/>
    <mergeCell ref="I32:L32"/>
    <mergeCell ref="V53:W53"/>
    <mergeCell ref="E54:U54"/>
    <mergeCell ref="B80:B81"/>
    <mergeCell ref="F81:T81"/>
    <mergeCell ref="B83:B84"/>
    <mergeCell ref="C83:J83"/>
    <mergeCell ref="L83:T83"/>
    <mergeCell ref="U83:X83"/>
    <mergeCell ref="F84:T84"/>
    <mergeCell ref="E58:U58"/>
    <mergeCell ref="V58:W58"/>
    <mergeCell ref="E59:U59"/>
    <mergeCell ref="V59:W59"/>
    <mergeCell ref="E60:U60"/>
    <mergeCell ref="V60:W60"/>
    <mergeCell ref="E61:U61"/>
    <mergeCell ref="V61:W61"/>
    <mergeCell ref="E62:U62"/>
    <mergeCell ref="V62:W62"/>
    <mergeCell ref="E63:U63"/>
    <mergeCell ref="V63:W63"/>
    <mergeCell ref="U78:X78"/>
    <mergeCell ref="E44:U44"/>
  </mergeCells>
  <phoneticPr fontId="93"/>
  <dataValidations count="8">
    <dataValidation type="list" allowBlank="1" sqref="C77 C86 C83 C80" xr:uid="{00000000-0002-0000-0500-000000000000}">
      <formula1>$F$318:$F$326</formula1>
    </dataValidation>
    <dataValidation type="list" allowBlank="1" sqref="U80 U86 U83 U77:X77" xr:uid="{00000000-0002-0000-0500-000001000000}">
      <formula1>$S$167:$S$178</formula1>
    </dataValidation>
    <dataValidation type="list" allowBlank="1" showInputMessage="1" sqref="F87:T87" xr:uid="{663C259C-452F-8E4D-B54A-A5659F85D0E7}">
      <formula1>$T$279</formula1>
    </dataValidation>
    <dataValidation type="list" allowBlank="1" showInputMessage="1" sqref="B30:L31" xr:uid="{447576E8-3CCC-5D46-BF28-BE31F92B1822}">
      <formula1>$E$27</formula1>
    </dataValidation>
    <dataValidation type="list" allowBlank="1" showInputMessage="1" sqref="O30:Y31" xr:uid="{E9025553-08FC-8F47-A979-1880712B8CFA}">
      <formula1>$R$27</formula1>
    </dataValidation>
    <dataValidation type="list" allowBlank="1" showInputMessage="1" sqref="F78:T78" xr:uid="{9F6FEDE3-5F0B-244B-9DD5-AD3C65F34873}">
      <formula1>$T$276</formula1>
    </dataValidation>
    <dataValidation type="list" allowBlank="1" showInputMessage="1" sqref="F81:T81" xr:uid="{48542A00-E8C8-1847-9ABF-375B50093F81}">
      <formula1>$T$277</formula1>
    </dataValidation>
    <dataValidation type="list" allowBlank="1" showInputMessage="1" sqref="F84:T84" xr:uid="{50306D99-3607-5F41-B20E-4656FF823673}">
      <formula1>$T$278</formula1>
    </dataValidation>
  </dataValidations>
  <hyperlinks>
    <hyperlink ref="U92" location="６．発表用シート!A1" display="保存して次へ　＞" xr:uid="{00000000-0004-0000-0500-000000000000}"/>
    <hyperlink ref="U92:X93" location="'６．発表用シート'!A1" display="保存して次へ　＞" xr:uid="{A9325345-6088-144E-8913-8FCB9CA48C07}"/>
  </hyperlinks>
  <printOptions horizontalCentered="1" gridLines="1"/>
  <pageMargins left="0.59055118110236215" right="0.25" top="0.59055118110236215" bottom="0.78740157480314954" header="0" footer="0"/>
  <pageSetup paperSize="9" scale="68"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5121" r:id="rId3" name="Option Button 1">
              <controlPr defaultSize="0" autoFill="0" autoLine="0" autoPict="0">
                <anchor moveWithCells="1">
                  <from>
                    <xdr:col>21</xdr:col>
                    <xdr:colOff>295275</xdr:colOff>
                    <xdr:row>9</xdr:row>
                    <xdr:rowOff>66675</xdr:rowOff>
                  </from>
                  <to>
                    <xdr:col>22</xdr:col>
                    <xdr:colOff>142875</xdr:colOff>
                    <xdr:row>10</xdr:row>
                    <xdr:rowOff>0</xdr:rowOff>
                  </to>
                </anchor>
              </controlPr>
            </control>
          </mc:Choice>
        </mc:AlternateContent>
        <mc:AlternateContent xmlns:mc="http://schemas.openxmlformats.org/markup-compatibility/2006">
          <mc:Choice Requires="x14">
            <control shapeId="5145" r:id="rId4" name="Group Box 25">
              <controlPr defaultSize="0" autoFill="0" autoPict="0">
                <anchor moveWithCells="1">
                  <from>
                    <xdr:col>21</xdr:col>
                    <xdr:colOff>190500</xdr:colOff>
                    <xdr:row>8</xdr:row>
                    <xdr:rowOff>295275</xdr:rowOff>
                  </from>
                  <to>
                    <xdr:col>22</xdr:col>
                    <xdr:colOff>238125</xdr:colOff>
                    <xdr:row>23</xdr:row>
                    <xdr:rowOff>47625</xdr:rowOff>
                  </to>
                </anchor>
              </controlPr>
            </control>
          </mc:Choice>
        </mc:AlternateContent>
        <mc:AlternateContent xmlns:mc="http://schemas.openxmlformats.org/markup-compatibility/2006">
          <mc:Choice Requires="x14">
            <control shapeId="5146" r:id="rId5" name="Option Button 26">
              <controlPr defaultSize="0" autoFill="0" autoLine="0" autoPict="0">
                <anchor moveWithCells="1">
                  <from>
                    <xdr:col>21</xdr:col>
                    <xdr:colOff>295275</xdr:colOff>
                    <xdr:row>10</xdr:row>
                    <xdr:rowOff>66675</xdr:rowOff>
                  </from>
                  <to>
                    <xdr:col>22</xdr:col>
                    <xdr:colOff>142875</xdr:colOff>
                    <xdr:row>11</xdr:row>
                    <xdr:rowOff>0</xdr:rowOff>
                  </to>
                </anchor>
              </controlPr>
            </control>
          </mc:Choice>
        </mc:AlternateContent>
        <mc:AlternateContent xmlns:mc="http://schemas.openxmlformats.org/markup-compatibility/2006">
          <mc:Choice Requires="x14">
            <control shapeId="5147" r:id="rId6" name="Option Button 27">
              <controlPr defaultSize="0" autoFill="0" autoLine="0" autoPict="0">
                <anchor moveWithCells="1">
                  <from>
                    <xdr:col>21</xdr:col>
                    <xdr:colOff>295275</xdr:colOff>
                    <xdr:row>11</xdr:row>
                    <xdr:rowOff>66675</xdr:rowOff>
                  </from>
                  <to>
                    <xdr:col>22</xdr:col>
                    <xdr:colOff>142875</xdr:colOff>
                    <xdr:row>12</xdr:row>
                    <xdr:rowOff>0</xdr:rowOff>
                  </to>
                </anchor>
              </controlPr>
            </control>
          </mc:Choice>
        </mc:AlternateContent>
        <mc:AlternateContent xmlns:mc="http://schemas.openxmlformats.org/markup-compatibility/2006">
          <mc:Choice Requires="x14">
            <control shapeId="5148" r:id="rId7" name="Option Button 28">
              <controlPr defaultSize="0" autoFill="0" autoLine="0" autoPict="0">
                <anchor moveWithCells="1">
                  <from>
                    <xdr:col>21</xdr:col>
                    <xdr:colOff>295275</xdr:colOff>
                    <xdr:row>12</xdr:row>
                    <xdr:rowOff>66675</xdr:rowOff>
                  </from>
                  <to>
                    <xdr:col>22</xdr:col>
                    <xdr:colOff>142875</xdr:colOff>
                    <xdr:row>13</xdr:row>
                    <xdr:rowOff>0</xdr:rowOff>
                  </to>
                </anchor>
              </controlPr>
            </control>
          </mc:Choice>
        </mc:AlternateContent>
        <mc:AlternateContent xmlns:mc="http://schemas.openxmlformats.org/markup-compatibility/2006">
          <mc:Choice Requires="x14">
            <control shapeId="5149" r:id="rId8" name="Option Button 29">
              <controlPr defaultSize="0" autoFill="0" autoLine="0" autoPict="0">
                <anchor moveWithCells="1">
                  <from>
                    <xdr:col>21</xdr:col>
                    <xdr:colOff>295275</xdr:colOff>
                    <xdr:row>13</xdr:row>
                    <xdr:rowOff>66675</xdr:rowOff>
                  </from>
                  <to>
                    <xdr:col>22</xdr:col>
                    <xdr:colOff>142875</xdr:colOff>
                    <xdr:row>14</xdr:row>
                    <xdr:rowOff>0</xdr:rowOff>
                  </to>
                </anchor>
              </controlPr>
            </control>
          </mc:Choice>
        </mc:AlternateContent>
        <mc:AlternateContent xmlns:mc="http://schemas.openxmlformats.org/markup-compatibility/2006">
          <mc:Choice Requires="x14">
            <control shapeId="5150" r:id="rId9" name="Option Button 30">
              <controlPr defaultSize="0" autoFill="0" autoLine="0" autoPict="0">
                <anchor moveWithCells="1">
                  <from>
                    <xdr:col>21</xdr:col>
                    <xdr:colOff>295275</xdr:colOff>
                    <xdr:row>14</xdr:row>
                    <xdr:rowOff>66675</xdr:rowOff>
                  </from>
                  <to>
                    <xdr:col>22</xdr:col>
                    <xdr:colOff>142875</xdr:colOff>
                    <xdr:row>15</xdr:row>
                    <xdr:rowOff>0</xdr:rowOff>
                  </to>
                </anchor>
              </controlPr>
            </control>
          </mc:Choice>
        </mc:AlternateContent>
        <mc:AlternateContent xmlns:mc="http://schemas.openxmlformats.org/markup-compatibility/2006">
          <mc:Choice Requires="x14">
            <control shapeId="5151" r:id="rId10" name="Option Button 31">
              <controlPr defaultSize="0" autoFill="0" autoLine="0" autoPict="0">
                <anchor moveWithCells="1">
                  <from>
                    <xdr:col>21</xdr:col>
                    <xdr:colOff>295275</xdr:colOff>
                    <xdr:row>15</xdr:row>
                    <xdr:rowOff>66675</xdr:rowOff>
                  </from>
                  <to>
                    <xdr:col>22</xdr:col>
                    <xdr:colOff>142875</xdr:colOff>
                    <xdr:row>16</xdr:row>
                    <xdr:rowOff>0</xdr:rowOff>
                  </to>
                </anchor>
              </controlPr>
            </control>
          </mc:Choice>
        </mc:AlternateContent>
        <mc:AlternateContent xmlns:mc="http://schemas.openxmlformats.org/markup-compatibility/2006">
          <mc:Choice Requires="x14">
            <control shapeId="5152" r:id="rId11" name="Option Button 32">
              <controlPr defaultSize="0" autoFill="0" autoLine="0" autoPict="0">
                <anchor moveWithCells="1">
                  <from>
                    <xdr:col>21</xdr:col>
                    <xdr:colOff>295275</xdr:colOff>
                    <xdr:row>16</xdr:row>
                    <xdr:rowOff>66675</xdr:rowOff>
                  </from>
                  <to>
                    <xdr:col>22</xdr:col>
                    <xdr:colOff>142875</xdr:colOff>
                    <xdr:row>17</xdr:row>
                    <xdr:rowOff>0</xdr:rowOff>
                  </to>
                </anchor>
              </controlPr>
            </control>
          </mc:Choice>
        </mc:AlternateContent>
        <mc:AlternateContent xmlns:mc="http://schemas.openxmlformats.org/markup-compatibility/2006">
          <mc:Choice Requires="x14">
            <control shapeId="5153" r:id="rId12" name="Option Button 33">
              <controlPr defaultSize="0" autoFill="0" autoLine="0" autoPict="0">
                <anchor moveWithCells="1">
                  <from>
                    <xdr:col>21</xdr:col>
                    <xdr:colOff>295275</xdr:colOff>
                    <xdr:row>17</xdr:row>
                    <xdr:rowOff>66675</xdr:rowOff>
                  </from>
                  <to>
                    <xdr:col>22</xdr:col>
                    <xdr:colOff>142875</xdr:colOff>
                    <xdr:row>18</xdr:row>
                    <xdr:rowOff>0</xdr:rowOff>
                  </to>
                </anchor>
              </controlPr>
            </control>
          </mc:Choice>
        </mc:AlternateContent>
        <mc:AlternateContent xmlns:mc="http://schemas.openxmlformats.org/markup-compatibility/2006">
          <mc:Choice Requires="x14">
            <control shapeId="5154" r:id="rId13" name="Option Button 34">
              <controlPr defaultSize="0" autoFill="0" autoLine="0" autoPict="0">
                <anchor moveWithCells="1">
                  <from>
                    <xdr:col>21</xdr:col>
                    <xdr:colOff>295275</xdr:colOff>
                    <xdr:row>18</xdr:row>
                    <xdr:rowOff>66675</xdr:rowOff>
                  </from>
                  <to>
                    <xdr:col>22</xdr:col>
                    <xdr:colOff>142875</xdr:colOff>
                    <xdr:row>19</xdr:row>
                    <xdr:rowOff>0</xdr:rowOff>
                  </to>
                </anchor>
              </controlPr>
            </control>
          </mc:Choice>
        </mc:AlternateContent>
        <mc:AlternateContent xmlns:mc="http://schemas.openxmlformats.org/markup-compatibility/2006">
          <mc:Choice Requires="x14">
            <control shapeId="5155" r:id="rId14" name="Option Button 35">
              <controlPr defaultSize="0" autoFill="0" autoLine="0" autoPict="0">
                <anchor moveWithCells="1">
                  <from>
                    <xdr:col>21</xdr:col>
                    <xdr:colOff>295275</xdr:colOff>
                    <xdr:row>19</xdr:row>
                    <xdr:rowOff>66675</xdr:rowOff>
                  </from>
                  <to>
                    <xdr:col>22</xdr:col>
                    <xdr:colOff>142875</xdr:colOff>
                    <xdr:row>20</xdr:row>
                    <xdr:rowOff>0</xdr:rowOff>
                  </to>
                </anchor>
              </controlPr>
            </control>
          </mc:Choice>
        </mc:AlternateContent>
        <mc:AlternateContent xmlns:mc="http://schemas.openxmlformats.org/markup-compatibility/2006">
          <mc:Choice Requires="x14">
            <control shapeId="5156" r:id="rId15" name="Option Button 36">
              <controlPr defaultSize="0" autoFill="0" autoLine="0" autoPict="0">
                <anchor moveWithCells="1">
                  <from>
                    <xdr:col>21</xdr:col>
                    <xdr:colOff>295275</xdr:colOff>
                    <xdr:row>20</xdr:row>
                    <xdr:rowOff>66675</xdr:rowOff>
                  </from>
                  <to>
                    <xdr:col>22</xdr:col>
                    <xdr:colOff>142875</xdr:colOff>
                    <xdr:row>21</xdr:row>
                    <xdr:rowOff>0</xdr:rowOff>
                  </to>
                </anchor>
              </controlPr>
            </control>
          </mc:Choice>
        </mc:AlternateContent>
        <mc:AlternateContent xmlns:mc="http://schemas.openxmlformats.org/markup-compatibility/2006">
          <mc:Choice Requires="x14">
            <control shapeId="5157" r:id="rId16" name="Option Button 37">
              <controlPr defaultSize="0" autoFill="0" autoLine="0" autoPict="0">
                <anchor moveWithCells="1">
                  <from>
                    <xdr:col>21</xdr:col>
                    <xdr:colOff>295275</xdr:colOff>
                    <xdr:row>21</xdr:row>
                    <xdr:rowOff>66675</xdr:rowOff>
                  </from>
                  <to>
                    <xdr:col>22</xdr:col>
                    <xdr:colOff>142875</xdr:colOff>
                    <xdr:row>22</xdr:row>
                    <xdr:rowOff>0</xdr:rowOff>
                  </to>
                </anchor>
              </controlPr>
            </control>
          </mc:Choice>
        </mc:AlternateContent>
        <mc:AlternateContent xmlns:mc="http://schemas.openxmlformats.org/markup-compatibility/2006">
          <mc:Choice Requires="x14">
            <control shapeId="5158" r:id="rId17" name="Option Button 38">
              <controlPr defaultSize="0" autoFill="0" autoLine="0" autoPict="0">
                <anchor moveWithCells="1">
                  <from>
                    <xdr:col>21</xdr:col>
                    <xdr:colOff>295275</xdr:colOff>
                    <xdr:row>22</xdr:row>
                    <xdr:rowOff>66675</xdr:rowOff>
                  </from>
                  <to>
                    <xdr:col>22</xdr:col>
                    <xdr:colOff>142875</xdr:colOff>
                    <xdr:row>23</xdr:row>
                    <xdr:rowOff>0</xdr:rowOff>
                  </to>
                </anchor>
              </controlPr>
            </control>
          </mc:Choice>
        </mc:AlternateContent>
        <mc:AlternateContent xmlns:mc="http://schemas.openxmlformats.org/markup-compatibility/2006">
          <mc:Choice Requires="x14">
            <control shapeId="5159" r:id="rId18" name="Option Button 39">
              <controlPr defaultSize="0" autoFill="0" autoLine="0" autoPict="0">
                <anchor moveWithCells="1">
                  <from>
                    <xdr:col>23</xdr:col>
                    <xdr:colOff>276225</xdr:colOff>
                    <xdr:row>9</xdr:row>
                    <xdr:rowOff>66675</xdr:rowOff>
                  </from>
                  <to>
                    <xdr:col>24</xdr:col>
                    <xdr:colOff>123825</xdr:colOff>
                    <xdr:row>10</xdr:row>
                    <xdr:rowOff>0</xdr:rowOff>
                  </to>
                </anchor>
              </controlPr>
            </control>
          </mc:Choice>
        </mc:AlternateContent>
        <mc:AlternateContent xmlns:mc="http://schemas.openxmlformats.org/markup-compatibility/2006">
          <mc:Choice Requires="x14">
            <control shapeId="5174" r:id="rId19" name="Group Box 54">
              <controlPr defaultSize="0" autoFill="0" autoPict="0">
                <anchor moveWithCells="1">
                  <from>
                    <xdr:col>23</xdr:col>
                    <xdr:colOff>219075</xdr:colOff>
                    <xdr:row>8</xdr:row>
                    <xdr:rowOff>342900</xdr:rowOff>
                  </from>
                  <to>
                    <xdr:col>24</xdr:col>
                    <xdr:colOff>190500</xdr:colOff>
                    <xdr:row>23</xdr:row>
                    <xdr:rowOff>38100</xdr:rowOff>
                  </to>
                </anchor>
              </controlPr>
            </control>
          </mc:Choice>
        </mc:AlternateContent>
        <mc:AlternateContent xmlns:mc="http://schemas.openxmlformats.org/markup-compatibility/2006">
          <mc:Choice Requires="x14">
            <control shapeId="5175" r:id="rId20" name="Option Button 55">
              <controlPr defaultSize="0" autoFill="0" autoLine="0" autoPict="0">
                <anchor moveWithCells="1">
                  <from>
                    <xdr:col>23</xdr:col>
                    <xdr:colOff>276225</xdr:colOff>
                    <xdr:row>10</xdr:row>
                    <xdr:rowOff>66675</xdr:rowOff>
                  </from>
                  <to>
                    <xdr:col>24</xdr:col>
                    <xdr:colOff>123825</xdr:colOff>
                    <xdr:row>11</xdr:row>
                    <xdr:rowOff>0</xdr:rowOff>
                  </to>
                </anchor>
              </controlPr>
            </control>
          </mc:Choice>
        </mc:AlternateContent>
        <mc:AlternateContent xmlns:mc="http://schemas.openxmlformats.org/markup-compatibility/2006">
          <mc:Choice Requires="x14">
            <control shapeId="5176" r:id="rId21" name="Option Button 56">
              <controlPr defaultSize="0" autoFill="0" autoLine="0" autoPict="0">
                <anchor moveWithCells="1">
                  <from>
                    <xdr:col>23</xdr:col>
                    <xdr:colOff>276225</xdr:colOff>
                    <xdr:row>11</xdr:row>
                    <xdr:rowOff>66675</xdr:rowOff>
                  </from>
                  <to>
                    <xdr:col>24</xdr:col>
                    <xdr:colOff>123825</xdr:colOff>
                    <xdr:row>12</xdr:row>
                    <xdr:rowOff>0</xdr:rowOff>
                  </to>
                </anchor>
              </controlPr>
            </control>
          </mc:Choice>
        </mc:AlternateContent>
        <mc:AlternateContent xmlns:mc="http://schemas.openxmlformats.org/markup-compatibility/2006">
          <mc:Choice Requires="x14">
            <control shapeId="5177" r:id="rId22" name="Option Button 57">
              <controlPr defaultSize="0" autoFill="0" autoLine="0" autoPict="0">
                <anchor moveWithCells="1">
                  <from>
                    <xdr:col>23</xdr:col>
                    <xdr:colOff>276225</xdr:colOff>
                    <xdr:row>12</xdr:row>
                    <xdr:rowOff>66675</xdr:rowOff>
                  </from>
                  <to>
                    <xdr:col>24</xdr:col>
                    <xdr:colOff>123825</xdr:colOff>
                    <xdr:row>13</xdr:row>
                    <xdr:rowOff>0</xdr:rowOff>
                  </to>
                </anchor>
              </controlPr>
            </control>
          </mc:Choice>
        </mc:AlternateContent>
        <mc:AlternateContent xmlns:mc="http://schemas.openxmlformats.org/markup-compatibility/2006">
          <mc:Choice Requires="x14">
            <control shapeId="5178" r:id="rId23" name="Option Button 58">
              <controlPr defaultSize="0" autoFill="0" autoLine="0" autoPict="0">
                <anchor moveWithCells="1">
                  <from>
                    <xdr:col>23</xdr:col>
                    <xdr:colOff>276225</xdr:colOff>
                    <xdr:row>13</xdr:row>
                    <xdr:rowOff>66675</xdr:rowOff>
                  </from>
                  <to>
                    <xdr:col>24</xdr:col>
                    <xdr:colOff>123825</xdr:colOff>
                    <xdr:row>14</xdr:row>
                    <xdr:rowOff>0</xdr:rowOff>
                  </to>
                </anchor>
              </controlPr>
            </control>
          </mc:Choice>
        </mc:AlternateContent>
        <mc:AlternateContent xmlns:mc="http://schemas.openxmlformats.org/markup-compatibility/2006">
          <mc:Choice Requires="x14">
            <control shapeId="5179" r:id="rId24" name="Option Button 59">
              <controlPr defaultSize="0" autoFill="0" autoLine="0" autoPict="0">
                <anchor moveWithCells="1">
                  <from>
                    <xdr:col>23</xdr:col>
                    <xdr:colOff>276225</xdr:colOff>
                    <xdr:row>14</xdr:row>
                    <xdr:rowOff>66675</xdr:rowOff>
                  </from>
                  <to>
                    <xdr:col>24</xdr:col>
                    <xdr:colOff>123825</xdr:colOff>
                    <xdr:row>15</xdr:row>
                    <xdr:rowOff>0</xdr:rowOff>
                  </to>
                </anchor>
              </controlPr>
            </control>
          </mc:Choice>
        </mc:AlternateContent>
        <mc:AlternateContent xmlns:mc="http://schemas.openxmlformats.org/markup-compatibility/2006">
          <mc:Choice Requires="x14">
            <control shapeId="5180" r:id="rId25" name="Option Button 60">
              <controlPr defaultSize="0" autoFill="0" autoLine="0" autoPict="0">
                <anchor moveWithCells="1">
                  <from>
                    <xdr:col>23</xdr:col>
                    <xdr:colOff>276225</xdr:colOff>
                    <xdr:row>15</xdr:row>
                    <xdr:rowOff>66675</xdr:rowOff>
                  </from>
                  <to>
                    <xdr:col>24</xdr:col>
                    <xdr:colOff>123825</xdr:colOff>
                    <xdr:row>16</xdr:row>
                    <xdr:rowOff>0</xdr:rowOff>
                  </to>
                </anchor>
              </controlPr>
            </control>
          </mc:Choice>
        </mc:AlternateContent>
        <mc:AlternateContent xmlns:mc="http://schemas.openxmlformats.org/markup-compatibility/2006">
          <mc:Choice Requires="x14">
            <control shapeId="5181" r:id="rId26" name="Option Button 61">
              <controlPr defaultSize="0" autoFill="0" autoLine="0" autoPict="0">
                <anchor moveWithCells="1">
                  <from>
                    <xdr:col>23</xdr:col>
                    <xdr:colOff>276225</xdr:colOff>
                    <xdr:row>16</xdr:row>
                    <xdr:rowOff>66675</xdr:rowOff>
                  </from>
                  <to>
                    <xdr:col>24</xdr:col>
                    <xdr:colOff>123825</xdr:colOff>
                    <xdr:row>17</xdr:row>
                    <xdr:rowOff>0</xdr:rowOff>
                  </to>
                </anchor>
              </controlPr>
            </control>
          </mc:Choice>
        </mc:AlternateContent>
        <mc:AlternateContent xmlns:mc="http://schemas.openxmlformats.org/markup-compatibility/2006">
          <mc:Choice Requires="x14">
            <control shapeId="5182" r:id="rId27" name="Option Button 62">
              <controlPr defaultSize="0" autoFill="0" autoLine="0" autoPict="0">
                <anchor moveWithCells="1">
                  <from>
                    <xdr:col>23</xdr:col>
                    <xdr:colOff>276225</xdr:colOff>
                    <xdr:row>17</xdr:row>
                    <xdr:rowOff>66675</xdr:rowOff>
                  </from>
                  <to>
                    <xdr:col>24</xdr:col>
                    <xdr:colOff>123825</xdr:colOff>
                    <xdr:row>18</xdr:row>
                    <xdr:rowOff>0</xdr:rowOff>
                  </to>
                </anchor>
              </controlPr>
            </control>
          </mc:Choice>
        </mc:AlternateContent>
        <mc:AlternateContent xmlns:mc="http://schemas.openxmlformats.org/markup-compatibility/2006">
          <mc:Choice Requires="x14">
            <control shapeId="5183" r:id="rId28" name="Option Button 63">
              <controlPr defaultSize="0" autoFill="0" autoLine="0" autoPict="0">
                <anchor moveWithCells="1">
                  <from>
                    <xdr:col>23</xdr:col>
                    <xdr:colOff>276225</xdr:colOff>
                    <xdr:row>18</xdr:row>
                    <xdr:rowOff>66675</xdr:rowOff>
                  </from>
                  <to>
                    <xdr:col>24</xdr:col>
                    <xdr:colOff>123825</xdr:colOff>
                    <xdr:row>19</xdr:row>
                    <xdr:rowOff>0</xdr:rowOff>
                  </to>
                </anchor>
              </controlPr>
            </control>
          </mc:Choice>
        </mc:AlternateContent>
        <mc:AlternateContent xmlns:mc="http://schemas.openxmlformats.org/markup-compatibility/2006">
          <mc:Choice Requires="x14">
            <control shapeId="5184" r:id="rId29" name="Option Button 64">
              <controlPr defaultSize="0" autoFill="0" autoLine="0" autoPict="0">
                <anchor moveWithCells="1">
                  <from>
                    <xdr:col>23</xdr:col>
                    <xdr:colOff>276225</xdr:colOff>
                    <xdr:row>19</xdr:row>
                    <xdr:rowOff>66675</xdr:rowOff>
                  </from>
                  <to>
                    <xdr:col>24</xdr:col>
                    <xdr:colOff>123825</xdr:colOff>
                    <xdr:row>20</xdr:row>
                    <xdr:rowOff>0</xdr:rowOff>
                  </to>
                </anchor>
              </controlPr>
            </control>
          </mc:Choice>
        </mc:AlternateContent>
        <mc:AlternateContent xmlns:mc="http://schemas.openxmlformats.org/markup-compatibility/2006">
          <mc:Choice Requires="x14">
            <control shapeId="5185" r:id="rId30" name="Option Button 65">
              <controlPr defaultSize="0" autoFill="0" autoLine="0" autoPict="0">
                <anchor moveWithCells="1">
                  <from>
                    <xdr:col>23</xdr:col>
                    <xdr:colOff>276225</xdr:colOff>
                    <xdr:row>20</xdr:row>
                    <xdr:rowOff>66675</xdr:rowOff>
                  </from>
                  <to>
                    <xdr:col>24</xdr:col>
                    <xdr:colOff>123825</xdr:colOff>
                    <xdr:row>21</xdr:row>
                    <xdr:rowOff>0</xdr:rowOff>
                  </to>
                </anchor>
              </controlPr>
            </control>
          </mc:Choice>
        </mc:AlternateContent>
        <mc:AlternateContent xmlns:mc="http://schemas.openxmlformats.org/markup-compatibility/2006">
          <mc:Choice Requires="x14">
            <control shapeId="5186" r:id="rId31" name="Option Button 66">
              <controlPr defaultSize="0" autoFill="0" autoLine="0" autoPict="0">
                <anchor moveWithCells="1">
                  <from>
                    <xdr:col>23</xdr:col>
                    <xdr:colOff>276225</xdr:colOff>
                    <xdr:row>21</xdr:row>
                    <xdr:rowOff>66675</xdr:rowOff>
                  </from>
                  <to>
                    <xdr:col>24</xdr:col>
                    <xdr:colOff>123825</xdr:colOff>
                    <xdr:row>22</xdr:row>
                    <xdr:rowOff>0</xdr:rowOff>
                  </to>
                </anchor>
              </controlPr>
            </control>
          </mc:Choice>
        </mc:AlternateContent>
        <mc:AlternateContent xmlns:mc="http://schemas.openxmlformats.org/markup-compatibility/2006">
          <mc:Choice Requires="x14">
            <control shapeId="5187" r:id="rId32" name="Option Button 67">
              <controlPr defaultSize="0" autoFill="0" autoLine="0" autoPict="0">
                <anchor moveWithCells="1">
                  <from>
                    <xdr:col>23</xdr:col>
                    <xdr:colOff>276225</xdr:colOff>
                    <xdr:row>22</xdr:row>
                    <xdr:rowOff>66675</xdr:rowOff>
                  </from>
                  <to>
                    <xdr:col>24</xdr:col>
                    <xdr:colOff>123825</xdr:colOff>
                    <xdr:row>23</xdr:row>
                    <xdr:rowOff>0</xdr:rowOff>
                  </to>
                </anchor>
              </controlPr>
            </control>
          </mc:Choice>
        </mc:AlternateContent>
        <mc:AlternateContent xmlns:mc="http://schemas.openxmlformats.org/markup-compatibility/2006">
          <mc:Choice Requires="x14">
            <control shapeId="5190" r:id="rId33" name="Check Box 70">
              <controlPr defaultSize="0" autoFill="0" autoLine="0" autoPict="0">
                <anchor moveWithCells="1">
                  <from>
                    <xdr:col>21</xdr:col>
                    <xdr:colOff>276225</xdr:colOff>
                    <xdr:row>37</xdr:row>
                    <xdr:rowOff>342900</xdr:rowOff>
                  </from>
                  <to>
                    <xdr:col>22</xdr:col>
                    <xdr:colOff>142875</xdr:colOff>
                    <xdr:row>39</xdr:row>
                    <xdr:rowOff>28575</xdr:rowOff>
                  </to>
                </anchor>
              </controlPr>
            </control>
          </mc:Choice>
        </mc:AlternateContent>
        <mc:AlternateContent xmlns:mc="http://schemas.openxmlformats.org/markup-compatibility/2006">
          <mc:Choice Requires="x14">
            <control shapeId="5221" r:id="rId34" name="Check Box 101">
              <controlPr defaultSize="0" autoFill="0" autoLine="0" autoPict="0">
                <anchor moveWithCells="1">
                  <from>
                    <xdr:col>21</xdr:col>
                    <xdr:colOff>276225</xdr:colOff>
                    <xdr:row>38</xdr:row>
                    <xdr:rowOff>219075</xdr:rowOff>
                  </from>
                  <to>
                    <xdr:col>22</xdr:col>
                    <xdr:colOff>142875</xdr:colOff>
                    <xdr:row>40</xdr:row>
                    <xdr:rowOff>28575</xdr:rowOff>
                  </to>
                </anchor>
              </controlPr>
            </control>
          </mc:Choice>
        </mc:AlternateContent>
        <mc:AlternateContent xmlns:mc="http://schemas.openxmlformats.org/markup-compatibility/2006">
          <mc:Choice Requires="x14">
            <control shapeId="5222" r:id="rId35" name="Check Box 102">
              <controlPr defaultSize="0" autoFill="0" autoLine="0" autoPict="0">
                <anchor moveWithCells="1">
                  <from>
                    <xdr:col>21</xdr:col>
                    <xdr:colOff>276225</xdr:colOff>
                    <xdr:row>39</xdr:row>
                    <xdr:rowOff>219075</xdr:rowOff>
                  </from>
                  <to>
                    <xdr:col>22</xdr:col>
                    <xdr:colOff>142875</xdr:colOff>
                    <xdr:row>41</xdr:row>
                    <xdr:rowOff>28575</xdr:rowOff>
                  </to>
                </anchor>
              </controlPr>
            </control>
          </mc:Choice>
        </mc:AlternateContent>
        <mc:AlternateContent xmlns:mc="http://schemas.openxmlformats.org/markup-compatibility/2006">
          <mc:Choice Requires="x14">
            <control shapeId="5223" r:id="rId36" name="Check Box 103">
              <controlPr defaultSize="0" autoFill="0" autoLine="0" autoPict="0">
                <anchor moveWithCells="1">
                  <from>
                    <xdr:col>21</xdr:col>
                    <xdr:colOff>276225</xdr:colOff>
                    <xdr:row>40</xdr:row>
                    <xdr:rowOff>219075</xdr:rowOff>
                  </from>
                  <to>
                    <xdr:col>22</xdr:col>
                    <xdr:colOff>142875</xdr:colOff>
                    <xdr:row>42</xdr:row>
                    <xdr:rowOff>28575</xdr:rowOff>
                  </to>
                </anchor>
              </controlPr>
            </control>
          </mc:Choice>
        </mc:AlternateContent>
        <mc:AlternateContent xmlns:mc="http://schemas.openxmlformats.org/markup-compatibility/2006">
          <mc:Choice Requires="x14">
            <control shapeId="5224" r:id="rId37" name="Check Box 104">
              <controlPr defaultSize="0" autoFill="0" autoLine="0" autoPict="0">
                <anchor moveWithCells="1">
                  <from>
                    <xdr:col>21</xdr:col>
                    <xdr:colOff>276225</xdr:colOff>
                    <xdr:row>41</xdr:row>
                    <xdr:rowOff>219075</xdr:rowOff>
                  </from>
                  <to>
                    <xdr:col>22</xdr:col>
                    <xdr:colOff>142875</xdr:colOff>
                    <xdr:row>43</xdr:row>
                    <xdr:rowOff>28575</xdr:rowOff>
                  </to>
                </anchor>
              </controlPr>
            </control>
          </mc:Choice>
        </mc:AlternateContent>
        <mc:AlternateContent xmlns:mc="http://schemas.openxmlformats.org/markup-compatibility/2006">
          <mc:Choice Requires="x14">
            <control shapeId="5225" r:id="rId38" name="Check Box 105">
              <controlPr defaultSize="0" autoFill="0" autoLine="0" autoPict="0">
                <anchor moveWithCells="1">
                  <from>
                    <xdr:col>21</xdr:col>
                    <xdr:colOff>276225</xdr:colOff>
                    <xdr:row>42</xdr:row>
                    <xdr:rowOff>219075</xdr:rowOff>
                  </from>
                  <to>
                    <xdr:col>22</xdr:col>
                    <xdr:colOff>142875</xdr:colOff>
                    <xdr:row>44</xdr:row>
                    <xdr:rowOff>28575</xdr:rowOff>
                  </to>
                </anchor>
              </controlPr>
            </control>
          </mc:Choice>
        </mc:AlternateContent>
        <mc:AlternateContent xmlns:mc="http://schemas.openxmlformats.org/markup-compatibility/2006">
          <mc:Choice Requires="x14">
            <control shapeId="5226" r:id="rId39" name="Check Box 106">
              <controlPr defaultSize="0" autoFill="0" autoLine="0" autoPict="0">
                <anchor moveWithCells="1">
                  <from>
                    <xdr:col>21</xdr:col>
                    <xdr:colOff>276225</xdr:colOff>
                    <xdr:row>43</xdr:row>
                    <xdr:rowOff>219075</xdr:rowOff>
                  </from>
                  <to>
                    <xdr:col>22</xdr:col>
                    <xdr:colOff>142875</xdr:colOff>
                    <xdr:row>45</xdr:row>
                    <xdr:rowOff>28575</xdr:rowOff>
                  </to>
                </anchor>
              </controlPr>
            </control>
          </mc:Choice>
        </mc:AlternateContent>
        <mc:AlternateContent xmlns:mc="http://schemas.openxmlformats.org/markup-compatibility/2006">
          <mc:Choice Requires="x14">
            <control shapeId="5227" r:id="rId40" name="Check Box 107">
              <controlPr defaultSize="0" autoFill="0" autoLine="0" autoPict="0">
                <anchor moveWithCells="1">
                  <from>
                    <xdr:col>21</xdr:col>
                    <xdr:colOff>276225</xdr:colOff>
                    <xdr:row>44</xdr:row>
                    <xdr:rowOff>219075</xdr:rowOff>
                  </from>
                  <to>
                    <xdr:col>22</xdr:col>
                    <xdr:colOff>142875</xdr:colOff>
                    <xdr:row>46</xdr:row>
                    <xdr:rowOff>28575</xdr:rowOff>
                  </to>
                </anchor>
              </controlPr>
            </control>
          </mc:Choice>
        </mc:AlternateContent>
        <mc:AlternateContent xmlns:mc="http://schemas.openxmlformats.org/markup-compatibility/2006">
          <mc:Choice Requires="x14">
            <control shapeId="5228" r:id="rId41" name="Check Box 108">
              <controlPr defaultSize="0" autoFill="0" autoLine="0" autoPict="0">
                <anchor moveWithCells="1">
                  <from>
                    <xdr:col>21</xdr:col>
                    <xdr:colOff>276225</xdr:colOff>
                    <xdr:row>45</xdr:row>
                    <xdr:rowOff>219075</xdr:rowOff>
                  </from>
                  <to>
                    <xdr:col>22</xdr:col>
                    <xdr:colOff>142875</xdr:colOff>
                    <xdr:row>47</xdr:row>
                    <xdr:rowOff>28575</xdr:rowOff>
                  </to>
                </anchor>
              </controlPr>
            </control>
          </mc:Choice>
        </mc:AlternateContent>
        <mc:AlternateContent xmlns:mc="http://schemas.openxmlformats.org/markup-compatibility/2006">
          <mc:Choice Requires="x14">
            <control shapeId="5229" r:id="rId42" name="Check Box 109">
              <controlPr defaultSize="0" autoFill="0" autoLine="0" autoPict="0">
                <anchor moveWithCells="1">
                  <from>
                    <xdr:col>21</xdr:col>
                    <xdr:colOff>276225</xdr:colOff>
                    <xdr:row>46</xdr:row>
                    <xdr:rowOff>219075</xdr:rowOff>
                  </from>
                  <to>
                    <xdr:col>22</xdr:col>
                    <xdr:colOff>142875</xdr:colOff>
                    <xdr:row>48</xdr:row>
                    <xdr:rowOff>28575</xdr:rowOff>
                  </to>
                </anchor>
              </controlPr>
            </control>
          </mc:Choice>
        </mc:AlternateContent>
        <mc:AlternateContent xmlns:mc="http://schemas.openxmlformats.org/markup-compatibility/2006">
          <mc:Choice Requires="x14">
            <control shapeId="5230" r:id="rId43" name="Check Box 110">
              <controlPr defaultSize="0" autoFill="0" autoLine="0" autoPict="0">
                <anchor moveWithCells="1">
                  <from>
                    <xdr:col>21</xdr:col>
                    <xdr:colOff>276225</xdr:colOff>
                    <xdr:row>47</xdr:row>
                    <xdr:rowOff>219075</xdr:rowOff>
                  </from>
                  <to>
                    <xdr:col>22</xdr:col>
                    <xdr:colOff>142875</xdr:colOff>
                    <xdr:row>49</xdr:row>
                    <xdr:rowOff>28575</xdr:rowOff>
                  </to>
                </anchor>
              </controlPr>
            </control>
          </mc:Choice>
        </mc:AlternateContent>
        <mc:AlternateContent xmlns:mc="http://schemas.openxmlformats.org/markup-compatibility/2006">
          <mc:Choice Requires="x14">
            <control shapeId="5231" r:id="rId44" name="Check Box 111">
              <controlPr defaultSize="0" autoFill="0" autoLine="0" autoPict="0">
                <anchor moveWithCells="1">
                  <from>
                    <xdr:col>21</xdr:col>
                    <xdr:colOff>276225</xdr:colOff>
                    <xdr:row>48</xdr:row>
                    <xdr:rowOff>219075</xdr:rowOff>
                  </from>
                  <to>
                    <xdr:col>22</xdr:col>
                    <xdr:colOff>142875</xdr:colOff>
                    <xdr:row>50</xdr:row>
                    <xdr:rowOff>28575</xdr:rowOff>
                  </to>
                </anchor>
              </controlPr>
            </control>
          </mc:Choice>
        </mc:AlternateContent>
        <mc:AlternateContent xmlns:mc="http://schemas.openxmlformats.org/markup-compatibility/2006">
          <mc:Choice Requires="x14">
            <control shapeId="5232" r:id="rId45" name="Check Box 112">
              <controlPr defaultSize="0" autoFill="0" autoLine="0" autoPict="0">
                <anchor moveWithCells="1">
                  <from>
                    <xdr:col>21</xdr:col>
                    <xdr:colOff>276225</xdr:colOff>
                    <xdr:row>49</xdr:row>
                    <xdr:rowOff>219075</xdr:rowOff>
                  </from>
                  <to>
                    <xdr:col>22</xdr:col>
                    <xdr:colOff>142875</xdr:colOff>
                    <xdr:row>51</xdr:row>
                    <xdr:rowOff>28575</xdr:rowOff>
                  </to>
                </anchor>
              </controlPr>
            </control>
          </mc:Choice>
        </mc:AlternateContent>
        <mc:AlternateContent xmlns:mc="http://schemas.openxmlformats.org/markup-compatibility/2006">
          <mc:Choice Requires="x14">
            <control shapeId="5233" r:id="rId46" name="Check Box 113">
              <controlPr defaultSize="0" autoFill="0" autoLine="0" autoPict="0">
                <anchor moveWithCells="1">
                  <from>
                    <xdr:col>21</xdr:col>
                    <xdr:colOff>276225</xdr:colOff>
                    <xdr:row>50</xdr:row>
                    <xdr:rowOff>219075</xdr:rowOff>
                  </from>
                  <to>
                    <xdr:col>22</xdr:col>
                    <xdr:colOff>142875</xdr:colOff>
                    <xdr:row>52</xdr:row>
                    <xdr:rowOff>28575</xdr:rowOff>
                  </to>
                </anchor>
              </controlPr>
            </control>
          </mc:Choice>
        </mc:AlternateContent>
        <mc:AlternateContent xmlns:mc="http://schemas.openxmlformats.org/markup-compatibility/2006">
          <mc:Choice Requires="x14">
            <control shapeId="5234" r:id="rId47" name="Check Box 114">
              <controlPr defaultSize="0" autoFill="0" autoLine="0" autoPict="0">
                <anchor moveWithCells="1">
                  <from>
                    <xdr:col>21</xdr:col>
                    <xdr:colOff>276225</xdr:colOff>
                    <xdr:row>51</xdr:row>
                    <xdr:rowOff>219075</xdr:rowOff>
                  </from>
                  <to>
                    <xdr:col>22</xdr:col>
                    <xdr:colOff>142875</xdr:colOff>
                    <xdr:row>53</xdr:row>
                    <xdr:rowOff>28575</xdr:rowOff>
                  </to>
                </anchor>
              </controlPr>
            </control>
          </mc:Choice>
        </mc:AlternateContent>
        <mc:AlternateContent xmlns:mc="http://schemas.openxmlformats.org/markup-compatibility/2006">
          <mc:Choice Requires="x14">
            <control shapeId="5235" r:id="rId48" name="Check Box 115">
              <controlPr defaultSize="0" autoFill="0" autoLine="0" autoPict="0">
                <anchor moveWithCells="1">
                  <from>
                    <xdr:col>21</xdr:col>
                    <xdr:colOff>276225</xdr:colOff>
                    <xdr:row>52</xdr:row>
                    <xdr:rowOff>219075</xdr:rowOff>
                  </from>
                  <to>
                    <xdr:col>22</xdr:col>
                    <xdr:colOff>142875</xdr:colOff>
                    <xdr:row>54</xdr:row>
                    <xdr:rowOff>28575</xdr:rowOff>
                  </to>
                </anchor>
              </controlPr>
            </control>
          </mc:Choice>
        </mc:AlternateContent>
        <mc:AlternateContent xmlns:mc="http://schemas.openxmlformats.org/markup-compatibility/2006">
          <mc:Choice Requires="x14">
            <control shapeId="5236" r:id="rId49" name="Check Box 116">
              <controlPr defaultSize="0" autoFill="0" autoLine="0" autoPict="0">
                <anchor moveWithCells="1">
                  <from>
                    <xdr:col>21</xdr:col>
                    <xdr:colOff>276225</xdr:colOff>
                    <xdr:row>53</xdr:row>
                    <xdr:rowOff>219075</xdr:rowOff>
                  </from>
                  <to>
                    <xdr:col>22</xdr:col>
                    <xdr:colOff>142875</xdr:colOff>
                    <xdr:row>55</xdr:row>
                    <xdr:rowOff>28575</xdr:rowOff>
                  </to>
                </anchor>
              </controlPr>
            </control>
          </mc:Choice>
        </mc:AlternateContent>
        <mc:AlternateContent xmlns:mc="http://schemas.openxmlformats.org/markup-compatibility/2006">
          <mc:Choice Requires="x14">
            <control shapeId="5237" r:id="rId50" name="Check Box 117">
              <controlPr defaultSize="0" autoFill="0" autoLine="0" autoPict="0">
                <anchor moveWithCells="1">
                  <from>
                    <xdr:col>21</xdr:col>
                    <xdr:colOff>276225</xdr:colOff>
                    <xdr:row>54</xdr:row>
                    <xdr:rowOff>219075</xdr:rowOff>
                  </from>
                  <to>
                    <xdr:col>22</xdr:col>
                    <xdr:colOff>142875</xdr:colOff>
                    <xdr:row>56</xdr:row>
                    <xdr:rowOff>28575</xdr:rowOff>
                  </to>
                </anchor>
              </controlPr>
            </control>
          </mc:Choice>
        </mc:AlternateContent>
        <mc:AlternateContent xmlns:mc="http://schemas.openxmlformats.org/markup-compatibility/2006">
          <mc:Choice Requires="x14">
            <control shapeId="5238" r:id="rId51" name="Check Box 118">
              <controlPr defaultSize="0" autoFill="0" autoLine="0" autoPict="0">
                <anchor moveWithCells="1">
                  <from>
                    <xdr:col>21</xdr:col>
                    <xdr:colOff>276225</xdr:colOff>
                    <xdr:row>55</xdr:row>
                    <xdr:rowOff>219075</xdr:rowOff>
                  </from>
                  <to>
                    <xdr:col>22</xdr:col>
                    <xdr:colOff>142875</xdr:colOff>
                    <xdr:row>57</xdr:row>
                    <xdr:rowOff>28575</xdr:rowOff>
                  </to>
                </anchor>
              </controlPr>
            </control>
          </mc:Choice>
        </mc:AlternateContent>
        <mc:AlternateContent xmlns:mc="http://schemas.openxmlformats.org/markup-compatibility/2006">
          <mc:Choice Requires="x14">
            <control shapeId="5239" r:id="rId52" name="Check Box 119">
              <controlPr defaultSize="0" autoFill="0" autoLine="0" autoPict="0">
                <anchor moveWithCells="1">
                  <from>
                    <xdr:col>21</xdr:col>
                    <xdr:colOff>276225</xdr:colOff>
                    <xdr:row>56</xdr:row>
                    <xdr:rowOff>219075</xdr:rowOff>
                  </from>
                  <to>
                    <xdr:col>22</xdr:col>
                    <xdr:colOff>142875</xdr:colOff>
                    <xdr:row>58</xdr:row>
                    <xdr:rowOff>28575</xdr:rowOff>
                  </to>
                </anchor>
              </controlPr>
            </control>
          </mc:Choice>
        </mc:AlternateContent>
        <mc:AlternateContent xmlns:mc="http://schemas.openxmlformats.org/markup-compatibility/2006">
          <mc:Choice Requires="x14">
            <control shapeId="5240" r:id="rId53" name="Check Box 120">
              <controlPr defaultSize="0" autoFill="0" autoLine="0" autoPict="0">
                <anchor moveWithCells="1">
                  <from>
                    <xdr:col>21</xdr:col>
                    <xdr:colOff>276225</xdr:colOff>
                    <xdr:row>57</xdr:row>
                    <xdr:rowOff>219075</xdr:rowOff>
                  </from>
                  <to>
                    <xdr:col>22</xdr:col>
                    <xdr:colOff>142875</xdr:colOff>
                    <xdr:row>59</xdr:row>
                    <xdr:rowOff>28575</xdr:rowOff>
                  </to>
                </anchor>
              </controlPr>
            </control>
          </mc:Choice>
        </mc:AlternateContent>
        <mc:AlternateContent xmlns:mc="http://schemas.openxmlformats.org/markup-compatibility/2006">
          <mc:Choice Requires="x14">
            <control shapeId="5241" r:id="rId54" name="Check Box 121">
              <controlPr defaultSize="0" autoFill="0" autoLine="0" autoPict="0">
                <anchor moveWithCells="1">
                  <from>
                    <xdr:col>21</xdr:col>
                    <xdr:colOff>276225</xdr:colOff>
                    <xdr:row>58</xdr:row>
                    <xdr:rowOff>219075</xdr:rowOff>
                  </from>
                  <to>
                    <xdr:col>22</xdr:col>
                    <xdr:colOff>142875</xdr:colOff>
                    <xdr:row>60</xdr:row>
                    <xdr:rowOff>28575</xdr:rowOff>
                  </to>
                </anchor>
              </controlPr>
            </control>
          </mc:Choice>
        </mc:AlternateContent>
        <mc:AlternateContent xmlns:mc="http://schemas.openxmlformats.org/markup-compatibility/2006">
          <mc:Choice Requires="x14">
            <control shapeId="5242" r:id="rId55" name="Check Box 122">
              <controlPr defaultSize="0" autoFill="0" autoLine="0" autoPict="0">
                <anchor moveWithCells="1">
                  <from>
                    <xdr:col>21</xdr:col>
                    <xdr:colOff>276225</xdr:colOff>
                    <xdr:row>59</xdr:row>
                    <xdr:rowOff>219075</xdr:rowOff>
                  </from>
                  <to>
                    <xdr:col>22</xdr:col>
                    <xdr:colOff>142875</xdr:colOff>
                    <xdr:row>61</xdr:row>
                    <xdr:rowOff>28575</xdr:rowOff>
                  </to>
                </anchor>
              </controlPr>
            </control>
          </mc:Choice>
        </mc:AlternateContent>
        <mc:AlternateContent xmlns:mc="http://schemas.openxmlformats.org/markup-compatibility/2006">
          <mc:Choice Requires="x14">
            <control shapeId="5243" r:id="rId56" name="Check Box 123">
              <controlPr defaultSize="0" autoFill="0" autoLine="0" autoPict="0">
                <anchor moveWithCells="1">
                  <from>
                    <xdr:col>21</xdr:col>
                    <xdr:colOff>276225</xdr:colOff>
                    <xdr:row>60</xdr:row>
                    <xdr:rowOff>219075</xdr:rowOff>
                  </from>
                  <to>
                    <xdr:col>22</xdr:col>
                    <xdr:colOff>142875</xdr:colOff>
                    <xdr:row>62</xdr:row>
                    <xdr:rowOff>28575</xdr:rowOff>
                  </to>
                </anchor>
              </controlPr>
            </control>
          </mc:Choice>
        </mc:AlternateContent>
        <mc:AlternateContent xmlns:mc="http://schemas.openxmlformats.org/markup-compatibility/2006">
          <mc:Choice Requires="x14">
            <control shapeId="5244" r:id="rId57" name="Check Box 124">
              <controlPr defaultSize="0" autoFill="0" autoLine="0" autoPict="0">
                <anchor moveWithCells="1">
                  <from>
                    <xdr:col>21</xdr:col>
                    <xdr:colOff>276225</xdr:colOff>
                    <xdr:row>61</xdr:row>
                    <xdr:rowOff>219075</xdr:rowOff>
                  </from>
                  <to>
                    <xdr:col>22</xdr:col>
                    <xdr:colOff>142875</xdr:colOff>
                    <xdr:row>63</xdr:row>
                    <xdr:rowOff>28575</xdr:rowOff>
                  </to>
                </anchor>
              </controlPr>
            </control>
          </mc:Choice>
        </mc:AlternateContent>
        <mc:AlternateContent xmlns:mc="http://schemas.openxmlformats.org/markup-compatibility/2006">
          <mc:Choice Requires="x14">
            <control shapeId="5245" r:id="rId58" name="Check Box 125">
              <controlPr defaultSize="0" autoFill="0" autoLine="0" autoPict="0">
                <anchor moveWithCells="1">
                  <from>
                    <xdr:col>21</xdr:col>
                    <xdr:colOff>276225</xdr:colOff>
                    <xdr:row>62</xdr:row>
                    <xdr:rowOff>219075</xdr:rowOff>
                  </from>
                  <to>
                    <xdr:col>22</xdr:col>
                    <xdr:colOff>142875</xdr:colOff>
                    <xdr:row>64</xdr:row>
                    <xdr:rowOff>28575</xdr:rowOff>
                  </to>
                </anchor>
              </controlPr>
            </control>
          </mc:Choice>
        </mc:AlternateContent>
        <mc:AlternateContent xmlns:mc="http://schemas.openxmlformats.org/markup-compatibility/2006">
          <mc:Choice Requires="x14">
            <control shapeId="5246" r:id="rId59" name="Check Box 126">
              <controlPr defaultSize="0" autoFill="0" autoLine="0" autoPict="0">
                <anchor moveWithCells="1">
                  <from>
                    <xdr:col>21</xdr:col>
                    <xdr:colOff>276225</xdr:colOff>
                    <xdr:row>63</xdr:row>
                    <xdr:rowOff>219075</xdr:rowOff>
                  </from>
                  <to>
                    <xdr:col>22</xdr:col>
                    <xdr:colOff>142875</xdr:colOff>
                    <xdr:row>65</xdr:row>
                    <xdr:rowOff>28575</xdr:rowOff>
                  </to>
                </anchor>
              </controlPr>
            </control>
          </mc:Choice>
        </mc:AlternateContent>
        <mc:AlternateContent xmlns:mc="http://schemas.openxmlformats.org/markup-compatibility/2006">
          <mc:Choice Requires="x14">
            <control shapeId="5247" r:id="rId60" name="Check Box 127">
              <controlPr defaultSize="0" autoFill="0" autoLine="0" autoPict="0">
                <anchor moveWithCells="1">
                  <from>
                    <xdr:col>21</xdr:col>
                    <xdr:colOff>276225</xdr:colOff>
                    <xdr:row>64</xdr:row>
                    <xdr:rowOff>219075</xdr:rowOff>
                  </from>
                  <to>
                    <xdr:col>22</xdr:col>
                    <xdr:colOff>142875</xdr:colOff>
                    <xdr:row>66</xdr:row>
                    <xdr:rowOff>28575</xdr:rowOff>
                  </to>
                </anchor>
              </controlPr>
            </control>
          </mc:Choice>
        </mc:AlternateContent>
        <mc:AlternateContent xmlns:mc="http://schemas.openxmlformats.org/markup-compatibility/2006">
          <mc:Choice Requires="x14">
            <control shapeId="5248" r:id="rId61" name="Check Box 128">
              <controlPr defaultSize="0" autoFill="0" autoLine="0" autoPict="0">
                <anchor moveWithCells="1">
                  <from>
                    <xdr:col>21</xdr:col>
                    <xdr:colOff>276225</xdr:colOff>
                    <xdr:row>65</xdr:row>
                    <xdr:rowOff>219075</xdr:rowOff>
                  </from>
                  <to>
                    <xdr:col>22</xdr:col>
                    <xdr:colOff>142875</xdr:colOff>
                    <xdr:row>67</xdr:row>
                    <xdr:rowOff>28575</xdr:rowOff>
                  </to>
                </anchor>
              </controlPr>
            </control>
          </mc:Choice>
        </mc:AlternateContent>
        <mc:AlternateContent xmlns:mc="http://schemas.openxmlformats.org/markup-compatibility/2006">
          <mc:Choice Requires="x14">
            <control shapeId="5249" r:id="rId62" name="Check Box 129">
              <controlPr defaultSize="0" autoFill="0" autoLine="0" autoPict="0">
                <anchor moveWithCells="1">
                  <from>
                    <xdr:col>21</xdr:col>
                    <xdr:colOff>276225</xdr:colOff>
                    <xdr:row>66</xdr:row>
                    <xdr:rowOff>219075</xdr:rowOff>
                  </from>
                  <to>
                    <xdr:col>22</xdr:col>
                    <xdr:colOff>142875</xdr:colOff>
                    <xdr:row>68</xdr:row>
                    <xdr:rowOff>28575</xdr:rowOff>
                  </to>
                </anchor>
              </controlPr>
            </control>
          </mc:Choice>
        </mc:AlternateContent>
        <mc:AlternateContent xmlns:mc="http://schemas.openxmlformats.org/markup-compatibility/2006">
          <mc:Choice Requires="x14">
            <control shapeId="5250" r:id="rId63" name="Check Box 130">
              <controlPr defaultSize="0" autoFill="0" autoLine="0" autoPict="0">
                <anchor moveWithCells="1">
                  <from>
                    <xdr:col>21</xdr:col>
                    <xdr:colOff>276225</xdr:colOff>
                    <xdr:row>67</xdr:row>
                    <xdr:rowOff>219075</xdr:rowOff>
                  </from>
                  <to>
                    <xdr:col>22</xdr:col>
                    <xdr:colOff>142875</xdr:colOff>
                    <xdr:row>69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55"/>
  <sheetViews>
    <sheetView tabSelected="1" zoomScale="120" zoomScaleNormal="120" workbookViewId="0">
      <selection activeCell="AA1" sqref="AA1"/>
    </sheetView>
  </sheetViews>
  <sheetFormatPr defaultColWidth="12.7109375" defaultRowHeight="15.75" customHeight="1"/>
  <cols>
    <col min="1" max="2" width="4.85546875" customWidth="1"/>
    <col min="3" max="3" width="6.140625" customWidth="1"/>
    <col min="4" max="4" width="4.85546875" customWidth="1"/>
    <col min="5" max="5" width="0.28515625" customWidth="1"/>
    <col min="6" max="6" width="6" customWidth="1"/>
    <col min="7" max="7" width="7.28515625" customWidth="1"/>
    <col min="8" max="11" width="6" customWidth="1"/>
    <col min="12" max="12" width="7.85546875" customWidth="1"/>
    <col min="13" max="14" width="0.28515625" customWidth="1"/>
    <col min="15" max="15" width="5.85546875" customWidth="1"/>
    <col min="16" max="17" width="5.140625" customWidth="1"/>
    <col min="18" max="18" width="0.28515625" customWidth="1"/>
    <col min="19" max="21" width="5.42578125" customWidth="1"/>
    <col min="22" max="22" width="6.140625" customWidth="1"/>
    <col min="23" max="25" width="5.42578125" customWidth="1"/>
    <col min="26" max="27" width="4.85546875" customWidth="1"/>
  </cols>
  <sheetData>
    <row r="1" spans="1:27" ht="12.75">
      <c r="A1" s="26"/>
      <c r="B1" s="26"/>
      <c r="C1" s="26"/>
      <c r="D1" s="26"/>
      <c r="E1" s="26"/>
      <c r="F1" s="26"/>
      <c r="G1" s="26"/>
      <c r="H1" s="26"/>
      <c r="I1" s="26"/>
      <c r="J1" s="26"/>
      <c r="K1" s="26"/>
      <c r="L1" s="26"/>
      <c r="M1" s="26"/>
      <c r="N1" s="26"/>
      <c r="O1" s="26"/>
      <c r="P1" s="26"/>
      <c r="Q1" s="26"/>
      <c r="R1" s="26"/>
      <c r="S1" s="26"/>
      <c r="T1" s="26"/>
      <c r="U1" s="26"/>
      <c r="V1" s="26"/>
      <c r="W1" s="26"/>
      <c r="X1" s="26"/>
      <c r="Y1" s="26"/>
      <c r="Z1" s="26"/>
      <c r="AA1" s="116"/>
    </row>
    <row r="2" spans="1:27" ht="18">
      <c r="A2" s="26"/>
      <c r="B2" s="187"/>
      <c r="C2" s="188"/>
      <c r="D2" s="189"/>
      <c r="E2" s="190"/>
      <c r="F2" s="190"/>
      <c r="G2" s="190"/>
      <c r="H2" s="191"/>
      <c r="I2" s="192"/>
      <c r="J2" s="192"/>
      <c r="K2" s="192"/>
      <c r="L2" s="191"/>
      <c r="N2" s="192"/>
      <c r="O2" s="192"/>
      <c r="P2" s="189"/>
      <c r="Q2" s="189"/>
      <c r="S2" s="191"/>
      <c r="T2" s="189"/>
      <c r="U2" s="193"/>
      <c r="V2" s="193"/>
      <c r="W2" s="194"/>
      <c r="X2" s="195"/>
      <c r="Y2" s="196"/>
      <c r="Z2" s="26"/>
      <c r="AA2" s="116"/>
    </row>
    <row r="3" spans="1:27" ht="18">
      <c r="A3" s="26"/>
      <c r="B3" s="187"/>
      <c r="C3" s="188"/>
      <c r="D3" s="189"/>
      <c r="E3" s="190"/>
      <c r="F3" s="190"/>
      <c r="G3" s="190"/>
      <c r="H3" s="191"/>
      <c r="I3" s="192"/>
      <c r="J3" s="192"/>
      <c r="K3" s="192"/>
      <c r="L3" s="191"/>
      <c r="N3" s="192"/>
      <c r="O3" s="192"/>
      <c r="P3" s="189"/>
      <c r="Q3" s="189"/>
      <c r="S3" s="191"/>
      <c r="T3" s="189"/>
      <c r="U3" s="193"/>
      <c r="V3" s="193"/>
      <c r="W3" s="194"/>
      <c r="X3" s="195"/>
      <c r="Y3" s="196"/>
      <c r="Z3" s="26"/>
      <c r="AA3" s="116"/>
    </row>
    <row r="4" spans="1:27" ht="21">
      <c r="A4" s="26"/>
      <c r="B4" s="327"/>
      <c r="C4" s="962" t="s">
        <v>1916</v>
      </c>
      <c r="D4" s="747"/>
      <c r="E4" s="747"/>
      <c r="F4" s="747"/>
      <c r="G4" s="747"/>
      <c r="H4" s="747"/>
      <c r="I4" s="747"/>
      <c r="J4" s="747"/>
      <c r="K4" s="747"/>
      <c r="L4" s="747"/>
      <c r="M4" s="747"/>
      <c r="N4" s="747"/>
      <c r="O4" s="747"/>
      <c r="P4" s="747"/>
      <c r="Q4" s="747"/>
      <c r="R4" s="747"/>
      <c r="S4" s="747"/>
      <c r="T4" s="747"/>
      <c r="U4" s="747"/>
      <c r="V4" s="747"/>
      <c r="W4" s="747"/>
      <c r="X4" s="747"/>
      <c r="Y4" s="747"/>
      <c r="Z4" s="748"/>
      <c r="AA4" s="116"/>
    </row>
    <row r="5" spans="1:27" ht="12.75">
      <c r="A5" s="26"/>
      <c r="B5" s="328"/>
      <c r="C5" s="329"/>
      <c r="D5" s="329"/>
      <c r="E5" s="329"/>
      <c r="F5" s="329"/>
      <c r="G5" s="329"/>
      <c r="H5" s="329"/>
      <c r="I5" s="329"/>
      <c r="J5" s="329"/>
      <c r="K5" s="329"/>
      <c r="L5" s="329"/>
      <c r="M5" s="329"/>
      <c r="N5" s="330"/>
      <c r="O5" s="329"/>
      <c r="P5" s="329"/>
      <c r="Q5" s="331"/>
      <c r="R5" s="331"/>
      <c r="S5" s="331"/>
      <c r="T5" s="331"/>
      <c r="U5" s="329"/>
      <c r="V5" s="329"/>
      <c r="W5" s="329"/>
      <c r="X5" s="329"/>
      <c r="Y5" s="329"/>
      <c r="Z5" s="328"/>
      <c r="AA5" s="70"/>
    </row>
    <row r="6" spans="1:27" ht="17.25">
      <c r="A6" s="26"/>
      <c r="B6" s="963"/>
      <c r="C6" s="424"/>
      <c r="D6" s="424"/>
      <c r="E6" s="424"/>
      <c r="F6" s="424"/>
      <c r="G6" s="424"/>
      <c r="H6" s="424"/>
      <c r="I6" s="424"/>
      <c r="J6" s="424"/>
      <c r="K6" s="424"/>
      <c r="L6" s="424"/>
      <c r="M6" s="424"/>
      <c r="N6" s="424"/>
      <c r="O6" s="424"/>
      <c r="P6" s="424"/>
      <c r="Q6" s="424"/>
      <c r="R6" s="424"/>
      <c r="S6" s="424"/>
      <c r="T6" s="424"/>
      <c r="U6" s="424"/>
      <c r="V6" s="424"/>
      <c r="W6" s="424"/>
      <c r="X6" s="424"/>
      <c r="Y6" s="907"/>
      <c r="Z6" s="332"/>
      <c r="AA6" s="70"/>
    </row>
    <row r="7" spans="1:27" ht="12.75">
      <c r="A7" s="26"/>
      <c r="B7" s="333"/>
      <c r="C7" s="334"/>
      <c r="D7" s="334"/>
      <c r="E7" s="334"/>
      <c r="F7" s="334"/>
      <c r="G7" s="334"/>
      <c r="H7" s="334"/>
      <c r="I7" s="334"/>
      <c r="J7" s="334"/>
      <c r="K7" s="334"/>
      <c r="L7" s="334"/>
      <c r="M7" s="334"/>
      <c r="N7" s="334"/>
      <c r="O7" s="334"/>
      <c r="P7" s="334"/>
      <c r="Q7" s="334"/>
      <c r="R7" s="334"/>
      <c r="S7" s="334"/>
      <c r="T7" s="334"/>
      <c r="U7" s="334"/>
      <c r="V7" s="334"/>
      <c r="W7" s="334"/>
      <c r="X7" s="335"/>
      <c r="Y7" s="335"/>
      <c r="Z7" s="328"/>
      <c r="AA7" s="70"/>
    </row>
    <row r="8" spans="1:27" ht="17.25">
      <c r="A8" s="26"/>
      <c r="B8" s="964" t="s">
        <v>1859</v>
      </c>
      <c r="C8" s="965"/>
      <c r="D8" s="966"/>
      <c r="E8" s="967"/>
      <c r="F8" s="967"/>
      <c r="G8" s="967"/>
      <c r="H8" s="967"/>
      <c r="I8" s="967"/>
      <c r="J8" s="967"/>
      <c r="K8" s="968"/>
      <c r="L8" s="334"/>
      <c r="M8" s="969" t="s">
        <v>1860</v>
      </c>
      <c r="N8" s="965"/>
      <c r="O8" s="965"/>
      <c r="P8" s="970"/>
      <c r="Q8" s="971"/>
      <c r="R8" s="967"/>
      <c r="S8" s="967"/>
      <c r="T8" s="967"/>
      <c r="U8" s="967"/>
      <c r="V8" s="967"/>
      <c r="W8" s="967"/>
      <c r="X8" s="967"/>
      <c r="Y8" s="968"/>
      <c r="Z8" s="328"/>
      <c r="AA8" s="70"/>
    </row>
    <row r="9" spans="1:27" ht="12.75">
      <c r="A9" s="26"/>
      <c r="B9" s="336"/>
      <c r="C9" s="337"/>
      <c r="D9" s="337"/>
      <c r="E9" s="337"/>
      <c r="F9" s="334"/>
      <c r="G9" s="334"/>
      <c r="H9" s="334"/>
      <c r="I9" s="334"/>
      <c r="J9" s="334"/>
      <c r="K9" s="334"/>
      <c r="L9" s="334"/>
      <c r="M9" s="334"/>
      <c r="N9" s="334"/>
      <c r="O9" s="334"/>
      <c r="P9" s="334"/>
      <c r="Q9" s="334"/>
      <c r="R9" s="334"/>
      <c r="S9" s="334"/>
      <c r="T9" s="334"/>
      <c r="U9" s="334"/>
      <c r="V9" s="334"/>
      <c r="W9" s="334"/>
      <c r="X9" s="338"/>
      <c r="Y9" s="338"/>
      <c r="Z9" s="328"/>
      <c r="AA9" s="70"/>
    </row>
    <row r="10" spans="1:27" ht="15">
      <c r="A10" s="26"/>
      <c r="B10" s="972" t="s">
        <v>1861</v>
      </c>
      <c r="C10" s="420"/>
      <c r="D10" s="420"/>
      <c r="E10" s="421"/>
      <c r="F10" s="334"/>
      <c r="G10" s="334"/>
      <c r="H10" s="334"/>
      <c r="I10" s="334"/>
      <c r="J10" s="334"/>
      <c r="K10" s="334"/>
      <c r="L10" s="334"/>
      <c r="M10" s="334"/>
      <c r="N10" s="334"/>
      <c r="O10" s="334"/>
      <c r="P10" s="334"/>
      <c r="Q10" s="334"/>
      <c r="R10" s="334"/>
      <c r="S10" s="334"/>
      <c r="T10" s="334"/>
      <c r="U10" s="334"/>
      <c r="V10" s="334"/>
      <c r="W10" s="334"/>
      <c r="X10" s="328"/>
      <c r="Y10" s="328"/>
      <c r="Z10" s="332"/>
      <c r="AA10" s="70"/>
    </row>
    <row r="11" spans="1:27" ht="12.75">
      <c r="A11" s="26"/>
      <c r="B11" s="333"/>
      <c r="C11" s="334"/>
      <c r="D11" s="334"/>
      <c r="E11" s="334"/>
      <c r="F11" s="334"/>
      <c r="G11" s="334"/>
      <c r="H11" s="334"/>
      <c r="I11" s="334"/>
      <c r="J11" s="334"/>
      <c r="K11" s="334"/>
      <c r="L11" s="334"/>
      <c r="M11" s="334"/>
      <c r="N11" s="334"/>
      <c r="O11" s="334"/>
      <c r="P11" s="334"/>
      <c r="Q11" s="334"/>
      <c r="R11" s="334"/>
      <c r="S11" s="334"/>
      <c r="T11" s="334"/>
      <c r="U11" s="334"/>
      <c r="V11" s="334"/>
      <c r="W11" s="334"/>
      <c r="X11" s="335"/>
      <c r="Y11" s="335"/>
      <c r="Z11" s="328"/>
      <c r="AA11" s="70"/>
    </row>
    <row r="12" spans="1:27" ht="15">
      <c r="A12" s="26"/>
      <c r="B12" s="339" t="s">
        <v>1862</v>
      </c>
      <c r="C12" s="973"/>
      <c r="D12" s="974"/>
      <c r="E12" s="340" t="s">
        <v>1863</v>
      </c>
      <c r="F12" s="334"/>
      <c r="G12" s="341" t="s">
        <v>1864</v>
      </c>
      <c r="H12" s="975"/>
      <c r="I12" s="974"/>
      <c r="J12" s="334"/>
      <c r="K12" s="976" t="s">
        <v>1865</v>
      </c>
      <c r="L12" s="965"/>
      <c r="M12" s="970"/>
      <c r="N12" s="990" t="s">
        <v>1866</v>
      </c>
      <c r="O12" s="991"/>
      <c r="P12" s="991"/>
      <c r="Q12" s="991"/>
      <c r="R12" s="991"/>
      <c r="S12" s="991"/>
      <c r="T12" s="991"/>
      <c r="U12" s="991"/>
      <c r="V12" s="991"/>
      <c r="W12" s="991"/>
      <c r="X12" s="991"/>
      <c r="Y12" s="992"/>
      <c r="Z12" s="328"/>
      <c r="AA12" s="70"/>
    </row>
    <row r="13" spans="1:27" ht="12.75">
      <c r="A13" s="26"/>
      <c r="B13" s="342" t="s">
        <v>1867</v>
      </c>
      <c r="C13" s="343"/>
      <c r="D13" s="334"/>
      <c r="E13" s="334"/>
      <c r="F13" s="977"/>
      <c r="G13" s="965"/>
      <c r="H13" s="970"/>
      <c r="I13" s="334"/>
      <c r="J13" s="334"/>
      <c r="K13" s="334"/>
      <c r="L13" s="334"/>
      <c r="M13" s="334"/>
      <c r="N13" s="334"/>
      <c r="O13" s="334"/>
      <c r="P13" s="334"/>
      <c r="Q13" s="334"/>
      <c r="R13" s="334"/>
      <c r="S13" s="334"/>
      <c r="T13" s="334"/>
      <c r="U13" s="334"/>
      <c r="V13" s="334"/>
      <c r="W13" s="334"/>
      <c r="X13" s="335"/>
      <c r="Y13" s="335"/>
      <c r="Z13" s="328"/>
      <c r="AA13" s="70"/>
    </row>
    <row r="14" spans="1:27" ht="14.25">
      <c r="A14" s="26"/>
      <c r="B14" s="979" t="s">
        <v>1868</v>
      </c>
      <c r="C14" s="965"/>
      <c r="D14" s="978"/>
      <c r="E14" s="416"/>
      <c r="F14" s="416"/>
      <c r="G14" s="416"/>
      <c r="H14" s="416"/>
      <c r="I14" s="416"/>
      <c r="J14" s="416"/>
      <c r="K14" s="416"/>
      <c r="L14" s="416"/>
      <c r="M14" s="416"/>
      <c r="N14" s="416"/>
      <c r="O14" s="416"/>
      <c r="P14" s="416"/>
      <c r="Q14" s="416"/>
      <c r="R14" s="416"/>
      <c r="S14" s="416"/>
      <c r="T14" s="416"/>
      <c r="U14" s="416"/>
      <c r="V14" s="416"/>
      <c r="W14" s="416"/>
      <c r="X14" s="416"/>
      <c r="Y14" s="974"/>
      <c r="Z14" s="328"/>
      <c r="AA14" s="70"/>
    </row>
    <row r="15" spans="1:27" ht="12.75">
      <c r="A15" s="26"/>
      <c r="B15" s="328"/>
      <c r="C15" s="328"/>
      <c r="D15" s="329"/>
      <c r="E15" s="329"/>
      <c r="F15" s="329"/>
      <c r="G15" s="338"/>
      <c r="H15" s="338"/>
      <c r="I15" s="338"/>
      <c r="J15" s="338"/>
      <c r="K15" s="338"/>
      <c r="L15" s="338"/>
      <c r="M15" s="338"/>
      <c r="N15" s="330"/>
      <c r="O15" s="338"/>
      <c r="P15" s="338"/>
      <c r="Q15" s="331"/>
      <c r="R15" s="331"/>
      <c r="S15" s="331"/>
      <c r="T15" s="331"/>
      <c r="U15" s="338"/>
      <c r="V15" s="338"/>
      <c r="W15" s="338"/>
      <c r="X15" s="338"/>
      <c r="Y15" s="338"/>
      <c r="Z15" s="328"/>
      <c r="AA15" s="70"/>
    </row>
    <row r="16" spans="1:27" ht="12.75">
      <c r="A16" s="26"/>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70"/>
    </row>
    <row r="17" spans="1:27" ht="18.75" customHeight="1">
      <c r="A17" s="26"/>
      <c r="B17" s="824" t="s">
        <v>1992</v>
      </c>
      <c r="C17" s="747"/>
      <c r="D17" s="747"/>
      <c r="E17" s="747"/>
      <c r="F17" s="747"/>
      <c r="G17" s="747"/>
      <c r="H17" s="747"/>
      <c r="I17" s="747"/>
      <c r="J17" s="747"/>
      <c r="K17" s="747"/>
      <c r="L17" s="747"/>
      <c r="M17" s="747"/>
      <c r="N17" s="747"/>
      <c r="O17" s="747"/>
      <c r="P17" s="747"/>
      <c r="Q17" s="747"/>
      <c r="R17" s="747"/>
      <c r="S17" s="747"/>
      <c r="T17" s="747"/>
      <c r="U17" s="747"/>
      <c r="V17" s="747"/>
      <c r="W17" s="747"/>
      <c r="X17" s="747"/>
      <c r="Y17" s="748"/>
      <c r="Z17" s="328"/>
      <c r="AA17" s="70"/>
    </row>
    <row r="18" spans="1:27" ht="7.5"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row>
    <row r="19" spans="1:27" ht="12.75">
      <c r="A19" s="8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2"/>
    </row>
    <row r="20" spans="1:27" ht="14.25">
      <c r="A20" s="70"/>
      <c r="B20" s="980" t="s">
        <v>1869</v>
      </c>
      <c r="C20" s="635"/>
      <c r="D20" s="635"/>
      <c r="E20" s="636"/>
      <c r="F20" s="804" t="s">
        <v>1870</v>
      </c>
      <c r="G20" s="657"/>
      <c r="H20" s="657"/>
      <c r="I20" s="657"/>
      <c r="J20" s="657"/>
      <c r="K20" s="657"/>
      <c r="L20" s="657"/>
      <c r="M20" s="657"/>
      <c r="N20" s="657"/>
      <c r="O20" s="658"/>
      <c r="P20" s="804" t="s">
        <v>1871</v>
      </c>
      <c r="Q20" s="657"/>
      <c r="R20" s="657"/>
      <c r="S20" s="657"/>
      <c r="T20" s="657"/>
      <c r="U20" s="657"/>
      <c r="V20" s="657"/>
      <c r="W20" s="657"/>
      <c r="X20" s="657"/>
      <c r="Y20" s="658"/>
      <c r="Z20" s="80"/>
      <c r="AA20" s="82"/>
    </row>
    <row r="21" spans="1:27" ht="33.75" customHeight="1">
      <c r="A21" s="70"/>
      <c r="B21" s="980" t="s">
        <v>1732</v>
      </c>
      <c r="C21" s="635"/>
      <c r="D21" s="635"/>
      <c r="E21" s="635"/>
      <c r="F21" s="988" t="str">
        <f>IF('５．機能目標訓練ﾌﾟﾛｸﾞﾗﾑ決定'!B30="","",'５．機能目標訓練ﾌﾟﾛｸﾞﾗﾑ決定'!B30)</f>
        <v/>
      </c>
      <c r="G21" s="657"/>
      <c r="H21" s="657"/>
      <c r="I21" s="657"/>
      <c r="J21" s="657"/>
      <c r="K21" s="657"/>
      <c r="L21" s="657"/>
      <c r="M21" s="657"/>
      <c r="N21" s="657"/>
      <c r="O21" s="658"/>
      <c r="P21" s="988" t="str">
        <f>IF('５．機能目標訓練ﾌﾟﾛｸﾞﾗﾑ決定'!O30="","",'５．機能目標訓練ﾌﾟﾛｸﾞﾗﾑ決定'!O30)</f>
        <v/>
      </c>
      <c r="Q21" s="657"/>
      <c r="R21" s="657"/>
      <c r="S21" s="657"/>
      <c r="T21" s="657"/>
      <c r="U21" s="657"/>
      <c r="V21" s="657"/>
      <c r="W21" s="657"/>
      <c r="X21" s="657"/>
      <c r="Y21" s="658"/>
      <c r="Z21" s="80"/>
      <c r="AA21" s="82"/>
    </row>
    <row r="22" spans="1:27" ht="30" customHeight="1">
      <c r="A22" s="70"/>
      <c r="B22" s="637"/>
      <c r="C22" s="638"/>
      <c r="D22" s="638"/>
      <c r="E22" s="638"/>
      <c r="F22" s="961" t="s">
        <v>1872</v>
      </c>
      <c r="G22" s="658"/>
      <c r="H22" s="989" t="str">
        <f>'５．機能目標訓練ﾌﾟﾛｸﾞﾗﾑ決定'!Z30</f>
        <v>選択されていません</v>
      </c>
      <c r="I22" s="657"/>
      <c r="J22" s="657"/>
      <c r="K22" s="657"/>
      <c r="L22" s="658"/>
      <c r="M22" s="981"/>
      <c r="N22" s="819"/>
      <c r="O22" s="820"/>
      <c r="P22" s="961" t="s">
        <v>1872</v>
      </c>
      <c r="Q22" s="658"/>
      <c r="R22" s="989" t="str">
        <f>'５．機能目標訓練ﾌﾟﾛｸﾞﾗﾑ決定'!AA30</f>
        <v>選択されていません</v>
      </c>
      <c r="S22" s="657"/>
      <c r="T22" s="657"/>
      <c r="U22" s="657"/>
      <c r="V22" s="657"/>
      <c r="W22" s="657"/>
      <c r="X22" s="658"/>
      <c r="Y22" s="344"/>
      <c r="Z22" s="80"/>
      <c r="AA22" s="82"/>
    </row>
    <row r="23" spans="1:27" ht="36.75" customHeight="1">
      <c r="A23" s="70"/>
      <c r="B23" s="980" t="s">
        <v>1169</v>
      </c>
      <c r="C23" s="635"/>
      <c r="D23" s="635"/>
      <c r="E23" s="635"/>
      <c r="F23" s="988" t="str">
        <f>IF('４．活動目標設定と細分化'!F94="","",'４．活動目標設定と細分化'!F94)</f>
        <v/>
      </c>
      <c r="G23" s="657"/>
      <c r="H23" s="657"/>
      <c r="I23" s="657"/>
      <c r="J23" s="657"/>
      <c r="K23" s="657"/>
      <c r="L23" s="657"/>
      <c r="M23" s="657"/>
      <c r="N23" s="657"/>
      <c r="O23" s="658"/>
      <c r="P23" s="988" t="str">
        <f>IF('４．活動目標設定と細分化'!D43="","",'４．活動目標設定と細分化'!D43)</f>
        <v/>
      </c>
      <c r="Q23" s="657"/>
      <c r="R23" s="657"/>
      <c r="S23" s="657"/>
      <c r="T23" s="657"/>
      <c r="U23" s="657"/>
      <c r="V23" s="657"/>
      <c r="W23" s="657"/>
      <c r="X23" s="657"/>
      <c r="Y23" s="658"/>
      <c r="Z23" s="80"/>
      <c r="AA23" s="82"/>
    </row>
    <row r="24" spans="1:27" ht="30.75" customHeight="1">
      <c r="A24" s="70"/>
      <c r="B24" s="637"/>
      <c r="C24" s="638"/>
      <c r="D24" s="638"/>
      <c r="E24" s="638"/>
      <c r="F24" s="961" t="s">
        <v>1872</v>
      </c>
      <c r="G24" s="658"/>
      <c r="H24" s="989" t="str">
        <f>IF('４．活動目標設定と細分化'!V97=TRUE,"メニューから選択してください",'４．活動目標設定と細分化'!V39)</f>
        <v>上欄で未選択</v>
      </c>
      <c r="I24" s="657"/>
      <c r="J24" s="657"/>
      <c r="K24" s="657"/>
      <c r="L24" s="658"/>
      <c r="M24" s="981"/>
      <c r="N24" s="819"/>
      <c r="O24" s="820"/>
      <c r="P24" s="961" t="s">
        <v>1872</v>
      </c>
      <c r="Q24" s="658"/>
      <c r="R24" s="989" t="str">
        <f>'４．活動目標設定と細分化'!V39</f>
        <v>上欄で未選択</v>
      </c>
      <c r="S24" s="657"/>
      <c r="T24" s="657"/>
      <c r="U24" s="657"/>
      <c r="V24" s="657"/>
      <c r="W24" s="657"/>
      <c r="X24" s="658"/>
      <c r="Y24" s="344"/>
      <c r="Z24" s="80"/>
      <c r="AA24" s="82"/>
    </row>
    <row r="25" spans="1:27" ht="36.75" customHeight="1">
      <c r="A25" s="70"/>
      <c r="B25" s="980" t="s">
        <v>924</v>
      </c>
      <c r="C25" s="635"/>
      <c r="D25" s="635"/>
      <c r="E25" s="635"/>
      <c r="F25" s="988" t="str">
        <f>IF('３．参加目標設定と細分化'!G104="","",'３．参加目標設定と細分化'!G104)</f>
        <v/>
      </c>
      <c r="G25" s="657"/>
      <c r="H25" s="657"/>
      <c r="I25" s="657"/>
      <c r="J25" s="657"/>
      <c r="K25" s="657"/>
      <c r="L25" s="657"/>
      <c r="M25" s="657"/>
      <c r="N25" s="657"/>
      <c r="O25" s="658"/>
      <c r="P25" s="988" t="str">
        <f>IF('３．参加目標設定と細分化'!D46="","",'３．参加目標設定と細分化'!D46)</f>
        <v/>
      </c>
      <c r="Q25" s="657"/>
      <c r="R25" s="657"/>
      <c r="S25" s="657"/>
      <c r="T25" s="657"/>
      <c r="U25" s="657"/>
      <c r="V25" s="657"/>
      <c r="W25" s="657"/>
      <c r="X25" s="657"/>
      <c r="Y25" s="658"/>
      <c r="Z25" s="80"/>
      <c r="AA25" s="82"/>
    </row>
    <row r="26" spans="1:27" ht="34.5" customHeight="1">
      <c r="A26" s="70"/>
      <c r="B26" s="637"/>
      <c r="C26" s="638"/>
      <c r="D26" s="638"/>
      <c r="E26" s="638"/>
      <c r="F26" s="961" t="s">
        <v>1872</v>
      </c>
      <c r="G26" s="658"/>
      <c r="H26" s="989" t="str">
        <f>IF('３．参加目標設定と細分化'!T106=TRUE,"メニューから選択してください",'３．参加目標設定と細分化'!U42)</f>
        <v>上欄で未選択</v>
      </c>
      <c r="I26" s="657"/>
      <c r="J26" s="657"/>
      <c r="K26" s="657"/>
      <c r="L26" s="658"/>
      <c r="M26" s="981"/>
      <c r="N26" s="819"/>
      <c r="O26" s="820"/>
      <c r="P26" s="961" t="s">
        <v>1872</v>
      </c>
      <c r="Q26" s="658"/>
      <c r="R26" s="989" t="str">
        <f>'３．参加目標設定と細分化'!U42</f>
        <v>上欄で未選択</v>
      </c>
      <c r="S26" s="657"/>
      <c r="T26" s="657"/>
      <c r="U26" s="657"/>
      <c r="V26" s="657"/>
      <c r="W26" s="657"/>
      <c r="X26" s="658"/>
      <c r="Y26" s="344"/>
      <c r="Z26" s="80"/>
      <c r="AA26" s="82"/>
    </row>
    <row r="27" spans="1:27" ht="12.75">
      <c r="A27" s="80"/>
      <c r="B27" s="86"/>
      <c r="C27" s="86"/>
      <c r="D27" s="81"/>
      <c r="E27" s="81"/>
      <c r="F27" s="86"/>
      <c r="G27" s="86"/>
      <c r="H27" s="86"/>
      <c r="I27" s="86"/>
      <c r="J27" s="86"/>
      <c r="K27" s="86"/>
      <c r="L27" s="86"/>
      <c r="M27" s="86"/>
      <c r="N27" s="86"/>
      <c r="O27" s="86"/>
      <c r="P27" s="86"/>
      <c r="Q27" s="86"/>
      <c r="R27" s="86"/>
      <c r="S27" s="86"/>
      <c r="T27" s="86"/>
      <c r="U27" s="86"/>
      <c r="V27" s="86"/>
      <c r="W27" s="86"/>
      <c r="X27" s="86"/>
      <c r="Y27" s="86"/>
      <c r="Z27" s="81"/>
      <c r="AA27" s="82"/>
    </row>
    <row r="28" spans="1:27" ht="12.75">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2"/>
    </row>
    <row r="29" spans="1:27" ht="19.5" customHeight="1">
      <c r="A29" s="26"/>
      <c r="B29" s="948" t="s">
        <v>1993</v>
      </c>
      <c r="C29" s="949"/>
      <c r="D29" s="949"/>
      <c r="E29" s="949"/>
      <c r="F29" s="949"/>
      <c r="G29" s="949"/>
      <c r="H29" s="949"/>
      <c r="I29" s="949"/>
      <c r="J29" s="949"/>
      <c r="K29" s="949"/>
      <c r="L29" s="949"/>
      <c r="M29" s="949"/>
      <c r="N29" s="949"/>
      <c r="O29" s="949"/>
      <c r="P29" s="949"/>
      <c r="Q29" s="949"/>
      <c r="R29" s="949"/>
      <c r="S29" s="949"/>
      <c r="T29" s="949"/>
      <c r="U29" s="949"/>
      <c r="V29" s="949"/>
      <c r="W29" s="949"/>
      <c r="X29" s="949"/>
      <c r="Y29" s="949"/>
      <c r="Z29" s="950"/>
      <c r="AA29" s="70"/>
    </row>
    <row r="30" spans="1:27" ht="12.75">
      <c r="A30" s="80"/>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82"/>
    </row>
    <row r="31" spans="1:27" ht="14.25">
      <c r="A31" s="70"/>
      <c r="B31" s="980"/>
      <c r="C31" s="635"/>
      <c r="D31" s="635"/>
      <c r="E31" s="636"/>
      <c r="F31" s="804" t="s">
        <v>1873</v>
      </c>
      <c r="G31" s="657"/>
      <c r="H31" s="657"/>
      <c r="I31" s="657"/>
      <c r="J31" s="657"/>
      <c r="K31" s="657"/>
      <c r="L31" s="657"/>
      <c r="M31" s="657"/>
      <c r="N31" s="657"/>
      <c r="O31" s="657"/>
      <c r="P31" s="657"/>
      <c r="Q31" s="657"/>
      <c r="R31" s="657"/>
      <c r="S31" s="657"/>
      <c r="T31" s="957" t="s">
        <v>1741</v>
      </c>
      <c r="U31" s="657"/>
      <c r="V31" s="657"/>
      <c r="W31" s="657"/>
      <c r="X31" s="951" t="s">
        <v>1874</v>
      </c>
      <c r="Y31" s="952"/>
      <c r="Z31" s="953"/>
      <c r="AA31" s="70"/>
    </row>
    <row r="32" spans="1:27" ht="37.5" customHeight="1">
      <c r="A32" s="70"/>
      <c r="B32" s="804" t="s">
        <v>936</v>
      </c>
      <c r="C32" s="657"/>
      <c r="D32" s="657"/>
      <c r="E32" s="657"/>
      <c r="F32" s="958" t="str">
        <f>IF('５．機能目標訓練ﾌﾟﾛｸﾞﾗﾑ決定'!F78="","",'５．機能目標訓練ﾌﾟﾛｸﾞﾗﾑ決定'!C77&amp;" ために "&amp;'５．機能目標訓練ﾌﾟﾛｸﾞﾗﾑ決定'!F78)</f>
        <v/>
      </c>
      <c r="G32" s="657"/>
      <c r="H32" s="657"/>
      <c r="I32" s="657"/>
      <c r="J32" s="657"/>
      <c r="K32" s="657"/>
      <c r="L32" s="657"/>
      <c r="M32" s="657"/>
      <c r="N32" s="657"/>
      <c r="O32" s="657"/>
      <c r="P32" s="657"/>
      <c r="Q32" s="657"/>
      <c r="R32" s="657"/>
      <c r="S32" s="657"/>
      <c r="T32" s="959" t="str">
        <f>IF('５．機能目標訓練ﾌﾟﾛｸﾞﾗﾑ決定'!U77="","",'５．機能目標訓練ﾌﾟﾛｸﾞﾗﾑ決定'!U77)</f>
        <v/>
      </c>
      <c r="U32" s="960"/>
      <c r="V32" s="960"/>
      <c r="W32" s="960"/>
      <c r="X32" s="954" t="str">
        <f>'５．機能目標訓練ﾌﾟﾛｸﾞﾗﾑ決定'!X276</f>
        <v/>
      </c>
      <c r="Y32" s="955"/>
      <c r="Z32" s="956"/>
      <c r="AA32" s="70"/>
    </row>
    <row r="33" spans="1:27" ht="37.5" customHeight="1">
      <c r="A33" s="70"/>
      <c r="B33" s="804" t="s">
        <v>937</v>
      </c>
      <c r="C33" s="657"/>
      <c r="D33" s="657"/>
      <c r="E33" s="657"/>
      <c r="F33" s="958" t="str">
        <f>IF('５．機能目標訓練ﾌﾟﾛｸﾞﾗﾑ決定'!F81="","",'５．機能目標訓練ﾌﾟﾛｸﾞﾗﾑ決定'!C80&amp;" ために "&amp;'５．機能目標訓練ﾌﾟﾛｸﾞﾗﾑ決定'!F81)</f>
        <v/>
      </c>
      <c r="G33" s="657"/>
      <c r="H33" s="657"/>
      <c r="I33" s="657"/>
      <c r="J33" s="657"/>
      <c r="K33" s="657"/>
      <c r="L33" s="657"/>
      <c r="M33" s="657"/>
      <c r="N33" s="657"/>
      <c r="O33" s="657"/>
      <c r="P33" s="657"/>
      <c r="Q33" s="657"/>
      <c r="R33" s="657"/>
      <c r="S33" s="657"/>
      <c r="T33" s="959" t="str">
        <f>IF('５．機能目標訓練ﾌﾟﾛｸﾞﾗﾑ決定'!U80="","",'５．機能目標訓練ﾌﾟﾛｸﾞﾗﾑ決定'!U80)</f>
        <v/>
      </c>
      <c r="U33" s="960"/>
      <c r="V33" s="960"/>
      <c r="W33" s="960"/>
      <c r="X33" s="954" t="str">
        <f>'５．機能目標訓練ﾌﾟﾛｸﾞﾗﾑ決定'!X277</f>
        <v/>
      </c>
      <c r="Y33" s="955"/>
      <c r="Z33" s="956"/>
      <c r="AA33" s="70"/>
    </row>
    <row r="34" spans="1:27" ht="37.5" customHeight="1">
      <c r="A34" s="70"/>
      <c r="B34" s="804" t="s">
        <v>938</v>
      </c>
      <c r="C34" s="657"/>
      <c r="D34" s="657"/>
      <c r="E34" s="657"/>
      <c r="F34" s="958" t="str">
        <f>IF('５．機能目標訓練ﾌﾟﾛｸﾞﾗﾑ決定'!F84="","",'５．機能目標訓練ﾌﾟﾛｸﾞﾗﾑ決定'!C83&amp;" ために "&amp;'５．機能目標訓練ﾌﾟﾛｸﾞﾗﾑ決定'!F84)</f>
        <v/>
      </c>
      <c r="G34" s="657"/>
      <c r="H34" s="657"/>
      <c r="I34" s="657"/>
      <c r="J34" s="657"/>
      <c r="K34" s="657"/>
      <c r="L34" s="657"/>
      <c r="M34" s="657"/>
      <c r="N34" s="657"/>
      <c r="O34" s="657"/>
      <c r="P34" s="657"/>
      <c r="Q34" s="657"/>
      <c r="R34" s="657"/>
      <c r="S34" s="657"/>
      <c r="T34" s="959" t="str">
        <f>IF('５．機能目標訓練ﾌﾟﾛｸﾞﾗﾑ決定'!U83="","",'５．機能目標訓練ﾌﾟﾛｸﾞﾗﾑ決定'!U83)</f>
        <v/>
      </c>
      <c r="U34" s="960"/>
      <c r="V34" s="960"/>
      <c r="W34" s="960"/>
      <c r="X34" s="954" t="str">
        <f>'５．機能目標訓練ﾌﾟﾛｸﾞﾗﾑ決定'!X278</f>
        <v/>
      </c>
      <c r="Y34" s="955"/>
      <c r="Z34" s="956"/>
      <c r="AA34" s="70"/>
    </row>
    <row r="35" spans="1:27" ht="37.5" customHeight="1">
      <c r="A35" s="70"/>
      <c r="B35" s="804" t="s">
        <v>939</v>
      </c>
      <c r="C35" s="657"/>
      <c r="D35" s="657"/>
      <c r="E35" s="657"/>
      <c r="F35" s="958" t="str">
        <f>IF('５．機能目標訓練ﾌﾟﾛｸﾞﾗﾑ決定'!F87="","",'５．機能目標訓練ﾌﾟﾛｸﾞﾗﾑ決定'!C86&amp;" ために "&amp;'５．機能目標訓練ﾌﾟﾛｸﾞﾗﾑ決定'!F87)</f>
        <v/>
      </c>
      <c r="G35" s="657"/>
      <c r="H35" s="657"/>
      <c r="I35" s="657"/>
      <c r="J35" s="657"/>
      <c r="K35" s="657"/>
      <c r="L35" s="657"/>
      <c r="M35" s="657"/>
      <c r="N35" s="657"/>
      <c r="O35" s="657"/>
      <c r="P35" s="657"/>
      <c r="Q35" s="657"/>
      <c r="R35" s="657"/>
      <c r="S35" s="657"/>
      <c r="T35" s="959" t="str">
        <f>IF('５．機能目標訓練ﾌﾟﾛｸﾞﾗﾑ決定'!U86="","",'５．機能目標訓練ﾌﾟﾛｸﾞﾗﾑ決定'!U86)</f>
        <v/>
      </c>
      <c r="U35" s="960"/>
      <c r="V35" s="960"/>
      <c r="W35" s="960"/>
      <c r="X35" s="954" t="str">
        <f>'５．機能目標訓練ﾌﾟﾛｸﾞﾗﾑ決定'!X279</f>
        <v/>
      </c>
      <c r="Y35" s="955"/>
      <c r="Z35" s="956"/>
      <c r="AA35" s="70"/>
    </row>
    <row r="36" spans="1:27" ht="12.75">
      <c r="A36" s="80"/>
      <c r="B36" s="81"/>
      <c r="C36" s="81"/>
      <c r="D36" s="81"/>
      <c r="E36" s="81"/>
      <c r="F36" s="86"/>
      <c r="G36" s="86"/>
      <c r="H36" s="86"/>
      <c r="I36" s="86"/>
      <c r="J36" s="86"/>
      <c r="K36" s="86"/>
      <c r="L36" s="86"/>
      <c r="M36" s="86"/>
      <c r="N36" s="86"/>
      <c r="O36" s="86"/>
      <c r="P36" s="86"/>
      <c r="Q36" s="86"/>
      <c r="R36" s="86"/>
      <c r="S36" s="86"/>
      <c r="T36" s="86"/>
      <c r="U36" s="86"/>
      <c r="V36" s="86"/>
      <c r="W36" s="86"/>
      <c r="X36" s="86"/>
      <c r="Y36" s="86"/>
      <c r="Z36" s="86"/>
      <c r="AA36" s="82"/>
    </row>
    <row r="37" spans="1:27" ht="12.7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27" ht="12.75">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row>
    <row r="39" spans="1:27" ht="12.75">
      <c r="A39" s="26"/>
      <c r="B39" s="26"/>
      <c r="C39" s="26"/>
      <c r="D39" s="32"/>
      <c r="E39" s="32"/>
      <c r="F39" s="32"/>
      <c r="G39" s="199"/>
      <c r="H39" s="199"/>
      <c r="I39" s="199"/>
      <c r="J39" s="199"/>
      <c r="K39" s="199"/>
      <c r="L39" s="199"/>
      <c r="M39" s="199"/>
      <c r="N39" s="197"/>
      <c r="O39" s="199"/>
      <c r="P39" s="199"/>
      <c r="Q39" s="198"/>
      <c r="R39" s="198"/>
      <c r="S39" s="198"/>
      <c r="T39" s="198"/>
      <c r="U39" s="199"/>
      <c r="V39" s="199"/>
      <c r="W39" s="199"/>
      <c r="X39" s="199"/>
      <c r="Y39" s="199"/>
      <c r="Z39" s="26"/>
      <c r="AA39" s="70"/>
    </row>
    <row r="40" spans="1:27" ht="15">
      <c r="A40" s="26"/>
      <c r="B40" s="26"/>
      <c r="C40" s="33"/>
      <c r="D40" s="982" t="s">
        <v>1875</v>
      </c>
      <c r="E40" s="983"/>
      <c r="F40" s="983"/>
      <c r="G40" s="983"/>
      <c r="H40" s="983"/>
      <c r="I40" s="983"/>
      <c r="J40" s="983"/>
      <c r="K40" s="983"/>
      <c r="L40" s="983"/>
      <c r="M40" s="983"/>
      <c r="N40" s="983"/>
      <c r="O40" s="983"/>
      <c r="P40" s="983"/>
      <c r="Q40" s="983"/>
      <c r="R40" s="983"/>
      <c r="S40" s="983"/>
      <c r="T40" s="983"/>
      <c r="U40" s="983"/>
      <c r="V40" s="983"/>
      <c r="W40" s="983"/>
      <c r="X40" s="983"/>
      <c r="Y40" s="984"/>
      <c r="Z40" s="34"/>
      <c r="AA40" s="70"/>
    </row>
    <row r="41" spans="1:27" ht="87" customHeight="1">
      <c r="A41" s="26"/>
      <c r="B41" s="26"/>
      <c r="C41" s="33"/>
      <c r="D41" s="985"/>
      <c r="E41" s="986"/>
      <c r="F41" s="986"/>
      <c r="G41" s="986"/>
      <c r="H41" s="986"/>
      <c r="I41" s="986"/>
      <c r="J41" s="986"/>
      <c r="K41" s="986"/>
      <c r="L41" s="986"/>
      <c r="M41" s="986"/>
      <c r="N41" s="986"/>
      <c r="O41" s="986"/>
      <c r="P41" s="986"/>
      <c r="Q41" s="986"/>
      <c r="R41" s="986"/>
      <c r="S41" s="986"/>
      <c r="T41" s="986"/>
      <c r="U41" s="986"/>
      <c r="V41" s="986"/>
      <c r="W41" s="986"/>
      <c r="X41" s="986"/>
      <c r="Y41" s="987"/>
      <c r="Z41" s="34"/>
      <c r="AA41" s="70"/>
    </row>
    <row r="42" spans="1:27" ht="12.75">
      <c r="A42" s="26"/>
      <c r="B42" s="26"/>
      <c r="C42" s="26"/>
      <c r="D42" s="35"/>
      <c r="E42" s="35"/>
      <c r="F42" s="35"/>
      <c r="G42" s="35"/>
      <c r="H42" s="35"/>
      <c r="I42" s="35"/>
      <c r="J42" s="35"/>
      <c r="K42" s="35"/>
      <c r="L42" s="35"/>
      <c r="M42" s="35"/>
      <c r="N42" s="197"/>
      <c r="O42" s="35"/>
      <c r="P42" s="35"/>
      <c r="Q42" s="200"/>
      <c r="R42" s="200"/>
      <c r="S42" s="200"/>
      <c r="T42" s="200"/>
      <c r="U42" s="35"/>
      <c r="V42" s="35"/>
      <c r="W42" s="35"/>
      <c r="X42" s="35"/>
      <c r="Y42" s="35"/>
      <c r="Z42" s="26"/>
      <c r="AA42" s="70"/>
    </row>
    <row r="43" spans="1:27" ht="15">
      <c r="A43" s="26"/>
      <c r="B43" s="26"/>
      <c r="C43" s="33"/>
      <c r="D43" s="982" t="s">
        <v>1876</v>
      </c>
      <c r="E43" s="983"/>
      <c r="F43" s="983"/>
      <c r="G43" s="983"/>
      <c r="H43" s="983"/>
      <c r="I43" s="983"/>
      <c r="J43" s="983"/>
      <c r="K43" s="983"/>
      <c r="L43" s="983"/>
      <c r="M43" s="983"/>
      <c r="N43" s="983"/>
      <c r="O43" s="983"/>
      <c r="P43" s="983"/>
      <c r="Q43" s="983"/>
      <c r="R43" s="983"/>
      <c r="S43" s="983"/>
      <c r="T43" s="983"/>
      <c r="U43" s="983"/>
      <c r="V43" s="983"/>
      <c r="W43" s="983"/>
      <c r="X43" s="983"/>
      <c r="Y43" s="984"/>
      <c r="Z43" s="34"/>
      <c r="AA43" s="70"/>
    </row>
    <row r="44" spans="1:27" ht="87" customHeight="1">
      <c r="A44" s="26"/>
      <c r="B44" s="26"/>
      <c r="C44" s="33"/>
      <c r="D44" s="985"/>
      <c r="E44" s="986"/>
      <c r="F44" s="986"/>
      <c r="G44" s="986"/>
      <c r="H44" s="986"/>
      <c r="I44" s="986"/>
      <c r="J44" s="986"/>
      <c r="K44" s="986"/>
      <c r="L44" s="986"/>
      <c r="M44" s="986"/>
      <c r="N44" s="986"/>
      <c r="O44" s="986"/>
      <c r="P44" s="986"/>
      <c r="Q44" s="986"/>
      <c r="R44" s="986"/>
      <c r="S44" s="986"/>
      <c r="T44" s="986"/>
      <c r="U44" s="986"/>
      <c r="V44" s="986"/>
      <c r="W44" s="986"/>
      <c r="X44" s="986"/>
      <c r="Y44" s="987"/>
      <c r="Z44" s="34"/>
      <c r="AA44" s="70"/>
    </row>
    <row r="45" spans="1:27" ht="12.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70"/>
    </row>
    <row r="46" spans="1:27" ht="15">
      <c r="A46" s="26"/>
      <c r="B46" s="26"/>
      <c r="C46" s="33"/>
      <c r="D46" s="982" t="s">
        <v>1877</v>
      </c>
      <c r="E46" s="983"/>
      <c r="F46" s="983"/>
      <c r="G46" s="983"/>
      <c r="H46" s="983"/>
      <c r="I46" s="983"/>
      <c r="J46" s="983"/>
      <c r="K46" s="983"/>
      <c r="L46" s="983"/>
      <c r="M46" s="983"/>
      <c r="N46" s="983"/>
      <c r="O46" s="983"/>
      <c r="P46" s="983"/>
      <c r="Q46" s="983"/>
      <c r="R46" s="983"/>
      <c r="S46" s="983"/>
      <c r="T46" s="983"/>
      <c r="U46" s="983"/>
      <c r="V46" s="983"/>
      <c r="W46" s="983"/>
      <c r="X46" s="983"/>
      <c r="Y46" s="984"/>
      <c r="Z46" s="34"/>
      <c r="AA46" s="70"/>
    </row>
    <row r="47" spans="1:27" ht="87" customHeight="1">
      <c r="A47" s="26"/>
      <c r="B47" s="26"/>
      <c r="C47" s="33"/>
      <c r="D47" s="985"/>
      <c r="E47" s="986"/>
      <c r="F47" s="986"/>
      <c r="G47" s="986"/>
      <c r="H47" s="986"/>
      <c r="I47" s="986"/>
      <c r="J47" s="986"/>
      <c r="K47" s="986"/>
      <c r="L47" s="986"/>
      <c r="M47" s="986"/>
      <c r="N47" s="986"/>
      <c r="O47" s="986"/>
      <c r="P47" s="986"/>
      <c r="Q47" s="986"/>
      <c r="R47" s="986"/>
      <c r="S47" s="986"/>
      <c r="T47" s="986"/>
      <c r="U47" s="986"/>
      <c r="V47" s="986"/>
      <c r="W47" s="986"/>
      <c r="X47" s="986"/>
      <c r="Y47" s="987"/>
      <c r="Z47" s="34"/>
      <c r="AA47" s="70"/>
    </row>
    <row r="48" spans="1:27" ht="12.75">
      <c r="A48" s="26"/>
      <c r="B48" s="26"/>
      <c r="C48" s="26"/>
      <c r="D48" s="32"/>
      <c r="E48" s="32"/>
      <c r="F48" s="32"/>
      <c r="G48" s="32"/>
      <c r="H48" s="32"/>
      <c r="I48" s="32"/>
      <c r="J48" s="32"/>
      <c r="K48" s="32"/>
      <c r="L48" s="32"/>
      <c r="M48" s="32"/>
      <c r="N48" s="197"/>
      <c r="O48" s="32"/>
      <c r="P48" s="32"/>
      <c r="Q48" s="198"/>
      <c r="R48" s="198"/>
      <c r="S48" s="198"/>
      <c r="T48" s="198"/>
      <c r="U48" s="32"/>
      <c r="V48" s="32"/>
      <c r="W48" s="32"/>
      <c r="X48" s="32"/>
      <c r="Y48" s="32"/>
      <c r="Z48" s="26"/>
      <c r="AA48" s="70"/>
    </row>
    <row r="49" spans="1:27" ht="15">
      <c r="A49" s="26"/>
      <c r="B49" s="26"/>
      <c r="C49" s="33"/>
      <c r="D49" s="982" t="s">
        <v>1878</v>
      </c>
      <c r="E49" s="983"/>
      <c r="F49" s="983"/>
      <c r="G49" s="983"/>
      <c r="H49" s="983"/>
      <c r="I49" s="983"/>
      <c r="J49" s="983"/>
      <c r="K49" s="983"/>
      <c r="L49" s="983"/>
      <c r="M49" s="983"/>
      <c r="N49" s="983"/>
      <c r="O49" s="983"/>
      <c r="P49" s="983"/>
      <c r="Q49" s="983"/>
      <c r="R49" s="983"/>
      <c r="S49" s="983"/>
      <c r="T49" s="983"/>
      <c r="U49" s="983"/>
      <c r="V49" s="983"/>
      <c r="W49" s="983"/>
      <c r="X49" s="983"/>
      <c r="Y49" s="984"/>
      <c r="Z49" s="34"/>
      <c r="AA49" s="70"/>
    </row>
    <row r="50" spans="1:27" ht="87" customHeight="1">
      <c r="A50" s="26"/>
      <c r="B50" s="26"/>
      <c r="C50" s="33"/>
      <c r="D50" s="985"/>
      <c r="E50" s="986"/>
      <c r="F50" s="986"/>
      <c r="G50" s="986"/>
      <c r="H50" s="986"/>
      <c r="I50" s="986"/>
      <c r="J50" s="986"/>
      <c r="K50" s="986"/>
      <c r="L50" s="986"/>
      <c r="M50" s="986"/>
      <c r="N50" s="986"/>
      <c r="O50" s="986"/>
      <c r="P50" s="986"/>
      <c r="Q50" s="986"/>
      <c r="R50" s="986"/>
      <c r="S50" s="986"/>
      <c r="T50" s="986"/>
      <c r="U50" s="986"/>
      <c r="V50" s="986"/>
      <c r="W50" s="986"/>
      <c r="X50" s="986"/>
      <c r="Y50" s="987"/>
      <c r="Z50" s="34"/>
      <c r="AA50" s="70"/>
    </row>
    <row r="51" spans="1:27" ht="12.75">
      <c r="A51" s="26"/>
      <c r="B51" s="26"/>
      <c r="C51" s="26"/>
      <c r="D51" s="26"/>
      <c r="E51" s="26"/>
      <c r="F51" s="26"/>
      <c r="G51" s="26"/>
      <c r="H51" s="26"/>
      <c r="I51" s="26"/>
      <c r="J51" s="26"/>
      <c r="K51" s="26"/>
      <c r="L51" s="26"/>
      <c r="M51" s="26"/>
      <c r="N51" s="197"/>
      <c r="O51" s="26"/>
      <c r="P51" s="26"/>
      <c r="Q51" s="200"/>
      <c r="R51" s="200"/>
      <c r="S51" s="200"/>
      <c r="T51" s="200"/>
      <c r="U51" s="26"/>
      <c r="V51" s="26"/>
      <c r="W51" s="26"/>
      <c r="X51" s="26"/>
      <c r="Y51" s="26"/>
      <c r="Z51" s="26"/>
      <c r="AA51" s="70"/>
    </row>
    <row r="52" spans="1:27" ht="15">
      <c r="A52" s="26"/>
      <c r="B52" s="26"/>
      <c r="C52" s="33"/>
      <c r="D52" s="982" t="s">
        <v>1879</v>
      </c>
      <c r="E52" s="983"/>
      <c r="F52" s="983"/>
      <c r="G52" s="983"/>
      <c r="H52" s="983"/>
      <c r="I52" s="983"/>
      <c r="J52" s="983"/>
      <c r="K52" s="983"/>
      <c r="L52" s="983"/>
      <c r="M52" s="983"/>
      <c r="N52" s="983"/>
      <c r="O52" s="983"/>
      <c r="P52" s="983"/>
      <c r="Q52" s="983"/>
      <c r="R52" s="983"/>
      <c r="S52" s="983"/>
      <c r="T52" s="983"/>
      <c r="U52" s="983"/>
      <c r="V52" s="983"/>
      <c r="W52" s="983"/>
      <c r="X52" s="983"/>
      <c r="Y52" s="984"/>
      <c r="Z52" s="34"/>
      <c r="AA52" s="70"/>
    </row>
    <row r="53" spans="1:27" ht="87" customHeight="1">
      <c r="A53" s="26"/>
      <c r="B53" s="26"/>
      <c r="C53" s="33"/>
      <c r="D53" s="985"/>
      <c r="E53" s="986"/>
      <c r="F53" s="986"/>
      <c r="G53" s="986"/>
      <c r="H53" s="986"/>
      <c r="I53" s="986"/>
      <c r="J53" s="986"/>
      <c r="K53" s="986"/>
      <c r="L53" s="986"/>
      <c r="M53" s="986"/>
      <c r="N53" s="986"/>
      <c r="O53" s="986"/>
      <c r="P53" s="986"/>
      <c r="Q53" s="986"/>
      <c r="R53" s="986"/>
      <c r="S53" s="986"/>
      <c r="T53" s="986"/>
      <c r="U53" s="986"/>
      <c r="V53" s="986"/>
      <c r="W53" s="986"/>
      <c r="X53" s="986"/>
      <c r="Y53" s="987"/>
      <c r="Z53" s="34"/>
      <c r="AA53" s="70"/>
    </row>
    <row r="54" spans="1:27" ht="12.75">
      <c r="A54" s="26"/>
      <c r="B54" s="26"/>
      <c r="C54" s="26"/>
      <c r="D54" s="26"/>
      <c r="E54" s="26"/>
      <c r="F54" s="26"/>
      <c r="G54" s="26"/>
      <c r="H54" s="26"/>
      <c r="I54" s="26"/>
      <c r="J54" s="26"/>
      <c r="K54" s="26"/>
      <c r="L54" s="26"/>
      <c r="M54" s="26"/>
      <c r="N54" s="197"/>
      <c r="O54" s="26"/>
      <c r="P54" s="26"/>
      <c r="Q54" s="200"/>
      <c r="R54" s="200"/>
      <c r="S54" s="200"/>
      <c r="T54" s="200"/>
      <c r="U54" s="26"/>
      <c r="V54" s="26"/>
      <c r="W54" s="26"/>
      <c r="X54" s="26"/>
      <c r="Y54" s="26"/>
      <c r="Z54" s="26"/>
      <c r="AA54" s="70"/>
    </row>
    <row r="55" spans="1:27" ht="12.75">
      <c r="A55" s="26"/>
      <c r="B55" s="26"/>
      <c r="C55" s="26"/>
      <c r="D55" s="26"/>
      <c r="E55" s="26"/>
      <c r="F55" s="26"/>
      <c r="G55" s="26"/>
      <c r="H55" s="26"/>
      <c r="I55" s="26"/>
      <c r="J55" s="26"/>
      <c r="K55" s="26"/>
      <c r="L55" s="26"/>
      <c r="M55" s="26"/>
      <c r="N55" s="197"/>
      <c r="O55" s="26"/>
      <c r="P55" s="26"/>
      <c r="Q55" s="200"/>
      <c r="R55" s="200"/>
      <c r="S55" s="200"/>
      <c r="T55" s="200"/>
      <c r="U55" s="26"/>
      <c r="V55" s="26"/>
      <c r="W55" s="26"/>
      <c r="X55" s="26"/>
      <c r="Y55" s="26"/>
      <c r="Z55" s="26"/>
      <c r="AA55" s="70"/>
    </row>
  </sheetData>
  <sheetProtection algorithmName="SHA-512" hashValue="8leJfrvuJ9K5YxaTjER8qIAbHyyBLqeHL3OUSbCpzF/RsXKOTzDZBTYTLuvBn/IesrAH0V9E01GMRiTiQRY1GQ==" saltValue="GlieTD35/oNI2yEyhO6SFw==" spinCount="100000" sheet="1" objects="1" scenarios="1"/>
  <mergeCells count="73">
    <mergeCell ref="R26:X26"/>
    <mergeCell ref="P24:Q24"/>
    <mergeCell ref="N12:Y12"/>
    <mergeCell ref="D40:Y40"/>
    <mergeCell ref="D41:Y41"/>
    <mergeCell ref="P25:Y25"/>
    <mergeCell ref="B23:E24"/>
    <mergeCell ref="B25:E26"/>
    <mergeCell ref="F26:G26"/>
    <mergeCell ref="B31:E31"/>
    <mergeCell ref="F25:O25"/>
    <mergeCell ref="H26:L26"/>
    <mergeCell ref="M26:O26"/>
    <mergeCell ref="F23:O23"/>
    <mergeCell ref="F24:G24"/>
    <mergeCell ref="H24:L24"/>
    <mergeCell ref="P23:Y23"/>
    <mergeCell ref="R24:X24"/>
    <mergeCell ref="B17:Y17"/>
    <mergeCell ref="M22:O22"/>
    <mergeCell ref="F20:O20"/>
    <mergeCell ref="P20:Y20"/>
    <mergeCell ref="B21:E22"/>
    <mergeCell ref="F21:O21"/>
    <mergeCell ref="P21:Y21"/>
    <mergeCell ref="R22:X22"/>
    <mergeCell ref="P22:Q22"/>
    <mergeCell ref="F22:G22"/>
    <mergeCell ref="H22:L22"/>
    <mergeCell ref="D52:Y52"/>
    <mergeCell ref="D53:Y53"/>
    <mergeCell ref="B33:E33"/>
    <mergeCell ref="B34:E34"/>
    <mergeCell ref="B35:E35"/>
    <mergeCell ref="D50:Y50"/>
    <mergeCell ref="D44:Y44"/>
    <mergeCell ref="D46:Y46"/>
    <mergeCell ref="D47:Y47"/>
    <mergeCell ref="D49:Y49"/>
    <mergeCell ref="D43:Y43"/>
    <mergeCell ref="F35:S35"/>
    <mergeCell ref="T35:W35"/>
    <mergeCell ref="X35:Z35"/>
    <mergeCell ref="P26:Q26"/>
    <mergeCell ref="C4:Z4"/>
    <mergeCell ref="B6:Y6"/>
    <mergeCell ref="B8:C8"/>
    <mergeCell ref="D8:K8"/>
    <mergeCell ref="M8:P8"/>
    <mergeCell ref="Q8:Y8"/>
    <mergeCell ref="B10:E10"/>
    <mergeCell ref="C12:D12"/>
    <mergeCell ref="H12:I12"/>
    <mergeCell ref="K12:M12"/>
    <mergeCell ref="F13:H13"/>
    <mergeCell ref="D14:Y14"/>
    <mergeCell ref="B14:C14"/>
    <mergeCell ref="B20:E20"/>
    <mergeCell ref="M24:O24"/>
    <mergeCell ref="B29:Z29"/>
    <mergeCell ref="X31:Z31"/>
    <mergeCell ref="X32:Z32"/>
    <mergeCell ref="X33:Z33"/>
    <mergeCell ref="X34:Z34"/>
    <mergeCell ref="T31:W31"/>
    <mergeCell ref="F31:S31"/>
    <mergeCell ref="F32:S32"/>
    <mergeCell ref="T32:W32"/>
    <mergeCell ref="F33:S33"/>
    <mergeCell ref="T33:W33"/>
    <mergeCell ref="F34:S34"/>
    <mergeCell ref="T34:W34"/>
    <mergeCell ref="B32:E32"/>
  </mergeCells>
  <phoneticPr fontId="93"/>
  <printOptions horizontalCentered="1" gridLines="1"/>
  <pageMargins left="0.39370078740157477" right="0.25000147730126548" top="1.5748031496062991" bottom="1.9685039370078741" header="0" footer="0"/>
  <pageSetup paperSize="9" scale="70" pageOrder="overThenDown" orientation="portrait" cellComments="atEnd"/>
  <drawing r:id="rId1"/>
  <extLst>
    <ext xmlns:x14="http://schemas.microsoft.com/office/spreadsheetml/2009/9/main" uri="{CCE6A557-97BC-4b89-ADB6-D9C93CAAB3DF}">
      <x14:dataValidations xmlns:xm="http://schemas.microsoft.com/office/excel/2006/main" count="2">
        <x14:dataValidation type="list" allowBlank="1" xr:uid="{00000000-0002-0000-0600-000000000000}">
          <x14:formula1>
            <xm:f>'４．活動目標設定と細分化'!$U$151:$U$168</xm:f>
          </x14:formula1>
          <xm:sqref>M22 Y22</xm:sqref>
        </x14:dataValidation>
        <x14:dataValidation type="list" allowBlank="1" xr:uid="{00000000-0002-0000-0600-000001000000}">
          <x14:formula1>
            <xm:f>'４．活動目標設定と細分化'!$W$373:$W$426</xm:f>
          </x14:formula1>
          <xm:sqref>M24 Y24 M26 Y26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M256"/>
  <sheetViews>
    <sheetView workbookViewId="0"/>
  </sheetViews>
  <sheetFormatPr defaultColWidth="12.7109375" defaultRowHeight="15.75" customHeight="1"/>
  <cols>
    <col min="2" max="7" width="33.85546875" customWidth="1"/>
    <col min="9" max="9" width="62.7109375" customWidth="1"/>
    <col min="10" max="10" width="56.140625" customWidth="1"/>
    <col min="11" max="12" width="47.140625" customWidth="1"/>
    <col min="13" max="13" width="52.140625" customWidth="1"/>
  </cols>
  <sheetData>
    <row r="1" spans="1:13" ht="15.75" customHeight="1">
      <c r="A1" s="100"/>
      <c r="B1" s="101"/>
      <c r="C1" s="95" t="s">
        <v>1003</v>
      </c>
      <c r="D1" s="95" t="s">
        <v>1004</v>
      </c>
      <c r="E1" s="95" t="s">
        <v>639</v>
      </c>
      <c r="F1" s="95" t="s">
        <v>1005</v>
      </c>
      <c r="G1" s="95" t="s">
        <v>1006</v>
      </c>
      <c r="J1" s="1"/>
    </row>
    <row r="2" spans="1:13" ht="15.75" customHeight="1">
      <c r="A2" s="100">
        <v>1</v>
      </c>
      <c r="B2" s="101" t="s">
        <v>635</v>
      </c>
      <c r="C2" s="96" t="s">
        <v>636</v>
      </c>
      <c r="D2" s="96" t="s">
        <v>636</v>
      </c>
      <c r="E2" s="96" t="s">
        <v>636</v>
      </c>
      <c r="F2" s="96" t="s">
        <v>636</v>
      </c>
      <c r="G2" s="38" t="s">
        <v>636</v>
      </c>
      <c r="I2" s="993" t="s">
        <v>1880</v>
      </c>
      <c r="J2" s="201" t="s">
        <v>1881</v>
      </c>
      <c r="K2" s="202"/>
      <c r="L2" s="201" t="s">
        <v>1882</v>
      </c>
      <c r="M2" s="201" t="s">
        <v>1883</v>
      </c>
    </row>
    <row r="3" spans="1:13" ht="15.75" customHeight="1">
      <c r="A3" s="104"/>
      <c r="B3" s="513" t="s">
        <v>641</v>
      </c>
      <c r="C3" s="96" t="s">
        <v>642</v>
      </c>
      <c r="D3" s="96" t="s">
        <v>647</v>
      </c>
      <c r="E3" s="96" t="s">
        <v>644</v>
      </c>
      <c r="F3" s="96" t="s">
        <v>645</v>
      </c>
      <c r="G3" s="105" t="s">
        <v>643</v>
      </c>
      <c r="I3" s="994"/>
      <c r="J3" s="203" t="s">
        <v>1884</v>
      </c>
      <c r="K3" s="1"/>
      <c r="L3" s="1"/>
      <c r="M3" s="1"/>
    </row>
    <row r="4" spans="1:13" ht="15.75" customHeight="1">
      <c r="A4" s="104"/>
      <c r="B4" s="430"/>
      <c r="C4" s="96" t="s">
        <v>646</v>
      </c>
      <c r="D4" s="96" t="s">
        <v>1020</v>
      </c>
      <c r="E4" s="96" t="s">
        <v>648</v>
      </c>
      <c r="F4" s="96" t="s">
        <v>649</v>
      </c>
      <c r="G4" s="96" t="s">
        <v>651</v>
      </c>
      <c r="I4" s="1"/>
      <c r="J4" s="204" t="s">
        <v>1885</v>
      </c>
      <c r="K4" s="1"/>
      <c r="L4" s="204" t="s">
        <v>1886</v>
      </c>
      <c r="M4" s="1"/>
    </row>
    <row r="5" spans="1:13" ht="15.75" customHeight="1">
      <c r="A5" s="104"/>
      <c r="B5" s="101"/>
      <c r="C5" s="96" t="s">
        <v>650</v>
      </c>
      <c r="E5" s="96" t="s">
        <v>652</v>
      </c>
      <c r="F5" s="96" t="s">
        <v>653</v>
      </c>
      <c r="G5" s="38" t="s">
        <v>1021</v>
      </c>
      <c r="I5" s="1"/>
      <c r="J5" s="1"/>
      <c r="K5" s="1"/>
      <c r="L5" s="1"/>
      <c r="M5" s="1"/>
    </row>
    <row r="6" spans="1:13" ht="15.75" customHeight="1">
      <c r="A6" s="104"/>
      <c r="B6" s="101"/>
      <c r="C6" s="96"/>
      <c r="D6" s="96"/>
      <c r="E6" s="96"/>
      <c r="F6" s="96"/>
      <c r="I6" s="202"/>
      <c r="J6" s="202"/>
      <c r="K6" s="202"/>
      <c r="L6" s="201" t="s">
        <v>1887</v>
      </c>
      <c r="M6" s="202"/>
    </row>
    <row r="7" spans="1:13" ht="15.75" customHeight="1">
      <c r="A7" s="100">
        <v>2</v>
      </c>
      <c r="B7" s="101" t="s">
        <v>654</v>
      </c>
      <c r="C7" s="96" t="s">
        <v>636</v>
      </c>
      <c r="D7" s="96" t="s">
        <v>636</v>
      </c>
      <c r="E7" s="96" t="s">
        <v>636</v>
      </c>
      <c r="F7" s="96" t="s">
        <v>636</v>
      </c>
      <c r="G7" s="96" t="s">
        <v>636</v>
      </c>
    </row>
    <row r="8" spans="1:13" ht="15.75" customHeight="1">
      <c r="A8" s="104"/>
      <c r="B8" s="513" t="s">
        <v>655</v>
      </c>
      <c r="C8" s="96" t="s">
        <v>656</v>
      </c>
      <c r="D8" s="96" t="s">
        <v>661</v>
      </c>
      <c r="E8" s="96" t="s">
        <v>658</v>
      </c>
      <c r="F8" s="96" t="s">
        <v>659</v>
      </c>
      <c r="G8" s="96" t="s">
        <v>1022</v>
      </c>
      <c r="I8" s="205" t="s">
        <v>1888</v>
      </c>
      <c r="J8" s="201" t="s">
        <v>1889</v>
      </c>
      <c r="K8" s="202"/>
      <c r="L8" s="201" t="s">
        <v>1890</v>
      </c>
      <c r="M8" s="201" t="s">
        <v>1891</v>
      </c>
    </row>
    <row r="9" spans="1:13" ht="15.75" customHeight="1">
      <c r="A9" s="104"/>
      <c r="B9" s="430"/>
      <c r="C9" s="96" t="s">
        <v>660</v>
      </c>
      <c r="D9" s="96" t="s">
        <v>1023</v>
      </c>
      <c r="E9" s="96" t="s">
        <v>662</v>
      </c>
      <c r="F9" s="96" t="s">
        <v>663</v>
      </c>
      <c r="G9" s="38" t="s">
        <v>1024</v>
      </c>
      <c r="I9" s="206" t="s">
        <v>1892</v>
      </c>
      <c r="J9" s="204" t="s">
        <v>1893</v>
      </c>
      <c r="K9" s="1"/>
      <c r="L9" s="1"/>
      <c r="M9" s="207" t="s">
        <v>1894</v>
      </c>
    </row>
    <row r="10" spans="1:13" ht="15.75" customHeight="1">
      <c r="A10" s="104"/>
      <c r="B10" s="101"/>
      <c r="C10" s="96" t="s">
        <v>657</v>
      </c>
      <c r="D10" s="96" t="s">
        <v>1020</v>
      </c>
      <c r="E10" s="96" t="s">
        <v>666</v>
      </c>
      <c r="F10" s="96" t="s">
        <v>667</v>
      </c>
      <c r="G10" s="38" t="s">
        <v>1021</v>
      </c>
      <c r="I10" s="1"/>
      <c r="J10" s="1"/>
      <c r="K10" s="1"/>
      <c r="L10" s="1"/>
      <c r="M10" s="204" t="s">
        <v>1895</v>
      </c>
    </row>
    <row r="11" spans="1:13" ht="15.75" customHeight="1">
      <c r="A11" s="104"/>
      <c r="B11" s="101"/>
      <c r="C11" s="96"/>
      <c r="D11" s="96"/>
      <c r="E11" s="96"/>
      <c r="F11" s="96"/>
      <c r="I11" s="202"/>
      <c r="J11" s="202"/>
      <c r="K11" s="202"/>
      <c r="L11" s="202"/>
      <c r="M11" s="201" t="s">
        <v>1896</v>
      </c>
    </row>
    <row r="12" spans="1:13" ht="15.75" customHeight="1">
      <c r="A12" s="100">
        <v>3</v>
      </c>
      <c r="B12" s="101" t="s">
        <v>668</v>
      </c>
      <c r="C12" s="96" t="s">
        <v>636</v>
      </c>
      <c r="D12" s="96" t="s">
        <v>636</v>
      </c>
      <c r="E12" s="96" t="s">
        <v>636</v>
      </c>
      <c r="F12" s="96" t="s">
        <v>636</v>
      </c>
      <c r="G12" s="96" t="s">
        <v>636</v>
      </c>
    </row>
    <row r="13" spans="1:13" ht="15.75" customHeight="1">
      <c r="A13" s="104"/>
      <c r="B13" s="101"/>
      <c r="C13" s="96" t="s">
        <v>656</v>
      </c>
      <c r="D13" s="96" t="s">
        <v>661</v>
      </c>
      <c r="E13" s="96" t="s">
        <v>670</v>
      </c>
      <c r="F13" s="96" t="s">
        <v>659</v>
      </c>
      <c r="G13" s="96" t="s">
        <v>1025</v>
      </c>
      <c r="I13" s="201" t="s">
        <v>1897</v>
      </c>
      <c r="J13" s="208" t="s">
        <v>1898</v>
      </c>
      <c r="K13" s="201" t="s">
        <v>1899</v>
      </c>
      <c r="L13" s="201" t="s">
        <v>1900</v>
      </c>
      <c r="M13" s="201" t="s">
        <v>1901</v>
      </c>
    </row>
    <row r="14" spans="1:13" ht="15.75" customHeight="1">
      <c r="A14" s="104"/>
      <c r="B14" s="101"/>
      <c r="C14" s="96" t="s">
        <v>660</v>
      </c>
      <c r="D14" s="96" t="s">
        <v>1023</v>
      </c>
      <c r="E14" s="96" t="s">
        <v>662</v>
      </c>
      <c r="F14" s="96" t="s">
        <v>663</v>
      </c>
      <c r="G14" s="38" t="s">
        <v>1021</v>
      </c>
      <c r="I14" s="1"/>
      <c r="J14" s="1"/>
      <c r="K14" s="1"/>
      <c r="L14" s="1"/>
      <c r="M14" s="204" t="s">
        <v>1902</v>
      </c>
    </row>
    <row r="15" spans="1:13" ht="15.75" customHeight="1">
      <c r="A15" s="104"/>
      <c r="B15" s="101"/>
      <c r="C15" s="96" t="s">
        <v>1026</v>
      </c>
      <c r="D15" s="96" t="s">
        <v>1020</v>
      </c>
      <c r="E15" s="96" t="s">
        <v>666</v>
      </c>
      <c r="F15" s="96" t="s">
        <v>667</v>
      </c>
    </row>
    <row r="16" spans="1:13" ht="15.75" customHeight="1">
      <c r="A16" s="104"/>
      <c r="B16" s="101"/>
      <c r="C16" s="96"/>
      <c r="D16" s="96"/>
      <c r="E16" s="96"/>
      <c r="F16" s="96"/>
    </row>
    <row r="17" spans="1:7" ht="15.75" customHeight="1">
      <c r="A17" s="100">
        <v>4</v>
      </c>
      <c r="B17" s="101" t="s">
        <v>671</v>
      </c>
      <c r="C17" s="96" t="s">
        <v>636</v>
      </c>
      <c r="D17" s="96" t="s">
        <v>636</v>
      </c>
      <c r="E17" s="96" t="s">
        <v>636</v>
      </c>
      <c r="F17" s="96" t="s">
        <v>636</v>
      </c>
      <c r="G17" s="96" t="s">
        <v>636</v>
      </c>
    </row>
    <row r="18" spans="1:7" ht="15.75" customHeight="1">
      <c r="A18" s="104"/>
      <c r="B18" s="101"/>
      <c r="C18" s="96" t="s">
        <v>672</v>
      </c>
      <c r="D18" s="96" t="s">
        <v>673</v>
      </c>
      <c r="E18" s="96" t="s">
        <v>674</v>
      </c>
      <c r="F18" s="96" t="s">
        <v>675</v>
      </c>
      <c r="G18" s="96" t="s">
        <v>1025</v>
      </c>
    </row>
    <row r="19" spans="1:7" ht="15.75" customHeight="1">
      <c r="A19" s="104"/>
      <c r="B19" s="101"/>
      <c r="C19" s="96" t="s">
        <v>676</v>
      </c>
      <c r="D19" s="96" t="s">
        <v>677</v>
      </c>
      <c r="E19" s="96" t="s">
        <v>678</v>
      </c>
      <c r="F19" s="96" t="s">
        <v>679</v>
      </c>
      <c r="G19" s="105" t="s">
        <v>1027</v>
      </c>
    </row>
    <row r="20" spans="1:7" ht="15.75" customHeight="1">
      <c r="A20" s="104"/>
      <c r="B20" s="101"/>
      <c r="C20" s="96" t="s">
        <v>1028</v>
      </c>
      <c r="D20" s="96" t="s">
        <v>680</v>
      </c>
      <c r="E20" s="96" t="s">
        <v>681</v>
      </c>
      <c r="F20" s="96" t="s">
        <v>682</v>
      </c>
      <c r="G20" s="38" t="s">
        <v>1021</v>
      </c>
    </row>
    <row r="21" spans="1:7" ht="15.75" customHeight="1">
      <c r="A21" s="104"/>
      <c r="B21" s="101"/>
      <c r="C21" s="96"/>
      <c r="D21" s="96"/>
      <c r="E21" s="96"/>
      <c r="F21" s="96"/>
    </row>
    <row r="22" spans="1:7" ht="15.75" customHeight="1">
      <c r="A22" s="100">
        <v>5</v>
      </c>
      <c r="B22" s="101" t="s">
        <v>683</v>
      </c>
      <c r="C22" s="96" t="s">
        <v>636</v>
      </c>
      <c r="D22" s="96" t="s">
        <v>636</v>
      </c>
      <c r="E22" s="96" t="s">
        <v>636</v>
      </c>
      <c r="F22" s="96" t="s">
        <v>636</v>
      </c>
      <c r="G22" s="96" t="s">
        <v>636</v>
      </c>
    </row>
    <row r="23" spans="1:7" ht="15.75" customHeight="1">
      <c r="A23" s="104"/>
      <c r="B23" s="101"/>
      <c r="C23" s="96" t="s">
        <v>684</v>
      </c>
      <c r="D23" s="96" t="s">
        <v>685</v>
      </c>
      <c r="E23" s="96" t="s">
        <v>686</v>
      </c>
      <c r="F23" s="96" t="s">
        <v>687</v>
      </c>
      <c r="G23" s="96" t="s">
        <v>1025</v>
      </c>
    </row>
    <row r="24" spans="1:7" ht="15.75" customHeight="1">
      <c r="A24" s="104"/>
      <c r="B24" s="101"/>
      <c r="C24" s="96" t="s">
        <v>688</v>
      </c>
      <c r="D24" s="96" t="s">
        <v>689</v>
      </c>
      <c r="E24" s="96" t="s">
        <v>690</v>
      </c>
      <c r="F24" s="96" t="s">
        <v>691</v>
      </c>
      <c r="G24" s="38" t="s">
        <v>1029</v>
      </c>
    </row>
    <row r="25" spans="1:7" ht="15.75" customHeight="1">
      <c r="A25" s="104"/>
      <c r="B25" s="101"/>
      <c r="C25" s="96"/>
      <c r="D25" s="96" t="s">
        <v>1030</v>
      </c>
      <c r="E25" s="96" t="s">
        <v>694</v>
      </c>
      <c r="F25" s="96" t="s">
        <v>695</v>
      </c>
    </row>
    <row r="26" spans="1:7" ht="15.75" customHeight="1">
      <c r="A26" s="104"/>
      <c r="B26" s="101"/>
      <c r="C26" s="96"/>
      <c r="D26" s="96"/>
      <c r="E26" s="104"/>
      <c r="F26" s="96"/>
    </row>
    <row r="27" spans="1:7" ht="15.75" customHeight="1">
      <c r="A27" s="100">
        <v>6</v>
      </c>
      <c r="B27" s="101" t="s">
        <v>696</v>
      </c>
      <c r="C27" s="96" t="s">
        <v>636</v>
      </c>
      <c r="D27" s="96" t="s">
        <v>636</v>
      </c>
      <c r="E27" s="96" t="s">
        <v>636</v>
      </c>
      <c r="F27" s="96" t="s">
        <v>636</v>
      </c>
      <c r="G27" s="96" t="s">
        <v>636</v>
      </c>
    </row>
    <row r="28" spans="1:7" ht="15.75" customHeight="1">
      <c r="A28" s="104"/>
      <c r="B28" s="101"/>
      <c r="C28" s="96" t="s">
        <v>697</v>
      </c>
      <c r="D28" s="96" t="s">
        <v>698</v>
      </c>
      <c r="E28" s="96" t="s">
        <v>699</v>
      </c>
      <c r="F28" s="96" t="s">
        <v>700</v>
      </c>
      <c r="G28" s="38" t="s">
        <v>1031</v>
      </c>
    </row>
    <row r="29" spans="1:7" ht="15.75" customHeight="1">
      <c r="A29" s="104"/>
      <c r="B29" s="101"/>
      <c r="C29" s="96" t="s">
        <v>701</v>
      </c>
      <c r="D29" s="96" t="s">
        <v>702</v>
      </c>
      <c r="E29" s="96" t="s">
        <v>703</v>
      </c>
      <c r="F29" s="96" t="s">
        <v>704</v>
      </c>
      <c r="G29" s="96" t="s">
        <v>1032</v>
      </c>
    </row>
    <row r="30" spans="1:7" ht="15.75" customHeight="1">
      <c r="A30" s="104"/>
      <c r="B30" s="101"/>
      <c r="C30" s="96" t="s">
        <v>705</v>
      </c>
      <c r="D30" s="96" t="s">
        <v>706</v>
      </c>
      <c r="E30" s="96" t="s">
        <v>707</v>
      </c>
      <c r="F30" s="96" t="s">
        <v>708</v>
      </c>
      <c r="G30" s="38" t="s">
        <v>1021</v>
      </c>
    </row>
    <row r="31" spans="1:7" ht="15.75" customHeight="1">
      <c r="A31" s="104"/>
      <c r="B31" s="101"/>
      <c r="C31" s="96"/>
      <c r="D31" s="96"/>
      <c r="E31" s="96"/>
      <c r="F31" s="96"/>
    </row>
    <row r="32" spans="1:7" ht="15.75" customHeight="1">
      <c r="A32" s="100">
        <v>7</v>
      </c>
      <c r="B32" s="101" t="s">
        <v>709</v>
      </c>
      <c r="C32" s="96" t="s">
        <v>636</v>
      </c>
      <c r="D32" s="96" t="s">
        <v>636</v>
      </c>
      <c r="E32" s="96" t="s">
        <v>636</v>
      </c>
      <c r="F32" s="96" t="s">
        <v>636</v>
      </c>
      <c r="G32" s="96" t="s">
        <v>636</v>
      </c>
    </row>
    <row r="33" spans="1:7" ht="15.75" customHeight="1">
      <c r="A33" s="104"/>
      <c r="B33" s="101"/>
      <c r="C33" s="96" t="s">
        <v>710</v>
      </c>
      <c r="D33" s="96" t="s">
        <v>711</v>
      </c>
      <c r="E33" s="96" t="s">
        <v>712</v>
      </c>
      <c r="F33" s="96" t="s">
        <v>713</v>
      </c>
      <c r="G33" s="96" t="s">
        <v>1032</v>
      </c>
    </row>
    <row r="34" spans="1:7" ht="15.75" customHeight="1">
      <c r="A34" s="104"/>
      <c r="B34" s="101"/>
      <c r="C34" s="96" t="s">
        <v>714</v>
      </c>
      <c r="D34" s="96" t="s">
        <v>719</v>
      </c>
      <c r="E34" s="96" t="s">
        <v>716</v>
      </c>
      <c r="F34" s="96" t="s">
        <v>717</v>
      </c>
      <c r="G34" s="96" t="s">
        <v>1033</v>
      </c>
    </row>
    <row r="35" spans="1:7" ht="15.75" customHeight="1">
      <c r="A35" s="104"/>
      <c r="B35" s="101"/>
      <c r="C35" s="96" t="s">
        <v>718</v>
      </c>
      <c r="E35" s="96" t="s">
        <v>720</v>
      </c>
      <c r="F35" s="96" t="s">
        <v>721</v>
      </c>
      <c r="G35" s="38" t="s">
        <v>1034</v>
      </c>
    </row>
    <row r="36" spans="1:7" ht="15.75" customHeight="1">
      <c r="A36" s="104"/>
      <c r="B36" s="101"/>
      <c r="C36" s="96"/>
      <c r="D36" s="96"/>
      <c r="E36" s="96"/>
      <c r="F36" s="96"/>
    </row>
    <row r="37" spans="1:7" ht="15.75" customHeight="1">
      <c r="A37" s="100">
        <v>8</v>
      </c>
      <c r="B37" s="101" t="s">
        <v>722</v>
      </c>
      <c r="C37" s="96" t="s">
        <v>636</v>
      </c>
      <c r="D37" s="96" t="s">
        <v>636</v>
      </c>
      <c r="E37" s="96" t="s">
        <v>636</v>
      </c>
      <c r="F37" s="96" t="s">
        <v>636</v>
      </c>
      <c r="G37" s="96" t="s">
        <v>636</v>
      </c>
    </row>
    <row r="38" spans="1:7" ht="15.75" customHeight="1">
      <c r="A38" s="104"/>
      <c r="B38" s="101"/>
      <c r="C38" s="96" t="s">
        <v>723</v>
      </c>
      <c r="D38" s="96" t="s">
        <v>724</v>
      </c>
      <c r="E38" s="96" t="s">
        <v>725</v>
      </c>
      <c r="F38" s="96" t="s">
        <v>726</v>
      </c>
      <c r="G38" s="96" t="s">
        <v>728</v>
      </c>
    </row>
    <row r="39" spans="1:7" ht="15.75" customHeight="1">
      <c r="A39" s="104"/>
      <c r="B39" s="101"/>
      <c r="C39" s="96" t="s">
        <v>727</v>
      </c>
      <c r="D39" s="96" t="s">
        <v>1035</v>
      </c>
      <c r="E39" s="96" t="s">
        <v>729</v>
      </c>
      <c r="F39" s="96" t="s">
        <v>730</v>
      </c>
      <c r="G39" s="38" t="s">
        <v>1036</v>
      </c>
    </row>
    <row r="40" spans="1:7" ht="15.75" customHeight="1">
      <c r="A40" s="104"/>
      <c r="B40" s="101"/>
      <c r="C40" s="96" t="s">
        <v>731</v>
      </c>
      <c r="D40" s="96"/>
      <c r="E40" s="96" t="s">
        <v>733</v>
      </c>
      <c r="F40" s="96" t="s">
        <v>734</v>
      </c>
    </row>
    <row r="41" spans="1:7" ht="15.75" customHeight="1">
      <c r="A41" s="104"/>
      <c r="B41" s="101"/>
      <c r="C41" s="96"/>
      <c r="D41" s="96"/>
      <c r="E41" s="96"/>
      <c r="F41" s="96"/>
    </row>
    <row r="42" spans="1:7" ht="15.75" customHeight="1">
      <c r="A42" s="100">
        <v>9</v>
      </c>
      <c r="B42" s="101" t="s">
        <v>735</v>
      </c>
      <c r="C42" s="96" t="s">
        <v>636</v>
      </c>
      <c r="D42" s="96" t="s">
        <v>636</v>
      </c>
      <c r="E42" s="96" t="s">
        <v>636</v>
      </c>
      <c r="F42" s="96" t="s">
        <v>636</v>
      </c>
      <c r="G42" s="96" t="s">
        <v>636</v>
      </c>
    </row>
    <row r="43" spans="1:7" ht="15.75" customHeight="1">
      <c r="A43" s="104"/>
      <c r="B43" s="101"/>
      <c r="C43" s="96" t="s">
        <v>736</v>
      </c>
      <c r="D43" s="96" t="s">
        <v>1037</v>
      </c>
      <c r="E43" s="96" t="s">
        <v>738</v>
      </c>
      <c r="F43" s="96" t="s">
        <v>739</v>
      </c>
      <c r="G43" s="96" t="s">
        <v>737</v>
      </c>
    </row>
    <row r="44" spans="1:7" ht="15.75" customHeight="1">
      <c r="A44" s="104"/>
      <c r="B44" s="101"/>
      <c r="C44" s="96" t="s">
        <v>740</v>
      </c>
      <c r="D44" s="96" t="s">
        <v>1038</v>
      </c>
      <c r="E44" s="96" t="s">
        <v>742</v>
      </c>
      <c r="F44" s="96" t="s">
        <v>743</v>
      </c>
      <c r="G44" s="38" t="s">
        <v>1039</v>
      </c>
    </row>
    <row r="45" spans="1:7" ht="15.75" customHeight="1">
      <c r="A45" s="104"/>
      <c r="B45" s="101"/>
      <c r="C45" s="96" t="s">
        <v>744</v>
      </c>
      <c r="D45" s="96"/>
      <c r="E45" s="96" t="s">
        <v>745</v>
      </c>
      <c r="F45" s="96" t="s">
        <v>746</v>
      </c>
    </row>
    <row r="46" spans="1:7" ht="15.75" customHeight="1">
      <c r="A46" s="104"/>
      <c r="B46" s="101"/>
      <c r="C46" s="96"/>
      <c r="D46" s="96"/>
      <c r="E46" s="96"/>
      <c r="F46" s="96"/>
    </row>
    <row r="47" spans="1:7" ht="15.75" customHeight="1">
      <c r="A47" s="100">
        <v>10</v>
      </c>
      <c r="B47" s="101" t="s">
        <v>747</v>
      </c>
      <c r="C47" s="96" t="s">
        <v>636</v>
      </c>
      <c r="D47" s="96" t="s">
        <v>636</v>
      </c>
      <c r="E47" s="96" t="s">
        <v>636</v>
      </c>
      <c r="F47" s="96" t="s">
        <v>636</v>
      </c>
      <c r="G47" s="96" t="s">
        <v>636</v>
      </c>
    </row>
    <row r="48" spans="1:7" ht="15.75" customHeight="1">
      <c r="A48" s="104"/>
      <c r="B48" s="101"/>
      <c r="C48" s="96" t="s">
        <v>748</v>
      </c>
      <c r="D48" s="96" t="s">
        <v>753</v>
      </c>
      <c r="E48" s="96" t="s">
        <v>750</v>
      </c>
      <c r="F48" s="96" t="s">
        <v>751</v>
      </c>
      <c r="G48" s="96" t="s">
        <v>749</v>
      </c>
    </row>
    <row r="49" spans="1:7" ht="15.75" customHeight="1">
      <c r="A49" s="104"/>
      <c r="B49" s="101"/>
      <c r="C49" s="96" t="s">
        <v>752</v>
      </c>
      <c r="E49" s="96" t="s">
        <v>754</v>
      </c>
      <c r="F49" s="38" t="s">
        <v>1040</v>
      </c>
      <c r="G49" s="96" t="s">
        <v>1041</v>
      </c>
    </row>
    <row r="50" spans="1:7" ht="19.5">
      <c r="A50" s="104"/>
      <c r="B50" s="101"/>
      <c r="C50" s="96"/>
      <c r="D50" s="96"/>
      <c r="E50" s="96"/>
      <c r="F50" s="96"/>
    </row>
    <row r="51" spans="1:7" ht="19.5">
      <c r="A51" s="104"/>
      <c r="B51" s="101"/>
      <c r="C51" s="96"/>
      <c r="D51" s="96"/>
      <c r="E51" s="96"/>
      <c r="F51" s="96"/>
    </row>
    <row r="52" spans="1:7" ht="19.5">
      <c r="A52" s="100">
        <v>11</v>
      </c>
      <c r="B52" s="101" t="s">
        <v>756</v>
      </c>
      <c r="C52" s="96" t="s">
        <v>636</v>
      </c>
      <c r="D52" s="96" t="s">
        <v>636</v>
      </c>
      <c r="E52" s="96" t="s">
        <v>636</v>
      </c>
      <c r="F52" s="96" t="s">
        <v>636</v>
      </c>
      <c r="G52" s="96" t="s">
        <v>636</v>
      </c>
    </row>
    <row r="53" spans="1:7" ht="19.5">
      <c r="A53" s="104"/>
      <c r="B53" s="101"/>
      <c r="C53" s="96" t="s">
        <v>757</v>
      </c>
      <c r="D53" s="96" t="s">
        <v>1042</v>
      </c>
      <c r="E53" s="96" t="s">
        <v>759</v>
      </c>
      <c r="F53" s="96" t="s">
        <v>760</v>
      </c>
      <c r="G53" s="96" t="s">
        <v>758</v>
      </c>
    </row>
    <row r="54" spans="1:7" ht="19.5">
      <c r="A54" s="104"/>
      <c r="B54" s="101"/>
      <c r="C54" s="96" t="s">
        <v>761</v>
      </c>
      <c r="E54" s="96" t="s">
        <v>763</v>
      </c>
      <c r="F54" s="96" t="s">
        <v>764</v>
      </c>
      <c r="G54" s="96" t="s">
        <v>762</v>
      </c>
    </row>
    <row r="55" spans="1:7" ht="19.5">
      <c r="A55" s="104"/>
      <c r="B55" s="101"/>
      <c r="C55" s="96"/>
      <c r="D55" s="96"/>
      <c r="E55" s="96" t="s">
        <v>765</v>
      </c>
      <c r="F55" s="96" t="s">
        <v>766</v>
      </c>
      <c r="G55" s="38" t="s">
        <v>1021</v>
      </c>
    </row>
    <row r="56" spans="1:7" ht="19.5">
      <c r="A56" s="104"/>
      <c r="B56" s="101"/>
      <c r="C56" s="96"/>
      <c r="D56" s="96"/>
      <c r="E56" s="96"/>
      <c r="F56" s="96"/>
    </row>
    <row r="57" spans="1:7" ht="19.5">
      <c r="A57" s="100">
        <v>12</v>
      </c>
      <c r="B57" s="101" t="s">
        <v>767</v>
      </c>
      <c r="C57" s="96" t="s">
        <v>636</v>
      </c>
      <c r="D57" s="96" t="s">
        <v>636</v>
      </c>
      <c r="E57" s="96" t="s">
        <v>636</v>
      </c>
      <c r="F57" s="96" t="s">
        <v>636</v>
      </c>
      <c r="G57" s="96" t="s">
        <v>636</v>
      </c>
    </row>
    <row r="58" spans="1:7" ht="19.5">
      <c r="A58" s="104"/>
      <c r="B58" s="101"/>
      <c r="C58" s="96" t="s">
        <v>768</v>
      </c>
      <c r="D58" s="96" t="s">
        <v>1043</v>
      </c>
      <c r="E58" s="96" t="s">
        <v>770</v>
      </c>
      <c r="F58" s="96" t="s">
        <v>771</v>
      </c>
      <c r="G58" s="38" t="s">
        <v>1044</v>
      </c>
    </row>
    <row r="59" spans="1:7" ht="19.5">
      <c r="A59" s="104"/>
      <c r="B59" s="101"/>
      <c r="C59" s="96" t="s">
        <v>772</v>
      </c>
      <c r="D59" s="96" t="s">
        <v>1045</v>
      </c>
      <c r="E59" s="96" t="s">
        <v>774</v>
      </c>
      <c r="F59" s="96" t="s">
        <v>775</v>
      </c>
      <c r="G59" s="38" t="s">
        <v>1021</v>
      </c>
    </row>
    <row r="60" spans="1:7" ht="19.5">
      <c r="A60" s="104"/>
      <c r="B60" s="101"/>
      <c r="C60" s="96" t="s">
        <v>776</v>
      </c>
      <c r="D60" s="96"/>
      <c r="E60" s="96" t="s">
        <v>777</v>
      </c>
      <c r="F60" s="96" t="s">
        <v>778</v>
      </c>
    </row>
    <row r="61" spans="1:7" ht="19.5">
      <c r="A61" s="104"/>
      <c r="B61" s="101"/>
      <c r="C61" s="96"/>
      <c r="D61" s="96"/>
      <c r="E61" s="96"/>
      <c r="F61" s="96"/>
    </row>
    <row r="62" spans="1:7" ht="19.5">
      <c r="A62" s="100">
        <v>13</v>
      </c>
      <c r="B62" s="101" t="s">
        <v>779</v>
      </c>
      <c r="C62" s="96" t="s">
        <v>636</v>
      </c>
      <c r="D62" s="96" t="s">
        <v>636</v>
      </c>
      <c r="E62" s="96" t="s">
        <v>636</v>
      </c>
      <c r="F62" s="96" t="s">
        <v>636</v>
      </c>
      <c r="G62" s="96" t="s">
        <v>636</v>
      </c>
    </row>
    <row r="63" spans="1:7" ht="19.5">
      <c r="A63" s="104"/>
      <c r="B63" s="101"/>
      <c r="C63" s="96" t="s">
        <v>780</v>
      </c>
      <c r="D63" s="96" t="s">
        <v>781</v>
      </c>
      <c r="E63" s="96" t="s">
        <v>782</v>
      </c>
      <c r="F63" s="96" t="s">
        <v>783</v>
      </c>
      <c r="G63" s="38" t="s">
        <v>1021</v>
      </c>
    </row>
    <row r="64" spans="1:7" ht="19.5">
      <c r="A64" s="104"/>
      <c r="B64" s="101"/>
      <c r="C64" s="96" t="s">
        <v>784</v>
      </c>
      <c r="D64" s="96" t="s">
        <v>785</v>
      </c>
      <c r="E64" s="96" t="s">
        <v>786</v>
      </c>
      <c r="F64" s="96" t="s">
        <v>787</v>
      </c>
      <c r="G64" s="38" t="s">
        <v>1046</v>
      </c>
    </row>
    <row r="65" spans="1:7" ht="19.5">
      <c r="A65" s="104"/>
      <c r="B65" s="101"/>
      <c r="C65" s="96" t="s">
        <v>788</v>
      </c>
      <c r="D65" s="96" t="s">
        <v>789</v>
      </c>
      <c r="E65" s="96" t="s">
        <v>790</v>
      </c>
      <c r="F65" s="96" t="s">
        <v>791</v>
      </c>
      <c r="G65" s="96" t="s">
        <v>1047</v>
      </c>
    </row>
    <row r="66" spans="1:7" ht="19.5">
      <c r="A66" s="104"/>
      <c r="B66" s="101"/>
      <c r="C66" s="96"/>
      <c r="D66" s="96"/>
      <c r="E66" s="96"/>
      <c r="F66" s="96"/>
    </row>
    <row r="67" spans="1:7" ht="19.5">
      <c r="A67" s="100">
        <v>14</v>
      </c>
      <c r="B67" s="101" t="s">
        <v>792</v>
      </c>
      <c r="C67" s="96" t="s">
        <v>636</v>
      </c>
      <c r="D67" s="96" t="s">
        <v>636</v>
      </c>
      <c r="E67" s="96" t="s">
        <v>636</v>
      </c>
      <c r="F67" s="96" t="s">
        <v>636</v>
      </c>
      <c r="G67" s="96" t="s">
        <v>636</v>
      </c>
    </row>
    <row r="68" spans="1:7" ht="19.5">
      <c r="A68" s="104"/>
      <c r="B68" s="101"/>
      <c r="C68" s="96" t="s">
        <v>793</v>
      </c>
      <c r="D68" s="96" t="s">
        <v>781</v>
      </c>
      <c r="E68" s="96" t="s">
        <v>782</v>
      </c>
      <c r="F68" s="96" t="s">
        <v>783</v>
      </c>
      <c r="G68" s="38" t="s">
        <v>1021</v>
      </c>
    </row>
    <row r="69" spans="1:7" ht="19.5">
      <c r="A69" s="104"/>
      <c r="B69" s="101"/>
      <c r="C69" s="96" t="s">
        <v>794</v>
      </c>
      <c r="D69" s="96" t="s">
        <v>785</v>
      </c>
      <c r="E69" s="96" t="s">
        <v>786</v>
      </c>
      <c r="F69" s="96" t="s">
        <v>787</v>
      </c>
      <c r="G69" s="38" t="s">
        <v>1046</v>
      </c>
    </row>
    <row r="70" spans="1:7" ht="19.5">
      <c r="A70" s="104"/>
      <c r="B70" s="101"/>
      <c r="C70" s="96" t="s">
        <v>788</v>
      </c>
      <c r="D70" s="96" t="s">
        <v>789</v>
      </c>
      <c r="E70" s="96" t="s">
        <v>790</v>
      </c>
      <c r="F70" s="96" t="s">
        <v>795</v>
      </c>
      <c r="G70" s="96" t="s">
        <v>1047</v>
      </c>
    </row>
    <row r="71" spans="1:7" ht="19.5">
      <c r="A71" s="104"/>
      <c r="B71" s="101"/>
      <c r="C71" s="96"/>
      <c r="D71" s="96"/>
      <c r="E71" s="96"/>
      <c r="F71" s="96"/>
    </row>
    <row r="72" spans="1:7" ht="19.5">
      <c r="A72" s="100">
        <v>15</v>
      </c>
      <c r="B72" s="101" t="s">
        <v>796</v>
      </c>
      <c r="C72" s="96" t="s">
        <v>636</v>
      </c>
      <c r="D72" s="96" t="s">
        <v>636</v>
      </c>
      <c r="E72" s="96" t="s">
        <v>636</v>
      </c>
      <c r="F72" s="96" t="s">
        <v>636</v>
      </c>
      <c r="G72" s="96" t="s">
        <v>636</v>
      </c>
    </row>
    <row r="73" spans="1:7" ht="19.5">
      <c r="A73" s="104"/>
      <c r="B73" s="101"/>
      <c r="C73" s="96" t="s">
        <v>797</v>
      </c>
      <c r="D73" s="96" t="s">
        <v>798</v>
      </c>
      <c r="E73" s="96" t="s">
        <v>799</v>
      </c>
      <c r="F73" s="96" t="s">
        <v>800</v>
      </c>
      <c r="G73" s="38" t="s">
        <v>1021</v>
      </c>
    </row>
    <row r="74" spans="1:7" ht="19.5">
      <c r="A74" s="104"/>
      <c r="B74" s="101"/>
      <c r="C74" s="96" t="s">
        <v>801</v>
      </c>
      <c r="D74" s="96" t="s">
        <v>802</v>
      </c>
      <c r="E74" s="96" t="s">
        <v>803</v>
      </c>
      <c r="F74" s="96" t="s">
        <v>804</v>
      </c>
      <c r="G74" s="38" t="s">
        <v>1046</v>
      </c>
    </row>
    <row r="75" spans="1:7" ht="19.5">
      <c r="A75" s="104"/>
      <c r="B75" s="101"/>
      <c r="C75" s="96" t="s">
        <v>805</v>
      </c>
      <c r="D75" s="96" t="s">
        <v>806</v>
      </c>
      <c r="E75" s="96" t="s">
        <v>807</v>
      </c>
      <c r="F75" s="96" t="s">
        <v>808</v>
      </c>
      <c r="G75" s="96" t="s">
        <v>1047</v>
      </c>
    </row>
    <row r="76" spans="1:7" ht="19.5">
      <c r="A76" s="104"/>
      <c r="B76" s="101"/>
      <c r="C76" s="96"/>
      <c r="D76" s="96"/>
      <c r="E76" s="96"/>
      <c r="F76" s="96"/>
    </row>
    <row r="77" spans="1:7" ht="19.5">
      <c r="A77" s="100">
        <v>16</v>
      </c>
      <c r="B77" s="101" t="s">
        <v>809</v>
      </c>
      <c r="C77" s="96" t="s">
        <v>636</v>
      </c>
      <c r="D77" s="96" t="s">
        <v>636</v>
      </c>
      <c r="E77" s="96" t="s">
        <v>636</v>
      </c>
      <c r="F77" s="96" t="s">
        <v>636</v>
      </c>
      <c r="G77" s="96" t="s">
        <v>636</v>
      </c>
    </row>
    <row r="78" spans="1:7" ht="19.5">
      <c r="A78" s="104"/>
      <c r="B78" s="101"/>
      <c r="C78" s="96" t="s">
        <v>797</v>
      </c>
      <c r="D78" s="96" t="s">
        <v>810</v>
      </c>
      <c r="E78" s="96" t="s">
        <v>799</v>
      </c>
      <c r="F78" s="96" t="s">
        <v>811</v>
      </c>
      <c r="G78" s="38" t="s">
        <v>1021</v>
      </c>
    </row>
    <row r="79" spans="1:7" ht="19.5">
      <c r="A79" s="104"/>
      <c r="B79" s="101"/>
      <c r="C79" s="96" t="s">
        <v>812</v>
      </c>
      <c r="D79" s="96" t="s">
        <v>813</v>
      </c>
      <c r="E79" s="96" t="s">
        <v>814</v>
      </c>
      <c r="F79" s="96" t="s">
        <v>804</v>
      </c>
      <c r="G79" s="38" t="s">
        <v>1046</v>
      </c>
    </row>
    <row r="80" spans="1:7" ht="19.5">
      <c r="A80" s="104"/>
      <c r="B80" s="101"/>
      <c r="C80" s="96" t="s">
        <v>815</v>
      </c>
      <c r="D80" s="96" t="s">
        <v>806</v>
      </c>
      <c r="E80" s="96" t="s">
        <v>807</v>
      </c>
      <c r="F80" s="96" t="s">
        <v>816</v>
      </c>
      <c r="G80" s="96" t="s">
        <v>1047</v>
      </c>
    </row>
    <row r="81" spans="1:7" ht="19.5">
      <c r="A81" s="104"/>
      <c r="B81" s="101"/>
      <c r="C81" s="96"/>
      <c r="D81" s="96"/>
      <c r="E81" s="96"/>
      <c r="F81" s="96"/>
    </row>
    <row r="82" spans="1:7" ht="19.5">
      <c r="A82" s="100">
        <v>17</v>
      </c>
      <c r="B82" s="101" t="s">
        <v>817</v>
      </c>
      <c r="C82" s="96" t="s">
        <v>636</v>
      </c>
      <c r="D82" s="96" t="s">
        <v>636</v>
      </c>
      <c r="E82" s="96" t="s">
        <v>636</v>
      </c>
      <c r="F82" s="96" t="s">
        <v>636</v>
      </c>
      <c r="G82" s="96" t="s">
        <v>636</v>
      </c>
    </row>
    <row r="83" spans="1:7" ht="19.5">
      <c r="A83" s="104"/>
      <c r="B83" s="101"/>
      <c r="C83" s="96" t="s">
        <v>797</v>
      </c>
      <c r="D83" s="96" t="s">
        <v>810</v>
      </c>
      <c r="E83" s="96" t="s">
        <v>818</v>
      </c>
      <c r="F83" s="96" t="s">
        <v>819</v>
      </c>
      <c r="G83" s="38" t="s">
        <v>1021</v>
      </c>
    </row>
    <row r="84" spans="1:7" ht="19.5">
      <c r="A84" s="104"/>
      <c r="B84" s="101"/>
      <c r="C84" s="96" t="s">
        <v>812</v>
      </c>
      <c r="D84" s="96" t="s">
        <v>820</v>
      </c>
      <c r="E84" s="96" t="s">
        <v>807</v>
      </c>
      <c r="F84" s="96" t="s">
        <v>811</v>
      </c>
      <c r="G84" s="38" t="s">
        <v>1046</v>
      </c>
    </row>
    <row r="85" spans="1:7" ht="19.5">
      <c r="A85" s="104"/>
      <c r="B85" s="101"/>
      <c r="C85" s="96" t="s">
        <v>822</v>
      </c>
      <c r="D85" s="96" t="s">
        <v>823</v>
      </c>
      <c r="E85" s="96" t="s">
        <v>821</v>
      </c>
      <c r="F85" s="96" t="s">
        <v>824</v>
      </c>
      <c r="G85" s="96" t="s">
        <v>1047</v>
      </c>
    </row>
    <row r="86" spans="1:7" ht="19.5">
      <c r="A86" s="104"/>
      <c r="B86" s="101"/>
      <c r="C86" s="96"/>
      <c r="D86" s="96"/>
      <c r="E86" s="96"/>
      <c r="F86" s="96"/>
    </row>
    <row r="87" spans="1:7" ht="19.5">
      <c r="A87" s="100">
        <v>18</v>
      </c>
      <c r="B87" s="101" t="s">
        <v>825</v>
      </c>
      <c r="C87" s="96" t="s">
        <v>636</v>
      </c>
      <c r="D87" s="96" t="s">
        <v>636</v>
      </c>
      <c r="E87" s="96" t="s">
        <v>636</v>
      </c>
      <c r="F87" s="96" t="s">
        <v>636</v>
      </c>
      <c r="G87" s="96" t="s">
        <v>636</v>
      </c>
    </row>
    <row r="88" spans="1:7" ht="19.5">
      <c r="A88" s="104"/>
      <c r="B88" s="101"/>
      <c r="C88" s="96" t="s">
        <v>826</v>
      </c>
      <c r="D88" s="96" t="s">
        <v>827</v>
      </c>
      <c r="E88" s="96" t="s">
        <v>828</v>
      </c>
      <c r="F88" s="96" t="s">
        <v>829</v>
      </c>
      <c r="G88" s="38" t="s">
        <v>1021</v>
      </c>
    </row>
    <row r="89" spans="1:7" ht="19.5">
      <c r="A89" s="104"/>
      <c r="B89" s="101"/>
      <c r="C89" s="96" t="s">
        <v>830</v>
      </c>
      <c r="D89" s="96" t="s">
        <v>831</v>
      </c>
      <c r="E89" s="96" t="s">
        <v>832</v>
      </c>
      <c r="F89" s="96" t="s">
        <v>833</v>
      </c>
      <c r="G89" s="38" t="s">
        <v>1046</v>
      </c>
    </row>
    <row r="90" spans="1:7" ht="19.5">
      <c r="A90" s="104"/>
      <c r="B90" s="101"/>
      <c r="C90" s="96" t="s">
        <v>834</v>
      </c>
      <c r="D90" s="96" t="s">
        <v>835</v>
      </c>
      <c r="E90" s="96" t="s">
        <v>836</v>
      </c>
      <c r="F90" s="96" t="s">
        <v>837</v>
      </c>
      <c r="G90" s="96" t="s">
        <v>1047</v>
      </c>
    </row>
    <row r="91" spans="1:7" ht="19.5">
      <c r="A91" s="104"/>
      <c r="B91" s="101"/>
      <c r="C91" s="96"/>
      <c r="D91" s="96"/>
      <c r="E91" s="96"/>
      <c r="F91" s="96"/>
    </row>
    <row r="92" spans="1:7" ht="19.5">
      <c r="A92" s="100">
        <v>19</v>
      </c>
      <c r="B92" s="101" t="s">
        <v>838</v>
      </c>
      <c r="C92" s="96" t="s">
        <v>636</v>
      </c>
      <c r="D92" s="96" t="s">
        <v>636</v>
      </c>
      <c r="E92" s="96" t="s">
        <v>636</v>
      </c>
      <c r="F92" s="96" t="s">
        <v>636</v>
      </c>
      <c r="G92" s="96" t="s">
        <v>636</v>
      </c>
    </row>
    <row r="93" spans="1:7" ht="19.5">
      <c r="A93" s="104"/>
      <c r="B93" s="101"/>
      <c r="C93" s="96" t="s">
        <v>826</v>
      </c>
      <c r="D93" s="96" t="s">
        <v>839</v>
      </c>
      <c r="E93" s="96" t="s">
        <v>840</v>
      </c>
      <c r="F93" s="96" t="s">
        <v>841</v>
      </c>
      <c r="G93" s="38" t="s">
        <v>1021</v>
      </c>
    </row>
    <row r="94" spans="1:7" ht="19.5">
      <c r="A94" s="104"/>
      <c r="B94" s="101"/>
      <c r="C94" s="96" t="s">
        <v>830</v>
      </c>
      <c r="D94" s="96" t="s">
        <v>842</v>
      </c>
      <c r="E94" s="96" t="s">
        <v>843</v>
      </c>
      <c r="F94" s="96" t="s">
        <v>833</v>
      </c>
      <c r="G94" s="38" t="s">
        <v>1046</v>
      </c>
    </row>
    <row r="95" spans="1:7" ht="19.5">
      <c r="A95" s="104"/>
      <c r="B95" s="101"/>
      <c r="C95" s="96" t="s">
        <v>844</v>
      </c>
      <c r="D95" s="96" t="s">
        <v>810</v>
      </c>
      <c r="E95" s="96" t="s">
        <v>845</v>
      </c>
      <c r="F95" s="96" t="s">
        <v>846</v>
      </c>
      <c r="G95" s="96" t="s">
        <v>1047</v>
      </c>
    </row>
    <row r="96" spans="1:7" ht="19.5">
      <c r="A96" s="104"/>
      <c r="B96" s="101"/>
      <c r="C96" s="96"/>
      <c r="D96" s="96"/>
      <c r="E96" s="96"/>
      <c r="F96" s="96"/>
    </row>
    <row r="97" spans="1:7" ht="19.5">
      <c r="A97" s="100">
        <v>20</v>
      </c>
      <c r="B97" s="101" t="s">
        <v>847</v>
      </c>
      <c r="C97" s="96" t="s">
        <v>636</v>
      </c>
      <c r="D97" s="96" t="s">
        <v>636</v>
      </c>
      <c r="E97" s="96" t="s">
        <v>636</v>
      </c>
      <c r="F97" s="96" t="s">
        <v>636</v>
      </c>
      <c r="G97" s="96" t="s">
        <v>636</v>
      </c>
    </row>
    <row r="98" spans="1:7" ht="19.5">
      <c r="A98" s="104"/>
      <c r="B98" s="101"/>
      <c r="C98" s="96" t="s">
        <v>848</v>
      </c>
      <c r="D98" s="96" t="s">
        <v>849</v>
      </c>
      <c r="E98" s="96" t="s">
        <v>850</v>
      </c>
      <c r="F98" s="96" t="s">
        <v>851</v>
      </c>
      <c r="G98" s="38" t="s">
        <v>1021</v>
      </c>
    </row>
    <row r="99" spans="1:7" ht="19.5">
      <c r="A99" s="104"/>
      <c r="B99" s="101"/>
      <c r="C99" s="96" t="s">
        <v>852</v>
      </c>
      <c r="D99" s="96" t="s">
        <v>853</v>
      </c>
      <c r="E99" s="96" t="s">
        <v>854</v>
      </c>
      <c r="F99" s="96" t="s">
        <v>855</v>
      </c>
      <c r="G99" s="38" t="s">
        <v>1046</v>
      </c>
    </row>
    <row r="100" spans="1:7" ht="19.5">
      <c r="A100" s="104"/>
      <c r="B100" s="101"/>
      <c r="C100" s="96" t="s">
        <v>856</v>
      </c>
      <c r="D100" s="96" t="s">
        <v>857</v>
      </c>
      <c r="E100" s="96" t="s">
        <v>858</v>
      </c>
      <c r="F100" s="96" t="s">
        <v>859</v>
      </c>
      <c r="G100" s="96" t="s">
        <v>1047</v>
      </c>
    </row>
    <row r="101" spans="1:7" ht="19.5">
      <c r="A101" s="104"/>
      <c r="B101" s="101"/>
      <c r="C101" s="96"/>
      <c r="D101" s="96"/>
      <c r="E101" s="96"/>
      <c r="F101" s="96"/>
    </row>
    <row r="102" spans="1:7" ht="19.5">
      <c r="A102" s="100">
        <v>21</v>
      </c>
      <c r="B102" s="101" t="s">
        <v>860</v>
      </c>
      <c r="C102" s="96" t="s">
        <v>636</v>
      </c>
      <c r="D102" s="96" t="s">
        <v>636</v>
      </c>
      <c r="E102" s="96" t="s">
        <v>636</v>
      </c>
      <c r="F102" s="96" t="s">
        <v>636</v>
      </c>
      <c r="G102" s="96" t="s">
        <v>636</v>
      </c>
    </row>
    <row r="103" spans="1:7" ht="19.5">
      <c r="A103" s="104"/>
      <c r="B103" s="101"/>
      <c r="C103" s="96" t="s">
        <v>861</v>
      </c>
      <c r="D103" s="96" t="s">
        <v>862</v>
      </c>
      <c r="E103" s="96" t="s">
        <v>863</v>
      </c>
      <c r="F103" s="96" t="s">
        <v>864</v>
      </c>
      <c r="G103" s="38" t="s">
        <v>1021</v>
      </c>
    </row>
    <row r="104" spans="1:7" ht="19.5">
      <c r="A104" s="104"/>
      <c r="B104" s="101"/>
      <c r="C104" s="96" t="s">
        <v>865</v>
      </c>
      <c r="D104" s="96" t="s">
        <v>810</v>
      </c>
      <c r="E104" s="96" t="s">
        <v>866</v>
      </c>
      <c r="F104" s="96" t="s">
        <v>867</v>
      </c>
      <c r="G104" s="38" t="s">
        <v>1046</v>
      </c>
    </row>
    <row r="105" spans="1:7" ht="19.5">
      <c r="A105" s="104"/>
      <c r="B105" s="101"/>
      <c r="C105" s="96" t="s">
        <v>868</v>
      </c>
      <c r="D105" s="96" t="s">
        <v>857</v>
      </c>
      <c r="E105" s="96" t="s">
        <v>869</v>
      </c>
      <c r="F105" s="96" t="s">
        <v>870</v>
      </c>
      <c r="G105" s="96" t="s">
        <v>1047</v>
      </c>
    </row>
    <row r="106" spans="1:7" ht="19.5">
      <c r="A106" s="104"/>
      <c r="B106" s="101"/>
      <c r="C106" s="96"/>
      <c r="D106" s="96"/>
      <c r="E106" s="96"/>
      <c r="F106" s="96"/>
    </row>
    <row r="107" spans="1:7" ht="19.5">
      <c r="A107" s="100">
        <v>22</v>
      </c>
      <c r="B107" s="101" t="s">
        <v>871</v>
      </c>
      <c r="C107" s="96" t="s">
        <v>636</v>
      </c>
      <c r="D107" s="96" t="s">
        <v>636</v>
      </c>
      <c r="E107" s="96" t="s">
        <v>636</v>
      </c>
      <c r="F107" s="96" t="s">
        <v>636</v>
      </c>
      <c r="G107" s="96" t="s">
        <v>636</v>
      </c>
    </row>
    <row r="108" spans="1:7" ht="19.5">
      <c r="A108" s="104"/>
      <c r="B108" s="101"/>
      <c r="C108" s="96" t="s">
        <v>797</v>
      </c>
      <c r="D108" s="96" t="s">
        <v>872</v>
      </c>
      <c r="E108" s="96" t="s">
        <v>873</v>
      </c>
      <c r="F108" s="96" t="s">
        <v>874</v>
      </c>
      <c r="G108" s="38" t="s">
        <v>1021</v>
      </c>
    </row>
    <row r="109" spans="1:7" ht="19.5">
      <c r="A109" s="104"/>
      <c r="B109" s="101"/>
      <c r="C109" s="96" t="s">
        <v>875</v>
      </c>
      <c r="D109" s="96" t="s">
        <v>876</v>
      </c>
      <c r="E109" s="96" t="s">
        <v>877</v>
      </c>
      <c r="F109" s="96" t="s">
        <v>870</v>
      </c>
      <c r="G109" s="38" t="s">
        <v>1046</v>
      </c>
    </row>
    <row r="110" spans="1:7" ht="19.5">
      <c r="A110" s="104"/>
      <c r="B110" s="101"/>
      <c r="C110" s="96" t="s">
        <v>844</v>
      </c>
      <c r="D110" s="96" t="s">
        <v>857</v>
      </c>
      <c r="E110" s="96" t="s">
        <v>869</v>
      </c>
      <c r="F110" s="96" t="s">
        <v>878</v>
      </c>
      <c r="G110" s="96" t="s">
        <v>1047</v>
      </c>
    </row>
    <row r="111" spans="1:7" ht="19.5">
      <c r="A111" s="104"/>
      <c r="B111" s="101"/>
      <c r="C111" s="96"/>
      <c r="D111" s="96"/>
      <c r="E111" s="96"/>
      <c r="F111" s="96"/>
    </row>
    <row r="112" spans="1:7" ht="19.5">
      <c r="A112" s="100">
        <v>23</v>
      </c>
      <c r="B112" s="101" t="s">
        <v>879</v>
      </c>
      <c r="C112" s="96" t="s">
        <v>636</v>
      </c>
      <c r="D112" s="96" t="s">
        <v>636</v>
      </c>
      <c r="E112" s="96" t="s">
        <v>636</v>
      </c>
      <c r="F112" s="96" t="s">
        <v>636</v>
      </c>
      <c r="G112" s="96" t="s">
        <v>636</v>
      </c>
    </row>
    <row r="113" spans="1:7" ht="19.5">
      <c r="A113" s="104"/>
      <c r="B113" s="101"/>
      <c r="C113" s="96" t="s">
        <v>797</v>
      </c>
      <c r="D113" s="96" t="s">
        <v>880</v>
      </c>
      <c r="E113" s="96" t="s">
        <v>881</v>
      </c>
      <c r="F113" s="96" t="s">
        <v>882</v>
      </c>
      <c r="G113" s="38" t="s">
        <v>1021</v>
      </c>
    </row>
    <row r="114" spans="1:7" ht="19.5">
      <c r="A114" s="104"/>
      <c r="B114" s="101"/>
      <c r="C114" s="96" t="s">
        <v>875</v>
      </c>
      <c r="D114" s="96" t="s">
        <v>883</v>
      </c>
      <c r="E114" s="96" t="s">
        <v>884</v>
      </c>
      <c r="F114" s="96" t="s">
        <v>885</v>
      </c>
      <c r="G114" s="38" t="s">
        <v>1046</v>
      </c>
    </row>
    <row r="115" spans="1:7" ht="19.5">
      <c r="A115" s="104"/>
      <c r="B115" s="101"/>
      <c r="C115" s="96" t="s">
        <v>886</v>
      </c>
      <c r="D115" s="96" t="s">
        <v>857</v>
      </c>
      <c r="E115" s="96" t="s">
        <v>887</v>
      </c>
      <c r="F115" s="96" t="s">
        <v>888</v>
      </c>
      <c r="G115" s="96" t="s">
        <v>1047</v>
      </c>
    </row>
    <row r="116" spans="1:7" ht="19.5">
      <c r="A116" s="104"/>
      <c r="B116" s="101"/>
      <c r="C116" s="96"/>
      <c r="D116" s="96"/>
      <c r="E116" s="96"/>
      <c r="F116" s="96"/>
    </row>
    <row r="117" spans="1:7" ht="19.5">
      <c r="A117" s="100">
        <v>24</v>
      </c>
      <c r="B117" s="101" t="s">
        <v>889</v>
      </c>
      <c r="C117" s="96" t="s">
        <v>636</v>
      </c>
      <c r="D117" s="96" t="s">
        <v>636</v>
      </c>
      <c r="E117" s="96" t="s">
        <v>636</v>
      </c>
      <c r="F117" s="96" t="s">
        <v>636</v>
      </c>
      <c r="G117" s="96" t="s">
        <v>636</v>
      </c>
    </row>
    <row r="118" spans="1:7" ht="19.5">
      <c r="A118" s="104"/>
      <c r="B118" s="101"/>
      <c r="C118" s="96" t="s">
        <v>890</v>
      </c>
      <c r="D118" s="96" t="s">
        <v>891</v>
      </c>
      <c r="E118" s="96" t="s">
        <v>892</v>
      </c>
      <c r="F118" s="96" t="s">
        <v>893</v>
      </c>
      <c r="G118" s="96" t="s">
        <v>1048</v>
      </c>
    </row>
    <row r="119" spans="1:7" ht="19.5">
      <c r="A119" s="104"/>
      <c r="B119" s="101"/>
      <c r="C119" s="96" t="s">
        <v>894</v>
      </c>
      <c r="D119" s="96" t="s">
        <v>895</v>
      </c>
      <c r="E119" s="96" t="s">
        <v>896</v>
      </c>
      <c r="F119" s="96" t="s">
        <v>897</v>
      </c>
      <c r="G119" s="96" t="s">
        <v>1903</v>
      </c>
    </row>
    <row r="120" spans="1:7" ht="19.5">
      <c r="A120" s="104"/>
      <c r="B120" s="101"/>
      <c r="C120" s="96" t="s">
        <v>898</v>
      </c>
      <c r="D120" s="96" t="s">
        <v>899</v>
      </c>
      <c r="E120" s="96" t="s">
        <v>900</v>
      </c>
      <c r="F120" s="96" t="s">
        <v>901</v>
      </c>
      <c r="G120" s="96" t="s">
        <v>1047</v>
      </c>
    </row>
    <row r="121" spans="1:7" ht="19.5">
      <c r="A121" s="104"/>
      <c r="B121" s="101"/>
      <c r="C121" s="96"/>
      <c r="D121" s="96"/>
      <c r="E121" s="96"/>
      <c r="F121" s="96"/>
    </row>
    <row r="122" spans="1:7" ht="19.5">
      <c r="A122" s="100">
        <v>25</v>
      </c>
      <c r="B122" s="101" t="s">
        <v>902</v>
      </c>
      <c r="C122" s="96" t="s">
        <v>636</v>
      </c>
      <c r="D122" s="96" t="s">
        <v>636</v>
      </c>
      <c r="E122" s="96" t="s">
        <v>636</v>
      </c>
      <c r="F122" s="96" t="s">
        <v>636</v>
      </c>
      <c r="G122" s="96" t="s">
        <v>636</v>
      </c>
    </row>
    <row r="123" spans="1:7" ht="19.5">
      <c r="A123" s="104"/>
      <c r="B123" s="101"/>
      <c r="C123" s="96" t="s">
        <v>903</v>
      </c>
      <c r="D123" s="96" t="s">
        <v>904</v>
      </c>
      <c r="E123" s="96" t="s">
        <v>905</v>
      </c>
      <c r="F123" s="96" t="s">
        <v>906</v>
      </c>
      <c r="G123" s="38" t="s">
        <v>1046</v>
      </c>
    </row>
    <row r="124" spans="1:7" ht="19.5">
      <c r="A124" s="104"/>
      <c r="B124" s="101"/>
      <c r="C124" s="96" t="s">
        <v>907</v>
      </c>
      <c r="D124" s="96" t="s">
        <v>908</v>
      </c>
      <c r="E124" s="96" t="s">
        <v>909</v>
      </c>
      <c r="F124" s="96" t="s">
        <v>910</v>
      </c>
      <c r="G124" s="38" t="s">
        <v>1050</v>
      </c>
    </row>
    <row r="125" spans="1:7" ht="19.5">
      <c r="A125" s="104"/>
      <c r="B125" s="101"/>
      <c r="C125" s="96" t="s">
        <v>911</v>
      </c>
      <c r="D125" s="96" t="s">
        <v>912</v>
      </c>
      <c r="E125" s="96"/>
      <c r="F125" s="96" t="s">
        <v>913</v>
      </c>
      <c r="G125" s="96" t="s">
        <v>1047</v>
      </c>
    </row>
    <row r="126" spans="1:7" ht="19.5">
      <c r="A126" s="104"/>
      <c r="B126" s="101"/>
      <c r="C126" s="96"/>
      <c r="D126" s="96"/>
      <c r="E126" s="96"/>
      <c r="F126" s="96"/>
    </row>
    <row r="127" spans="1:7" ht="19.5">
      <c r="A127" s="100">
        <v>26</v>
      </c>
      <c r="B127" s="101" t="s">
        <v>914</v>
      </c>
      <c r="C127" s="96" t="s">
        <v>636</v>
      </c>
      <c r="D127" s="96" t="s">
        <v>636</v>
      </c>
      <c r="E127" s="96" t="s">
        <v>636</v>
      </c>
      <c r="F127" s="96" t="s">
        <v>636</v>
      </c>
      <c r="G127" s="96" t="s">
        <v>636</v>
      </c>
    </row>
    <row r="128" spans="1:7" ht="19.5">
      <c r="A128" s="104"/>
      <c r="B128" s="104"/>
      <c r="C128" s="96" t="s">
        <v>915</v>
      </c>
      <c r="D128" s="96" t="s">
        <v>916</v>
      </c>
      <c r="E128" s="96" t="s">
        <v>917</v>
      </c>
      <c r="F128" s="96" t="s">
        <v>918</v>
      </c>
      <c r="G128" s="96" t="s">
        <v>921</v>
      </c>
    </row>
    <row r="129" spans="1:9" ht="19.5">
      <c r="A129" s="104"/>
      <c r="B129" s="104"/>
      <c r="C129" s="96" t="s">
        <v>919</v>
      </c>
      <c r="D129" s="104"/>
      <c r="E129" s="104"/>
      <c r="F129" s="96" t="s">
        <v>920</v>
      </c>
    </row>
    <row r="130" spans="1:9" ht="19.5">
      <c r="A130" s="104"/>
      <c r="B130" s="104"/>
      <c r="C130" s="104"/>
      <c r="D130" s="104"/>
      <c r="E130" s="104"/>
    </row>
    <row r="132" spans="1:9" ht="12.75">
      <c r="C132" s="107" t="s">
        <v>1003</v>
      </c>
      <c r="D132" s="107" t="s">
        <v>1004</v>
      </c>
      <c r="E132" s="107" t="s">
        <v>639</v>
      </c>
      <c r="F132" s="107" t="s">
        <v>1005</v>
      </c>
      <c r="G132" s="107" t="s">
        <v>1006</v>
      </c>
    </row>
    <row r="133" spans="1:9" ht="18.75">
      <c r="B133" s="45" t="s">
        <v>176</v>
      </c>
      <c r="C133" s="96" t="s">
        <v>636</v>
      </c>
      <c r="D133" s="96" t="s">
        <v>636</v>
      </c>
      <c r="E133" s="96" t="s">
        <v>636</v>
      </c>
      <c r="F133" s="96" t="s">
        <v>636</v>
      </c>
      <c r="G133" s="96" t="s">
        <v>636</v>
      </c>
      <c r="I133" s="209"/>
    </row>
    <row r="134" spans="1:9" ht="12.75">
      <c r="C134" s="13" t="s">
        <v>1519</v>
      </c>
      <c r="D134" s="38" t="s">
        <v>1520</v>
      </c>
      <c r="E134" s="38" t="s">
        <v>1521</v>
      </c>
      <c r="F134" s="38" t="s">
        <v>1522</v>
      </c>
      <c r="G134" s="38" t="s">
        <v>1523</v>
      </c>
    </row>
    <row r="135" spans="1:9" ht="15">
      <c r="C135" s="93" t="s">
        <v>1524</v>
      </c>
      <c r="D135" s="38" t="s">
        <v>1525</v>
      </c>
      <c r="E135" s="38" t="s">
        <v>1526</v>
      </c>
      <c r="F135" s="38" t="s">
        <v>1527</v>
      </c>
      <c r="G135" s="38" t="s">
        <v>1528</v>
      </c>
    </row>
    <row r="136" spans="1:9" ht="12.75">
      <c r="C136" s="96" t="s">
        <v>875</v>
      </c>
      <c r="D136" s="38" t="s">
        <v>1529</v>
      </c>
      <c r="E136" s="38" t="s">
        <v>1530</v>
      </c>
      <c r="F136" s="38" t="s">
        <v>1531</v>
      </c>
      <c r="G136" s="38" t="s">
        <v>1904</v>
      </c>
    </row>
    <row r="138" spans="1:9" ht="14.25">
      <c r="B138" s="48" t="s">
        <v>185</v>
      </c>
      <c r="C138" s="96" t="s">
        <v>636</v>
      </c>
      <c r="D138" s="96" t="s">
        <v>636</v>
      </c>
      <c r="E138" s="96" t="s">
        <v>636</v>
      </c>
      <c r="F138" s="96" t="s">
        <v>636</v>
      </c>
      <c r="G138" s="96" t="s">
        <v>636</v>
      </c>
    </row>
    <row r="139" spans="1:9" ht="12.75">
      <c r="C139" s="96" t="s">
        <v>1533</v>
      </c>
      <c r="D139" s="38" t="s">
        <v>1534</v>
      </c>
      <c r="E139" s="38" t="s">
        <v>1535</v>
      </c>
      <c r="F139" s="38" t="s">
        <v>1536</v>
      </c>
      <c r="G139" s="38" t="s">
        <v>1537</v>
      </c>
    </row>
    <row r="140" spans="1:9" ht="12.75">
      <c r="C140" s="96" t="s">
        <v>875</v>
      </c>
      <c r="D140" s="38" t="s">
        <v>1538</v>
      </c>
      <c r="E140" s="38" t="s">
        <v>1539</v>
      </c>
      <c r="F140" s="38" t="s">
        <v>1540</v>
      </c>
      <c r="G140" s="96" t="s">
        <v>1047</v>
      </c>
    </row>
    <row r="141" spans="1:9" ht="12.75">
      <c r="C141" s="96" t="s">
        <v>1541</v>
      </c>
      <c r="D141" s="38" t="s">
        <v>1529</v>
      </c>
      <c r="E141" s="38" t="s">
        <v>1542</v>
      </c>
      <c r="F141" s="38" t="s">
        <v>1543</v>
      </c>
      <c r="G141" s="38" t="s">
        <v>1544</v>
      </c>
    </row>
    <row r="143" spans="1:9" ht="18.75">
      <c r="B143" s="45" t="s">
        <v>193</v>
      </c>
      <c r="C143" s="96" t="s">
        <v>636</v>
      </c>
      <c r="D143" s="96" t="s">
        <v>636</v>
      </c>
      <c r="E143" s="96" t="s">
        <v>636</v>
      </c>
      <c r="F143" s="96" t="s">
        <v>636</v>
      </c>
      <c r="G143" s="96" t="s">
        <v>636</v>
      </c>
    </row>
    <row r="144" spans="1:9" ht="12.75">
      <c r="C144" s="96" t="s">
        <v>797</v>
      </c>
      <c r="D144" s="38" t="s">
        <v>1545</v>
      </c>
      <c r="E144" s="38" t="s">
        <v>1546</v>
      </c>
      <c r="F144" s="38" t="s">
        <v>1547</v>
      </c>
      <c r="G144" s="38" t="s">
        <v>1548</v>
      </c>
    </row>
    <row r="145" spans="2:7" ht="12.75">
      <c r="C145" s="96" t="s">
        <v>875</v>
      </c>
      <c r="D145" s="38" t="s">
        <v>1549</v>
      </c>
      <c r="E145" s="38" t="s">
        <v>1550</v>
      </c>
      <c r="F145" s="38" t="s">
        <v>1551</v>
      </c>
      <c r="G145" s="38" t="s">
        <v>1552</v>
      </c>
    </row>
    <row r="146" spans="2:7" ht="12.75">
      <c r="C146" s="96" t="s">
        <v>1541</v>
      </c>
      <c r="D146" s="96" t="s">
        <v>719</v>
      </c>
      <c r="E146" s="38" t="s">
        <v>1553</v>
      </c>
      <c r="F146" s="38" t="s">
        <v>1554</v>
      </c>
      <c r="G146" s="38" t="s">
        <v>1555</v>
      </c>
    </row>
    <row r="148" spans="2:7" ht="18.75">
      <c r="B148" s="45" t="s">
        <v>200</v>
      </c>
      <c r="C148" s="96" t="s">
        <v>636</v>
      </c>
      <c r="D148" s="96" t="s">
        <v>636</v>
      </c>
      <c r="E148" s="96" t="s">
        <v>636</v>
      </c>
      <c r="F148" s="96" t="s">
        <v>636</v>
      </c>
      <c r="G148" s="96" t="s">
        <v>636</v>
      </c>
    </row>
    <row r="149" spans="2:7" ht="12.75">
      <c r="C149" s="96" t="s">
        <v>797</v>
      </c>
      <c r="D149" s="96" t="s">
        <v>857</v>
      </c>
      <c r="E149" s="38" t="s">
        <v>1556</v>
      </c>
      <c r="F149" s="38" t="s">
        <v>1557</v>
      </c>
      <c r="G149" s="38" t="s">
        <v>1558</v>
      </c>
    </row>
    <row r="150" spans="2:7" ht="12.75">
      <c r="C150" s="96" t="s">
        <v>875</v>
      </c>
      <c r="D150" s="38" t="s">
        <v>1559</v>
      </c>
      <c r="E150" s="38" t="s">
        <v>1550</v>
      </c>
      <c r="F150" s="38" t="s">
        <v>1560</v>
      </c>
      <c r="G150" s="38" t="s">
        <v>1561</v>
      </c>
    </row>
    <row r="151" spans="2:7" ht="12.75">
      <c r="C151" s="96" t="s">
        <v>1562</v>
      </c>
      <c r="D151" s="96" t="s">
        <v>719</v>
      </c>
      <c r="E151" s="38" t="s">
        <v>1563</v>
      </c>
      <c r="F151" s="38" t="s">
        <v>1564</v>
      </c>
      <c r="G151" s="96" t="s">
        <v>1565</v>
      </c>
    </row>
    <row r="153" spans="2:7" ht="18.75">
      <c r="B153" s="45" t="s">
        <v>207</v>
      </c>
      <c r="C153" s="96" t="s">
        <v>636</v>
      </c>
      <c r="D153" s="96" t="s">
        <v>636</v>
      </c>
      <c r="E153" s="96" t="s">
        <v>636</v>
      </c>
      <c r="F153" s="96" t="s">
        <v>636</v>
      </c>
      <c r="G153" s="96" t="s">
        <v>636</v>
      </c>
    </row>
    <row r="154" spans="2:7" ht="18.75">
      <c r="B154" s="50"/>
      <c r="C154" s="96" t="s">
        <v>797</v>
      </c>
      <c r="D154" s="96" t="s">
        <v>1566</v>
      </c>
      <c r="E154" s="38" t="s">
        <v>1567</v>
      </c>
      <c r="F154" s="38" t="s">
        <v>1568</v>
      </c>
      <c r="G154" s="38" t="s">
        <v>1569</v>
      </c>
    </row>
    <row r="155" spans="2:7" ht="12.75">
      <c r="C155" s="96" t="s">
        <v>875</v>
      </c>
      <c r="D155" s="96" t="s">
        <v>1570</v>
      </c>
      <c r="E155" s="38" t="s">
        <v>1571</v>
      </c>
      <c r="F155" s="38" t="s">
        <v>1572</v>
      </c>
      <c r="G155" s="96" t="s">
        <v>1573</v>
      </c>
    </row>
    <row r="156" spans="2:7" ht="12.75">
      <c r="C156" s="96" t="s">
        <v>1541</v>
      </c>
      <c r="D156" s="96" t="s">
        <v>719</v>
      </c>
      <c r="E156" s="38" t="s">
        <v>1574</v>
      </c>
      <c r="F156" s="38" t="s">
        <v>1575</v>
      </c>
      <c r="G156" s="38" t="s">
        <v>1576</v>
      </c>
    </row>
    <row r="158" spans="2:7" ht="18.75">
      <c r="B158" s="50" t="s">
        <v>215</v>
      </c>
      <c r="C158" s="96" t="s">
        <v>636</v>
      </c>
      <c r="D158" s="96" t="s">
        <v>636</v>
      </c>
      <c r="E158" s="96" t="s">
        <v>636</v>
      </c>
      <c r="F158" s="96" t="s">
        <v>636</v>
      </c>
      <c r="G158" s="96" t="s">
        <v>636</v>
      </c>
    </row>
    <row r="159" spans="2:7" ht="12.75">
      <c r="C159" s="38" t="s">
        <v>1577</v>
      </c>
      <c r="D159" s="38" t="s">
        <v>1578</v>
      </c>
      <c r="E159" s="38" t="s">
        <v>1579</v>
      </c>
      <c r="F159" s="38" t="s">
        <v>1580</v>
      </c>
      <c r="G159" s="38" t="s">
        <v>1581</v>
      </c>
    </row>
    <row r="160" spans="2:7" ht="12.75">
      <c r="C160" s="38" t="s">
        <v>1582</v>
      </c>
      <c r="D160" s="38" t="s">
        <v>1583</v>
      </c>
      <c r="F160" s="38" t="s">
        <v>1584</v>
      </c>
      <c r="G160" s="38" t="s">
        <v>1585</v>
      </c>
    </row>
    <row r="161" spans="2:7" ht="12.75">
      <c r="F161" s="38" t="s">
        <v>1586</v>
      </c>
    </row>
    <row r="163" spans="2:7" ht="18.75">
      <c r="B163" s="50" t="s">
        <v>223</v>
      </c>
      <c r="C163" s="96" t="s">
        <v>636</v>
      </c>
      <c r="D163" s="96" t="s">
        <v>636</v>
      </c>
      <c r="E163" s="96" t="s">
        <v>636</v>
      </c>
      <c r="F163" s="96" t="s">
        <v>636</v>
      </c>
      <c r="G163" s="96" t="s">
        <v>636</v>
      </c>
    </row>
    <row r="164" spans="2:7" ht="12.75">
      <c r="C164" s="38" t="s">
        <v>1587</v>
      </c>
      <c r="D164" s="38" t="s">
        <v>1588</v>
      </c>
      <c r="E164" s="38" t="s">
        <v>1579</v>
      </c>
      <c r="F164" s="38" t="s">
        <v>1589</v>
      </c>
      <c r="G164" s="38" t="s">
        <v>1590</v>
      </c>
    </row>
    <row r="165" spans="2:7" ht="12.75">
      <c r="C165" s="38" t="s">
        <v>1591</v>
      </c>
      <c r="D165" s="38" t="s">
        <v>1592</v>
      </c>
      <c r="F165" s="38" t="s">
        <v>1593</v>
      </c>
      <c r="G165" s="38" t="s">
        <v>1594</v>
      </c>
    </row>
    <row r="166" spans="2:7" ht="12.75">
      <c r="D166" s="38" t="s">
        <v>1583</v>
      </c>
      <c r="F166" s="38" t="s">
        <v>1586</v>
      </c>
      <c r="G166" s="38" t="s">
        <v>1595</v>
      </c>
    </row>
    <row r="168" spans="2:7" ht="18.75">
      <c r="B168" s="50" t="s">
        <v>231</v>
      </c>
      <c r="C168" s="96" t="s">
        <v>636</v>
      </c>
      <c r="D168" s="96" t="s">
        <v>636</v>
      </c>
      <c r="E168" s="96" t="s">
        <v>636</v>
      </c>
      <c r="F168" s="96" t="s">
        <v>636</v>
      </c>
      <c r="G168" s="96" t="s">
        <v>636</v>
      </c>
    </row>
    <row r="169" spans="2:7" ht="12.75">
      <c r="C169" s="38" t="s">
        <v>1596</v>
      </c>
      <c r="D169" s="38" t="s">
        <v>1597</v>
      </c>
      <c r="E169" s="38" t="s">
        <v>1598</v>
      </c>
      <c r="F169" s="38" t="s">
        <v>1599</v>
      </c>
      <c r="G169" s="38" t="s">
        <v>1600</v>
      </c>
    </row>
    <row r="170" spans="2:7" ht="12.75">
      <c r="C170" s="38" t="s">
        <v>1587</v>
      </c>
      <c r="D170" s="38" t="s">
        <v>1588</v>
      </c>
      <c r="E170" s="38" t="s">
        <v>1601</v>
      </c>
      <c r="F170" s="38" t="s">
        <v>1602</v>
      </c>
      <c r="G170" s="38" t="s">
        <v>1594</v>
      </c>
    </row>
    <row r="171" spans="2:7" ht="12.75">
      <c r="C171" s="38" t="s">
        <v>1591</v>
      </c>
      <c r="D171" s="38" t="s">
        <v>1583</v>
      </c>
      <c r="E171" s="38" t="s">
        <v>1603</v>
      </c>
      <c r="F171" s="38" t="s">
        <v>1604</v>
      </c>
      <c r="G171" s="38" t="s">
        <v>1595</v>
      </c>
    </row>
    <row r="173" spans="2:7" ht="18.75">
      <c r="B173" s="50" t="s">
        <v>239</v>
      </c>
      <c r="C173" s="96" t="s">
        <v>636</v>
      </c>
      <c r="D173" s="96" t="s">
        <v>636</v>
      </c>
      <c r="E173" s="96" t="s">
        <v>636</v>
      </c>
      <c r="F173" s="96" t="s">
        <v>636</v>
      </c>
      <c r="G173" s="96" t="s">
        <v>636</v>
      </c>
    </row>
    <row r="174" spans="2:7" ht="12.75">
      <c r="C174" s="38" t="s">
        <v>1596</v>
      </c>
      <c r="D174" s="38" t="s">
        <v>1605</v>
      </c>
      <c r="E174" s="38" t="s">
        <v>1606</v>
      </c>
      <c r="F174" s="38" t="s">
        <v>1607</v>
      </c>
      <c r="G174" s="38" t="s">
        <v>1608</v>
      </c>
    </row>
    <row r="175" spans="2:7" ht="12.75">
      <c r="C175" s="38" t="s">
        <v>1587</v>
      </c>
      <c r="D175" s="38" t="s">
        <v>1597</v>
      </c>
      <c r="E175" s="38" t="s">
        <v>1603</v>
      </c>
      <c r="F175" s="38" t="s">
        <v>1609</v>
      </c>
      <c r="G175" s="38" t="s">
        <v>1594</v>
      </c>
    </row>
    <row r="176" spans="2:7" ht="12.75">
      <c r="C176" s="38" t="s">
        <v>1591</v>
      </c>
      <c r="D176" s="38" t="s">
        <v>1583</v>
      </c>
      <c r="E176" s="38" t="s">
        <v>1610</v>
      </c>
      <c r="F176" s="38" t="s">
        <v>1611</v>
      </c>
      <c r="G176" s="38" t="s">
        <v>1021</v>
      </c>
    </row>
    <row r="178" spans="2:7" ht="14.25">
      <c r="B178" s="48" t="s">
        <v>247</v>
      </c>
      <c r="C178" s="96" t="s">
        <v>636</v>
      </c>
      <c r="D178" s="96" t="s">
        <v>636</v>
      </c>
      <c r="E178" s="96" t="s">
        <v>636</v>
      </c>
      <c r="F178" s="96" t="s">
        <v>636</v>
      </c>
      <c r="G178" s="96" t="s">
        <v>636</v>
      </c>
    </row>
    <row r="179" spans="2:7" ht="18.75">
      <c r="B179" s="50"/>
      <c r="C179" s="38" t="s">
        <v>1596</v>
      </c>
      <c r="D179" s="38" t="s">
        <v>1597</v>
      </c>
      <c r="E179" s="38" t="s">
        <v>1612</v>
      </c>
      <c r="F179" s="38" t="s">
        <v>1613</v>
      </c>
      <c r="G179" s="38" t="s">
        <v>1614</v>
      </c>
    </row>
    <row r="180" spans="2:7" ht="12.75">
      <c r="C180" s="38" t="s">
        <v>1587</v>
      </c>
      <c r="D180" s="38" t="s">
        <v>1583</v>
      </c>
      <c r="E180" s="38" t="s">
        <v>1615</v>
      </c>
      <c r="F180" s="38" t="s">
        <v>1616</v>
      </c>
      <c r="G180" s="38" t="s">
        <v>1594</v>
      </c>
    </row>
    <row r="181" spans="2:7" ht="12.75">
      <c r="C181" s="38" t="s">
        <v>1591</v>
      </c>
      <c r="D181" s="38" t="s">
        <v>1617</v>
      </c>
      <c r="F181" s="38" t="s">
        <v>1618</v>
      </c>
      <c r="G181" s="38" t="s">
        <v>1619</v>
      </c>
    </row>
    <row r="183" spans="2:7" ht="18.75">
      <c r="B183" s="45" t="s">
        <v>255</v>
      </c>
      <c r="C183" s="96" t="s">
        <v>636</v>
      </c>
      <c r="D183" s="96" t="s">
        <v>636</v>
      </c>
      <c r="E183" s="96" t="s">
        <v>636</v>
      </c>
      <c r="F183" s="96" t="s">
        <v>636</v>
      </c>
      <c r="G183" s="96" t="s">
        <v>636</v>
      </c>
    </row>
    <row r="184" spans="2:7" ht="12.75">
      <c r="C184" s="38" t="s">
        <v>1620</v>
      </c>
      <c r="D184" s="38" t="s">
        <v>1621</v>
      </c>
      <c r="E184" s="38" t="s">
        <v>1622</v>
      </c>
      <c r="F184" s="38" t="s">
        <v>1623</v>
      </c>
      <c r="G184" s="38" t="s">
        <v>1624</v>
      </c>
    </row>
    <row r="185" spans="2:7" ht="12.75">
      <c r="C185" s="38" t="s">
        <v>1625</v>
      </c>
      <c r="D185" s="38" t="s">
        <v>1626</v>
      </c>
      <c r="E185" s="38" t="s">
        <v>1627</v>
      </c>
      <c r="F185" s="38" t="s">
        <v>1628</v>
      </c>
      <c r="G185" s="38" t="s">
        <v>1629</v>
      </c>
    </row>
    <row r="186" spans="2:7" ht="12.75">
      <c r="C186" s="38" t="s">
        <v>1630</v>
      </c>
      <c r="D186" s="38" t="s">
        <v>1631</v>
      </c>
      <c r="F186" s="38" t="s">
        <v>1632</v>
      </c>
      <c r="G186" s="38" t="s">
        <v>1595</v>
      </c>
    </row>
    <row r="188" spans="2:7" ht="18.75">
      <c r="B188" s="45" t="s">
        <v>263</v>
      </c>
      <c r="C188" s="96" t="s">
        <v>636</v>
      </c>
      <c r="D188" s="96" t="s">
        <v>636</v>
      </c>
      <c r="E188" s="96" t="s">
        <v>636</v>
      </c>
      <c r="F188" s="96" t="s">
        <v>636</v>
      </c>
      <c r="G188" s="96" t="s">
        <v>636</v>
      </c>
    </row>
    <row r="189" spans="2:7" ht="12.75">
      <c r="C189" s="38" t="s">
        <v>1633</v>
      </c>
      <c r="D189" s="38" t="s">
        <v>1597</v>
      </c>
      <c r="E189" s="38" t="s">
        <v>1634</v>
      </c>
      <c r="F189" s="38" t="s">
        <v>1635</v>
      </c>
      <c r="G189" s="38" t="s">
        <v>1629</v>
      </c>
    </row>
    <row r="190" spans="2:7" ht="12.75">
      <c r="C190" s="38" t="s">
        <v>1636</v>
      </c>
      <c r="E190" s="38" t="s">
        <v>1637</v>
      </c>
      <c r="F190" s="38" t="s">
        <v>1638</v>
      </c>
      <c r="G190" s="38" t="s">
        <v>1619</v>
      </c>
    </row>
    <row r="191" spans="2:7" ht="12.75">
      <c r="C191" s="38" t="s">
        <v>1591</v>
      </c>
      <c r="F191" s="38" t="s">
        <v>1639</v>
      </c>
      <c r="G191" s="38" t="s">
        <v>1640</v>
      </c>
    </row>
    <row r="193" spans="2:7" ht="18.75">
      <c r="B193" s="45" t="s">
        <v>271</v>
      </c>
      <c r="C193" s="96" t="s">
        <v>636</v>
      </c>
      <c r="D193" s="96" t="s">
        <v>636</v>
      </c>
      <c r="E193" s="96" t="s">
        <v>636</v>
      </c>
      <c r="F193" s="96" t="s">
        <v>636</v>
      </c>
      <c r="G193" s="96" t="s">
        <v>636</v>
      </c>
    </row>
    <row r="194" spans="2:7" ht="12.75">
      <c r="C194" s="38" t="s">
        <v>1633</v>
      </c>
      <c r="D194" s="38" t="s">
        <v>1597</v>
      </c>
      <c r="E194" s="38" t="s">
        <v>1641</v>
      </c>
      <c r="F194" s="38" t="s">
        <v>1642</v>
      </c>
      <c r="G194" s="38" t="s">
        <v>1643</v>
      </c>
    </row>
    <row r="195" spans="2:7" ht="12.75">
      <c r="C195" s="38" t="s">
        <v>1591</v>
      </c>
      <c r="D195" s="38" t="s">
        <v>1644</v>
      </c>
      <c r="E195" s="38" t="s">
        <v>1645</v>
      </c>
      <c r="F195" s="38" t="s">
        <v>1646</v>
      </c>
      <c r="G195" s="38" t="s">
        <v>1594</v>
      </c>
    </row>
    <row r="196" spans="2:7" ht="12.75">
      <c r="D196" s="38" t="s">
        <v>1647</v>
      </c>
      <c r="F196" s="38" t="s">
        <v>1648</v>
      </c>
      <c r="G196" s="38" t="s">
        <v>1649</v>
      </c>
    </row>
    <row r="198" spans="2:7" ht="18.75">
      <c r="B198" s="45" t="s">
        <v>279</v>
      </c>
      <c r="C198" s="96" t="s">
        <v>636</v>
      </c>
      <c r="E198" s="96" t="s">
        <v>636</v>
      </c>
      <c r="F198" s="96" t="s">
        <v>636</v>
      </c>
      <c r="G198" s="96" t="s">
        <v>636</v>
      </c>
    </row>
    <row r="199" spans="2:7" ht="12.75">
      <c r="C199" s="38" t="s">
        <v>1650</v>
      </c>
      <c r="D199" s="38" t="s">
        <v>1651</v>
      </c>
      <c r="E199" s="38" t="s">
        <v>1652</v>
      </c>
      <c r="F199" s="38" t="s">
        <v>1653</v>
      </c>
      <c r="G199" s="38" t="s">
        <v>1654</v>
      </c>
    </row>
    <row r="200" spans="2:7" ht="12.75">
      <c r="C200" s="38" t="s">
        <v>1591</v>
      </c>
      <c r="D200" s="38" t="s">
        <v>1655</v>
      </c>
      <c r="E200" s="38" t="s">
        <v>1656</v>
      </c>
      <c r="F200" s="38" t="s">
        <v>1657</v>
      </c>
      <c r="G200" s="38" t="s">
        <v>1594</v>
      </c>
    </row>
    <row r="201" spans="2:7" ht="12.75">
      <c r="C201" s="38" t="s">
        <v>1596</v>
      </c>
      <c r="F201" s="38" t="s">
        <v>1658</v>
      </c>
      <c r="G201" s="38" t="s">
        <v>1595</v>
      </c>
    </row>
    <row r="203" spans="2:7" ht="18.75">
      <c r="B203" s="45" t="s">
        <v>287</v>
      </c>
      <c r="C203" s="96" t="s">
        <v>636</v>
      </c>
      <c r="D203" s="96" t="s">
        <v>636</v>
      </c>
      <c r="E203" s="96" t="s">
        <v>636</v>
      </c>
      <c r="F203" s="96" t="s">
        <v>636</v>
      </c>
      <c r="G203" s="96" t="s">
        <v>636</v>
      </c>
    </row>
    <row r="204" spans="2:7" ht="12.75">
      <c r="C204" s="38" t="s">
        <v>1596</v>
      </c>
      <c r="D204" s="38" t="s">
        <v>1659</v>
      </c>
      <c r="E204" s="38" t="s">
        <v>1660</v>
      </c>
      <c r="F204" s="38" t="s">
        <v>1661</v>
      </c>
      <c r="G204" s="38" t="s">
        <v>1662</v>
      </c>
    </row>
    <row r="205" spans="2:7" ht="12.75">
      <c r="C205" s="38" t="s">
        <v>1663</v>
      </c>
      <c r="D205" s="38" t="s">
        <v>1664</v>
      </c>
      <c r="E205" s="38" t="s">
        <v>1665</v>
      </c>
      <c r="F205" s="38" t="s">
        <v>1666</v>
      </c>
      <c r="G205" s="38" t="s">
        <v>1667</v>
      </c>
    </row>
    <row r="206" spans="2:7" ht="12.75">
      <c r="C206" s="38" t="s">
        <v>1668</v>
      </c>
      <c r="F206" s="38" t="s">
        <v>1669</v>
      </c>
      <c r="G206" s="38" t="s">
        <v>1585</v>
      </c>
    </row>
    <row r="208" spans="2:7" ht="18.75">
      <c r="B208" s="45" t="s">
        <v>295</v>
      </c>
      <c r="C208" s="96" t="s">
        <v>636</v>
      </c>
      <c r="D208" s="96" t="s">
        <v>636</v>
      </c>
      <c r="E208" s="96" t="s">
        <v>636</v>
      </c>
      <c r="F208" s="96" t="s">
        <v>636</v>
      </c>
      <c r="G208" s="96" t="s">
        <v>636</v>
      </c>
    </row>
    <row r="209" spans="2:7" ht="18.75">
      <c r="B209" s="50"/>
      <c r="C209" s="38" t="s">
        <v>1670</v>
      </c>
      <c r="D209" s="38" t="s">
        <v>1671</v>
      </c>
      <c r="E209" s="38" t="s">
        <v>1672</v>
      </c>
      <c r="F209" s="38" t="s">
        <v>1673</v>
      </c>
      <c r="G209" s="38" t="s">
        <v>1674</v>
      </c>
    </row>
    <row r="210" spans="2:7" ht="12.75">
      <c r="C210" s="38" t="s">
        <v>1675</v>
      </c>
      <c r="D210" s="38" t="s">
        <v>1676</v>
      </c>
      <c r="E210" s="38" t="s">
        <v>1677</v>
      </c>
      <c r="F210" s="38" t="s">
        <v>1678</v>
      </c>
      <c r="G210" s="38" t="s">
        <v>1679</v>
      </c>
    </row>
    <row r="211" spans="2:7" ht="12.75">
      <c r="C211" s="96" t="s">
        <v>875</v>
      </c>
      <c r="D211" s="38" t="s">
        <v>1680</v>
      </c>
      <c r="E211" s="38" t="s">
        <v>1681</v>
      </c>
      <c r="F211" s="38" t="s">
        <v>1682</v>
      </c>
      <c r="G211" s="38" t="s">
        <v>1683</v>
      </c>
    </row>
    <row r="213" spans="2:7" ht="18.75">
      <c r="B213" s="45" t="s">
        <v>304</v>
      </c>
      <c r="C213" s="96" t="s">
        <v>636</v>
      </c>
      <c r="D213" s="96" t="s">
        <v>636</v>
      </c>
      <c r="E213" s="96" t="s">
        <v>636</v>
      </c>
      <c r="F213" s="96" t="s">
        <v>636</v>
      </c>
      <c r="G213" s="96" t="s">
        <v>636</v>
      </c>
    </row>
    <row r="214" spans="2:7" ht="12.75">
      <c r="C214" s="38" t="s">
        <v>1051</v>
      </c>
      <c r="D214" s="38" t="s">
        <v>1052</v>
      </c>
      <c r="E214" s="38" t="s">
        <v>1053</v>
      </c>
      <c r="F214" s="38" t="s">
        <v>1054</v>
      </c>
      <c r="G214" s="38" t="s">
        <v>1055</v>
      </c>
    </row>
    <row r="215" spans="2:7" ht="12.75">
      <c r="C215" s="38" t="s">
        <v>1056</v>
      </c>
      <c r="D215" s="38" t="s">
        <v>1057</v>
      </c>
      <c r="E215" s="38" t="s">
        <v>1058</v>
      </c>
      <c r="F215" s="38" t="s">
        <v>1059</v>
      </c>
      <c r="G215" s="38" t="s">
        <v>1060</v>
      </c>
    </row>
    <row r="216" spans="2:7" ht="12.75">
      <c r="C216" s="38" t="s">
        <v>1061</v>
      </c>
      <c r="F216" s="38" t="s">
        <v>1062</v>
      </c>
      <c r="G216" s="38" t="s">
        <v>1063</v>
      </c>
    </row>
    <row r="218" spans="2:7" ht="18.75">
      <c r="B218" s="45" t="s">
        <v>312</v>
      </c>
      <c r="C218" s="96" t="s">
        <v>636</v>
      </c>
      <c r="D218" s="96" t="s">
        <v>636</v>
      </c>
      <c r="E218" s="96" t="s">
        <v>636</v>
      </c>
      <c r="F218" s="96" t="s">
        <v>636</v>
      </c>
      <c r="G218" s="96" t="s">
        <v>636</v>
      </c>
    </row>
    <row r="219" spans="2:7" ht="12.75">
      <c r="C219" s="38" t="s">
        <v>1064</v>
      </c>
      <c r="D219" s="38" t="s">
        <v>1065</v>
      </c>
      <c r="E219" s="38" t="s">
        <v>1066</v>
      </c>
      <c r="F219" s="38" t="s">
        <v>1067</v>
      </c>
      <c r="G219" s="38" t="s">
        <v>1068</v>
      </c>
    </row>
    <row r="220" spans="2:7" ht="12.75">
      <c r="C220" s="38" t="s">
        <v>1069</v>
      </c>
      <c r="D220" s="38" t="s">
        <v>1070</v>
      </c>
      <c r="E220" s="38" t="s">
        <v>1071</v>
      </c>
      <c r="F220" s="38" t="s">
        <v>1072</v>
      </c>
      <c r="G220" s="38" t="s">
        <v>1073</v>
      </c>
    </row>
    <row r="221" spans="2:7" ht="12.75">
      <c r="C221" s="38" t="s">
        <v>1074</v>
      </c>
      <c r="D221" s="38" t="s">
        <v>1075</v>
      </c>
      <c r="F221" s="38" t="s">
        <v>1076</v>
      </c>
    </row>
    <row r="223" spans="2:7" ht="18.75">
      <c r="B223" s="45" t="s">
        <v>319</v>
      </c>
      <c r="C223" s="96" t="s">
        <v>636</v>
      </c>
      <c r="D223" s="96" t="s">
        <v>636</v>
      </c>
      <c r="E223" s="96" t="s">
        <v>636</v>
      </c>
      <c r="F223" s="96" t="s">
        <v>636</v>
      </c>
      <c r="G223" s="96" t="s">
        <v>636</v>
      </c>
    </row>
    <row r="224" spans="2:7" ht="12.75">
      <c r="C224" s="38" t="s">
        <v>1077</v>
      </c>
      <c r="D224" s="38" t="s">
        <v>1078</v>
      </c>
      <c r="E224" s="38" t="s">
        <v>1079</v>
      </c>
      <c r="F224" s="38" t="s">
        <v>324</v>
      </c>
      <c r="G224" s="38" t="s">
        <v>1080</v>
      </c>
    </row>
    <row r="225" spans="2:7" ht="12.75">
      <c r="C225" s="38" t="s">
        <v>1081</v>
      </c>
      <c r="D225" s="38" t="s">
        <v>1082</v>
      </c>
      <c r="E225" s="38" t="s">
        <v>1083</v>
      </c>
      <c r="F225" s="38" t="s">
        <v>1084</v>
      </c>
      <c r="G225" s="38" t="s">
        <v>1085</v>
      </c>
    </row>
    <row r="226" spans="2:7" ht="12.75">
      <c r="C226" s="38" t="s">
        <v>1086</v>
      </c>
      <c r="E226" s="38" t="s">
        <v>1087</v>
      </c>
      <c r="F226" s="38" t="s">
        <v>1088</v>
      </c>
      <c r="G226" s="38" t="s">
        <v>1089</v>
      </c>
    </row>
    <row r="228" spans="2:7" ht="18.75">
      <c r="B228" s="45" t="s">
        <v>327</v>
      </c>
      <c r="C228" s="96" t="s">
        <v>636</v>
      </c>
      <c r="D228" s="96" t="s">
        <v>636</v>
      </c>
      <c r="E228" s="96" t="s">
        <v>636</v>
      </c>
      <c r="F228" s="96" t="s">
        <v>636</v>
      </c>
      <c r="G228" s="96" t="s">
        <v>636</v>
      </c>
    </row>
    <row r="229" spans="2:7" ht="12.75">
      <c r="C229" s="38" t="s">
        <v>1090</v>
      </c>
      <c r="D229" s="38" t="s">
        <v>1091</v>
      </c>
      <c r="E229" s="38" t="s">
        <v>1092</v>
      </c>
      <c r="F229" s="38" t="s">
        <v>1093</v>
      </c>
      <c r="G229" s="38" t="s">
        <v>1094</v>
      </c>
    </row>
    <row r="230" spans="2:7" ht="12.75">
      <c r="C230" s="38" t="s">
        <v>1095</v>
      </c>
      <c r="D230" s="38" t="s">
        <v>1096</v>
      </c>
      <c r="E230" s="38" t="s">
        <v>1097</v>
      </c>
      <c r="F230" s="38" t="s">
        <v>1098</v>
      </c>
      <c r="G230" s="38" t="s">
        <v>1099</v>
      </c>
    </row>
    <row r="231" spans="2:7" ht="12.75">
      <c r="C231" s="38" t="s">
        <v>1100</v>
      </c>
      <c r="E231" s="38" t="s">
        <v>1101</v>
      </c>
      <c r="F231" s="38" t="s">
        <v>1102</v>
      </c>
      <c r="G231" s="38" t="s">
        <v>1089</v>
      </c>
    </row>
    <row r="233" spans="2:7" ht="18.75">
      <c r="B233" s="45" t="s">
        <v>334</v>
      </c>
      <c r="C233" s="96" t="s">
        <v>636</v>
      </c>
      <c r="D233" s="96" t="s">
        <v>636</v>
      </c>
      <c r="E233" s="96" t="s">
        <v>636</v>
      </c>
      <c r="F233" s="96" t="s">
        <v>636</v>
      </c>
      <c r="G233" s="96" t="s">
        <v>636</v>
      </c>
    </row>
    <row r="234" spans="2:7" ht="18.75">
      <c r="B234" s="50"/>
      <c r="C234" s="38" t="s">
        <v>1103</v>
      </c>
      <c r="D234" s="38" t="s">
        <v>1104</v>
      </c>
      <c r="E234" s="38" t="s">
        <v>1105</v>
      </c>
      <c r="F234" s="38" t="s">
        <v>1106</v>
      </c>
      <c r="G234" s="38" t="s">
        <v>1107</v>
      </c>
    </row>
    <row r="235" spans="2:7" ht="12.75">
      <c r="C235" s="38" t="s">
        <v>1108</v>
      </c>
      <c r="D235" s="38" t="s">
        <v>1109</v>
      </c>
      <c r="E235" s="38" t="s">
        <v>1110</v>
      </c>
      <c r="F235" s="38" t="s">
        <v>1111</v>
      </c>
      <c r="G235" s="38" t="s">
        <v>1112</v>
      </c>
    </row>
    <row r="236" spans="2:7" ht="12.75">
      <c r="C236" s="38" t="s">
        <v>1113</v>
      </c>
      <c r="D236" s="38" t="s">
        <v>1114</v>
      </c>
      <c r="E236" s="38" t="s">
        <v>1115</v>
      </c>
      <c r="F236" s="38" t="s">
        <v>1116</v>
      </c>
      <c r="G236" s="38" t="s">
        <v>1117</v>
      </c>
    </row>
    <row r="238" spans="2:7" ht="18.75">
      <c r="B238" s="45" t="s">
        <v>341</v>
      </c>
      <c r="C238" s="96" t="s">
        <v>636</v>
      </c>
      <c r="D238" s="96" t="s">
        <v>636</v>
      </c>
      <c r="E238" s="96" t="s">
        <v>636</v>
      </c>
      <c r="F238" s="96" t="s">
        <v>636</v>
      </c>
      <c r="G238" s="96" t="s">
        <v>636</v>
      </c>
    </row>
    <row r="239" spans="2:7" ht="12.75">
      <c r="C239" s="38" t="s">
        <v>1684</v>
      </c>
      <c r="D239" s="38" t="s">
        <v>1685</v>
      </c>
      <c r="E239" s="38" t="s">
        <v>1686</v>
      </c>
      <c r="F239" s="38" t="s">
        <v>1687</v>
      </c>
      <c r="G239" s="38" t="s">
        <v>1688</v>
      </c>
    </row>
    <row r="240" spans="2:7" ht="12.75">
      <c r="C240" s="38" t="s">
        <v>1689</v>
      </c>
      <c r="D240" s="38" t="s">
        <v>1690</v>
      </c>
      <c r="E240" s="38" t="s">
        <v>1691</v>
      </c>
      <c r="F240" s="38" t="s">
        <v>1692</v>
      </c>
      <c r="G240" s="38" t="s">
        <v>1693</v>
      </c>
    </row>
    <row r="241" spans="2:7" ht="12.75">
      <c r="C241" s="38" t="s">
        <v>1694</v>
      </c>
      <c r="D241" s="38" t="s">
        <v>1695</v>
      </c>
      <c r="E241" s="38" t="s">
        <v>1696</v>
      </c>
      <c r="F241" s="38" t="s">
        <v>1697</v>
      </c>
      <c r="G241" s="38" t="s">
        <v>1089</v>
      </c>
    </row>
    <row r="243" spans="2:7" ht="18.75">
      <c r="B243" s="45" t="s">
        <v>349</v>
      </c>
      <c r="C243" s="96" t="s">
        <v>636</v>
      </c>
      <c r="D243" s="96" t="s">
        <v>636</v>
      </c>
      <c r="E243" s="96" t="s">
        <v>636</v>
      </c>
      <c r="F243" s="96" t="s">
        <v>636</v>
      </c>
      <c r="G243" s="96" t="s">
        <v>636</v>
      </c>
    </row>
    <row r="244" spans="2:7" ht="12.75">
      <c r="C244" s="38" t="s">
        <v>1684</v>
      </c>
      <c r="D244" s="38" t="s">
        <v>1690</v>
      </c>
      <c r="E244" s="38" t="s">
        <v>1698</v>
      </c>
      <c r="F244" s="38" t="s">
        <v>1699</v>
      </c>
      <c r="G244" s="38" t="s">
        <v>1688</v>
      </c>
    </row>
    <row r="245" spans="2:7" ht="12.75">
      <c r="C245" s="38" t="s">
        <v>1689</v>
      </c>
      <c r="D245" s="38" t="s">
        <v>1695</v>
      </c>
      <c r="E245" s="38" t="s">
        <v>1700</v>
      </c>
      <c r="F245" s="38" t="s">
        <v>1701</v>
      </c>
      <c r="G245" s="38" t="s">
        <v>1693</v>
      </c>
    </row>
    <row r="246" spans="2:7" ht="12.75">
      <c r="C246" s="38" t="s">
        <v>1702</v>
      </c>
      <c r="D246" s="38" t="s">
        <v>1703</v>
      </c>
      <c r="F246" s="38" t="s">
        <v>1704</v>
      </c>
      <c r="G246" s="38" t="s">
        <v>1089</v>
      </c>
    </row>
    <row r="248" spans="2:7" ht="18.75">
      <c r="B248" s="45" t="s">
        <v>357</v>
      </c>
      <c r="C248" s="96" t="s">
        <v>636</v>
      </c>
      <c r="D248" s="96" t="s">
        <v>636</v>
      </c>
      <c r="E248" s="96" t="s">
        <v>636</v>
      </c>
      <c r="F248" s="96" t="s">
        <v>636</v>
      </c>
      <c r="G248" s="96" t="s">
        <v>636</v>
      </c>
    </row>
    <row r="249" spans="2:7" ht="12.75">
      <c r="C249" s="38" t="s">
        <v>1684</v>
      </c>
      <c r="D249" s="38" t="s">
        <v>1690</v>
      </c>
      <c r="E249" s="38" t="s">
        <v>1698</v>
      </c>
      <c r="F249" s="38" t="s">
        <v>1705</v>
      </c>
      <c r="G249" s="38" t="s">
        <v>1706</v>
      </c>
    </row>
    <row r="250" spans="2:7" ht="12.75">
      <c r="C250" s="38" t="s">
        <v>1689</v>
      </c>
      <c r="D250" s="38" t="s">
        <v>1695</v>
      </c>
      <c r="E250" s="38" t="s">
        <v>1700</v>
      </c>
      <c r="F250" s="38" t="s">
        <v>1707</v>
      </c>
      <c r="G250" s="38" t="s">
        <v>1693</v>
      </c>
    </row>
    <row r="251" spans="2:7" ht="12.75">
      <c r="C251" s="38" t="s">
        <v>1708</v>
      </c>
      <c r="D251" s="38" t="s">
        <v>1709</v>
      </c>
      <c r="F251" s="38" t="s">
        <v>1710</v>
      </c>
      <c r="G251" s="38" t="s">
        <v>1089</v>
      </c>
    </row>
    <row r="253" spans="2:7" ht="18.75">
      <c r="B253" s="45" t="s">
        <v>364</v>
      </c>
      <c r="C253" s="96" t="s">
        <v>636</v>
      </c>
      <c r="D253" s="96" t="s">
        <v>636</v>
      </c>
      <c r="E253" s="96" t="s">
        <v>636</v>
      </c>
      <c r="F253" s="96" t="s">
        <v>636</v>
      </c>
      <c r="G253" s="96" t="s">
        <v>636</v>
      </c>
    </row>
    <row r="254" spans="2:7" ht="12.75">
      <c r="C254" s="38" t="s">
        <v>1684</v>
      </c>
      <c r="D254" s="38" t="s">
        <v>1690</v>
      </c>
      <c r="E254" s="38" t="s">
        <v>1698</v>
      </c>
      <c r="F254" s="38" t="s">
        <v>1711</v>
      </c>
      <c r="G254" s="38" t="s">
        <v>1706</v>
      </c>
    </row>
    <row r="255" spans="2:7" ht="12.75">
      <c r="C255" s="38" t="s">
        <v>1689</v>
      </c>
      <c r="D255" s="38" t="s">
        <v>1695</v>
      </c>
      <c r="E255" s="38" t="s">
        <v>1700</v>
      </c>
      <c r="F255" s="38" t="s">
        <v>1712</v>
      </c>
      <c r="G255" s="38" t="s">
        <v>1693</v>
      </c>
    </row>
    <row r="256" spans="2:7" ht="12.75">
      <c r="C256" s="38" t="s">
        <v>1708</v>
      </c>
      <c r="D256" s="38" t="s">
        <v>1709</v>
      </c>
      <c r="F256" s="38" t="s">
        <v>1713</v>
      </c>
      <c r="G256" s="38" t="s">
        <v>1089</v>
      </c>
    </row>
  </sheetData>
  <mergeCells count="3">
    <mergeCell ref="I2:I3"/>
    <mergeCell ref="B3:B4"/>
    <mergeCell ref="B8:B9"/>
  </mergeCells>
  <phoneticPr fontId="9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A1D79354141444E8C30DD99A367B887" ma:contentTypeVersion="12" ma:contentTypeDescription="新しいドキュメントを作成します。" ma:contentTypeScope="" ma:versionID="f7072116a1f82cf6532cc186fe4a24a5">
  <xsd:schema xmlns:xsd="http://www.w3.org/2001/XMLSchema" xmlns:xs="http://www.w3.org/2001/XMLSchema" xmlns:p="http://schemas.microsoft.com/office/2006/metadata/properties" xmlns:ns2="e7bc714e-7378-4506-992c-a3d509f5c882" xmlns:ns3="c3f1e28a-a9fe-4caa-81b5-c0cb5ee07774" targetNamespace="http://schemas.microsoft.com/office/2006/metadata/properties" ma:root="true" ma:fieldsID="1f9287c3bc02f541a010f3e744bf6a77" ns2:_="" ns3:_="">
    <xsd:import namespace="e7bc714e-7378-4506-992c-a3d509f5c882"/>
    <xsd:import namespace="c3f1e28a-a9fe-4caa-81b5-c0cb5ee0777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bc714e-7378-4506-992c-a3d509f5c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a505cda0-ed64-468c-a1ca-9a2edd742a6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f1e28a-a9fe-4caa-81b5-c0cb5ee077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25803f4-9b13-4cba-9db9-9217c0679b42}" ma:internalName="TaxCatchAll" ma:showField="CatchAllData" ma:web="c3f1e28a-a9fe-4caa-81b5-c0cb5ee077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bc714e-7378-4506-992c-a3d509f5c882">
      <Terms xmlns="http://schemas.microsoft.com/office/infopath/2007/PartnerControls"/>
    </lcf76f155ced4ddcb4097134ff3c332f>
    <TaxCatchAll xmlns="c3f1e28a-a9fe-4caa-81b5-c0cb5ee07774" xsi:nil="true"/>
  </documentManagement>
</p:properties>
</file>

<file path=customXml/itemProps1.xml><?xml version="1.0" encoding="utf-8"?>
<ds:datastoreItem xmlns:ds="http://schemas.openxmlformats.org/officeDocument/2006/customXml" ds:itemID="{25E6376A-A3C5-4F05-8663-C767F54024F2}"/>
</file>

<file path=customXml/itemProps2.xml><?xml version="1.0" encoding="utf-8"?>
<ds:datastoreItem xmlns:ds="http://schemas.openxmlformats.org/officeDocument/2006/customXml" ds:itemID="{19CDF1B4-5074-42DC-81DE-317AB64214F5}"/>
</file>

<file path=customXml/itemProps3.xml><?xml version="1.0" encoding="utf-8"?>
<ds:datastoreItem xmlns:ds="http://schemas.openxmlformats.org/officeDocument/2006/customXml" ds:itemID="{32043D7E-589A-4856-9801-849E72CA5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1．SIOSシート</vt:lpstr>
      <vt:lpstr>1-2．情報の整理</vt:lpstr>
      <vt:lpstr>２．目標候補選択</vt:lpstr>
      <vt:lpstr>３．参加目標設定と細分化</vt:lpstr>
      <vt:lpstr>４．活動目標設定と細分化</vt:lpstr>
      <vt:lpstr>５．機能目標訓練ﾌﾟﾛｸﾞﾗﾑ決定</vt:lpstr>
      <vt:lpstr>６．発表用シート</vt:lpstr>
      <vt:lpstr>シート7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佐藤満</dc:creator>
  <cp:lastModifiedBy>満 佐藤</cp:lastModifiedBy>
  <dcterms:created xsi:type="dcterms:W3CDTF">2022-10-22T10:39:32Z</dcterms:created>
  <dcterms:modified xsi:type="dcterms:W3CDTF">2023-10-05T10:37:31Z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0x010100EA1D79354141444E8C30DD99A367B887</vt:lpwstr>
  </property>
</Properties>
</file>