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25" yWindow="285" windowWidth="9315" windowHeight="8520" activeTab="0"/>
  </bookViews>
  <sheets>
    <sheet name="○予算総額" sheetId="1" r:id="rId1"/>
    <sheet name="予算総額 （合算あり）" sheetId="2" state="hidden" r:id="rId2"/>
    <sheet name="○歳入" sheetId="3" r:id="rId3"/>
    <sheet name="○性質別歳出" sheetId="4" r:id="rId4"/>
    <sheet name="○目的別歳出" sheetId="5" r:id="rId5"/>
    <sheet name="○基金 " sheetId="6" r:id="rId6"/>
    <sheet name="○財政調整基金" sheetId="7" r:id="rId7"/>
  </sheets>
  <externalReferences>
    <externalReference r:id="rId10"/>
  </externalReferences>
  <definedNames>
    <definedName name="_xlnm.Print_Area" localSheetId="2">'○歳入'!$A$1:$I$33</definedName>
    <definedName name="_xlnm.Print_Area" localSheetId="6">'○財政調整基金'!$A$1:$I$76</definedName>
    <definedName name="_xlnm.Print_Area" localSheetId="3">'○性質別歳出'!$A$1:$K$34</definedName>
    <definedName name="_xlnm.Print_Area" localSheetId="4">'○目的別歳出'!$A$1:$I$26</definedName>
    <definedName name="_xlnm.Print_Area" localSheetId="0">'○予算総額'!$A$1:$N$46</definedName>
    <definedName name="_xlnm.Print_Area" localSheetId="1">'予算総額 （合算あり）'!$A$1:$N$45</definedName>
    <definedName name="_xlnm.Print_Titles" localSheetId="6">'○財政調整基金'!$4:$4</definedName>
    <definedName name="_xlnm.Print_Titles" localSheetId="0">'○予算総額'!$4:$4</definedName>
    <definedName name="_xlnm.Print_Titles" localSheetId="1">'予算総額 （合算あり）'!$4:$4</definedName>
    <definedName name="前年度数値等">#REF!</definedName>
  </definedNames>
  <calcPr fullCalcOnLoad="1"/>
</workbook>
</file>

<file path=xl/sharedStrings.xml><?xml version="1.0" encoding="utf-8"?>
<sst xmlns="http://schemas.openxmlformats.org/spreadsheetml/2006/main" count="399" uniqueCount="218">
  <si>
    <t>１．予算規模</t>
  </si>
  <si>
    <t>（単位：千円、％）</t>
  </si>
  <si>
    <t>番号</t>
  </si>
  <si>
    <t>市町村名</t>
  </si>
  <si>
    <t>増減額
(A)-(B)</t>
  </si>
  <si>
    <t>増減率
(Ｃ)/(B)</t>
  </si>
  <si>
    <t>　　　　(Ａ)</t>
  </si>
  <si>
    <t>(B)</t>
  </si>
  <si>
    <t>　　　(Ｃ)</t>
  </si>
  <si>
    <t>(D)</t>
  </si>
  <si>
    <t>さいたま市</t>
  </si>
  <si>
    <t>伊奈町</t>
  </si>
  <si>
    <t>川越市</t>
  </si>
  <si>
    <t>三芳町</t>
  </si>
  <si>
    <t>熊谷市</t>
  </si>
  <si>
    <t>毛呂山町</t>
  </si>
  <si>
    <t>川口市</t>
  </si>
  <si>
    <t>越生町</t>
  </si>
  <si>
    <t>行田市</t>
  </si>
  <si>
    <t>滑川町</t>
  </si>
  <si>
    <t>秩父市</t>
  </si>
  <si>
    <t>嵐山町</t>
  </si>
  <si>
    <t>所沢市</t>
  </si>
  <si>
    <t>小川町</t>
  </si>
  <si>
    <t>飯能市</t>
  </si>
  <si>
    <t>川島町</t>
  </si>
  <si>
    <t>加須市</t>
  </si>
  <si>
    <t>吉見町</t>
  </si>
  <si>
    <t>本庄市</t>
  </si>
  <si>
    <t>鳩山町</t>
  </si>
  <si>
    <t>東松山市</t>
  </si>
  <si>
    <t>ときがわ町</t>
  </si>
  <si>
    <t>春日部市</t>
  </si>
  <si>
    <t>横瀬町</t>
  </si>
  <si>
    <t>狭山市</t>
  </si>
  <si>
    <t>皆野町</t>
  </si>
  <si>
    <t>羽生市</t>
  </si>
  <si>
    <t>長瀞町</t>
  </si>
  <si>
    <t>鴻巣市</t>
  </si>
  <si>
    <t>小鹿野町</t>
  </si>
  <si>
    <t>深谷市</t>
  </si>
  <si>
    <t>東秩父村</t>
  </si>
  <si>
    <t>上尾市</t>
  </si>
  <si>
    <t>美里町</t>
  </si>
  <si>
    <t>草加市</t>
  </si>
  <si>
    <t>神川町</t>
  </si>
  <si>
    <t>越谷市</t>
  </si>
  <si>
    <t>上里町</t>
  </si>
  <si>
    <t>蕨市</t>
  </si>
  <si>
    <t>寄居町</t>
  </si>
  <si>
    <t>戸田市</t>
  </si>
  <si>
    <t>入間市</t>
  </si>
  <si>
    <t>杉戸町</t>
  </si>
  <si>
    <t>松伏町</t>
  </si>
  <si>
    <t>志木市</t>
  </si>
  <si>
    <t>町村合計</t>
  </si>
  <si>
    <t>和光市</t>
  </si>
  <si>
    <t>新座市</t>
  </si>
  <si>
    <t>県合計</t>
  </si>
  <si>
    <t>桶川市</t>
  </si>
  <si>
    <t>久喜市</t>
  </si>
  <si>
    <t>北本市</t>
  </si>
  <si>
    <t>八潮市</t>
  </si>
  <si>
    <t>富士見市</t>
  </si>
  <si>
    <t>三郷市</t>
  </si>
  <si>
    <t>蓮田市</t>
  </si>
  <si>
    <t>坂戸市</t>
  </si>
  <si>
    <t>幸手市</t>
  </si>
  <si>
    <t>鶴ヶ島市</t>
  </si>
  <si>
    <t>日高市</t>
  </si>
  <si>
    <t>吉川市</t>
  </si>
  <si>
    <t>ふじみ野市</t>
  </si>
  <si>
    <t>白岡市</t>
  </si>
  <si>
    <t>市合計</t>
  </si>
  <si>
    <t>２．歳入</t>
  </si>
  <si>
    <t>　区　分</t>
  </si>
  <si>
    <t>増減額
（Ｃ）=(A)-(B)</t>
  </si>
  <si>
    <t>増減率
（Ｃ）/(B)</t>
  </si>
  <si>
    <t>当初予算額（Ａ）</t>
  </si>
  <si>
    <t>構成比</t>
  </si>
  <si>
    <t>当初予算額（Ｂ）</t>
  </si>
  <si>
    <t>市町村税</t>
  </si>
  <si>
    <t>うち個人住民税</t>
  </si>
  <si>
    <t>うち法人住民税</t>
  </si>
  <si>
    <t>うち固定資産税</t>
  </si>
  <si>
    <t>地方譲与税</t>
  </si>
  <si>
    <t>地方消費税交付金</t>
  </si>
  <si>
    <t>その他税交付金等　※１</t>
  </si>
  <si>
    <t>地方特例交付金</t>
  </si>
  <si>
    <t>地方交付税</t>
  </si>
  <si>
    <t>普通交付税</t>
  </si>
  <si>
    <t>特別交付税</t>
  </si>
  <si>
    <t>分担金及び負担金</t>
  </si>
  <si>
    <t>使用料及び手数料</t>
  </si>
  <si>
    <t>国庫支出金</t>
  </si>
  <si>
    <t>建設事業に係るもの</t>
  </si>
  <si>
    <t>建設事業以外</t>
  </si>
  <si>
    <t>県支出金</t>
  </si>
  <si>
    <t>財産収入</t>
  </si>
  <si>
    <t>寄附金</t>
  </si>
  <si>
    <t>繰入金</t>
  </si>
  <si>
    <t>繰越金</t>
  </si>
  <si>
    <t>諸収入</t>
  </si>
  <si>
    <t>地方債</t>
  </si>
  <si>
    <t>歳　入　合　計</t>
  </si>
  <si>
    <t>３．歳出（性質別）</t>
  </si>
  <si>
    <t>人件費</t>
  </si>
  <si>
    <t>うち職員給</t>
  </si>
  <si>
    <t>うち退職手当</t>
  </si>
  <si>
    <t>扶助費</t>
  </si>
  <si>
    <t>公債費</t>
  </si>
  <si>
    <t>元金</t>
  </si>
  <si>
    <t>利子</t>
  </si>
  <si>
    <t>義務的経費合計　（A)</t>
  </si>
  <si>
    <t>普通建設事業費</t>
  </si>
  <si>
    <t>国庫補助事業費</t>
  </si>
  <si>
    <t>災害復旧費</t>
  </si>
  <si>
    <t>投資的経費合計　（B)</t>
  </si>
  <si>
    <t>物件費</t>
  </si>
  <si>
    <t>維持補修費</t>
  </si>
  <si>
    <t>補助費等</t>
  </si>
  <si>
    <t>積立金</t>
  </si>
  <si>
    <t>財政調整基金積立金</t>
  </si>
  <si>
    <t>減債基金積立金</t>
  </si>
  <si>
    <t>その他特定目的基金積立金</t>
  </si>
  <si>
    <t>投資及び出資金</t>
  </si>
  <si>
    <t>貸付金</t>
  </si>
  <si>
    <t>繰出金</t>
  </si>
  <si>
    <t>予備費</t>
  </si>
  <si>
    <t>その他の経費合計　（C)</t>
  </si>
  <si>
    <t>歳　出　合　計　（A＋B＋Ｃ）</t>
  </si>
  <si>
    <t>３．歳出（目的別）</t>
  </si>
  <si>
    <t>歳　出　合　計</t>
  </si>
  <si>
    <t>宮代町</t>
  </si>
  <si>
    <t>朝霞市</t>
  </si>
  <si>
    <t>平成26年度
当初予算額</t>
  </si>
  <si>
    <t>（単位：千円、％）</t>
  </si>
  <si>
    <t>※１</t>
  </si>
  <si>
    <t>議会費</t>
  </si>
  <si>
    <t>総務費</t>
  </si>
  <si>
    <t>民生費</t>
  </si>
  <si>
    <t>衛生費</t>
  </si>
  <si>
    <t>労働費</t>
  </si>
  <si>
    <t>農林水産業費</t>
  </si>
  <si>
    <t>商工費</t>
  </si>
  <si>
    <t>土木費</t>
  </si>
  <si>
    <t>消防費</t>
  </si>
  <si>
    <t>教育費</t>
  </si>
  <si>
    <t>災害復旧費</t>
  </si>
  <si>
    <t>公債費</t>
  </si>
  <si>
    <t>諸支出金</t>
  </si>
  <si>
    <t>予備費</t>
  </si>
  <si>
    <t xml:space="preserve"> </t>
  </si>
  <si>
    <t>平成27年度
当初予算額</t>
  </si>
  <si>
    <r>
      <t>平成２７年度一般会計当初予算の状況</t>
    </r>
    <r>
      <rPr>
        <sz val="14"/>
        <rFont val="ＭＳ Ｐゴシック"/>
        <family val="3"/>
      </rPr>
      <t xml:space="preserve"> (※吉川市を除く)</t>
    </r>
  </si>
  <si>
    <t>※骨格予算を編成した吉川市を除く。なお、参考までに吉川市の年度開始時の一般会計予算の予算規模は以下のとおりです。</t>
  </si>
  <si>
    <t>市町村名</t>
  </si>
  <si>
    <t>全市町村</t>
  </si>
  <si>
    <t>うち臨時財政対策債</t>
  </si>
  <si>
    <t>国直轄事業負担金</t>
  </si>
  <si>
    <t>単独事業費</t>
  </si>
  <si>
    <t>令和2年度
当初予算額</t>
  </si>
  <si>
    <t>　「その他税交付金等」は、利子割交付金、配当割交付金、分離課税所得割交付金、株式等譲渡所得割交付金、ゴルフ場利用税交付金、環境性能割交付金、軽油引取税交付金、法人事業税交付金、国有提供施設等所在市町村助成交付金及び交通安全対策特別交付金の合計額である。</t>
  </si>
  <si>
    <t>令和３年度一般会計当初予算の状況</t>
  </si>
  <si>
    <t>　　　　(Ａ)</t>
  </si>
  <si>
    <t>令和3年度
当初予算額</t>
  </si>
  <si>
    <t>令和2年度</t>
  </si>
  <si>
    <t>令和3年度</t>
  </si>
  <si>
    <t>令和3年度</t>
  </si>
  <si>
    <t>令和２年度</t>
  </si>
  <si>
    <t>令和３年度</t>
  </si>
  <si>
    <t>Ａ</t>
  </si>
  <si>
    <t>Ｂ</t>
  </si>
  <si>
    <t>Ｃ</t>
  </si>
  <si>
    <t>Ｅ</t>
  </si>
  <si>
    <t>財政調整基金</t>
  </si>
  <si>
    <t>減債基金</t>
  </si>
  <si>
    <t>小　計</t>
  </si>
  <si>
    <t>その他特定目的基金</t>
  </si>
  <si>
    <t>合　計</t>
  </si>
  <si>
    <t>令和元年度末
現在高</t>
  </si>
  <si>
    <t>令和２年度末－
令和元年度末
増減額</t>
  </si>
  <si>
    <t>令和２年度末－
令和元年度末
増減率</t>
  </si>
  <si>
    <t>令和３年度末－
令和２年度末
増減額</t>
  </si>
  <si>
    <t>令和３年度末－
令和２年度末
増減率</t>
  </si>
  <si>
    <t>令和２年度末
現在高見込額</t>
  </si>
  <si>
    <t>令和３年度末
現在高見込額</t>
  </si>
  <si>
    <t>さいたま市</t>
  </si>
  <si>
    <t>川口市</t>
  </si>
  <si>
    <t>加須市</t>
  </si>
  <si>
    <t>深谷市</t>
  </si>
  <si>
    <t>朝霞市</t>
  </si>
  <si>
    <t>久喜市</t>
  </si>
  <si>
    <t>白岡市</t>
  </si>
  <si>
    <t>宮代町</t>
  </si>
  <si>
    <t>団体名</t>
  </si>
  <si>
    <t>令和３年度予算</t>
  </si>
  <si>
    <t>年度末
現在高見込額</t>
  </si>
  <si>
    <t>積立額</t>
  </si>
  <si>
    <t>取崩額</t>
  </si>
  <si>
    <t>令和元年度末現在高</t>
  </si>
  <si>
    <t>市計</t>
  </si>
  <si>
    <t>町村計</t>
  </si>
  <si>
    <t>県計</t>
  </si>
  <si>
    <t>４．基金（総括表）</t>
  </si>
  <si>
    <t>４．基金（市町村別財政調整基金残高）</t>
  </si>
  <si>
    <t>（D／A）</t>
  </si>
  <si>
    <t>令和２年度末
現在高見込額</t>
  </si>
  <si>
    <t>（E／Ｂ）</t>
  </si>
  <si>
    <t>Ａ　</t>
  </si>
  <si>
    <t>B　</t>
  </si>
  <si>
    <t>C　</t>
  </si>
  <si>
    <t>（B－A）　　D　</t>
  </si>
  <si>
    <t>（Ｃ－Ｂ）　　E　</t>
  </si>
  <si>
    <t>R3-R2
増減額
（Ｄ－Ａ）</t>
  </si>
  <si>
    <t>R3-R2
増減率
（Ｅ／Ａ）</t>
  </si>
  <si>
    <t>※１　　　　　Ｄ</t>
  </si>
  <si>
    <t>※１　令和３年度末現在高は、令和２年度末現在高見込額に対して積立額と取崩額を増減する他、決算剰余金の積立見込額がさらに加えられることがある。
　　　　そのため、Ａ＋Ｂ－ＣがＤと一致しないことがある。</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</si>
</sst>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0_ ;[Red]\-#,##0.0\ "/>
    <numFmt numFmtId="178" formatCode="#,##0;&quot;△ &quot;#,##0"/>
    <numFmt numFmtId="179" formatCode="#,##0;&quot;▲ &quot;#,##0"/>
    <numFmt numFmtId="180" formatCode="#,##0.0;&quot;▲ &quot;#,##0.0"/>
    <numFmt numFmtId="181" formatCode="0.0;&quot;△ &quot;0.0"/>
    <numFmt numFmtId="182" formatCode="#,##0.000000000000000000000000000000;&quot;▲ &quot;#,##0.000000000000000000000000000000"/>
    <numFmt numFmtId="183" formatCode="#,##0.00;&quot;▲ &quot;#,##0.00"/>
    <numFmt numFmtId="184" formatCode="#,##0.000;&quot;▲ &quot;#,##0.000"/>
    <numFmt numFmtId="185" formatCode="#,##0.0000;&quot;▲ &quot;#,##0.0000"/>
    <numFmt numFmtId="186" formatCode="#,##0.00000;&quot;▲ &quot;#,##0.00000"/>
    <numFmt numFmtId="187" formatCode="#,##0.000000;&quot;▲ &quot;#,##0.000000"/>
    <numFmt numFmtId="188" formatCode="#,##0.0%;&quot;△ &quot;#,##0.0%"/>
    <numFmt numFmtId="189" formatCode="#,##0.0;&quot;△ &quot;#,##0.0"/>
    <numFmt numFmtId="190" formatCode="#,##0.00;&quot;△ &quot;#,##0.00"/>
    <numFmt numFmtId="191" formatCode="#,##0.0%;&quot;▲ &quot;#,##0.0%"/>
    <numFmt numFmtId="192" formatCode="0_);[Red]\(0\)"/>
    <numFmt numFmtId="193" formatCode="#,##0.000;&quot;△ &quot;#,##0.000"/>
    <numFmt numFmtId="194" formatCode="&quot;Yes&quot;;&quot;Yes&quot;;&quot;No&quot;"/>
    <numFmt numFmtId="195" formatCode="&quot;True&quot;;&quot;True&quot;;&quot;False&quot;"/>
    <numFmt numFmtId="196" formatCode="&quot;On&quot;;&quot;On&quot;;&quot;Off&quot;"/>
    <numFmt numFmtId="197" formatCode="[$€-2]\ #,##0.00_);[Red]\([$€-2]\ #,##0.00\)"/>
  </numFmts>
  <fonts count="66">
    <font>
      <sz val="11"/>
      <name val="ＭＳ Ｐゴシック"/>
      <family val="3"/>
    </font>
    <font>
      <sz val="11"/>
      <color indexed="8"/>
      <name val="ＭＳ Ｐゴシック"/>
      <family val="3"/>
    </font>
    <font>
      <sz val="20"/>
      <name val="ＭＳ Ｐゴシック"/>
      <family val="3"/>
    </font>
    <font>
      <sz val="14"/>
      <name val="ＭＳ Ｐゴシック"/>
      <family val="3"/>
    </font>
    <font>
      <sz val="6"/>
      <name val="ＭＳ Ｐゴシック"/>
      <family val="3"/>
    </font>
    <font>
      <sz val="1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8"/>
      <name val="ＭＳ Ｐゴシック"/>
      <family val="3"/>
    </font>
    <font>
      <sz val="9"/>
      <name val="ＭＳ Ｐゴシック"/>
      <family val="3"/>
    </font>
    <font>
      <b/>
      <sz val="13"/>
      <color indexed="54"/>
      <name val="ＭＳ Ｐゴシック"/>
      <family val="3"/>
    </font>
    <font>
      <u val="single"/>
      <sz val="11"/>
      <color indexed="12"/>
      <name val="ＭＳ Ｐゴシック"/>
      <family val="3"/>
    </font>
    <font>
      <u val="single"/>
      <sz val="11"/>
      <color indexed="20"/>
      <name val="ＭＳ Ｐゴシック"/>
      <family val="3"/>
    </font>
    <font>
      <sz val="10"/>
      <color indexed="10"/>
      <name val="ＭＳ Ｐゴシック"/>
      <family val="3"/>
    </font>
    <font>
      <sz val="16"/>
      <color indexed="8"/>
      <name val="ＭＳ Ｐゴシック"/>
      <family val="3"/>
    </font>
    <font>
      <sz val="10"/>
      <color indexed="8"/>
      <name val="ＭＳ Ｐゴシック"/>
      <family val="3"/>
    </font>
    <font>
      <sz val="20"/>
      <color indexed="8"/>
      <name val="ＭＳ Ｐゴシック"/>
      <family val="3"/>
    </font>
    <font>
      <sz val="14"/>
      <color indexed="8"/>
      <name val="ＭＳ Ｐゴシック"/>
      <family val="3"/>
    </font>
    <font>
      <sz val="12"/>
      <color indexed="10"/>
      <name val="ＭＳ Ｐゴシック"/>
      <family val="3"/>
    </font>
    <font>
      <sz val="12"/>
      <color indexed="8"/>
      <name val="ＭＳ Ｐゴシック"/>
      <family val="3"/>
    </font>
    <font>
      <sz val="8"/>
      <color indexed="10"/>
      <name val="ＭＳ Ｐゴシック"/>
      <family val="3"/>
    </font>
    <font>
      <sz val="9"/>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0"/>
      <color rgb="FFFF0000"/>
      <name val="ＭＳ Ｐゴシック"/>
      <family val="3"/>
    </font>
    <font>
      <sz val="16"/>
      <color theme="1"/>
      <name val="ＭＳ Ｐゴシック"/>
      <family val="3"/>
    </font>
    <font>
      <sz val="10"/>
      <color theme="1"/>
      <name val="ＭＳ Ｐゴシック"/>
      <family val="3"/>
    </font>
    <font>
      <sz val="20"/>
      <color theme="1"/>
      <name val="ＭＳ Ｐゴシック"/>
      <family val="3"/>
    </font>
    <font>
      <sz val="14"/>
      <color theme="1"/>
      <name val="ＭＳ Ｐゴシック"/>
      <family val="3"/>
    </font>
    <font>
      <sz val="12"/>
      <color rgb="FFFF0000"/>
      <name val="ＭＳ Ｐゴシック"/>
      <family val="3"/>
    </font>
    <font>
      <sz val="12"/>
      <color theme="1"/>
      <name val="ＭＳ Ｐゴシック"/>
      <family val="3"/>
    </font>
    <font>
      <sz val="8"/>
      <color rgb="FFFF0000"/>
      <name val="ＭＳ Ｐゴシック"/>
      <family val="3"/>
    </font>
    <font>
      <sz val="9"/>
      <color theme="1"/>
      <name val="ＭＳ Ｐゴシック"/>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color indexed="63"/>
      </left>
      <right style="medium"/>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double"/>
      <bottom style="medium"/>
    </border>
    <border>
      <left>
        <color indexed="63"/>
      </left>
      <right style="medium"/>
      <top style="double"/>
      <bottom style="medium"/>
    </border>
    <border>
      <left style="medium"/>
      <right style="thin"/>
      <top style="double"/>
      <bottom style="medium"/>
    </border>
    <border>
      <left style="thin"/>
      <right style="thin"/>
      <top style="double"/>
      <bottom style="medium"/>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double"/>
    </border>
    <border>
      <left style="thin"/>
      <right style="medium"/>
      <top style="thin"/>
      <bottom style="double"/>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medium"/>
      <right style="thin"/>
      <top style="thin"/>
      <bottom style="dotted"/>
    </border>
    <border>
      <left style="medium"/>
      <right style="thin"/>
      <top style="thin"/>
      <bottom style="hair"/>
    </border>
    <border>
      <left>
        <color indexed="63"/>
      </left>
      <right style="thin"/>
      <top style="thin"/>
      <bottom style="dotted"/>
    </border>
    <border>
      <left style="medium"/>
      <right style="thin"/>
      <top style="dotted"/>
      <bottom style="thin"/>
    </border>
    <border>
      <left style="medium"/>
      <right style="thin"/>
      <top style="hair"/>
      <bottom style="thin"/>
    </border>
    <border>
      <left>
        <color indexed="63"/>
      </left>
      <right style="thin"/>
      <top style="dotted"/>
      <bottom style="thin"/>
    </border>
    <border>
      <left style="medium"/>
      <right style="thin"/>
      <top style="dotted"/>
      <bottom style="double"/>
    </border>
    <border>
      <left>
        <color indexed="63"/>
      </left>
      <right style="thin"/>
      <top style="dotted"/>
      <bottom style="double"/>
    </border>
    <border>
      <left>
        <color indexed="63"/>
      </left>
      <right style="thin"/>
      <top>
        <color indexed="63"/>
      </top>
      <bottom style="medium"/>
    </border>
    <border>
      <left style="medium"/>
      <right style="thin"/>
      <top style="dotted"/>
      <bottom style="dotted"/>
    </border>
    <border>
      <left>
        <color indexed="63"/>
      </left>
      <right style="thin"/>
      <top style="dotted"/>
      <bottom style="dotted"/>
    </border>
    <border>
      <left>
        <color indexed="63"/>
      </left>
      <right style="thin"/>
      <top style="double"/>
      <bottom style="medium"/>
    </border>
    <border>
      <left style="medium"/>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style="double"/>
      <bottom style="medium"/>
    </border>
    <border>
      <left style="thin"/>
      <right>
        <color indexed="63"/>
      </right>
      <top>
        <color indexed="63"/>
      </top>
      <bottom style="medium"/>
    </border>
    <border>
      <left style="thin"/>
      <right style="thin"/>
      <top style="thin"/>
      <bottom style="thin"/>
    </border>
    <border>
      <left style="thin"/>
      <right style="medium"/>
      <top style="thin"/>
      <bottom style="dotted"/>
    </border>
    <border>
      <left style="thin"/>
      <right style="medium"/>
      <top style="dotted"/>
      <bottom style="dotted"/>
    </border>
    <border>
      <left style="thin"/>
      <right style="medium"/>
      <top style="dotted"/>
      <bottom style="thin"/>
    </border>
    <border>
      <left style="thin"/>
      <right style="medium"/>
      <top style="dotted"/>
      <bottom>
        <color indexed="63"/>
      </bottom>
    </border>
    <border>
      <left style="thin"/>
      <right style="medium"/>
      <top>
        <color indexed="63"/>
      </top>
      <bottom style="dotted"/>
    </border>
    <border>
      <left>
        <color indexed="63"/>
      </left>
      <right>
        <color indexed="63"/>
      </right>
      <top style="medium"/>
      <bottom>
        <color indexed="63"/>
      </bottom>
    </border>
    <border>
      <left style="thin"/>
      <right style="medium"/>
      <top style="thin"/>
      <bottom style="medium"/>
    </border>
    <border>
      <left style="medium"/>
      <right style="thin"/>
      <top>
        <color indexed="63"/>
      </top>
      <bottom style="dotted"/>
    </border>
    <border>
      <left>
        <color indexed="63"/>
      </left>
      <right style="medium"/>
      <top>
        <color indexed="63"/>
      </top>
      <bottom>
        <color indexed="63"/>
      </bottom>
    </border>
    <border>
      <left>
        <color indexed="63"/>
      </left>
      <right style="medium"/>
      <top style="thin"/>
      <bottom style="dotted"/>
    </border>
    <border>
      <left>
        <color indexed="63"/>
      </left>
      <right style="medium"/>
      <top style="dotted"/>
      <bottom style="dotted"/>
    </border>
    <border>
      <left>
        <color indexed="63"/>
      </left>
      <right style="medium"/>
      <top style="dotted"/>
      <bottom style="thin"/>
    </border>
    <border>
      <left>
        <color indexed="63"/>
      </left>
      <right style="medium"/>
      <top>
        <color indexed="63"/>
      </top>
      <bottom style="dotted"/>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style="thin"/>
      <right>
        <color indexed="63"/>
      </right>
      <top style="dotted"/>
      <bottom style="thin"/>
    </border>
    <border>
      <left>
        <color indexed="63"/>
      </left>
      <right>
        <color indexed="63"/>
      </right>
      <top style="dotted"/>
      <bottom style="thin"/>
    </border>
    <border>
      <left>
        <color indexed="63"/>
      </left>
      <right>
        <color indexed="63"/>
      </right>
      <top style="thin"/>
      <bottom>
        <color indexed="63"/>
      </bottom>
    </border>
    <border>
      <left style="medium"/>
      <right style="thin"/>
      <top>
        <color indexed="63"/>
      </top>
      <bottom style="double"/>
    </border>
    <border>
      <left style="thin"/>
      <right>
        <color indexed="63"/>
      </right>
      <top style="dotted"/>
      <bottom style="double"/>
    </border>
    <border>
      <left>
        <color indexed="63"/>
      </left>
      <right>
        <color indexed="63"/>
      </right>
      <top style="dotted"/>
      <bottom style="double"/>
    </border>
    <border>
      <left>
        <color indexed="63"/>
      </left>
      <right style="medium"/>
      <top style="dotted"/>
      <bottom style="double"/>
    </border>
    <border>
      <left style="medium"/>
      <right>
        <color indexed="63"/>
      </right>
      <top>
        <color indexed="63"/>
      </top>
      <bottom>
        <color indexed="63"/>
      </bottom>
    </border>
    <border>
      <left style="thin"/>
      <right>
        <color indexed="63"/>
      </right>
      <top style="dotted"/>
      <bottom style="dotted"/>
    </border>
    <border>
      <left>
        <color indexed="63"/>
      </left>
      <right>
        <color indexed="63"/>
      </right>
      <top style="dotted"/>
      <bottom style="dotted"/>
    </border>
    <border>
      <left>
        <color indexed="63"/>
      </left>
      <right>
        <color indexed="63"/>
      </right>
      <top style="double"/>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thin"/>
    </border>
    <border>
      <left style="medium"/>
      <right>
        <color indexed="63"/>
      </right>
      <top style="thin"/>
      <bottom style="double"/>
    </border>
    <border>
      <left>
        <color indexed="63"/>
      </left>
      <right>
        <color indexed="63"/>
      </right>
      <top style="thin"/>
      <bottom style="double"/>
    </border>
    <border>
      <left>
        <color indexed="63"/>
      </left>
      <right style="medium"/>
      <top style="thin"/>
      <bottom style="thin"/>
    </border>
    <border>
      <left style="thin"/>
      <right style="dotted"/>
      <top>
        <color indexed="63"/>
      </top>
      <bottom style="thin"/>
    </border>
    <border>
      <left>
        <color indexed="63"/>
      </left>
      <right style="thin"/>
      <top style="medium"/>
      <bottom>
        <color indexed="63"/>
      </bottom>
    </border>
    <border>
      <left>
        <color indexed="63"/>
      </left>
      <right style="thin"/>
      <top style="thin"/>
      <bottom style="thin"/>
    </border>
    <border>
      <left>
        <color indexed="63"/>
      </left>
      <right style="thin"/>
      <top>
        <color indexed="63"/>
      </top>
      <bottom>
        <color indexed="63"/>
      </bottom>
    </border>
    <border>
      <left style="medium"/>
      <right>
        <color indexed="63"/>
      </right>
      <top style="thin"/>
      <bottom>
        <color indexed="63"/>
      </bottom>
    </border>
    <border>
      <left style="medium"/>
      <right>
        <color indexed="63"/>
      </right>
      <top style="medium"/>
      <bottom style="thin"/>
    </border>
    <border>
      <left>
        <color indexed="63"/>
      </left>
      <right style="medium"/>
      <top style="medium"/>
      <bottom style="thin"/>
    </border>
    <border>
      <left style="thin"/>
      <right style="dotted"/>
      <top style="thin"/>
      <bottom style="dotted"/>
    </border>
    <border>
      <left>
        <color indexed="63"/>
      </left>
      <right>
        <color indexed="63"/>
      </right>
      <top>
        <color indexed="63"/>
      </top>
      <bottom style="thin"/>
    </border>
    <border>
      <left style="thin"/>
      <right style="dotted"/>
      <top style="dotted"/>
      <bottom style="dotted"/>
    </border>
    <border>
      <left style="medium"/>
      <right/>
      <top/>
      <bottom style="thin"/>
    </border>
    <border>
      <left/>
      <right style="thin"/>
      <top/>
      <bottom style="thin"/>
    </border>
    <border>
      <left style="thin"/>
      <right style="double"/>
      <top style="thin"/>
      <bottom style="medium"/>
    </border>
    <border>
      <left style="thin"/>
      <right/>
      <top style="thin"/>
      <bottom style="medium"/>
    </border>
    <border>
      <left style="thin"/>
      <right/>
      <top style="thin"/>
      <bottom style="thin"/>
    </border>
    <border>
      <left/>
      <right style="medium"/>
      <top/>
      <bottom style="thin"/>
    </border>
    <border>
      <left>
        <color indexed="63"/>
      </left>
      <right style="double"/>
      <top style="thin"/>
      <bottom style="thin"/>
    </border>
    <border>
      <left>
        <color indexed="63"/>
      </left>
      <right style="double"/>
      <top style="thin"/>
      <bottom style="medium"/>
    </border>
    <border>
      <left style="thin"/>
      <right style="double"/>
      <top/>
      <bottom style="thin"/>
    </border>
    <border>
      <left style="thin"/>
      <right style="double"/>
      <top style="thin"/>
      <bottom style="thin"/>
    </border>
    <border>
      <left style="double"/>
      <right style="double"/>
      <top/>
      <bottom style="thin"/>
    </border>
    <border>
      <left style="medium"/>
      <right style="double"/>
      <top style="thin"/>
      <bottom style="thin"/>
    </border>
    <border>
      <left style="medium"/>
      <right style="double"/>
      <top style="thin"/>
      <bottom style="medium"/>
    </border>
    <border>
      <left>
        <color indexed="63"/>
      </left>
      <right style="medium"/>
      <top style="thin"/>
      <bottom style="medium"/>
    </border>
    <border>
      <left style="medium"/>
      <right style="double"/>
      <top/>
      <bottom style="thin"/>
    </border>
    <border>
      <left style="thin"/>
      <right>
        <color indexed="63"/>
      </right>
      <top style="medium"/>
      <bottom>
        <color indexed="63"/>
      </bottom>
    </border>
    <border>
      <left style="thin"/>
      <right style="medium"/>
      <top style="medium"/>
      <bottom style="thin"/>
    </border>
    <border>
      <left>
        <color indexed="63"/>
      </left>
      <right style="thin"/>
      <top style="medium"/>
      <bottom style="thin"/>
    </border>
    <border>
      <left>
        <color indexed="63"/>
      </left>
      <right style="thin"/>
      <top style="thin"/>
      <bottom style="medium"/>
    </border>
    <border>
      <left>
        <color indexed="63"/>
      </left>
      <right style="medium"/>
      <top style="thin"/>
      <bottom style="double"/>
    </border>
    <border>
      <left style="medium"/>
      <right style="double"/>
      <top style="medium"/>
      <bottom>
        <color indexed="63"/>
      </bottom>
    </border>
    <border>
      <left style="medium"/>
      <right style="double"/>
      <top>
        <color indexed="63"/>
      </top>
      <bottom>
        <color indexed="63"/>
      </bottom>
    </border>
    <border>
      <left style="thin"/>
      <right style="double"/>
      <top style="medium"/>
      <bottom/>
    </border>
    <border>
      <left style="thin"/>
      <right style="double"/>
      <top/>
      <bottom/>
    </border>
    <border>
      <left style="double"/>
      <right style="double"/>
      <top style="medium"/>
      <bottom/>
    </border>
    <border>
      <left style="double"/>
      <right style="double"/>
      <top/>
      <bottom/>
    </border>
    <border>
      <left style="thin"/>
      <right style="thin"/>
      <top style="thin"/>
      <bottom style="medium"/>
    </border>
    <border>
      <left style="double"/>
      <right style="double"/>
      <top style="thin"/>
      <bottom style="thin"/>
    </border>
    <border>
      <left style="thin"/>
      <right style="thin"/>
      <top style="thin"/>
      <bottom>
        <color indexed="63"/>
      </bottom>
    </border>
  </borders>
  <cellStyleXfs count="15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8"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8"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8"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8"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8"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8"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8"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8"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8"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9"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9"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9"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9"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9"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9"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39"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39"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39"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39"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9"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9"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1" fillId="44" borderId="1" applyNumberFormat="0" applyAlignment="0" applyProtection="0"/>
    <xf numFmtId="0" fontId="9" fillId="45" borderId="2" applyNumberFormat="0" applyAlignment="0" applyProtection="0"/>
    <xf numFmtId="0" fontId="9" fillId="45" borderId="2" applyNumberFormat="0" applyAlignment="0" applyProtection="0"/>
    <xf numFmtId="0" fontId="42" fillId="46" borderId="0" applyNumberFormat="0" applyBorder="0" applyAlignment="0" applyProtection="0"/>
    <xf numFmtId="0" fontId="10" fillId="47" borderId="0" applyNumberFormat="0" applyBorder="0" applyAlignment="0" applyProtection="0"/>
    <xf numFmtId="0" fontId="10" fillId="47" borderId="0" applyNumberFormat="0" applyBorder="0" applyAlignment="0" applyProtection="0"/>
    <xf numFmtId="9" fontId="38"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38" fillId="48" borderId="3" applyNumberFormat="0" applyFont="0" applyAlignment="0" applyProtection="0"/>
    <xf numFmtId="0" fontId="0" fillId="49" borderId="4" applyNumberFormat="0" applyFont="0" applyAlignment="0" applyProtection="0"/>
    <xf numFmtId="0" fontId="0" fillId="49" borderId="4" applyNumberFormat="0" applyFont="0" applyAlignment="0" applyProtection="0"/>
    <xf numFmtId="0" fontId="44"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5" fillId="5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46" fillId="51" borderId="7" applyNumberFormat="0" applyAlignment="0" applyProtection="0"/>
    <xf numFmtId="0" fontId="13" fillId="52" borderId="8" applyNumberFormat="0" applyAlignment="0" applyProtection="0"/>
    <xf numFmtId="0" fontId="13" fillId="52" borderId="8" applyNumberFormat="0" applyAlignment="0" applyProtection="0"/>
    <xf numFmtId="0" fontId="4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38" fillId="0" borderId="0" applyFont="0" applyFill="0" applyBorder="0" applyAlignment="0" applyProtection="0"/>
    <xf numFmtId="38" fontId="0" fillId="0" borderId="0" applyFont="0" applyFill="0" applyBorder="0" applyAlignment="0" applyProtection="0"/>
    <xf numFmtId="38" fontId="38" fillId="0" borderId="0" applyFont="0" applyFill="0" applyBorder="0" applyAlignment="0" applyProtection="0"/>
    <xf numFmtId="0" fontId="48" fillId="0" borderId="9" applyNumberFormat="0" applyFill="0" applyAlignment="0" applyProtection="0"/>
    <xf numFmtId="0" fontId="15" fillId="0" borderId="10" applyNumberFormat="0" applyFill="0" applyAlignment="0" applyProtection="0"/>
    <xf numFmtId="0" fontId="15" fillId="0" borderId="10" applyNumberFormat="0" applyFill="0" applyAlignment="0" applyProtection="0"/>
    <xf numFmtId="0" fontId="49"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50" fillId="0" borderId="13" applyNumberFormat="0" applyFill="0" applyAlignment="0" applyProtection="0"/>
    <xf numFmtId="0" fontId="17" fillId="0" borderId="14" applyNumberFormat="0" applyFill="0" applyAlignment="0" applyProtection="0"/>
    <xf numFmtId="0" fontId="17" fillId="0" borderId="14" applyNumberFormat="0" applyFill="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1" fillId="0" borderId="15" applyNumberFormat="0" applyFill="0" applyAlignment="0" applyProtection="0"/>
    <xf numFmtId="0" fontId="18" fillId="0" borderId="16" applyNumberFormat="0" applyFill="0" applyAlignment="0" applyProtection="0"/>
    <xf numFmtId="0" fontId="18" fillId="0" borderId="16" applyNumberFormat="0" applyFill="0" applyAlignment="0" applyProtection="0"/>
    <xf numFmtId="0" fontId="52" fillId="51" borderId="17" applyNumberFormat="0" applyAlignment="0" applyProtection="0"/>
    <xf numFmtId="0" fontId="19" fillId="52" borderId="18" applyNumberFormat="0" applyAlignment="0" applyProtection="0"/>
    <xf numFmtId="0" fontId="19" fillId="52" borderId="18" applyNumberFormat="0" applyAlignment="0" applyProtection="0"/>
    <xf numFmtId="0" fontId="5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6" fontId="38" fillId="0" borderId="0" applyFont="0" applyFill="0" applyBorder="0" applyAlignment="0" applyProtection="0"/>
    <xf numFmtId="8" fontId="38" fillId="0" borderId="0" applyFont="0" applyFill="0" applyBorder="0" applyAlignment="0" applyProtection="0"/>
    <xf numFmtId="0" fontId="54" fillId="53" borderId="7" applyNumberFormat="0" applyAlignment="0" applyProtection="0"/>
    <xf numFmtId="0" fontId="21" fillId="13" borderId="8" applyNumberFormat="0" applyAlignment="0" applyProtection="0"/>
    <xf numFmtId="0" fontId="21" fillId="13" borderId="8" applyNumberFormat="0" applyAlignment="0" applyProtection="0"/>
    <xf numFmtId="0" fontId="6" fillId="0" borderId="0">
      <alignment vertical="center"/>
      <protection/>
    </xf>
    <xf numFmtId="0" fontId="0" fillId="0" borderId="0">
      <alignment vertical="center"/>
      <protection/>
    </xf>
    <xf numFmtId="0" fontId="0" fillId="0" borderId="0">
      <alignment/>
      <protection/>
    </xf>
    <xf numFmtId="0" fontId="38" fillId="0" borderId="0">
      <alignment vertical="center"/>
      <protection/>
    </xf>
    <xf numFmtId="0" fontId="55" fillId="0" borderId="0" applyNumberFormat="0" applyFill="0" applyBorder="0" applyAlignment="0" applyProtection="0"/>
    <xf numFmtId="0" fontId="22" fillId="0" borderId="0">
      <alignment/>
      <protection/>
    </xf>
    <xf numFmtId="0" fontId="56" fillId="54"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cellStyleXfs>
  <cellXfs count="437">
    <xf numFmtId="0" fontId="0" fillId="0" borderId="0" xfId="0" applyAlignment="1">
      <alignment/>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176" fontId="5" fillId="0" borderId="0" xfId="114" applyNumberFormat="1" applyFont="1" applyFill="1" applyAlignment="1">
      <alignment vertical="center"/>
    </xf>
    <xf numFmtId="177" fontId="5" fillId="0" borderId="0" xfId="0" applyNumberFormat="1" applyFont="1" applyFill="1" applyAlignment="1">
      <alignment vertical="center"/>
    </xf>
    <xf numFmtId="176" fontId="5" fillId="0" borderId="0" xfId="0" applyNumberFormat="1" applyFont="1" applyFill="1" applyAlignment="1">
      <alignment vertical="center"/>
    </xf>
    <xf numFmtId="0" fontId="0"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19" xfId="0" applyFont="1" applyFill="1" applyBorder="1" applyAlignment="1">
      <alignment horizontal="right" vertical="center"/>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2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Alignment="1">
      <alignment vertical="center" wrapTex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3" xfId="0" applyFont="1" applyFill="1" applyBorder="1" applyAlignment="1">
      <alignment horizontal="right" vertical="center" wrapText="1"/>
    </xf>
    <xf numFmtId="0" fontId="6" fillId="0" borderId="25" xfId="0" applyFont="1" applyFill="1" applyBorder="1" applyAlignment="1">
      <alignment horizontal="right" vertical="center" wrapText="1"/>
    </xf>
    <xf numFmtId="0" fontId="6" fillId="0" borderId="24" xfId="0" applyFont="1" applyFill="1" applyBorder="1" applyAlignment="1">
      <alignment horizontal="right" vertical="center" wrapText="1"/>
    </xf>
    <xf numFmtId="0" fontId="6" fillId="0" borderId="26" xfId="0" applyFont="1" applyFill="1" applyBorder="1" applyAlignment="1">
      <alignment horizontal="center" vertical="center"/>
    </xf>
    <xf numFmtId="0" fontId="6" fillId="0" borderId="27" xfId="0" applyFont="1" applyFill="1" applyBorder="1" applyAlignment="1">
      <alignment vertical="center"/>
    </xf>
    <xf numFmtId="178" fontId="6" fillId="0" borderId="26" xfId="0" applyNumberFormat="1" applyFont="1" applyFill="1" applyBorder="1" applyAlignment="1">
      <alignment vertical="center"/>
    </xf>
    <xf numFmtId="178" fontId="6" fillId="0" borderId="28" xfId="0" applyNumberFormat="1" applyFont="1" applyFill="1" applyBorder="1" applyAlignment="1">
      <alignment vertical="center"/>
    </xf>
    <xf numFmtId="0" fontId="6" fillId="0" borderId="29" xfId="0" applyFont="1" applyFill="1" applyBorder="1" applyAlignment="1">
      <alignment horizontal="center" vertical="center"/>
    </xf>
    <xf numFmtId="0" fontId="6" fillId="0" borderId="30" xfId="0" applyFont="1" applyFill="1" applyBorder="1" applyAlignment="1">
      <alignment vertical="center"/>
    </xf>
    <xf numFmtId="179" fontId="6" fillId="0" borderId="31" xfId="0" applyNumberFormat="1" applyFont="1" applyFill="1" applyBorder="1" applyAlignment="1">
      <alignment vertical="center"/>
    </xf>
    <xf numFmtId="180" fontId="6" fillId="0" borderId="32" xfId="0" applyNumberFormat="1" applyFont="1" applyFill="1" applyBorder="1" applyAlignment="1">
      <alignment horizontal="right" vertical="center"/>
    </xf>
    <xf numFmtId="0" fontId="6" fillId="0" borderId="33" xfId="0" applyFont="1" applyFill="1" applyBorder="1" applyAlignment="1">
      <alignment horizontal="center" vertical="center"/>
    </xf>
    <xf numFmtId="0" fontId="6" fillId="0" borderId="34" xfId="0" applyFont="1" applyFill="1" applyBorder="1" applyAlignment="1">
      <alignment horizontal="left" vertical="center" wrapText="1"/>
    </xf>
    <xf numFmtId="0" fontId="6" fillId="0" borderId="35" xfId="0" applyFont="1" applyFill="1" applyBorder="1" applyAlignment="1">
      <alignment vertical="center"/>
    </xf>
    <xf numFmtId="0" fontId="6" fillId="0" borderId="36" xfId="0" applyFont="1" applyFill="1" applyBorder="1" applyAlignment="1">
      <alignment vertical="center"/>
    </xf>
    <xf numFmtId="178" fontId="6" fillId="0" borderId="37" xfId="0" applyNumberFormat="1" applyFont="1" applyFill="1" applyBorder="1" applyAlignment="1">
      <alignment vertical="center"/>
    </xf>
    <xf numFmtId="178" fontId="6" fillId="0" borderId="38" xfId="0" applyNumberFormat="1" applyFont="1" applyFill="1" applyBorder="1" applyAlignment="1">
      <alignment vertical="center"/>
    </xf>
    <xf numFmtId="179" fontId="6" fillId="0" borderId="38" xfId="0" applyNumberFormat="1" applyFont="1" applyFill="1" applyBorder="1" applyAlignment="1">
      <alignment vertical="center"/>
    </xf>
    <xf numFmtId="180" fontId="6" fillId="0" borderId="36"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178" fontId="6" fillId="0" borderId="0" xfId="0" applyNumberFormat="1" applyFont="1" applyFill="1" applyBorder="1" applyAlignment="1">
      <alignment vertical="center"/>
    </xf>
    <xf numFmtId="181" fontId="6" fillId="0" borderId="0" xfId="0" applyNumberFormat="1" applyFont="1" applyFill="1" applyBorder="1" applyAlignment="1">
      <alignment vertical="center"/>
    </xf>
    <xf numFmtId="0" fontId="6" fillId="0" borderId="39" xfId="0" applyFont="1" applyFill="1" applyBorder="1" applyAlignment="1">
      <alignment vertical="center"/>
    </xf>
    <xf numFmtId="0" fontId="6" fillId="0" borderId="40" xfId="0" applyFont="1" applyFill="1" applyBorder="1" applyAlignment="1">
      <alignment vertical="center"/>
    </xf>
    <xf numFmtId="178" fontId="6" fillId="0" borderId="41" xfId="0" applyNumberFormat="1" applyFont="1" applyFill="1" applyBorder="1" applyAlignment="1">
      <alignment vertical="center"/>
    </xf>
    <xf numFmtId="178" fontId="6" fillId="0" borderId="42" xfId="0" applyNumberFormat="1" applyFont="1" applyFill="1" applyBorder="1" applyAlignment="1">
      <alignment vertical="center"/>
    </xf>
    <xf numFmtId="179" fontId="6" fillId="0" borderId="42" xfId="0" applyNumberFormat="1" applyFont="1" applyFill="1" applyBorder="1" applyAlignment="1">
      <alignment vertical="center"/>
    </xf>
    <xf numFmtId="180" fontId="6" fillId="0" borderId="43" xfId="0" applyNumberFormat="1" applyFont="1" applyFill="1" applyBorder="1" applyAlignment="1">
      <alignment horizontal="right" vertical="center"/>
    </xf>
    <xf numFmtId="0" fontId="6" fillId="0" borderId="0" xfId="0" applyFont="1" applyFill="1" applyAlignment="1">
      <alignment vertical="top"/>
    </xf>
    <xf numFmtId="0" fontId="0" fillId="0" borderId="0" xfId="0" applyFill="1" applyBorder="1" applyAlignment="1">
      <alignment vertical="center"/>
    </xf>
    <xf numFmtId="0" fontId="6" fillId="0" borderId="0" xfId="0" applyFont="1" applyFill="1" applyBorder="1" applyAlignment="1">
      <alignment vertical="center"/>
    </xf>
    <xf numFmtId="3" fontId="6" fillId="0" borderId="0" xfId="0" applyNumberFormat="1" applyFont="1" applyFill="1" applyBorder="1" applyAlignment="1">
      <alignment vertical="center"/>
    </xf>
    <xf numFmtId="0" fontId="6" fillId="0" borderId="44" xfId="0" applyFont="1" applyFill="1" applyBorder="1" applyAlignment="1">
      <alignment horizontal="center" vertical="center"/>
    </xf>
    <xf numFmtId="0" fontId="6" fillId="0" borderId="45" xfId="0" applyFont="1" applyFill="1" applyBorder="1" applyAlignment="1">
      <alignment vertical="center"/>
    </xf>
    <xf numFmtId="0" fontId="6" fillId="0" borderId="46" xfId="0" applyFont="1" applyFill="1" applyBorder="1" applyAlignment="1">
      <alignment vertical="center"/>
    </xf>
    <xf numFmtId="0" fontId="0" fillId="0" borderId="47" xfId="0" applyFill="1" applyBorder="1" applyAlignment="1">
      <alignment vertical="center"/>
    </xf>
    <xf numFmtId="0" fontId="6" fillId="0" borderId="0" xfId="0" applyFont="1" applyFill="1" applyAlignment="1">
      <alignment horizontal="left" vertical="center" wrapText="1"/>
    </xf>
    <xf numFmtId="0" fontId="0" fillId="0" borderId="0" xfId="0" applyFill="1" applyAlignment="1">
      <alignment horizontal="center" vertical="center"/>
    </xf>
    <xf numFmtId="176" fontId="38" fillId="0" borderId="48" xfId="116" applyNumberFormat="1" applyFont="1" applyFill="1" applyBorder="1" applyAlignment="1">
      <alignment horizontal="center" vertical="center"/>
    </xf>
    <xf numFmtId="179" fontId="38" fillId="0" borderId="20" xfId="116" applyNumberFormat="1" applyFont="1" applyFill="1" applyBorder="1" applyAlignment="1">
      <alignment vertical="center"/>
    </xf>
    <xf numFmtId="179" fontId="38" fillId="0" borderId="49" xfId="116" applyNumberFormat="1" applyFont="1" applyFill="1" applyBorder="1" applyAlignment="1">
      <alignment vertical="center"/>
    </xf>
    <xf numFmtId="179" fontId="38" fillId="0" borderId="50" xfId="116" applyNumberFormat="1" applyFont="1" applyFill="1" applyBorder="1" applyAlignment="1">
      <alignment vertical="center"/>
    </xf>
    <xf numFmtId="179" fontId="38" fillId="0" borderId="51" xfId="116" applyNumberFormat="1" applyFont="1" applyFill="1" applyBorder="1" applyAlignment="1">
      <alignment vertical="center"/>
    </xf>
    <xf numFmtId="179" fontId="38" fillId="0" borderId="52" xfId="116" applyNumberFormat="1" applyFont="1" applyFill="1" applyBorder="1" applyAlignment="1">
      <alignment vertical="center"/>
    </xf>
    <xf numFmtId="179" fontId="38" fillId="0" borderId="53" xfId="116" applyNumberFormat="1" applyFont="1" applyFill="1" applyBorder="1" applyAlignment="1">
      <alignment vertical="center"/>
    </xf>
    <xf numFmtId="179" fontId="38" fillId="0" borderId="54" xfId="116" applyNumberFormat="1" applyFont="1" applyFill="1" applyBorder="1" applyAlignment="1">
      <alignment vertical="center"/>
    </xf>
    <xf numFmtId="179" fontId="38" fillId="0" borderId="29" xfId="116" applyNumberFormat="1" applyFont="1" applyFill="1" applyBorder="1" applyAlignment="1">
      <alignment vertical="center"/>
    </xf>
    <xf numFmtId="179" fontId="38" fillId="0" borderId="55" xfId="116" applyNumberFormat="1" applyFont="1" applyFill="1" applyBorder="1" applyAlignment="1">
      <alignment vertical="center"/>
    </xf>
    <xf numFmtId="179" fontId="38" fillId="0" borderId="56" xfId="116" applyNumberFormat="1" applyFont="1" applyFill="1" applyBorder="1" applyAlignment="1">
      <alignment vertical="center"/>
    </xf>
    <xf numFmtId="179" fontId="38" fillId="0" borderId="23" xfId="116" applyNumberFormat="1" applyFont="1" applyFill="1" applyBorder="1" applyAlignment="1">
      <alignment vertical="center"/>
    </xf>
    <xf numFmtId="179" fontId="38" fillId="0" borderId="57" xfId="116" applyNumberFormat="1" applyFont="1" applyFill="1" applyBorder="1" applyAlignment="1">
      <alignment vertical="center"/>
    </xf>
    <xf numFmtId="179" fontId="38" fillId="0" borderId="58" xfId="116" applyNumberFormat="1" applyFont="1" applyFill="1" applyBorder="1" applyAlignment="1">
      <alignment vertical="center"/>
    </xf>
    <xf numFmtId="179" fontId="38" fillId="0" borderId="59" xfId="116" applyNumberFormat="1" applyFont="1" applyFill="1" applyBorder="1" applyAlignment="1">
      <alignment vertical="center"/>
    </xf>
    <xf numFmtId="179" fontId="38" fillId="0" borderId="37" xfId="116" applyNumberFormat="1" applyFont="1" applyFill="1" applyBorder="1" applyAlignment="1">
      <alignment vertical="center"/>
    </xf>
    <xf numFmtId="179" fontId="38" fillId="0" borderId="60" xfId="116" applyNumberFormat="1" applyFont="1" applyFill="1" applyBorder="1" applyAlignment="1">
      <alignment vertical="center"/>
    </xf>
    <xf numFmtId="179" fontId="38" fillId="0" borderId="61" xfId="116" applyNumberFormat="1" applyFont="1" applyFill="1" applyBorder="1" applyAlignment="1">
      <alignment vertical="center"/>
    </xf>
    <xf numFmtId="179" fontId="38" fillId="0" borderId="33" xfId="116" applyNumberFormat="1" applyFont="1" applyFill="1" applyBorder="1" applyAlignment="1">
      <alignment vertical="center"/>
    </xf>
    <xf numFmtId="176" fontId="38" fillId="0" borderId="0" xfId="116" applyNumberFormat="1" applyFont="1" applyFill="1" applyAlignment="1">
      <alignment vertical="center"/>
    </xf>
    <xf numFmtId="179" fontId="38" fillId="0" borderId="62" xfId="116" applyNumberFormat="1" applyFont="1" applyFill="1" applyBorder="1" applyAlignment="1">
      <alignment vertical="center"/>
    </xf>
    <xf numFmtId="0" fontId="6" fillId="0" borderId="23" xfId="0" applyFont="1" applyFill="1" applyBorder="1" applyAlignment="1">
      <alignment horizontal="center" vertical="center"/>
    </xf>
    <xf numFmtId="0" fontId="6" fillId="0" borderId="25" xfId="0" applyFont="1" applyFill="1" applyBorder="1" applyAlignment="1">
      <alignment vertical="center"/>
    </xf>
    <xf numFmtId="178" fontId="6" fillId="0" borderId="62" xfId="0" applyNumberFormat="1" applyFont="1" applyFill="1" applyBorder="1" applyAlignment="1">
      <alignment vertical="center"/>
    </xf>
    <xf numFmtId="178" fontId="6" fillId="0" borderId="63" xfId="0" applyNumberFormat="1" applyFont="1" applyFill="1" applyBorder="1" applyAlignment="1">
      <alignment vertical="center"/>
    </xf>
    <xf numFmtId="180" fontId="6" fillId="0" borderId="64" xfId="0" applyNumberFormat="1" applyFont="1" applyFill="1" applyBorder="1" applyAlignment="1">
      <alignment horizontal="right" vertical="center"/>
    </xf>
    <xf numFmtId="178" fontId="6" fillId="0" borderId="43" xfId="0" applyNumberFormat="1" applyFont="1" applyFill="1" applyBorder="1" applyAlignment="1">
      <alignment vertical="center"/>
    </xf>
    <xf numFmtId="178" fontId="6" fillId="0" borderId="65" xfId="0" applyNumberFormat="1" applyFont="1" applyFill="1" applyBorder="1" applyAlignment="1">
      <alignment vertical="center"/>
    </xf>
    <xf numFmtId="0" fontId="0" fillId="0" borderId="66" xfId="0" applyFill="1" applyBorder="1" applyAlignment="1">
      <alignment vertical="center" shrinkToFit="1"/>
    </xf>
    <xf numFmtId="178" fontId="0" fillId="0" borderId="66" xfId="0" applyNumberFormat="1" applyFill="1" applyBorder="1" applyAlignment="1">
      <alignment vertical="center" shrinkToFit="1"/>
    </xf>
    <xf numFmtId="179" fontId="6" fillId="0" borderId="66" xfId="0" applyNumberFormat="1" applyFont="1" applyFill="1" applyBorder="1" applyAlignment="1">
      <alignment vertical="center" shrinkToFit="1"/>
    </xf>
    <xf numFmtId="180" fontId="6" fillId="0" borderId="66" xfId="0" applyNumberFormat="1" applyFont="1" applyFill="1" applyBorder="1" applyAlignment="1">
      <alignment horizontal="right" vertical="center" shrinkToFit="1"/>
    </xf>
    <xf numFmtId="0" fontId="47" fillId="0" borderId="0" xfId="0" applyFont="1" applyFill="1" applyAlignment="1">
      <alignment vertical="center"/>
    </xf>
    <xf numFmtId="0" fontId="57" fillId="0" borderId="0" xfId="0" applyFont="1" applyFill="1" applyAlignment="1">
      <alignment vertical="center"/>
    </xf>
    <xf numFmtId="0" fontId="57" fillId="0" borderId="0" xfId="0" applyFont="1" applyFill="1" applyAlignment="1">
      <alignment vertical="top"/>
    </xf>
    <xf numFmtId="0" fontId="57" fillId="0" borderId="0" xfId="0" applyFont="1" applyFill="1" applyBorder="1" applyAlignment="1">
      <alignment vertical="center"/>
    </xf>
    <xf numFmtId="0" fontId="57" fillId="0" borderId="0" xfId="0" applyFont="1" applyFill="1" applyAlignment="1">
      <alignment horizontal="left" vertical="center" wrapText="1"/>
    </xf>
    <xf numFmtId="0" fontId="38" fillId="0" borderId="0" xfId="0" applyFont="1" applyFill="1" applyAlignment="1">
      <alignment vertical="center"/>
    </xf>
    <xf numFmtId="0" fontId="58" fillId="0" borderId="0" xfId="0" applyFont="1" applyFill="1" applyAlignment="1">
      <alignment vertical="center"/>
    </xf>
    <xf numFmtId="176" fontId="58" fillId="0" borderId="0" xfId="114" applyNumberFormat="1" applyFont="1" applyFill="1" applyAlignment="1">
      <alignment vertical="center"/>
    </xf>
    <xf numFmtId="177" fontId="58" fillId="0" borderId="0" xfId="0" applyNumberFormat="1" applyFont="1" applyFill="1" applyAlignment="1">
      <alignment vertical="center"/>
    </xf>
    <xf numFmtId="176" fontId="58" fillId="0" borderId="0" xfId="0" applyNumberFormat="1" applyFont="1" applyFill="1" applyAlignment="1">
      <alignment vertical="center"/>
    </xf>
    <xf numFmtId="0" fontId="59" fillId="0" borderId="0" xfId="0" applyFont="1" applyFill="1" applyAlignment="1">
      <alignment horizontal="center" vertical="center"/>
    </xf>
    <xf numFmtId="0" fontId="59" fillId="0" borderId="0" xfId="0" applyFont="1" applyFill="1" applyAlignment="1">
      <alignment vertical="center"/>
    </xf>
    <xf numFmtId="0" fontId="59" fillId="0" borderId="19" xfId="0" applyFont="1" applyFill="1" applyBorder="1" applyAlignment="1">
      <alignment horizontal="right" vertical="center"/>
    </xf>
    <xf numFmtId="0" fontId="59" fillId="0" borderId="20" xfId="0" applyFont="1" applyFill="1" applyBorder="1" applyAlignment="1">
      <alignment vertical="center"/>
    </xf>
    <xf numFmtId="0" fontId="59" fillId="0" borderId="21" xfId="0" applyFont="1" applyFill="1" applyBorder="1" applyAlignment="1">
      <alignment vertical="center"/>
    </xf>
    <xf numFmtId="0" fontId="59" fillId="0" borderId="20"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0" xfId="0" applyFont="1" applyFill="1" applyAlignment="1">
      <alignment vertical="center" wrapText="1"/>
    </xf>
    <xf numFmtId="0" fontId="59" fillId="0" borderId="23" xfId="0" applyFont="1" applyFill="1" applyBorder="1" applyAlignment="1">
      <alignment vertical="center"/>
    </xf>
    <xf numFmtId="0" fontId="59" fillId="0" borderId="24" xfId="0" applyFont="1" applyFill="1" applyBorder="1" applyAlignment="1">
      <alignment vertical="center"/>
    </xf>
    <xf numFmtId="0" fontId="59" fillId="0" borderId="23" xfId="0" applyFont="1" applyFill="1" applyBorder="1" applyAlignment="1">
      <alignment horizontal="right" vertical="center" wrapText="1"/>
    </xf>
    <xf numFmtId="0" fontId="59" fillId="0" borderId="25" xfId="0" applyFont="1" applyFill="1" applyBorder="1" applyAlignment="1">
      <alignment horizontal="right" vertical="center" wrapText="1"/>
    </xf>
    <xf numFmtId="0" fontId="59" fillId="0" borderId="24" xfId="0" applyFont="1" applyFill="1" applyBorder="1" applyAlignment="1">
      <alignment horizontal="right" vertical="center" wrapText="1"/>
    </xf>
    <xf numFmtId="0" fontId="60" fillId="0" borderId="0" xfId="0" applyFont="1" applyFill="1" applyAlignment="1">
      <alignment vertical="center"/>
    </xf>
    <xf numFmtId="0" fontId="61" fillId="0" borderId="0" xfId="0" applyFont="1" applyFill="1" applyAlignment="1">
      <alignment vertical="center"/>
    </xf>
    <xf numFmtId="0" fontId="59" fillId="0" borderId="26" xfId="0" applyFont="1" applyFill="1" applyBorder="1" applyAlignment="1">
      <alignment horizontal="center" vertical="center"/>
    </xf>
    <xf numFmtId="0" fontId="59" fillId="0" borderId="27" xfId="0" applyFont="1" applyFill="1" applyBorder="1" applyAlignment="1">
      <alignment vertical="center"/>
    </xf>
    <xf numFmtId="0" fontId="59" fillId="0" borderId="29" xfId="0" applyFont="1" applyFill="1" applyBorder="1" applyAlignment="1">
      <alignment horizontal="center" vertical="center"/>
    </xf>
    <xf numFmtId="0" fontId="59" fillId="0" borderId="30" xfId="0" applyFont="1" applyFill="1" applyBorder="1" applyAlignment="1">
      <alignment vertical="center"/>
    </xf>
    <xf numFmtId="0" fontId="59" fillId="0" borderId="33" xfId="0" applyFont="1" applyFill="1" applyBorder="1" applyAlignment="1">
      <alignment horizontal="center" vertical="center"/>
    </xf>
    <xf numFmtId="0" fontId="59" fillId="0" borderId="34" xfId="0" applyFont="1" applyFill="1" applyBorder="1" applyAlignment="1">
      <alignment horizontal="left" vertical="center" wrapText="1"/>
    </xf>
    <xf numFmtId="0" fontId="59" fillId="0" borderId="35" xfId="0" applyFont="1" applyFill="1" applyBorder="1" applyAlignment="1">
      <alignment vertical="center"/>
    </xf>
    <xf numFmtId="0" fontId="59" fillId="0" borderId="36" xfId="0" applyFont="1" applyFill="1" applyBorder="1" applyAlignment="1">
      <alignment vertical="center"/>
    </xf>
    <xf numFmtId="0" fontId="59" fillId="0" borderId="0" xfId="0" applyFont="1" applyFill="1" applyBorder="1" applyAlignment="1">
      <alignment horizontal="center" vertical="center"/>
    </xf>
    <xf numFmtId="0" fontId="59" fillId="0" borderId="0" xfId="0" applyFont="1" applyFill="1" applyBorder="1" applyAlignment="1">
      <alignment horizontal="left" vertical="center" wrapText="1"/>
    </xf>
    <xf numFmtId="0" fontId="59" fillId="0" borderId="39" xfId="0" applyFont="1" applyFill="1" applyBorder="1" applyAlignment="1">
      <alignment vertical="center"/>
    </xf>
    <xf numFmtId="0" fontId="59" fillId="0" borderId="40" xfId="0" applyFont="1" applyFill="1" applyBorder="1" applyAlignment="1">
      <alignment vertical="center"/>
    </xf>
    <xf numFmtId="0" fontId="38" fillId="0" borderId="0" xfId="0" applyFont="1" applyFill="1" applyBorder="1" applyAlignment="1">
      <alignment vertical="center"/>
    </xf>
    <xf numFmtId="0" fontId="59" fillId="0" borderId="0" xfId="0" applyFont="1" applyFill="1" applyAlignment="1">
      <alignment vertical="top"/>
    </xf>
    <xf numFmtId="0" fontId="59" fillId="0" borderId="0" xfId="0" applyFont="1" applyFill="1" applyBorder="1" applyAlignment="1">
      <alignment vertical="center"/>
    </xf>
    <xf numFmtId="0" fontId="59" fillId="0" borderId="44" xfId="0" applyFont="1" applyFill="1" applyBorder="1" applyAlignment="1">
      <alignment horizontal="center" vertical="center"/>
    </xf>
    <xf numFmtId="0" fontId="59" fillId="0" borderId="45" xfId="0" applyFont="1" applyFill="1" applyBorder="1" applyAlignment="1">
      <alignment vertical="center"/>
    </xf>
    <xf numFmtId="0" fontId="59" fillId="0" borderId="46" xfId="0" applyFont="1" applyFill="1" applyBorder="1" applyAlignment="1">
      <alignment vertical="center"/>
    </xf>
    <xf numFmtId="0" fontId="38" fillId="0" borderId="47" xfId="0" applyFont="1" applyFill="1" applyBorder="1" applyAlignment="1">
      <alignment vertical="center"/>
    </xf>
    <xf numFmtId="0" fontId="38" fillId="0" borderId="0" xfId="0" applyFont="1" applyFill="1" applyAlignment="1">
      <alignment horizontal="center" vertical="center"/>
    </xf>
    <xf numFmtId="178" fontId="59" fillId="0" borderId="26" xfId="0" applyNumberFormat="1" applyFont="1" applyFill="1" applyBorder="1" applyAlignment="1">
      <alignment vertical="center"/>
    </xf>
    <xf numFmtId="178" fontId="59" fillId="0" borderId="62" xfId="0" applyNumberFormat="1" applyFont="1" applyFill="1" applyBorder="1" applyAlignment="1">
      <alignment vertical="center"/>
    </xf>
    <xf numFmtId="178" fontId="59" fillId="0" borderId="28" xfId="0" applyNumberFormat="1" applyFont="1" applyFill="1" applyBorder="1" applyAlignment="1">
      <alignment vertical="center"/>
    </xf>
    <xf numFmtId="179" fontId="59" fillId="0" borderId="31" xfId="0" applyNumberFormat="1" applyFont="1" applyFill="1" applyBorder="1" applyAlignment="1">
      <alignment vertical="center"/>
    </xf>
    <xf numFmtId="180" fontId="59" fillId="0" borderId="32" xfId="0" applyNumberFormat="1" applyFont="1" applyFill="1" applyBorder="1" applyAlignment="1">
      <alignment horizontal="right" vertical="center"/>
    </xf>
    <xf numFmtId="178" fontId="59" fillId="0" borderId="63" xfId="0" applyNumberFormat="1" applyFont="1" applyFill="1" applyBorder="1" applyAlignment="1">
      <alignment vertical="center"/>
    </xf>
    <xf numFmtId="178" fontId="59" fillId="0" borderId="38" xfId="0" applyNumberFormat="1" applyFont="1" applyFill="1" applyBorder="1" applyAlignment="1">
      <alignment vertical="center"/>
    </xf>
    <xf numFmtId="179" fontId="59" fillId="0" borderId="38" xfId="0" applyNumberFormat="1" applyFont="1" applyFill="1" applyBorder="1" applyAlignment="1">
      <alignment vertical="center"/>
    </xf>
    <xf numFmtId="180" fontId="59" fillId="0" borderId="64" xfId="0" applyNumberFormat="1" applyFont="1" applyFill="1" applyBorder="1" applyAlignment="1">
      <alignment horizontal="right" vertical="center"/>
    </xf>
    <xf numFmtId="178" fontId="59" fillId="0" borderId="37" xfId="0" applyNumberFormat="1" applyFont="1" applyFill="1" applyBorder="1" applyAlignment="1">
      <alignment vertical="center"/>
    </xf>
    <xf numFmtId="180" fontId="59" fillId="0" borderId="36" xfId="0" applyNumberFormat="1" applyFont="1" applyFill="1" applyBorder="1" applyAlignment="1">
      <alignment horizontal="right" vertical="center"/>
    </xf>
    <xf numFmtId="178" fontId="59" fillId="0" borderId="0" xfId="0" applyNumberFormat="1" applyFont="1" applyFill="1" applyBorder="1" applyAlignment="1">
      <alignment vertical="center"/>
    </xf>
    <xf numFmtId="181" fontId="59" fillId="0" borderId="0" xfId="0" applyNumberFormat="1" applyFont="1" applyFill="1" applyBorder="1" applyAlignment="1">
      <alignment vertical="center"/>
    </xf>
    <xf numFmtId="178" fontId="59" fillId="0" borderId="41" xfId="0" applyNumberFormat="1" applyFont="1" applyFill="1" applyBorder="1" applyAlignment="1">
      <alignment vertical="center"/>
    </xf>
    <xf numFmtId="178" fontId="59" fillId="0" borderId="42" xfId="0" applyNumberFormat="1" applyFont="1" applyFill="1" applyBorder="1" applyAlignment="1">
      <alignment vertical="center"/>
    </xf>
    <xf numFmtId="179" fontId="59" fillId="0" borderId="42" xfId="0" applyNumberFormat="1" applyFont="1" applyFill="1" applyBorder="1" applyAlignment="1">
      <alignment vertical="center"/>
    </xf>
    <xf numFmtId="180" fontId="59" fillId="0" borderId="43" xfId="0" applyNumberFormat="1" applyFont="1" applyFill="1" applyBorder="1" applyAlignment="1">
      <alignment horizontal="right" vertical="center"/>
    </xf>
    <xf numFmtId="0" fontId="62" fillId="0" borderId="0" xfId="0" applyFont="1" applyFill="1" applyAlignment="1">
      <alignment vertical="center"/>
    </xf>
    <xf numFmtId="176" fontId="62" fillId="0" borderId="0" xfId="114" applyNumberFormat="1" applyFont="1" applyFill="1" applyAlignment="1">
      <alignment vertical="center"/>
    </xf>
    <xf numFmtId="177" fontId="62" fillId="0" borderId="0" xfId="0" applyNumberFormat="1" applyFont="1" applyFill="1" applyAlignment="1">
      <alignment vertical="center"/>
    </xf>
    <xf numFmtId="176" fontId="62" fillId="0" borderId="0" xfId="0" applyNumberFormat="1" applyFont="1" applyFill="1" applyAlignment="1">
      <alignment vertical="center"/>
    </xf>
    <xf numFmtId="0" fontId="63" fillId="0" borderId="0" xfId="0" applyFont="1" applyFill="1" applyAlignment="1">
      <alignment vertical="center"/>
    </xf>
    <xf numFmtId="0" fontId="38" fillId="0" borderId="62" xfId="0" applyFont="1" applyFill="1" applyBorder="1" applyAlignment="1">
      <alignment vertical="center"/>
    </xf>
    <xf numFmtId="0" fontId="38" fillId="0" borderId="67" xfId="0" applyFont="1" applyFill="1" applyBorder="1" applyAlignment="1">
      <alignment vertical="center"/>
    </xf>
    <xf numFmtId="0" fontId="38" fillId="0" borderId="68" xfId="0" applyFont="1" applyFill="1" applyBorder="1" applyAlignment="1">
      <alignment vertical="center"/>
    </xf>
    <xf numFmtId="0" fontId="38" fillId="0" borderId="69" xfId="0" applyFont="1" applyFill="1" applyBorder="1" applyAlignment="1">
      <alignment vertical="center"/>
    </xf>
    <xf numFmtId="0" fontId="38" fillId="0" borderId="70" xfId="0" applyFont="1" applyFill="1" applyBorder="1" applyAlignment="1">
      <alignment vertical="center"/>
    </xf>
    <xf numFmtId="0" fontId="38" fillId="0" borderId="62" xfId="0" applyFont="1" applyFill="1" applyBorder="1" applyAlignment="1">
      <alignment vertical="center" shrinkToFit="1"/>
    </xf>
    <xf numFmtId="0" fontId="38" fillId="0" borderId="67" xfId="0" applyFont="1" applyFill="1" applyBorder="1" applyAlignment="1">
      <alignment vertical="center" shrinkToFit="1"/>
    </xf>
    <xf numFmtId="0" fontId="38" fillId="0" borderId="68" xfId="0" applyFont="1" applyFill="1" applyBorder="1" applyAlignment="1">
      <alignment vertical="center" shrinkToFit="1"/>
    </xf>
    <xf numFmtId="5" fontId="38" fillId="0" borderId="62" xfId="0" applyNumberFormat="1" applyFont="1" applyFill="1" applyBorder="1" applyAlignment="1">
      <alignment vertical="center" shrinkToFit="1"/>
    </xf>
    <xf numFmtId="5" fontId="38" fillId="0" borderId="71" xfId="0" applyNumberFormat="1" applyFont="1" applyFill="1" applyBorder="1" applyAlignment="1">
      <alignment vertical="center" shrinkToFit="1"/>
    </xf>
    <xf numFmtId="0" fontId="38" fillId="0" borderId="72" xfId="0" applyFont="1" applyFill="1" applyBorder="1" applyAlignment="1">
      <alignment horizontal="right" vertical="top" wrapText="1"/>
    </xf>
    <xf numFmtId="0" fontId="38" fillId="0" borderId="0" xfId="0" applyFont="1" applyFill="1" applyBorder="1" applyAlignment="1">
      <alignment horizontal="right" vertical="top" wrapText="1"/>
    </xf>
    <xf numFmtId="176" fontId="38" fillId="0" borderId="48" xfId="114" applyNumberFormat="1" applyFont="1" applyFill="1" applyBorder="1" applyAlignment="1">
      <alignment horizontal="center" vertical="center"/>
    </xf>
    <xf numFmtId="177" fontId="38" fillId="0" borderId="73" xfId="0" applyNumberFormat="1" applyFont="1" applyFill="1" applyBorder="1" applyAlignment="1">
      <alignment horizontal="center" vertical="center"/>
    </xf>
    <xf numFmtId="176" fontId="63" fillId="0" borderId="0" xfId="114" applyNumberFormat="1" applyFont="1" applyFill="1" applyAlignment="1">
      <alignment vertical="center"/>
    </xf>
    <xf numFmtId="177" fontId="63" fillId="0" borderId="0" xfId="0" applyNumberFormat="1" applyFont="1" applyFill="1" applyAlignment="1">
      <alignment vertical="center"/>
    </xf>
    <xf numFmtId="176" fontId="63" fillId="0" borderId="0" xfId="0" applyNumberFormat="1" applyFont="1" applyFill="1" applyAlignment="1">
      <alignment vertical="center"/>
    </xf>
    <xf numFmtId="57" fontId="63" fillId="0" borderId="0" xfId="0" applyNumberFormat="1" applyFont="1" applyFill="1" applyAlignment="1">
      <alignment vertical="center"/>
    </xf>
    <xf numFmtId="177" fontId="38" fillId="0" borderId="0" xfId="0" applyNumberFormat="1" applyFont="1" applyFill="1" applyAlignment="1">
      <alignment horizontal="right" vertical="center"/>
    </xf>
    <xf numFmtId="0" fontId="62" fillId="0" borderId="0" xfId="146" applyFont="1" applyFill="1" applyAlignment="1">
      <alignment vertical="center"/>
      <protection/>
    </xf>
    <xf numFmtId="176" fontId="62" fillId="0" borderId="0" xfId="116" applyNumberFormat="1" applyFont="1" applyFill="1" applyAlignment="1">
      <alignment vertical="center"/>
    </xf>
    <xf numFmtId="177" fontId="62" fillId="0" borderId="0" xfId="146" applyNumberFormat="1" applyFont="1" applyFill="1" applyAlignment="1">
      <alignment vertical="center"/>
      <protection/>
    </xf>
    <xf numFmtId="176" fontId="62" fillId="0" borderId="0" xfId="146" applyNumberFormat="1" applyFont="1" applyFill="1" applyAlignment="1">
      <alignment vertical="center"/>
      <protection/>
    </xf>
    <xf numFmtId="57" fontId="62" fillId="0" borderId="0" xfId="146" applyNumberFormat="1" applyFont="1" applyFill="1" applyAlignment="1">
      <alignment vertical="center"/>
      <protection/>
    </xf>
    <xf numFmtId="0" fontId="47" fillId="0" borderId="0" xfId="146" applyFont="1" applyFill="1" applyAlignment="1">
      <alignment vertical="center"/>
      <protection/>
    </xf>
    <xf numFmtId="179" fontId="62" fillId="0" borderId="0" xfId="146" applyNumberFormat="1" applyFont="1" applyFill="1" applyAlignment="1">
      <alignment vertical="center"/>
      <protection/>
    </xf>
    <xf numFmtId="0" fontId="57" fillId="0" borderId="0" xfId="146" applyFont="1" applyFill="1" applyAlignment="1">
      <alignment vertical="center"/>
      <protection/>
    </xf>
    <xf numFmtId="176" fontId="47" fillId="0" borderId="0" xfId="116" applyNumberFormat="1" applyFont="1" applyFill="1" applyAlignment="1">
      <alignment vertical="center"/>
    </xf>
    <xf numFmtId="177" fontId="47" fillId="0" borderId="0" xfId="146" applyNumberFormat="1" applyFont="1" applyFill="1" applyAlignment="1">
      <alignment vertical="center"/>
      <protection/>
    </xf>
    <xf numFmtId="176" fontId="47" fillId="0" borderId="0" xfId="146" applyNumberFormat="1" applyFont="1" applyFill="1" applyAlignment="1">
      <alignment vertical="center"/>
      <protection/>
    </xf>
    <xf numFmtId="179" fontId="38" fillId="0" borderId="62" xfId="114" applyNumberFormat="1" applyFont="1" applyFill="1" applyBorder="1" applyAlignment="1">
      <alignment vertical="center"/>
    </xf>
    <xf numFmtId="179" fontId="38" fillId="0" borderId="49" xfId="114" applyNumberFormat="1" applyFont="1" applyFill="1" applyBorder="1" applyAlignment="1">
      <alignment vertical="center"/>
    </xf>
    <xf numFmtId="179" fontId="38" fillId="0" borderId="58" xfId="114" applyNumberFormat="1" applyFont="1" applyFill="1" applyBorder="1" applyAlignment="1">
      <alignment vertical="center"/>
    </xf>
    <xf numFmtId="179" fontId="38" fillId="0" borderId="52" xfId="114" applyNumberFormat="1" applyFont="1" applyFill="1" applyBorder="1" applyAlignment="1">
      <alignment vertical="center"/>
    </xf>
    <xf numFmtId="179" fontId="38" fillId="0" borderId="33" xfId="114" applyNumberFormat="1" applyFont="1" applyFill="1" applyBorder="1" applyAlignment="1">
      <alignment vertical="center"/>
    </xf>
    <xf numFmtId="179" fontId="38" fillId="0" borderId="29" xfId="114" applyNumberFormat="1" applyFont="1" applyFill="1" applyBorder="1" applyAlignment="1">
      <alignment vertical="center"/>
    </xf>
    <xf numFmtId="179" fontId="38" fillId="0" borderId="74" xfId="114" applyNumberFormat="1" applyFont="1" applyFill="1" applyBorder="1" applyAlignment="1">
      <alignment vertical="center"/>
    </xf>
    <xf numFmtId="180" fontId="38" fillId="0" borderId="75" xfId="0" applyNumberFormat="1" applyFont="1" applyFill="1" applyBorder="1" applyAlignment="1">
      <alignment vertical="center"/>
    </xf>
    <xf numFmtId="180" fontId="38" fillId="0" borderId="76" xfId="0" applyNumberFormat="1" applyFont="1" applyFill="1" applyBorder="1" applyAlignment="1">
      <alignment vertical="center"/>
    </xf>
    <xf numFmtId="180" fontId="38" fillId="0" borderId="77" xfId="0" applyNumberFormat="1" applyFont="1" applyFill="1" applyBorder="1" applyAlignment="1">
      <alignment vertical="center"/>
    </xf>
    <xf numFmtId="180" fontId="38" fillId="0" borderId="78" xfId="0" applyNumberFormat="1" applyFont="1" applyFill="1" applyBorder="1" applyAlignment="1">
      <alignment vertical="center"/>
    </xf>
    <xf numFmtId="180" fontId="38" fillId="0" borderId="32" xfId="0" applyNumberFormat="1" applyFont="1" applyFill="1" applyBorder="1" applyAlignment="1">
      <alignment vertical="center"/>
    </xf>
    <xf numFmtId="179" fontId="38" fillId="0" borderId="35" xfId="114" applyNumberFormat="1" applyFont="1" applyFill="1" applyBorder="1" applyAlignment="1">
      <alignment vertical="center"/>
    </xf>
    <xf numFmtId="180" fontId="38" fillId="0" borderId="64" xfId="0" applyNumberFormat="1" applyFont="1" applyFill="1" applyBorder="1" applyAlignment="1">
      <alignment vertical="center"/>
    </xf>
    <xf numFmtId="180" fontId="38" fillId="0" borderId="30" xfId="0" applyNumberFormat="1" applyFont="1" applyFill="1" applyBorder="1" applyAlignment="1">
      <alignment vertical="center"/>
    </xf>
    <xf numFmtId="180" fontId="38" fillId="0" borderId="79" xfId="0" applyNumberFormat="1" applyFont="1" applyFill="1" applyBorder="1" applyAlignment="1">
      <alignment vertical="center"/>
    </xf>
    <xf numFmtId="179" fontId="38" fillId="0" borderId="62" xfId="0" applyNumberFormat="1" applyFont="1" applyFill="1" applyBorder="1" applyAlignment="1">
      <alignment vertical="center"/>
    </xf>
    <xf numFmtId="179" fontId="38" fillId="0" borderId="33" xfId="0" applyNumberFormat="1" applyFont="1" applyFill="1" applyBorder="1" applyAlignment="1">
      <alignment vertical="center"/>
    </xf>
    <xf numFmtId="179" fontId="38" fillId="0" borderId="37" xfId="0" applyNumberFormat="1" applyFont="1" applyFill="1" applyBorder="1" applyAlignment="1">
      <alignment vertical="center"/>
    </xf>
    <xf numFmtId="0" fontId="61" fillId="0" borderId="0" xfId="146" applyFont="1" applyFill="1" applyAlignment="1">
      <alignment vertical="center"/>
      <protection/>
    </xf>
    <xf numFmtId="0" fontId="63" fillId="0" borderId="0" xfId="146" applyFont="1" applyFill="1" applyAlignment="1">
      <alignment vertical="center"/>
      <protection/>
    </xf>
    <xf numFmtId="176" fontId="63" fillId="0" borderId="0" xfId="116" applyNumberFormat="1" applyFont="1" applyFill="1" applyAlignment="1">
      <alignment vertical="center"/>
    </xf>
    <xf numFmtId="177" fontId="63" fillId="0" borderId="0" xfId="146" applyNumberFormat="1" applyFont="1" applyFill="1" applyAlignment="1">
      <alignment vertical="center"/>
      <protection/>
    </xf>
    <xf numFmtId="176" fontId="63" fillId="0" borderId="0" xfId="146" applyNumberFormat="1" applyFont="1" applyFill="1" applyAlignment="1">
      <alignment vertical="center"/>
      <protection/>
    </xf>
    <xf numFmtId="0" fontId="58" fillId="0" borderId="0" xfId="146" applyFont="1" applyFill="1" applyAlignment="1">
      <alignment vertical="center"/>
      <protection/>
    </xf>
    <xf numFmtId="177" fontId="38" fillId="0" borderId="0" xfId="146" applyNumberFormat="1" applyFont="1" applyFill="1" applyAlignment="1">
      <alignment horizontal="right" vertical="center"/>
      <protection/>
    </xf>
    <xf numFmtId="177" fontId="38" fillId="0" borderId="73" xfId="146" applyNumberFormat="1" applyFont="1" applyFill="1" applyBorder="1" applyAlignment="1">
      <alignment horizontal="center" vertical="center"/>
      <protection/>
    </xf>
    <xf numFmtId="0" fontId="38" fillId="0" borderId="80" xfId="146" applyFont="1" applyFill="1" applyBorder="1" applyAlignment="1">
      <alignment vertical="center"/>
      <protection/>
    </xf>
    <xf numFmtId="0" fontId="38" fillId="0" borderId="72" xfId="146" applyFont="1" applyBorder="1" applyAlignment="1">
      <alignment/>
      <protection/>
    </xf>
    <xf numFmtId="0" fontId="38" fillId="0" borderId="81" xfId="146" applyFont="1" applyBorder="1" applyAlignment="1">
      <alignment vertical="center"/>
      <protection/>
    </xf>
    <xf numFmtId="0" fontId="38" fillId="0" borderId="62" xfId="146" applyFont="1" applyFill="1" applyBorder="1" applyAlignment="1">
      <alignment vertical="center"/>
      <protection/>
    </xf>
    <xf numFmtId="0" fontId="38" fillId="0" borderId="82" xfId="146" applyFont="1" applyFill="1" applyBorder="1" applyAlignment="1">
      <alignment vertical="center"/>
      <protection/>
    </xf>
    <xf numFmtId="0" fontId="38" fillId="0" borderId="83" xfId="146" applyFont="1" applyFill="1" applyBorder="1" applyAlignment="1">
      <alignment vertical="center"/>
      <protection/>
    </xf>
    <xf numFmtId="0" fontId="38" fillId="0" borderId="76" xfId="146" applyFont="1" applyFill="1" applyBorder="1" applyAlignment="1">
      <alignment vertical="center"/>
      <protection/>
    </xf>
    <xf numFmtId="0" fontId="38" fillId="0" borderId="26" xfId="146" applyFont="1" applyFill="1" applyBorder="1" applyAlignment="1">
      <alignment vertical="center"/>
      <protection/>
    </xf>
    <xf numFmtId="0" fontId="38" fillId="0" borderId="84" xfId="146" applyFont="1" applyFill="1" applyBorder="1" applyAlignment="1">
      <alignment vertical="center"/>
      <protection/>
    </xf>
    <xf numFmtId="0" fontId="38" fillId="0" borderId="85" xfId="146" applyFont="1" applyFill="1" applyBorder="1" applyAlignment="1">
      <alignment vertical="center"/>
      <protection/>
    </xf>
    <xf numFmtId="0" fontId="38" fillId="0" borderId="78" xfId="146" applyFont="1" applyFill="1" applyBorder="1" applyAlignment="1">
      <alignment vertical="center"/>
      <protection/>
    </xf>
    <xf numFmtId="0" fontId="38" fillId="0" borderId="86" xfId="146" applyFont="1" applyBorder="1" applyAlignment="1">
      <alignment vertical="center"/>
      <protection/>
    </xf>
    <xf numFmtId="0" fontId="38" fillId="0" borderId="87" xfId="146" applyFont="1" applyFill="1" applyBorder="1" applyAlignment="1">
      <alignment vertical="center"/>
      <protection/>
    </xf>
    <xf numFmtId="0" fontId="38" fillId="0" borderId="88" xfId="146" applyFont="1" applyFill="1" applyBorder="1" applyAlignment="1">
      <alignment vertical="center"/>
      <protection/>
    </xf>
    <xf numFmtId="0" fontId="38" fillId="0" borderId="89" xfId="146" applyFont="1" applyFill="1" applyBorder="1" applyAlignment="1">
      <alignment vertical="center"/>
      <protection/>
    </xf>
    <xf numFmtId="0" fontId="38" fillId="0" borderId="90" xfId="146" applyFont="1" applyFill="1" applyBorder="1" applyAlignment="1">
      <alignment vertical="center"/>
      <protection/>
    </xf>
    <xf numFmtId="0" fontId="38" fillId="0" borderId="46" xfId="146" applyFont="1" applyFill="1" applyBorder="1" applyAlignment="1">
      <alignment vertical="center"/>
      <protection/>
    </xf>
    <xf numFmtId="0" fontId="38" fillId="0" borderId="19" xfId="146" applyFont="1" applyFill="1" applyBorder="1" applyAlignment="1">
      <alignment vertical="center"/>
      <protection/>
    </xf>
    <xf numFmtId="0" fontId="38" fillId="0" borderId="47" xfId="146" applyFont="1" applyFill="1" applyBorder="1" applyAlignment="1">
      <alignment vertical="center"/>
      <protection/>
    </xf>
    <xf numFmtId="0" fontId="38" fillId="0" borderId="32" xfId="146" applyFont="1" applyBorder="1" applyAlignment="1">
      <alignment vertical="center"/>
      <protection/>
    </xf>
    <xf numFmtId="0" fontId="38" fillId="0" borderId="91" xfId="146" applyFont="1" applyFill="1" applyBorder="1" applyAlignment="1">
      <alignment vertical="center"/>
      <protection/>
    </xf>
    <xf numFmtId="0" fontId="38" fillId="0" borderId="92" xfId="146" applyFont="1" applyFill="1" applyBorder="1" applyAlignment="1">
      <alignment vertical="center"/>
      <protection/>
    </xf>
    <xf numFmtId="0" fontId="38" fillId="0" borderId="77" xfId="146" applyFont="1" applyFill="1" applyBorder="1" applyAlignment="1">
      <alignment vertical="center"/>
      <protection/>
    </xf>
    <xf numFmtId="0" fontId="38" fillId="0" borderId="93" xfId="146" applyFont="1" applyFill="1" applyBorder="1" applyAlignment="1">
      <alignment vertical="center"/>
      <protection/>
    </xf>
    <xf numFmtId="0" fontId="38" fillId="0" borderId="35" xfId="146" applyFont="1" applyFill="1" applyBorder="1" applyAlignment="1">
      <alignment vertical="center"/>
      <protection/>
    </xf>
    <xf numFmtId="0" fontId="38" fillId="0" borderId="94" xfId="146" applyFont="1" applyFill="1" applyBorder="1" applyAlignment="1">
      <alignment vertical="center"/>
      <protection/>
    </xf>
    <xf numFmtId="0" fontId="38" fillId="0" borderId="36" xfId="146" applyFont="1" applyFill="1" applyBorder="1" applyAlignment="1">
      <alignment vertical="center"/>
      <protection/>
    </xf>
    <xf numFmtId="0" fontId="38" fillId="0" borderId="95" xfId="146" applyFont="1" applyBorder="1" applyAlignment="1">
      <alignment vertical="center"/>
      <protection/>
    </xf>
    <xf numFmtId="0" fontId="38" fillId="0" borderId="96" xfId="146" applyFont="1" applyBorder="1" applyAlignment="1">
      <alignment vertical="center"/>
      <protection/>
    </xf>
    <xf numFmtId="5" fontId="38" fillId="0" borderId="97" xfId="146" applyNumberFormat="1" applyFont="1" applyFill="1" applyBorder="1" applyAlignment="1">
      <alignment horizontal="left" vertical="center"/>
      <protection/>
    </xf>
    <xf numFmtId="5" fontId="38" fillId="0" borderId="98" xfId="146" applyNumberFormat="1" applyFont="1" applyFill="1" applyBorder="1" applyAlignment="1">
      <alignment horizontal="left" vertical="center"/>
      <protection/>
    </xf>
    <xf numFmtId="0" fontId="38" fillId="0" borderId="99" xfId="146" applyFont="1" applyBorder="1" applyAlignment="1">
      <alignment vertical="center"/>
      <protection/>
    </xf>
    <xf numFmtId="0" fontId="38" fillId="0" borderId="19" xfId="146" applyFont="1" applyBorder="1" applyAlignment="1">
      <alignment vertical="center"/>
      <protection/>
    </xf>
    <xf numFmtId="0" fontId="38" fillId="0" borderId="47" xfId="146" applyFont="1" applyBorder="1" applyAlignment="1">
      <alignment vertical="center"/>
      <protection/>
    </xf>
    <xf numFmtId="0" fontId="38" fillId="0" borderId="0" xfId="0" applyFont="1" applyAlignment="1">
      <alignment vertical="center"/>
    </xf>
    <xf numFmtId="0" fontId="38" fillId="0" borderId="0" xfId="146" applyFont="1" applyFill="1" applyAlignment="1">
      <alignment vertical="center"/>
      <protection/>
    </xf>
    <xf numFmtId="180" fontId="38" fillId="0" borderId="81" xfId="146" applyNumberFormat="1" applyFont="1" applyFill="1" applyBorder="1" applyAlignment="1">
      <alignment vertical="center"/>
      <protection/>
    </xf>
    <xf numFmtId="180" fontId="38" fillId="0" borderId="76" xfId="146" applyNumberFormat="1" applyFont="1" applyFill="1" applyBorder="1" applyAlignment="1">
      <alignment vertical="center"/>
      <protection/>
    </xf>
    <xf numFmtId="180" fontId="38" fillId="0" borderId="78" xfId="146" applyNumberFormat="1" applyFont="1" applyFill="1" applyBorder="1" applyAlignment="1">
      <alignment vertical="center"/>
      <protection/>
    </xf>
    <xf numFmtId="180" fontId="38" fillId="0" borderId="32" xfId="146" applyNumberFormat="1" applyFont="1" applyFill="1" applyBorder="1" applyAlignment="1">
      <alignment vertical="center"/>
      <protection/>
    </xf>
    <xf numFmtId="180" fontId="38" fillId="0" borderId="90" xfId="146" applyNumberFormat="1" applyFont="1" applyFill="1" applyBorder="1" applyAlignment="1">
      <alignment vertical="center"/>
      <protection/>
    </xf>
    <xf numFmtId="180" fontId="38" fillId="0" borderId="47" xfId="146" applyNumberFormat="1" applyFont="1" applyFill="1" applyBorder="1" applyAlignment="1">
      <alignment vertical="center"/>
      <protection/>
    </xf>
    <xf numFmtId="180" fontId="38" fillId="0" borderId="77" xfId="146" applyNumberFormat="1" applyFont="1" applyFill="1" applyBorder="1" applyAlignment="1">
      <alignment vertical="center"/>
      <protection/>
    </xf>
    <xf numFmtId="180" fontId="38" fillId="0" borderId="100" xfId="146" applyNumberFormat="1" applyFont="1" applyFill="1" applyBorder="1" applyAlignment="1">
      <alignment vertical="center"/>
      <protection/>
    </xf>
    <xf numFmtId="180" fontId="38" fillId="0" borderId="75" xfId="146" applyNumberFormat="1" applyFont="1" applyFill="1" applyBorder="1" applyAlignment="1">
      <alignment vertical="center"/>
      <protection/>
    </xf>
    <xf numFmtId="0" fontId="38" fillId="0" borderId="101" xfId="146" applyFont="1" applyFill="1" applyBorder="1" applyAlignment="1">
      <alignment vertical="center"/>
      <protection/>
    </xf>
    <xf numFmtId="180" fontId="38" fillId="0" borderId="36" xfId="146" applyNumberFormat="1" applyFont="1" applyFill="1" applyBorder="1" applyAlignment="1">
      <alignment vertical="center"/>
      <protection/>
    </xf>
    <xf numFmtId="179" fontId="38" fillId="0" borderId="46" xfId="116" applyNumberFormat="1" applyFont="1" applyFill="1" applyBorder="1" applyAlignment="1">
      <alignment vertical="center"/>
    </xf>
    <xf numFmtId="180" fontId="38" fillId="0" borderId="24" xfId="146" applyNumberFormat="1" applyFont="1" applyFill="1" applyBorder="1" applyAlignment="1">
      <alignment vertical="center"/>
      <protection/>
    </xf>
    <xf numFmtId="179" fontId="38" fillId="0" borderId="102" xfId="146" applyNumberFormat="1" applyFont="1" applyFill="1" applyBorder="1" applyAlignment="1">
      <alignment vertical="center"/>
      <protection/>
    </xf>
    <xf numFmtId="180" fontId="38" fillId="0" borderId="81" xfId="146" applyNumberFormat="1" applyFont="1" applyFill="1" applyBorder="1" applyAlignment="1">
      <alignment horizontal="right" vertical="center"/>
      <protection/>
    </xf>
    <xf numFmtId="180" fontId="38" fillId="0" borderId="76" xfId="146" applyNumberFormat="1" applyFont="1" applyFill="1" applyBorder="1" applyAlignment="1">
      <alignment horizontal="right" vertical="center"/>
      <protection/>
    </xf>
    <xf numFmtId="180" fontId="38" fillId="0" borderId="78" xfId="146" applyNumberFormat="1" applyFont="1" applyFill="1" applyBorder="1" applyAlignment="1">
      <alignment horizontal="right" vertical="center"/>
      <protection/>
    </xf>
    <xf numFmtId="179" fontId="38" fillId="0" borderId="31" xfId="146" applyNumberFormat="1" applyFont="1" applyFill="1" applyBorder="1" applyAlignment="1">
      <alignment vertical="center"/>
      <protection/>
    </xf>
    <xf numFmtId="180" fontId="38" fillId="0" borderId="32" xfId="146" applyNumberFormat="1" applyFont="1" applyFill="1" applyBorder="1" applyAlignment="1">
      <alignment horizontal="right" vertical="center"/>
      <protection/>
    </xf>
    <xf numFmtId="180" fontId="38" fillId="0" borderId="90" xfId="146" applyNumberFormat="1" applyFont="1" applyFill="1" applyBorder="1" applyAlignment="1">
      <alignment horizontal="right" vertical="center"/>
      <protection/>
    </xf>
    <xf numFmtId="180" fontId="38" fillId="0" borderId="47" xfId="146" applyNumberFormat="1" applyFont="1" applyFill="1" applyBorder="1" applyAlignment="1">
      <alignment horizontal="right" vertical="center"/>
      <protection/>
    </xf>
    <xf numFmtId="179" fontId="38" fillId="0" borderId="103" xfId="146" applyNumberFormat="1" applyFont="1" applyFill="1" applyBorder="1" applyAlignment="1">
      <alignment vertical="center"/>
      <protection/>
    </xf>
    <xf numFmtId="180" fontId="38" fillId="0" borderId="100" xfId="146" applyNumberFormat="1" applyFont="1" applyFill="1" applyBorder="1" applyAlignment="1">
      <alignment horizontal="right" vertical="center"/>
      <protection/>
    </xf>
    <xf numFmtId="180" fontId="38" fillId="0" borderId="77" xfId="146" applyNumberFormat="1" applyFont="1" applyFill="1" applyBorder="1" applyAlignment="1">
      <alignment horizontal="right" vertical="center"/>
      <protection/>
    </xf>
    <xf numFmtId="180" fontId="38" fillId="0" borderId="36" xfId="146" applyNumberFormat="1" applyFont="1" applyFill="1" applyBorder="1" applyAlignment="1">
      <alignment horizontal="right" vertical="center"/>
      <protection/>
    </xf>
    <xf numFmtId="179" fontId="38" fillId="0" borderId="57" xfId="146" applyNumberFormat="1" applyFont="1" applyFill="1" applyBorder="1" applyAlignment="1">
      <alignment vertical="center"/>
      <protection/>
    </xf>
    <xf numFmtId="57" fontId="63" fillId="0" borderId="0" xfId="146" applyNumberFormat="1" applyFont="1" applyFill="1" applyAlignment="1">
      <alignment vertical="center"/>
      <protection/>
    </xf>
    <xf numFmtId="177" fontId="38" fillId="0" borderId="0" xfId="146" applyNumberFormat="1" applyFont="1" applyFill="1" applyAlignment="1">
      <alignment vertical="center"/>
      <protection/>
    </xf>
    <xf numFmtId="176" fontId="38" fillId="0" borderId="0" xfId="146" applyNumberFormat="1" applyFont="1" applyFill="1" applyAlignment="1">
      <alignment vertical="center"/>
      <protection/>
    </xf>
    <xf numFmtId="0" fontId="38" fillId="0" borderId="0" xfId="0" applyFont="1" applyAlignment="1">
      <alignment vertical="top"/>
    </xf>
    <xf numFmtId="0" fontId="63" fillId="0" borderId="0" xfId="146" applyFont="1" applyFill="1" applyAlignment="1">
      <alignment horizontal="center" vertical="center"/>
      <protection/>
    </xf>
    <xf numFmtId="179" fontId="38" fillId="0" borderId="35" xfId="116" applyNumberFormat="1" applyFont="1" applyFill="1" applyBorder="1" applyAlignment="1">
      <alignment vertical="center"/>
    </xf>
    <xf numFmtId="180" fontId="38" fillId="0" borderId="64" xfId="146" applyNumberFormat="1" applyFont="1" applyFill="1" applyBorder="1" applyAlignment="1">
      <alignment vertical="center"/>
      <protection/>
    </xf>
    <xf numFmtId="179" fontId="38" fillId="0" borderId="104" xfId="146" applyNumberFormat="1" applyFont="1" applyFill="1" applyBorder="1" applyAlignment="1">
      <alignment vertical="center"/>
      <protection/>
    </xf>
    <xf numFmtId="180" fontId="38" fillId="0" borderId="75" xfId="146" applyNumberFormat="1" applyFont="1" applyFill="1" applyBorder="1" applyAlignment="1">
      <alignment horizontal="right" vertical="center"/>
      <protection/>
    </xf>
    <xf numFmtId="179" fontId="38" fillId="0" borderId="60" xfId="146" applyNumberFormat="1" applyFont="1" applyFill="1" applyBorder="1" applyAlignment="1">
      <alignment vertical="center"/>
      <protection/>
    </xf>
    <xf numFmtId="0" fontId="38" fillId="0" borderId="97" xfId="146" applyFont="1" applyFill="1" applyBorder="1" applyAlignment="1">
      <alignment vertical="center"/>
      <protection/>
    </xf>
    <xf numFmtId="0" fontId="38" fillId="0" borderId="100" xfId="146" applyFont="1" applyBorder="1" applyAlignment="1">
      <alignment vertical="center"/>
      <protection/>
    </xf>
    <xf numFmtId="0" fontId="38" fillId="0" borderId="105" xfId="146" applyFont="1" applyFill="1" applyBorder="1" applyAlignment="1">
      <alignment vertical="center"/>
      <protection/>
    </xf>
    <xf numFmtId="0" fontId="38" fillId="0" borderId="106" xfId="146" applyFont="1" applyFill="1" applyBorder="1" applyAlignment="1">
      <alignment vertical="center"/>
      <protection/>
    </xf>
    <xf numFmtId="0" fontId="38" fillId="0" borderId="107" xfId="146" applyFont="1" applyBorder="1" applyAlignment="1">
      <alignment vertical="center"/>
      <protection/>
    </xf>
    <xf numFmtId="0" fontId="38" fillId="0" borderId="108" xfId="146" applyFont="1" applyFill="1" applyBorder="1" applyAlignment="1">
      <alignment vertical="center"/>
      <protection/>
    </xf>
    <xf numFmtId="0" fontId="38" fillId="0" borderId="109" xfId="146" applyFont="1" applyFill="1" applyBorder="1" applyAlignment="1">
      <alignment vertical="center"/>
      <protection/>
    </xf>
    <xf numFmtId="0" fontId="38" fillId="0" borderId="110" xfId="146" applyFont="1" applyFill="1" applyBorder="1" applyAlignment="1">
      <alignment vertical="center"/>
      <protection/>
    </xf>
    <xf numFmtId="180" fontId="38" fillId="0" borderId="71" xfId="0" applyNumberFormat="1" applyFont="1" applyFill="1" applyBorder="1" applyAlignment="1">
      <alignment vertical="center"/>
    </xf>
    <xf numFmtId="179" fontId="38" fillId="0" borderId="29" xfId="0" applyNumberFormat="1" applyFont="1" applyFill="1" applyBorder="1" applyAlignment="1">
      <alignment vertical="center"/>
    </xf>
    <xf numFmtId="180" fontId="38" fillId="0" borderId="100" xfId="0" applyNumberFormat="1" applyFont="1" applyFill="1" applyBorder="1" applyAlignment="1">
      <alignment vertical="center"/>
    </xf>
    <xf numFmtId="0" fontId="0" fillId="0" borderId="80" xfId="0" applyFont="1" applyFill="1" applyBorder="1" applyAlignment="1" applyProtection="1">
      <alignment horizontal="center"/>
      <protection locked="0"/>
    </xf>
    <xf numFmtId="0" fontId="0" fillId="0" borderId="102" xfId="0" applyFont="1" applyFill="1" applyBorder="1" applyAlignment="1" applyProtection="1">
      <alignment/>
      <protection locked="0"/>
    </xf>
    <xf numFmtId="0" fontId="0" fillId="0" borderId="91" xfId="0" applyFont="1" applyFill="1" applyBorder="1" applyAlignment="1" applyProtection="1">
      <alignment horizontal="center"/>
      <protection locked="0"/>
    </xf>
    <xf numFmtId="0" fontId="0" fillId="0" borderId="104" xfId="0" applyFont="1" applyFill="1" applyBorder="1" applyAlignment="1" applyProtection="1">
      <alignment/>
      <protection locked="0"/>
    </xf>
    <xf numFmtId="0" fontId="0" fillId="0" borderId="111" xfId="0" applyFont="1" applyFill="1" applyBorder="1" applyAlignment="1" applyProtection="1">
      <alignment horizontal="center" shrinkToFit="1"/>
      <protection locked="0"/>
    </xf>
    <xf numFmtId="0" fontId="0" fillId="0" borderId="112" xfId="0" applyFont="1" applyFill="1" applyBorder="1" applyAlignment="1" applyProtection="1">
      <alignment shrinkToFit="1"/>
      <protection locked="0"/>
    </xf>
    <xf numFmtId="179" fontId="0" fillId="0" borderId="113" xfId="145" applyNumberFormat="1" applyFont="1" applyFill="1" applyBorder="1" applyAlignment="1" applyProtection="1">
      <alignment/>
      <protection/>
    </xf>
    <xf numFmtId="179" fontId="0" fillId="0" borderId="114" xfId="145" applyNumberFormat="1" applyFont="1" applyFill="1" applyBorder="1" applyAlignment="1" applyProtection="1">
      <alignment/>
      <protection/>
    </xf>
    <xf numFmtId="0" fontId="3" fillId="0" borderId="0" xfId="0" applyFont="1" applyFill="1" applyBorder="1" applyAlignment="1" applyProtection="1">
      <alignment vertical="center"/>
      <protection locked="0"/>
    </xf>
    <xf numFmtId="188" fontId="3" fillId="0" borderId="0" xfId="97" applyNumberFormat="1" applyFont="1" applyFill="1" applyBorder="1" applyAlignment="1" applyProtection="1">
      <alignment vertical="center"/>
      <protection locked="0"/>
    </xf>
    <xf numFmtId="179" fontId="0" fillId="0" borderId="115" xfId="145" applyNumberFormat="1" applyFont="1" applyFill="1" applyBorder="1" applyAlignment="1" applyProtection="1">
      <alignment/>
      <protection/>
    </xf>
    <xf numFmtId="0" fontId="0" fillId="0" borderId="116" xfId="0" applyFont="1" applyFill="1" applyBorder="1" applyAlignment="1" applyProtection="1">
      <alignment horizontal="center" vertical="center"/>
      <protection locked="0"/>
    </xf>
    <xf numFmtId="0" fontId="0" fillId="0" borderId="0" xfId="0" applyAlignment="1">
      <alignment horizontal="right"/>
    </xf>
    <xf numFmtId="0" fontId="6" fillId="0" borderId="0" xfId="145" applyFont="1" applyFill="1" applyBorder="1" applyAlignment="1" applyProtection="1">
      <alignment horizontal="left" vertical="center" wrapText="1"/>
      <protection locked="0"/>
    </xf>
    <xf numFmtId="0" fontId="6" fillId="0" borderId="0" xfId="145" applyFont="1" applyFill="1" applyBorder="1" applyAlignment="1" applyProtection="1">
      <alignment horizontal="left" vertical="center"/>
      <protection locked="0"/>
    </xf>
    <xf numFmtId="0" fontId="6" fillId="0" borderId="0" xfId="145" applyFont="1" applyFill="1" applyBorder="1" applyAlignment="1" applyProtection="1">
      <alignment vertical="center"/>
      <protection locked="0"/>
    </xf>
    <xf numFmtId="179" fontId="0" fillId="0" borderId="117" xfId="145" applyNumberFormat="1" applyFont="1" applyFill="1" applyBorder="1" applyAlignment="1" applyProtection="1">
      <alignment/>
      <protection/>
    </xf>
    <xf numFmtId="179" fontId="0" fillId="0" borderId="118" xfId="145" applyNumberFormat="1" applyFont="1" applyFill="1" applyBorder="1" applyAlignment="1" applyProtection="1">
      <alignment/>
      <protection/>
    </xf>
    <xf numFmtId="0" fontId="0" fillId="0" borderId="119" xfId="145" applyFont="1" applyFill="1" applyBorder="1" applyAlignment="1" applyProtection="1">
      <alignment horizontal="right" vertical="center" shrinkToFit="1"/>
      <protection locked="0"/>
    </xf>
    <xf numFmtId="179" fontId="0" fillId="0" borderId="120" xfId="0" applyNumberFormat="1" applyFont="1" applyFill="1" applyBorder="1" applyAlignment="1" applyProtection="1">
      <alignment/>
      <protection locked="0"/>
    </xf>
    <xf numFmtId="0" fontId="0" fillId="0" borderId="121" xfId="145" applyFont="1" applyFill="1" applyBorder="1" applyAlignment="1" applyProtection="1">
      <alignment horizontal="right" vertical="center" shrinkToFit="1"/>
      <protection locked="0"/>
    </xf>
    <xf numFmtId="0" fontId="0" fillId="0" borderId="116" xfId="145" applyFont="1" applyFill="1" applyBorder="1" applyAlignment="1" applyProtection="1">
      <alignment horizontal="center" vertical="center" shrinkToFit="1"/>
      <protection locked="0"/>
    </xf>
    <xf numFmtId="179" fontId="0" fillId="0" borderId="122" xfId="145" applyNumberFormat="1" applyFont="1" applyFill="1" applyBorder="1" applyAlignment="1" applyProtection="1">
      <alignment/>
      <protection/>
    </xf>
    <xf numFmtId="179" fontId="0" fillId="0" borderId="123" xfId="145" applyNumberFormat="1" applyFont="1" applyFill="1" applyBorder="1" applyAlignment="1" applyProtection="1">
      <alignment/>
      <protection/>
    </xf>
    <xf numFmtId="0" fontId="38" fillId="0" borderId="66" xfId="147" applyFill="1" applyBorder="1">
      <alignment vertical="center"/>
      <protection/>
    </xf>
    <xf numFmtId="38" fontId="38" fillId="0" borderId="66" xfId="117" applyFont="1" applyFill="1" applyBorder="1" applyAlignment="1">
      <alignment vertical="center"/>
    </xf>
    <xf numFmtId="0" fontId="38" fillId="0" borderId="0" xfId="147" applyFill="1">
      <alignment vertical="center"/>
      <protection/>
    </xf>
    <xf numFmtId="38" fontId="38" fillId="0" borderId="66" xfId="114" applyFont="1" applyFill="1" applyBorder="1" applyAlignment="1">
      <alignment vertical="center"/>
    </xf>
    <xf numFmtId="189" fontId="0" fillId="0" borderId="32" xfId="97" applyNumberFormat="1" applyFont="1" applyFill="1" applyBorder="1" applyAlignment="1" applyProtection="1">
      <alignment horizontal="right"/>
      <protection/>
    </xf>
    <xf numFmtId="189" fontId="0" fillId="0" borderId="124" xfId="97" applyNumberFormat="1" applyFont="1" applyFill="1" applyBorder="1" applyAlignment="1" applyProtection="1">
      <alignment horizontal="right"/>
      <protection/>
    </xf>
    <xf numFmtId="179" fontId="0" fillId="0" borderId="122" xfId="0" applyNumberFormat="1" applyFont="1" applyFill="1" applyBorder="1" applyAlignment="1" applyProtection="1">
      <alignment horizontal="right"/>
      <protection locked="0"/>
    </xf>
    <xf numFmtId="179" fontId="0" fillId="0" borderId="123" xfId="0" applyNumberFormat="1" applyFont="1" applyFill="1" applyBorder="1" applyAlignment="1" applyProtection="1">
      <alignment horizontal="right"/>
      <protection locked="0"/>
    </xf>
    <xf numFmtId="0" fontId="0" fillId="0" borderId="109" xfId="145" applyFont="1" applyFill="1" applyBorder="1" applyAlignment="1" applyProtection="1">
      <alignment horizontal="right" vertical="center" shrinkToFit="1"/>
      <protection locked="0"/>
    </xf>
    <xf numFmtId="0" fontId="0" fillId="0" borderId="125" xfId="145" applyFont="1" applyFill="1" applyBorder="1" applyAlignment="1" applyProtection="1">
      <alignment horizontal="right" vertical="center" shrinkToFit="1"/>
      <protection locked="0"/>
    </xf>
    <xf numFmtId="0" fontId="0" fillId="0" borderId="125" xfId="0" applyFont="1" applyFill="1" applyBorder="1" applyAlignment="1" applyProtection="1">
      <alignment horizontal="right" vertical="center"/>
      <protection locked="0"/>
    </xf>
    <xf numFmtId="189" fontId="0" fillId="0" borderId="100" xfId="145" applyNumberFormat="1" applyFont="1" applyFill="1" applyBorder="1" applyAlignment="1" applyProtection="1">
      <alignment/>
      <protection/>
    </xf>
    <xf numFmtId="189" fontId="0" fillId="0" borderId="124" xfId="145" applyNumberFormat="1" applyFont="1" applyFill="1" applyBorder="1" applyAlignment="1" applyProtection="1">
      <alignment/>
      <protection/>
    </xf>
    <xf numFmtId="179" fontId="38" fillId="0" borderId="66" xfId="117" applyNumberFormat="1" applyFont="1" applyFill="1" applyBorder="1" applyAlignment="1">
      <alignment vertical="center"/>
    </xf>
    <xf numFmtId="180" fontId="38" fillId="0" borderId="66" xfId="117" applyNumberFormat="1" applyFont="1" applyFill="1" applyBorder="1" applyAlignment="1">
      <alignment vertical="center"/>
    </xf>
    <xf numFmtId="0" fontId="64" fillId="0" borderId="0" xfId="0" applyFont="1" applyFill="1" applyAlignment="1">
      <alignment vertical="center"/>
    </xf>
    <xf numFmtId="0" fontId="24" fillId="0" borderId="0" xfId="0" applyFont="1" applyFill="1" applyAlignment="1">
      <alignment vertical="center"/>
    </xf>
    <xf numFmtId="0" fontId="6" fillId="0" borderId="0" xfId="0" applyFont="1" applyAlignment="1">
      <alignment vertical="center" wrapText="1"/>
    </xf>
    <xf numFmtId="0" fontId="6"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5" xfId="0" applyFont="1" applyFill="1" applyBorder="1" applyAlignment="1">
      <alignment horizontal="center" vertical="center"/>
    </xf>
    <xf numFmtId="0" fontId="25" fillId="0" borderId="126" xfId="0" applyFont="1" applyFill="1" applyBorder="1" applyAlignment="1">
      <alignment horizontal="center" vertical="center" wrapText="1"/>
    </xf>
    <xf numFmtId="0" fontId="25" fillId="0" borderId="65" xfId="0" applyFont="1" applyFill="1" applyBorder="1" applyAlignment="1">
      <alignment horizontal="center" vertical="center" wrapText="1"/>
    </xf>
    <xf numFmtId="0" fontId="25" fillId="0" borderId="127"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38" fillId="0" borderId="80" xfId="0" applyFont="1" applyFill="1" applyBorder="1" applyAlignment="1">
      <alignment horizontal="center" vertical="center"/>
    </xf>
    <xf numFmtId="0" fontId="38" fillId="0" borderId="81" xfId="0" applyFont="1" applyBorder="1" applyAlignment="1">
      <alignment horizontal="center" vertical="center"/>
    </xf>
    <xf numFmtId="0" fontId="38" fillId="0" borderId="46" xfId="0" applyFont="1" applyFill="1" applyBorder="1" applyAlignment="1">
      <alignment horizontal="center" vertical="center"/>
    </xf>
    <xf numFmtId="0" fontId="38" fillId="0" borderId="47" xfId="0" applyFont="1" applyBorder="1" applyAlignment="1">
      <alignment horizontal="center" vertical="center"/>
    </xf>
    <xf numFmtId="177" fontId="38" fillId="0" borderId="106" xfId="0" applyNumberFormat="1" applyFont="1" applyFill="1" applyBorder="1" applyAlignment="1">
      <alignment horizontal="center" vertical="center"/>
    </xf>
    <xf numFmtId="177" fontId="38" fillId="0" borderId="107" xfId="0" applyNumberFormat="1" applyFont="1" applyFill="1" applyBorder="1" applyAlignment="1">
      <alignment horizontal="center" vertical="center"/>
    </xf>
    <xf numFmtId="176" fontId="38" fillId="0" borderId="61" xfId="0" applyNumberFormat="1" applyFont="1" applyFill="1" applyBorder="1" applyAlignment="1">
      <alignment horizontal="center" vertical="center" wrapText="1"/>
    </xf>
    <xf numFmtId="176" fontId="38" fillId="0" borderId="48" xfId="0" applyNumberFormat="1" applyFont="1" applyFill="1" applyBorder="1" applyAlignment="1">
      <alignment horizontal="center" vertical="center"/>
    </xf>
    <xf numFmtId="177" fontId="38" fillId="0" borderId="81" xfId="0" applyNumberFormat="1" applyFont="1" applyFill="1" applyBorder="1" applyAlignment="1">
      <alignment horizontal="center" vertical="center" wrapText="1"/>
    </xf>
    <xf numFmtId="177" fontId="38" fillId="0" borderId="47" xfId="0" applyNumberFormat="1" applyFont="1" applyFill="1" applyBorder="1" applyAlignment="1">
      <alignment horizontal="center" vertical="center"/>
    </xf>
    <xf numFmtId="0" fontId="38" fillId="0" borderId="80" xfId="0" applyFont="1" applyFill="1" applyBorder="1" applyAlignment="1">
      <alignment vertical="center" shrinkToFit="1"/>
    </xf>
    <xf numFmtId="0" fontId="38" fillId="0" borderId="107" xfId="0" applyFont="1" applyBorder="1" applyAlignment="1">
      <alignment vertical="center" shrinkToFit="1"/>
    </xf>
    <xf numFmtId="0" fontId="38" fillId="0" borderId="97" xfId="0" applyFont="1" applyFill="1" applyBorder="1" applyAlignment="1">
      <alignment vertical="center" shrinkToFit="1"/>
    </xf>
    <xf numFmtId="0" fontId="38" fillId="0" borderId="100" xfId="0" applyFont="1" applyBorder="1" applyAlignment="1">
      <alignment vertical="center" shrinkToFit="1"/>
    </xf>
    <xf numFmtId="0" fontId="38" fillId="0" borderId="105" xfId="0" applyFont="1" applyFill="1" applyBorder="1" applyAlignment="1">
      <alignment vertical="center" shrinkToFit="1"/>
    </xf>
    <xf numFmtId="0" fontId="38" fillId="0" borderId="72" xfId="0" applyFont="1" applyBorder="1" applyAlignment="1">
      <alignment vertical="top" wrapText="1"/>
    </xf>
    <xf numFmtId="0" fontId="38" fillId="0" borderId="0" xfId="0" applyFont="1" applyBorder="1" applyAlignment="1">
      <alignment vertical="top" wrapText="1"/>
    </xf>
    <xf numFmtId="5" fontId="38" fillId="0" borderId="105" xfId="0" applyNumberFormat="1" applyFont="1" applyFill="1" applyBorder="1" applyAlignment="1">
      <alignment vertical="center" shrinkToFit="1"/>
    </xf>
    <xf numFmtId="0" fontId="38" fillId="0" borderId="35" xfId="0" applyFont="1" applyFill="1" applyBorder="1" applyAlignment="1">
      <alignment vertical="center" shrinkToFit="1"/>
    </xf>
    <xf numFmtId="0" fontId="38" fillId="0" borderId="36" xfId="0" applyFont="1" applyBorder="1" applyAlignment="1">
      <alignment vertical="center" shrinkToFit="1"/>
    </xf>
    <xf numFmtId="0" fontId="38" fillId="0" borderId="80" xfId="146" applyFont="1" applyFill="1" applyBorder="1" applyAlignment="1">
      <alignment horizontal="center" vertical="center"/>
      <protection/>
    </xf>
    <xf numFmtId="0" fontId="38" fillId="0" borderId="72" xfId="146" applyFont="1" applyFill="1" applyBorder="1" applyAlignment="1">
      <alignment horizontal="center" vertical="center"/>
      <protection/>
    </xf>
    <xf numFmtId="0" fontId="38" fillId="0" borderId="81" xfId="146" applyFont="1" applyFill="1" applyBorder="1" applyAlignment="1">
      <alignment horizontal="center" vertical="center"/>
      <protection/>
    </xf>
    <xf numFmtId="0" fontId="38" fillId="0" borderId="46" xfId="146" applyFont="1" applyFill="1" applyBorder="1" applyAlignment="1">
      <alignment horizontal="center" vertical="center"/>
      <protection/>
    </xf>
    <xf numFmtId="0" fontId="38" fillId="0" borderId="19" xfId="146" applyFont="1" applyFill="1" applyBorder="1" applyAlignment="1">
      <alignment horizontal="center" vertical="center"/>
      <protection/>
    </xf>
    <xf numFmtId="0" fontId="38" fillId="0" borderId="47" xfId="146" applyFont="1" applyFill="1" applyBorder="1" applyAlignment="1">
      <alignment horizontal="center" vertical="center"/>
      <protection/>
    </xf>
    <xf numFmtId="177" fontId="38" fillId="0" borderId="106" xfId="146" applyNumberFormat="1" applyFont="1" applyFill="1" applyBorder="1" applyAlignment="1">
      <alignment horizontal="center" vertical="center"/>
      <protection/>
    </xf>
    <xf numFmtId="177" fontId="38" fillId="0" borderId="107" xfId="146" applyNumberFormat="1" applyFont="1" applyFill="1" applyBorder="1" applyAlignment="1">
      <alignment horizontal="center" vertical="center"/>
      <protection/>
    </xf>
    <xf numFmtId="176" fontId="38" fillId="0" borderId="128" xfId="146" applyNumberFormat="1" applyFont="1" applyFill="1" applyBorder="1" applyAlignment="1">
      <alignment horizontal="center" vertical="center" wrapText="1"/>
      <protection/>
    </xf>
    <xf numFmtId="176" fontId="38" fillId="0" borderId="129" xfId="146" applyNumberFormat="1" applyFont="1" applyFill="1" applyBorder="1" applyAlignment="1">
      <alignment horizontal="center" vertical="center"/>
      <protection/>
    </xf>
    <xf numFmtId="177" fontId="38" fillId="0" borderId="81" xfId="146" applyNumberFormat="1" applyFont="1" applyFill="1" applyBorder="1" applyAlignment="1">
      <alignment horizontal="center" vertical="center" wrapText="1"/>
      <protection/>
    </xf>
    <xf numFmtId="177" fontId="38" fillId="0" borderId="47" xfId="146" applyNumberFormat="1" applyFont="1" applyFill="1" applyBorder="1" applyAlignment="1">
      <alignment horizontal="center" vertical="center"/>
      <protection/>
    </xf>
    <xf numFmtId="0" fontId="38" fillId="0" borderId="81" xfId="146" applyFont="1" applyBorder="1" applyAlignment="1">
      <alignment horizontal="center" vertical="center"/>
      <protection/>
    </xf>
    <xf numFmtId="0" fontId="38" fillId="0" borderId="47" xfId="146" applyFont="1" applyBorder="1" applyAlignment="1">
      <alignment horizontal="center" vertical="center"/>
      <protection/>
    </xf>
    <xf numFmtId="0" fontId="38" fillId="0" borderId="106" xfId="146" applyFont="1" applyFill="1" applyBorder="1" applyAlignment="1">
      <alignment vertical="center"/>
      <protection/>
    </xf>
    <xf numFmtId="0" fontId="38" fillId="0" borderId="107" xfId="146" applyFont="1" applyBorder="1" applyAlignment="1">
      <alignment vertical="center"/>
      <protection/>
    </xf>
    <xf numFmtId="0" fontId="38" fillId="0" borderId="97" xfId="146" applyFont="1" applyFill="1" applyBorder="1" applyAlignment="1">
      <alignment vertical="center"/>
      <protection/>
    </xf>
    <xf numFmtId="0" fontId="38" fillId="0" borderId="100" xfId="146" applyFont="1" applyBorder="1" applyAlignment="1">
      <alignment vertical="center"/>
      <protection/>
    </xf>
    <xf numFmtId="0" fontId="38" fillId="0" borderId="105" xfId="146" applyFont="1" applyFill="1" applyBorder="1" applyAlignment="1">
      <alignment vertical="center"/>
      <protection/>
    </xf>
    <xf numFmtId="0" fontId="38" fillId="0" borderId="98" xfId="146" applyFont="1" applyFill="1" applyBorder="1" applyAlignment="1">
      <alignment vertical="center"/>
      <protection/>
    </xf>
    <xf numFmtId="0" fontId="38" fillId="0" borderId="130" xfId="146" applyFont="1" applyBorder="1" applyAlignment="1">
      <alignment vertical="center"/>
      <protection/>
    </xf>
    <xf numFmtId="0" fontId="38" fillId="0" borderId="35" xfId="146" applyFont="1" applyFill="1" applyBorder="1" applyAlignment="1">
      <alignment horizontal="left" vertical="center"/>
      <protection/>
    </xf>
    <xf numFmtId="0" fontId="38" fillId="0" borderId="36" xfId="146" applyFont="1" applyBorder="1" applyAlignment="1">
      <alignment horizontal="left" vertical="center"/>
      <protection/>
    </xf>
    <xf numFmtId="0" fontId="0" fillId="0" borderId="131" xfId="0" applyFont="1" applyFill="1" applyBorder="1" applyAlignment="1" applyProtection="1">
      <alignment horizontal="center" vertical="center" wrapText="1"/>
      <protection locked="0"/>
    </xf>
    <xf numFmtId="0" fontId="0" fillId="0" borderId="132" xfId="0" applyFont="1" applyFill="1" applyBorder="1" applyAlignment="1" applyProtection="1">
      <alignment horizontal="center" vertical="center" wrapText="1"/>
      <protection locked="0"/>
    </xf>
    <xf numFmtId="0" fontId="0" fillId="0" borderId="81" xfId="0" applyFont="1" applyFill="1" applyBorder="1" applyAlignment="1" applyProtection="1">
      <alignment horizontal="center" vertical="center" wrapText="1"/>
      <protection locked="0"/>
    </xf>
    <xf numFmtId="0" fontId="0" fillId="0" borderId="75" xfId="0" applyFont="1" applyFill="1" applyBorder="1" applyAlignment="1" applyProtection="1">
      <alignment horizontal="center" vertical="center"/>
      <protection locked="0"/>
    </xf>
    <xf numFmtId="0" fontId="0" fillId="0" borderId="97" xfId="0" applyFont="1" applyFill="1" applyBorder="1" applyAlignment="1" applyProtection="1">
      <alignment horizontal="center" shrinkToFit="1"/>
      <protection locked="0"/>
    </xf>
    <xf numFmtId="0" fontId="0" fillId="0" borderId="103" xfId="0" applyFont="1" applyFill="1" applyBorder="1" applyAlignment="1" applyProtection="1">
      <alignment horizontal="center" shrinkToFit="1"/>
      <protection locked="0"/>
    </xf>
    <xf numFmtId="0" fontId="0" fillId="0" borderId="97" xfId="0" applyFont="1" applyFill="1" applyBorder="1" applyAlignment="1" applyProtection="1">
      <alignment horizontal="center"/>
      <protection locked="0"/>
    </xf>
    <xf numFmtId="0" fontId="0" fillId="0" borderId="103" xfId="0" applyFont="1" applyFill="1" applyBorder="1" applyAlignment="1" applyProtection="1">
      <alignment horizontal="center"/>
      <protection locked="0"/>
    </xf>
    <xf numFmtId="0" fontId="0" fillId="0" borderId="105" xfId="0" applyFont="1" applyFill="1" applyBorder="1" applyAlignment="1" applyProtection="1">
      <alignment horizontal="center"/>
      <protection locked="0"/>
    </xf>
    <xf numFmtId="0" fontId="0" fillId="0" borderId="31" xfId="0" applyFont="1" applyFill="1" applyBorder="1" applyAlignment="1" applyProtection="1">
      <alignment horizontal="center"/>
      <protection locked="0"/>
    </xf>
    <xf numFmtId="0" fontId="0" fillId="0" borderId="29" xfId="0" applyFont="1" applyFill="1" applyBorder="1" applyAlignment="1" applyProtection="1">
      <alignment horizontal="center"/>
      <protection locked="0"/>
    </xf>
    <xf numFmtId="0" fontId="0" fillId="0" borderId="66" xfId="0" applyFont="1" applyFill="1" applyBorder="1" applyAlignment="1" applyProtection="1">
      <alignment horizontal="center"/>
      <protection locked="0"/>
    </xf>
    <xf numFmtId="0" fontId="0" fillId="0" borderId="133" xfId="145" applyFont="1" applyFill="1" applyBorder="1" applyAlignment="1" applyProtection="1">
      <alignment horizontal="center" vertical="center" wrapText="1"/>
      <protection locked="0"/>
    </xf>
    <xf numFmtId="0" fontId="0" fillId="0" borderId="134" xfId="145" applyFont="1" applyFill="1" applyBorder="1" applyAlignment="1" applyProtection="1">
      <alignment horizontal="center" vertical="center"/>
      <protection locked="0"/>
    </xf>
    <xf numFmtId="0" fontId="0" fillId="0" borderId="135" xfId="145" applyFont="1" applyFill="1" applyBorder="1" applyAlignment="1" applyProtection="1">
      <alignment horizontal="center" vertical="center" wrapText="1"/>
      <protection locked="0"/>
    </xf>
    <xf numFmtId="0" fontId="0" fillId="0" borderId="136" xfId="145" applyFont="1" applyFill="1" applyBorder="1" applyAlignment="1" applyProtection="1">
      <alignment horizontal="center" vertical="center"/>
      <protection locked="0"/>
    </xf>
    <xf numFmtId="0" fontId="0" fillId="0" borderId="72" xfId="145" applyFont="1" applyFill="1" applyBorder="1" applyAlignment="1" applyProtection="1">
      <alignment horizontal="center" vertical="center" wrapText="1"/>
      <protection locked="0"/>
    </xf>
    <xf numFmtId="0" fontId="0" fillId="0" borderId="0" xfId="145" applyFont="1" applyFill="1" applyBorder="1" applyAlignment="1" applyProtection="1">
      <alignment horizontal="center" vertical="center"/>
      <protection locked="0"/>
    </xf>
    <xf numFmtId="0" fontId="0" fillId="0" borderId="131" xfId="145" applyFont="1" applyFill="1" applyBorder="1" applyAlignment="1" applyProtection="1">
      <alignment horizontal="center" vertical="center" wrapText="1"/>
      <protection locked="0"/>
    </xf>
    <xf numFmtId="0" fontId="0" fillId="0" borderId="132" xfId="145" applyFont="1" applyFill="1" applyBorder="1" applyAlignment="1" applyProtection="1">
      <alignment horizontal="center" vertical="center" wrapText="1"/>
      <protection locked="0"/>
    </xf>
    <xf numFmtId="0" fontId="0" fillId="0" borderId="81" xfId="145" applyFont="1" applyFill="1" applyBorder="1" applyAlignment="1" applyProtection="1">
      <alignment horizontal="center" vertical="center" wrapText="1"/>
      <protection locked="0"/>
    </xf>
    <xf numFmtId="0" fontId="0" fillId="0" borderId="75" xfId="145"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protection locked="0"/>
    </xf>
    <xf numFmtId="0" fontId="0" fillId="0" borderId="137" xfId="0" applyFont="1" applyFill="1" applyBorder="1" applyAlignment="1" applyProtection="1">
      <alignment horizontal="center"/>
      <protection locked="0"/>
    </xf>
    <xf numFmtId="179" fontId="0" fillId="0" borderId="138" xfId="145" applyNumberFormat="1" applyFont="1" applyFill="1" applyBorder="1" applyAlignment="1" applyProtection="1">
      <alignment/>
      <protection/>
    </xf>
    <xf numFmtId="179" fontId="0" fillId="0" borderId="96" xfId="145" applyNumberFormat="1" applyFont="1" applyFill="1" applyBorder="1" applyAlignment="1" applyProtection="1">
      <alignment/>
      <protection/>
    </xf>
    <xf numFmtId="179" fontId="0" fillId="0" borderId="117" xfId="145" applyNumberFormat="1" applyFont="1" applyFill="1" applyBorder="1" applyAlignment="1" applyProtection="1">
      <alignment/>
      <protection/>
    </xf>
    <xf numFmtId="179" fontId="0" fillId="0" borderId="115" xfId="145" applyNumberFormat="1" applyFont="1" applyFill="1" applyBorder="1" applyAlignment="1" applyProtection="1">
      <alignment/>
      <protection/>
    </xf>
    <xf numFmtId="0" fontId="61" fillId="0" borderId="0" xfId="147" applyFont="1" applyFill="1" applyAlignment="1">
      <alignment vertical="center"/>
      <protection/>
    </xf>
    <xf numFmtId="0" fontId="38" fillId="0" borderId="0" xfId="147" applyFont="1" applyFill="1" applyAlignment="1">
      <alignment horizontal="right" vertical="center"/>
      <protection/>
    </xf>
    <xf numFmtId="0" fontId="38" fillId="0" borderId="0" xfId="147" applyFill="1" applyAlignment="1">
      <alignment vertical="center"/>
      <protection/>
    </xf>
    <xf numFmtId="0" fontId="38" fillId="0" borderId="66" xfId="147" applyFill="1" applyBorder="1" applyAlignment="1">
      <alignment horizontal="center" vertical="center"/>
      <protection/>
    </xf>
    <xf numFmtId="0" fontId="38" fillId="0" borderId="66" xfId="147" applyFill="1" applyBorder="1" applyAlignment="1">
      <alignment horizontal="center" vertical="center" wrapText="1"/>
      <protection/>
    </xf>
    <xf numFmtId="0" fontId="38" fillId="0" borderId="139" xfId="147" applyFill="1" applyBorder="1" applyAlignment="1">
      <alignment horizontal="center" vertical="center"/>
      <protection/>
    </xf>
    <xf numFmtId="0" fontId="38" fillId="0" borderId="139" xfId="147" applyFill="1" applyBorder="1" applyAlignment="1">
      <alignment horizontal="center" vertical="center" wrapText="1"/>
      <protection/>
    </xf>
    <xf numFmtId="0" fontId="38" fillId="0" borderId="139" xfId="147" applyFill="1" applyBorder="1" applyAlignment="1">
      <alignment horizontal="center" vertical="center" wrapText="1"/>
      <protection/>
    </xf>
    <xf numFmtId="0" fontId="38" fillId="0" borderId="28" xfId="147" applyFill="1" applyBorder="1" applyAlignment="1">
      <alignment horizontal="center" vertical="center"/>
      <protection/>
    </xf>
    <xf numFmtId="0" fontId="38" fillId="0" borderId="112" xfId="147" applyFill="1" applyBorder="1" applyAlignment="1">
      <alignment horizontal="center" vertical="center"/>
      <protection/>
    </xf>
    <xf numFmtId="0" fontId="38" fillId="0" borderId="28" xfId="147" applyFill="1" applyBorder="1" applyAlignment="1">
      <alignment horizontal="center" vertical="center" wrapText="1"/>
      <protection/>
    </xf>
    <xf numFmtId="0" fontId="38" fillId="0" borderId="28" xfId="147" applyFill="1" applyBorder="1" applyAlignment="1">
      <alignment horizontal="right" vertical="center" wrapText="1"/>
      <protection/>
    </xf>
    <xf numFmtId="0" fontId="38" fillId="0" borderId="115" xfId="147" applyFill="1" applyBorder="1" applyAlignment="1">
      <alignment horizontal="center" vertical="center"/>
      <protection/>
    </xf>
    <xf numFmtId="0" fontId="38" fillId="0" borderId="103" xfId="147" applyFill="1" applyBorder="1" applyAlignment="1">
      <alignment horizontal="center" vertical="center"/>
      <protection/>
    </xf>
    <xf numFmtId="38" fontId="38" fillId="0" borderId="66" xfId="147" applyNumberFormat="1" applyFill="1" applyBorder="1" applyAlignment="1">
      <alignment horizontal="right" vertical="center" wrapText="1"/>
      <protection/>
    </xf>
    <xf numFmtId="38" fontId="38" fillId="0" borderId="0" xfId="147" applyNumberFormat="1" applyFill="1">
      <alignment vertical="center"/>
      <protection/>
    </xf>
    <xf numFmtId="0" fontId="65" fillId="0" borderId="86" xfId="147" applyFont="1" applyFill="1" applyBorder="1" applyAlignment="1">
      <alignment horizontal="left" vertical="center" wrapText="1"/>
      <protection/>
    </xf>
  </cellXfs>
  <cellStyles count="139">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パーセント 2" xfId="97"/>
    <cellStyle name="Hyperlink" xfId="98"/>
    <cellStyle name="メモ" xfId="99"/>
    <cellStyle name="メモ 2" xfId="100"/>
    <cellStyle name="メモ 3" xfId="101"/>
    <cellStyle name="リンク セル" xfId="102"/>
    <cellStyle name="リンク セル 2" xfId="103"/>
    <cellStyle name="リンク セル 3" xfId="104"/>
    <cellStyle name="悪い" xfId="105"/>
    <cellStyle name="悪い 2" xfId="106"/>
    <cellStyle name="悪い 3" xfId="107"/>
    <cellStyle name="計算" xfId="108"/>
    <cellStyle name="計算 2" xfId="109"/>
    <cellStyle name="計算 3" xfId="110"/>
    <cellStyle name="警告文" xfId="111"/>
    <cellStyle name="警告文 2" xfId="112"/>
    <cellStyle name="警告文 3" xfId="113"/>
    <cellStyle name="Comma [0]" xfId="114"/>
    <cellStyle name="Comma" xfId="115"/>
    <cellStyle name="桁区切り 2" xfId="116"/>
    <cellStyle name="桁区切り 3" xfId="117"/>
    <cellStyle name="見出し 1" xfId="118"/>
    <cellStyle name="見出し 1 2" xfId="119"/>
    <cellStyle name="見出し 1 3" xfId="120"/>
    <cellStyle name="見出し 2" xfId="121"/>
    <cellStyle name="見出し 2 2" xfId="122"/>
    <cellStyle name="見出し 2 3" xfId="123"/>
    <cellStyle name="見出し 3" xfId="124"/>
    <cellStyle name="見出し 3 2" xfId="125"/>
    <cellStyle name="見出し 3 3" xfId="126"/>
    <cellStyle name="見出し 4" xfId="127"/>
    <cellStyle name="見出し 4 2" xfId="128"/>
    <cellStyle name="見出し 4 3" xfId="129"/>
    <cellStyle name="集計" xfId="130"/>
    <cellStyle name="集計 2" xfId="131"/>
    <cellStyle name="集計 3" xfId="132"/>
    <cellStyle name="出力" xfId="133"/>
    <cellStyle name="出力 2" xfId="134"/>
    <cellStyle name="出力 3" xfId="135"/>
    <cellStyle name="説明文" xfId="136"/>
    <cellStyle name="説明文 2" xfId="137"/>
    <cellStyle name="説明文 3" xfId="138"/>
    <cellStyle name="Currency [0]" xfId="139"/>
    <cellStyle name="Currency" xfId="140"/>
    <cellStyle name="入力" xfId="141"/>
    <cellStyle name="入力 2" xfId="142"/>
    <cellStyle name="入力 3" xfId="143"/>
    <cellStyle name="標準 2" xfId="144"/>
    <cellStyle name="標準 2 2" xfId="145"/>
    <cellStyle name="標準 3" xfId="146"/>
    <cellStyle name="標準 4" xfId="147"/>
    <cellStyle name="Followed Hyperlink" xfId="148"/>
    <cellStyle name="未定義" xfId="149"/>
    <cellStyle name="良い" xfId="150"/>
    <cellStyle name="良い 2" xfId="151"/>
    <cellStyle name="良い 3" xfId="15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10</xdr:row>
      <xdr:rowOff>0</xdr:rowOff>
    </xdr:from>
    <xdr:to>
      <xdr:col>4</xdr:col>
      <xdr:colOff>409575</xdr:colOff>
      <xdr:row>11</xdr:row>
      <xdr:rowOff>0</xdr:rowOff>
    </xdr:to>
    <xdr:sp>
      <xdr:nvSpPr>
        <xdr:cNvPr id="1" name="Rectangle 1"/>
        <xdr:cNvSpPr>
          <a:spLocks/>
        </xdr:cNvSpPr>
      </xdr:nvSpPr>
      <xdr:spPr>
        <a:xfrm>
          <a:off x="2771775" y="2019300"/>
          <a:ext cx="200025" cy="1619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xdr:row>
      <xdr:rowOff>0</xdr:rowOff>
    </xdr:from>
    <xdr:to>
      <xdr:col>8</xdr:col>
      <xdr:colOff>0</xdr:colOff>
      <xdr:row>10</xdr:row>
      <xdr:rowOff>0</xdr:rowOff>
    </xdr:to>
    <xdr:sp>
      <xdr:nvSpPr>
        <xdr:cNvPr id="2" name="Rectangle 5"/>
        <xdr:cNvSpPr>
          <a:spLocks/>
        </xdr:cNvSpPr>
      </xdr:nvSpPr>
      <xdr:spPr>
        <a:xfrm>
          <a:off x="56673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9</xdr:row>
      <xdr:rowOff>0</xdr:rowOff>
    </xdr:from>
    <xdr:to>
      <xdr:col>14</xdr:col>
      <xdr:colOff>0</xdr:colOff>
      <xdr:row>10</xdr:row>
      <xdr:rowOff>0</xdr:rowOff>
    </xdr:to>
    <xdr:sp>
      <xdr:nvSpPr>
        <xdr:cNvPr id="3" name="Rectangle 8"/>
        <xdr:cNvSpPr>
          <a:spLocks/>
        </xdr:cNvSpPr>
      </xdr:nvSpPr>
      <xdr:spPr>
        <a:xfrm>
          <a:off x="10810875" y="1857375"/>
          <a:ext cx="0"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pref.saitama.lg.jp/uploaded/attachment/4918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予算総額"/>
      <sheetName val="○歳入"/>
      <sheetName val="○性質別歳出"/>
      <sheetName val="○目的別歳出"/>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6"/>
  <sheetViews>
    <sheetView tabSelected="1" view="pageBreakPreview" zoomScaleSheetLayoutView="100" zoomScalePageLayoutView="0" workbookViewId="0" topLeftCell="A1">
      <selection activeCell="A1" sqref="A1"/>
    </sheetView>
  </sheetViews>
  <sheetFormatPr defaultColWidth="9.00390625" defaultRowHeight="13.5"/>
  <cols>
    <col min="1" max="1" width="1.37890625" style="91" customWidth="1"/>
    <col min="2" max="2" width="5.625" style="136" customWidth="1"/>
    <col min="3" max="3" width="13.25390625" style="96" customWidth="1"/>
    <col min="4" max="4" width="13.375" style="91" customWidth="1"/>
    <col min="5" max="6" width="13.375" style="96" customWidth="1"/>
    <col min="7" max="7" width="9.125" style="96" customWidth="1"/>
    <col min="8" max="8" width="4.875" style="91" customWidth="1"/>
    <col min="9" max="9" width="4.75390625" style="96" customWidth="1"/>
    <col min="10" max="10" width="13.375" style="96" customWidth="1"/>
    <col min="11" max="13" width="13.375" style="91" customWidth="1"/>
    <col min="14" max="14" width="9.25390625" style="91" customWidth="1"/>
    <col min="15" max="15" width="2.875" style="91" customWidth="1"/>
    <col min="16" max="16384" width="9.00390625" style="91" customWidth="1"/>
  </cols>
  <sheetData>
    <row r="1" s="96" customFormat="1" ht="24.75" customHeight="1">
      <c r="A1" s="115" t="s">
        <v>163</v>
      </c>
    </row>
    <row r="2" spans="1:8" s="96" customFormat="1" ht="17.25" customHeight="1">
      <c r="A2" s="116" t="s">
        <v>0</v>
      </c>
      <c r="B2" s="97"/>
      <c r="C2" s="97"/>
      <c r="D2" s="97"/>
      <c r="E2" s="98"/>
      <c r="F2" s="99"/>
      <c r="G2" s="100"/>
      <c r="H2" s="99"/>
    </row>
    <row r="3" spans="1:14" s="96" customFormat="1" ht="14.25" thickBot="1">
      <c r="A3" s="102"/>
      <c r="B3" s="101"/>
      <c r="C3" s="102"/>
      <c r="D3" s="102"/>
      <c r="E3" s="102"/>
      <c r="G3" s="103" t="s">
        <v>1</v>
      </c>
      <c r="H3" s="102"/>
      <c r="I3" s="101"/>
      <c r="J3" s="102"/>
      <c r="K3" s="102"/>
      <c r="L3" s="102"/>
      <c r="N3" s="103" t="s">
        <v>1</v>
      </c>
    </row>
    <row r="4" spans="1:14" s="96" customFormat="1" ht="27" customHeight="1">
      <c r="A4" s="102"/>
      <c r="B4" s="104" t="s">
        <v>2</v>
      </c>
      <c r="C4" s="105" t="s">
        <v>3</v>
      </c>
      <c r="D4" s="106" t="s">
        <v>165</v>
      </c>
      <c r="E4" s="107" t="s">
        <v>161</v>
      </c>
      <c r="F4" s="107" t="s">
        <v>4</v>
      </c>
      <c r="G4" s="108" t="s">
        <v>5</v>
      </c>
      <c r="H4" s="109"/>
      <c r="I4" s="104" t="s">
        <v>2</v>
      </c>
      <c r="J4" s="105" t="s">
        <v>3</v>
      </c>
      <c r="K4" s="106" t="s">
        <v>165</v>
      </c>
      <c r="L4" s="107" t="s">
        <v>161</v>
      </c>
      <c r="M4" s="107" t="s">
        <v>4</v>
      </c>
      <c r="N4" s="108" t="s">
        <v>5</v>
      </c>
    </row>
    <row r="5" spans="1:14" s="96" customFormat="1" ht="12" customHeight="1" thickBot="1">
      <c r="A5" s="102"/>
      <c r="B5" s="110"/>
      <c r="C5" s="111"/>
      <c r="D5" s="112" t="s">
        <v>164</v>
      </c>
      <c r="E5" s="113" t="s">
        <v>7</v>
      </c>
      <c r="F5" s="113" t="s">
        <v>8</v>
      </c>
      <c r="G5" s="114" t="s">
        <v>9</v>
      </c>
      <c r="H5" s="109"/>
      <c r="I5" s="110"/>
      <c r="J5" s="111"/>
      <c r="K5" s="112" t="s">
        <v>6</v>
      </c>
      <c r="L5" s="113" t="s">
        <v>7</v>
      </c>
      <c r="M5" s="113" t="s">
        <v>8</v>
      </c>
      <c r="N5" s="114" t="s">
        <v>9</v>
      </c>
    </row>
    <row r="6" spans="1:15" ht="12.75" customHeight="1">
      <c r="A6" s="92"/>
      <c r="B6" s="117">
        <v>1</v>
      </c>
      <c r="C6" s="118" t="s">
        <v>10</v>
      </c>
      <c r="D6" s="137">
        <v>611780000</v>
      </c>
      <c r="E6" s="139">
        <v>562720000</v>
      </c>
      <c r="F6" s="140">
        <f>+D6-E6</f>
        <v>49060000</v>
      </c>
      <c r="G6" s="141">
        <f>ROUND(+F6/E6*100,1)</f>
        <v>8.7</v>
      </c>
      <c r="H6" s="92"/>
      <c r="I6" s="117">
        <v>41</v>
      </c>
      <c r="J6" s="118" t="s">
        <v>11</v>
      </c>
      <c r="K6" s="137">
        <v>12191000</v>
      </c>
      <c r="L6" s="139">
        <v>12053000</v>
      </c>
      <c r="M6" s="140">
        <f>+K6-L6</f>
        <v>138000</v>
      </c>
      <c r="N6" s="141">
        <f>ROUND(+M6/L6*100,1)</f>
        <v>1.1</v>
      </c>
      <c r="O6" s="92"/>
    </row>
    <row r="7" spans="1:15" ht="12.75" customHeight="1">
      <c r="A7" s="92"/>
      <c r="B7" s="119">
        <v>2</v>
      </c>
      <c r="C7" s="120" t="s">
        <v>12</v>
      </c>
      <c r="D7" s="137">
        <v>112070000</v>
      </c>
      <c r="E7" s="139">
        <v>115850000</v>
      </c>
      <c r="F7" s="140">
        <f aca="true" t="shared" si="0" ref="F7:F45">+D7-E7</f>
        <v>-3780000</v>
      </c>
      <c r="G7" s="141">
        <f aca="true" t="shared" si="1" ref="G7:G45">ROUND(+F7/E7*100,1)</f>
        <v>-3.3</v>
      </c>
      <c r="H7" s="92"/>
      <c r="I7" s="119">
        <v>42</v>
      </c>
      <c r="J7" s="120" t="s">
        <v>13</v>
      </c>
      <c r="K7" s="137">
        <v>12418306</v>
      </c>
      <c r="L7" s="139">
        <v>12595000</v>
      </c>
      <c r="M7" s="140">
        <f aca="true" t="shared" si="2" ref="M7:M28">+K7-L7</f>
        <v>-176694</v>
      </c>
      <c r="N7" s="141">
        <f aca="true" t="shared" si="3" ref="N7:N28">ROUND(+M7/L7*100,1)</f>
        <v>-1.4</v>
      </c>
      <c r="O7" s="92"/>
    </row>
    <row r="8" spans="1:15" ht="12.75" customHeight="1">
      <c r="A8" s="92"/>
      <c r="B8" s="119">
        <v>3</v>
      </c>
      <c r="C8" s="120" t="s">
        <v>14</v>
      </c>
      <c r="D8" s="137">
        <v>66300000</v>
      </c>
      <c r="E8" s="139">
        <v>64000000</v>
      </c>
      <c r="F8" s="140">
        <f t="shared" si="0"/>
        <v>2300000</v>
      </c>
      <c r="G8" s="141">
        <f t="shared" si="1"/>
        <v>3.6</v>
      </c>
      <c r="H8" s="92"/>
      <c r="I8" s="119">
        <v>43</v>
      </c>
      <c r="J8" s="120" t="s">
        <v>15</v>
      </c>
      <c r="K8" s="137">
        <v>9650000</v>
      </c>
      <c r="L8" s="139">
        <v>9680000</v>
      </c>
      <c r="M8" s="140">
        <f t="shared" si="2"/>
        <v>-30000</v>
      </c>
      <c r="N8" s="141">
        <f t="shared" si="3"/>
        <v>-0.3</v>
      </c>
      <c r="O8" s="92"/>
    </row>
    <row r="9" spans="1:15" ht="12.75" customHeight="1">
      <c r="A9" s="92"/>
      <c r="B9" s="119">
        <v>4</v>
      </c>
      <c r="C9" s="120" t="s">
        <v>16</v>
      </c>
      <c r="D9" s="137">
        <v>209640000</v>
      </c>
      <c r="E9" s="139">
        <v>207930000</v>
      </c>
      <c r="F9" s="140">
        <f t="shared" si="0"/>
        <v>1710000</v>
      </c>
      <c r="G9" s="141">
        <f t="shared" si="1"/>
        <v>0.8</v>
      </c>
      <c r="H9" s="92"/>
      <c r="I9" s="119">
        <v>44</v>
      </c>
      <c r="J9" s="120" t="s">
        <v>17</v>
      </c>
      <c r="K9" s="137">
        <v>4093000</v>
      </c>
      <c r="L9" s="139">
        <v>4280000</v>
      </c>
      <c r="M9" s="140">
        <f t="shared" si="2"/>
        <v>-187000</v>
      </c>
      <c r="N9" s="141">
        <f t="shared" si="3"/>
        <v>-4.4</v>
      </c>
      <c r="O9" s="92"/>
    </row>
    <row r="10" spans="1:15" ht="12.75" customHeight="1">
      <c r="A10" s="92"/>
      <c r="B10" s="119">
        <v>5</v>
      </c>
      <c r="C10" s="120" t="s">
        <v>18</v>
      </c>
      <c r="D10" s="137">
        <v>25430000</v>
      </c>
      <c r="E10" s="139">
        <v>26620000</v>
      </c>
      <c r="F10" s="140">
        <f t="shared" si="0"/>
        <v>-1190000</v>
      </c>
      <c r="G10" s="141">
        <f t="shared" si="1"/>
        <v>-4.5</v>
      </c>
      <c r="H10" s="92"/>
      <c r="I10" s="119">
        <v>45</v>
      </c>
      <c r="J10" s="120" t="s">
        <v>19</v>
      </c>
      <c r="K10" s="137">
        <v>6103000</v>
      </c>
      <c r="L10" s="139">
        <v>5855000</v>
      </c>
      <c r="M10" s="140">
        <f t="shared" si="2"/>
        <v>248000</v>
      </c>
      <c r="N10" s="141">
        <f t="shared" si="3"/>
        <v>4.2</v>
      </c>
      <c r="O10" s="92"/>
    </row>
    <row r="11" spans="1:15" ht="12.75" customHeight="1">
      <c r="A11" s="92"/>
      <c r="B11" s="119">
        <v>6</v>
      </c>
      <c r="C11" s="120" t="s">
        <v>20</v>
      </c>
      <c r="D11" s="137">
        <v>28500000</v>
      </c>
      <c r="E11" s="139">
        <v>28800000</v>
      </c>
      <c r="F11" s="140">
        <f t="shared" si="0"/>
        <v>-300000</v>
      </c>
      <c r="G11" s="141">
        <f t="shared" si="1"/>
        <v>-1</v>
      </c>
      <c r="H11" s="92"/>
      <c r="I11" s="119">
        <v>46</v>
      </c>
      <c r="J11" s="120" t="s">
        <v>21</v>
      </c>
      <c r="K11" s="137">
        <v>6024000</v>
      </c>
      <c r="L11" s="139">
        <v>5940000</v>
      </c>
      <c r="M11" s="140">
        <f t="shared" si="2"/>
        <v>84000</v>
      </c>
      <c r="N11" s="141">
        <f t="shared" si="3"/>
        <v>1.4</v>
      </c>
      <c r="O11" s="92"/>
    </row>
    <row r="12" spans="1:15" ht="12.75" customHeight="1">
      <c r="A12" s="92"/>
      <c r="B12" s="119">
        <v>7</v>
      </c>
      <c r="C12" s="120" t="s">
        <v>22</v>
      </c>
      <c r="D12" s="137">
        <v>107400000</v>
      </c>
      <c r="E12" s="139">
        <v>106400000</v>
      </c>
      <c r="F12" s="140">
        <f t="shared" si="0"/>
        <v>1000000</v>
      </c>
      <c r="G12" s="141">
        <f t="shared" si="1"/>
        <v>0.9</v>
      </c>
      <c r="H12" s="92"/>
      <c r="I12" s="119">
        <v>47</v>
      </c>
      <c r="J12" s="120" t="s">
        <v>23</v>
      </c>
      <c r="K12" s="137">
        <v>9030000</v>
      </c>
      <c r="L12" s="139">
        <v>9240000</v>
      </c>
      <c r="M12" s="140">
        <f t="shared" si="2"/>
        <v>-210000</v>
      </c>
      <c r="N12" s="141">
        <f t="shared" si="3"/>
        <v>-2.3</v>
      </c>
      <c r="O12" s="92"/>
    </row>
    <row r="13" spans="1:15" ht="12.75" customHeight="1">
      <c r="A13" s="92"/>
      <c r="B13" s="119">
        <v>8</v>
      </c>
      <c r="C13" s="120" t="s">
        <v>24</v>
      </c>
      <c r="D13" s="137">
        <v>30100000</v>
      </c>
      <c r="E13" s="139">
        <v>29800000</v>
      </c>
      <c r="F13" s="140">
        <f t="shared" si="0"/>
        <v>300000</v>
      </c>
      <c r="G13" s="141">
        <f t="shared" si="1"/>
        <v>1</v>
      </c>
      <c r="H13" s="92"/>
      <c r="I13" s="119">
        <v>48</v>
      </c>
      <c r="J13" s="120" t="s">
        <v>25</v>
      </c>
      <c r="K13" s="137">
        <v>6935000</v>
      </c>
      <c r="L13" s="139">
        <v>7146000</v>
      </c>
      <c r="M13" s="140">
        <f t="shared" si="2"/>
        <v>-211000</v>
      </c>
      <c r="N13" s="141">
        <f t="shared" si="3"/>
        <v>-3</v>
      </c>
      <c r="O13" s="92"/>
    </row>
    <row r="14" spans="1:15" ht="12.75" customHeight="1">
      <c r="A14" s="92"/>
      <c r="B14" s="119">
        <v>9</v>
      </c>
      <c r="C14" s="120" t="s">
        <v>26</v>
      </c>
      <c r="D14" s="137">
        <v>41670000</v>
      </c>
      <c r="E14" s="139">
        <v>38019000</v>
      </c>
      <c r="F14" s="140">
        <f t="shared" si="0"/>
        <v>3651000</v>
      </c>
      <c r="G14" s="141">
        <f t="shared" si="1"/>
        <v>9.6</v>
      </c>
      <c r="H14" s="92"/>
      <c r="I14" s="119">
        <v>49</v>
      </c>
      <c r="J14" s="120" t="s">
        <v>27</v>
      </c>
      <c r="K14" s="137">
        <v>7258000</v>
      </c>
      <c r="L14" s="139">
        <v>8348000</v>
      </c>
      <c r="M14" s="140">
        <f t="shared" si="2"/>
        <v>-1090000</v>
      </c>
      <c r="N14" s="141">
        <f t="shared" si="3"/>
        <v>-13.1</v>
      </c>
      <c r="O14" s="92"/>
    </row>
    <row r="15" spans="1:15" ht="12.75" customHeight="1">
      <c r="A15" s="92"/>
      <c r="B15" s="119">
        <v>10</v>
      </c>
      <c r="C15" s="120" t="s">
        <v>28</v>
      </c>
      <c r="D15" s="137">
        <v>28313000</v>
      </c>
      <c r="E15" s="139">
        <v>28634000</v>
      </c>
      <c r="F15" s="140">
        <f t="shared" si="0"/>
        <v>-321000</v>
      </c>
      <c r="G15" s="141">
        <f t="shared" si="1"/>
        <v>-1.1</v>
      </c>
      <c r="H15" s="92"/>
      <c r="I15" s="119">
        <v>50</v>
      </c>
      <c r="J15" s="120" t="s">
        <v>29</v>
      </c>
      <c r="K15" s="137">
        <v>5330000</v>
      </c>
      <c r="L15" s="139">
        <v>6186000</v>
      </c>
      <c r="M15" s="140">
        <f t="shared" si="2"/>
        <v>-856000</v>
      </c>
      <c r="N15" s="141">
        <f t="shared" si="3"/>
        <v>-13.8</v>
      </c>
      <c r="O15" s="92"/>
    </row>
    <row r="16" spans="1:15" ht="12.75" customHeight="1">
      <c r="A16" s="92"/>
      <c r="B16" s="119">
        <v>11</v>
      </c>
      <c r="C16" s="120" t="s">
        <v>30</v>
      </c>
      <c r="D16" s="137">
        <v>30500000</v>
      </c>
      <c r="E16" s="139">
        <v>30160000</v>
      </c>
      <c r="F16" s="140">
        <f t="shared" si="0"/>
        <v>340000</v>
      </c>
      <c r="G16" s="141">
        <f t="shared" si="1"/>
        <v>1.1</v>
      </c>
      <c r="H16" s="92"/>
      <c r="I16" s="119">
        <v>51</v>
      </c>
      <c r="J16" s="120" t="s">
        <v>31</v>
      </c>
      <c r="K16" s="137">
        <v>5262532</v>
      </c>
      <c r="L16" s="139">
        <v>5240779</v>
      </c>
      <c r="M16" s="140">
        <f t="shared" si="2"/>
        <v>21753</v>
      </c>
      <c r="N16" s="141">
        <f t="shared" si="3"/>
        <v>0.4</v>
      </c>
      <c r="O16" s="92"/>
    </row>
    <row r="17" spans="1:15" ht="12.75" customHeight="1">
      <c r="A17" s="92"/>
      <c r="B17" s="119">
        <v>12</v>
      </c>
      <c r="C17" s="120" t="s">
        <v>32</v>
      </c>
      <c r="D17" s="137">
        <v>76550000</v>
      </c>
      <c r="E17" s="139">
        <v>75240000</v>
      </c>
      <c r="F17" s="140">
        <f t="shared" si="0"/>
        <v>1310000</v>
      </c>
      <c r="G17" s="141">
        <f t="shared" si="1"/>
        <v>1.7</v>
      </c>
      <c r="H17" s="92"/>
      <c r="I17" s="119">
        <v>52</v>
      </c>
      <c r="J17" s="120" t="s">
        <v>33</v>
      </c>
      <c r="K17" s="137">
        <v>4735000</v>
      </c>
      <c r="L17" s="139">
        <v>4235000</v>
      </c>
      <c r="M17" s="140">
        <f t="shared" si="2"/>
        <v>500000</v>
      </c>
      <c r="N17" s="141">
        <f t="shared" si="3"/>
        <v>11.8</v>
      </c>
      <c r="O17" s="92"/>
    </row>
    <row r="18" spans="1:15" ht="12.75" customHeight="1">
      <c r="A18" s="92"/>
      <c r="B18" s="119">
        <v>13</v>
      </c>
      <c r="C18" s="120" t="s">
        <v>34</v>
      </c>
      <c r="D18" s="137">
        <v>47252000</v>
      </c>
      <c r="E18" s="139">
        <v>48202000</v>
      </c>
      <c r="F18" s="140">
        <f t="shared" si="0"/>
        <v>-950000</v>
      </c>
      <c r="G18" s="141">
        <f t="shared" si="1"/>
        <v>-2</v>
      </c>
      <c r="H18" s="92"/>
      <c r="I18" s="119">
        <v>53</v>
      </c>
      <c r="J18" s="120" t="s">
        <v>35</v>
      </c>
      <c r="K18" s="137">
        <v>4189000</v>
      </c>
      <c r="L18" s="139">
        <v>4179700</v>
      </c>
      <c r="M18" s="140">
        <f t="shared" si="2"/>
        <v>9300</v>
      </c>
      <c r="N18" s="141">
        <f t="shared" si="3"/>
        <v>0.2</v>
      </c>
      <c r="O18" s="92"/>
    </row>
    <row r="19" spans="1:15" ht="12.75" customHeight="1">
      <c r="A19" s="92"/>
      <c r="B19" s="119">
        <v>14</v>
      </c>
      <c r="C19" s="120" t="s">
        <v>36</v>
      </c>
      <c r="D19" s="137">
        <v>17843000</v>
      </c>
      <c r="E19" s="139">
        <v>18503000</v>
      </c>
      <c r="F19" s="140">
        <f t="shared" si="0"/>
        <v>-660000</v>
      </c>
      <c r="G19" s="141">
        <f t="shared" si="1"/>
        <v>-3.6</v>
      </c>
      <c r="H19" s="92"/>
      <c r="I19" s="119">
        <v>54</v>
      </c>
      <c r="J19" s="120" t="s">
        <v>37</v>
      </c>
      <c r="K19" s="137">
        <v>3069865</v>
      </c>
      <c r="L19" s="139">
        <v>3157160</v>
      </c>
      <c r="M19" s="140">
        <f t="shared" si="2"/>
        <v>-87295</v>
      </c>
      <c r="N19" s="141">
        <f t="shared" si="3"/>
        <v>-2.8</v>
      </c>
      <c r="O19" s="92"/>
    </row>
    <row r="20" spans="1:15" ht="12.75" customHeight="1">
      <c r="A20" s="92"/>
      <c r="B20" s="119">
        <v>15</v>
      </c>
      <c r="C20" s="120" t="s">
        <v>38</v>
      </c>
      <c r="D20" s="137">
        <v>39035000</v>
      </c>
      <c r="E20" s="139">
        <v>39635000</v>
      </c>
      <c r="F20" s="140">
        <f t="shared" si="0"/>
        <v>-600000</v>
      </c>
      <c r="G20" s="141">
        <f t="shared" si="1"/>
        <v>-1.5</v>
      </c>
      <c r="H20" s="92"/>
      <c r="I20" s="119">
        <v>55</v>
      </c>
      <c r="J20" s="120" t="s">
        <v>39</v>
      </c>
      <c r="K20" s="137">
        <v>7825000</v>
      </c>
      <c r="L20" s="139">
        <v>7439000</v>
      </c>
      <c r="M20" s="140">
        <f t="shared" si="2"/>
        <v>386000</v>
      </c>
      <c r="N20" s="141">
        <f t="shared" si="3"/>
        <v>5.2</v>
      </c>
      <c r="O20" s="92"/>
    </row>
    <row r="21" spans="1:15" ht="12.75" customHeight="1">
      <c r="A21" s="92"/>
      <c r="B21" s="119">
        <v>16</v>
      </c>
      <c r="C21" s="120" t="s">
        <v>40</v>
      </c>
      <c r="D21" s="137">
        <v>51509346</v>
      </c>
      <c r="E21" s="139">
        <v>51672057</v>
      </c>
      <c r="F21" s="140">
        <f t="shared" si="0"/>
        <v>-162711</v>
      </c>
      <c r="G21" s="141">
        <f t="shared" si="1"/>
        <v>-0.3</v>
      </c>
      <c r="H21" s="92"/>
      <c r="I21" s="119">
        <v>56</v>
      </c>
      <c r="J21" s="120" t="s">
        <v>41</v>
      </c>
      <c r="K21" s="137">
        <v>1986000</v>
      </c>
      <c r="L21" s="139">
        <v>1978000</v>
      </c>
      <c r="M21" s="140">
        <f t="shared" si="2"/>
        <v>8000</v>
      </c>
      <c r="N21" s="141">
        <f t="shared" si="3"/>
        <v>0.4</v>
      </c>
      <c r="O21" s="92"/>
    </row>
    <row r="22" spans="1:15" ht="12.75" customHeight="1">
      <c r="A22" s="92"/>
      <c r="B22" s="119">
        <v>17</v>
      </c>
      <c r="C22" s="120" t="s">
        <v>42</v>
      </c>
      <c r="D22" s="137">
        <v>68954925</v>
      </c>
      <c r="E22" s="139">
        <v>65740000</v>
      </c>
      <c r="F22" s="140">
        <f>+D22-E22</f>
        <v>3214925</v>
      </c>
      <c r="G22" s="141">
        <f t="shared" si="1"/>
        <v>4.9</v>
      </c>
      <c r="H22" s="92"/>
      <c r="I22" s="119">
        <v>57</v>
      </c>
      <c r="J22" s="120" t="s">
        <v>43</v>
      </c>
      <c r="K22" s="137">
        <v>4684657</v>
      </c>
      <c r="L22" s="139">
        <v>4865726</v>
      </c>
      <c r="M22" s="140">
        <f t="shared" si="2"/>
        <v>-181069</v>
      </c>
      <c r="N22" s="141">
        <f t="shared" si="3"/>
        <v>-3.7</v>
      </c>
      <c r="O22" s="92"/>
    </row>
    <row r="23" spans="1:15" ht="12.75" customHeight="1">
      <c r="A23" s="92"/>
      <c r="B23" s="119">
        <v>18</v>
      </c>
      <c r="C23" s="120" t="s">
        <v>44</v>
      </c>
      <c r="D23" s="137">
        <v>88958000</v>
      </c>
      <c r="E23" s="139">
        <v>86742000</v>
      </c>
      <c r="F23" s="140">
        <f t="shared" si="0"/>
        <v>2216000</v>
      </c>
      <c r="G23" s="141">
        <f t="shared" si="1"/>
        <v>2.6</v>
      </c>
      <c r="H23" s="92"/>
      <c r="I23" s="119">
        <v>58</v>
      </c>
      <c r="J23" s="120" t="s">
        <v>45</v>
      </c>
      <c r="K23" s="137">
        <v>6210000</v>
      </c>
      <c r="L23" s="139">
        <v>6683000</v>
      </c>
      <c r="M23" s="140">
        <f t="shared" si="2"/>
        <v>-473000</v>
      </c>
      <c r="N23" s="141">
        <f t="shared" si="3"/>
        <v>-7.1</v>
      </c>
      <c r="O23" s="92"/>
    </row>
    <row r="24" spans="1:15" ht="12.75" customHeight="1">
      <c r="A24" s="92"/>
      <c r="B24" s="119">
        <v>19</v>
      </c>
      <c r="C24" s="120" t="s">
        <v>46</v>
      </c>
      <c r="D24" s="137">
        <v>103200000</v>
      </c>
      <c r="E24" s="139">
        <v>105600000</v>
      </c>
      <c r="F24" s="140">
        <f t="shared" si="0"/>
        <v>-2400000</v>
      </c>
      <c r="G24" s="141">
        <f t="shared" si="1"/>
        <v>-2.3</v>
      </c>
      <c r="H24" s="92"/>
      <c r="I24" s="119">
        <v>59</v>
      </c>
      <c r="J24" s="120" t="s">
        <v>47</v>
      </c>
      <c r="K24" s="137">
        <v>9032000</v>
      </c>
      <c r="L24" s="139">
        <v>8827800</v>
      </c>
      <c r="M24" s="140">
        <f t="shared" si="2"/>
        <v>204200</v>
      </c>
      <c r="N24" s="141">
        <f t="shared" si="3"/>
        <v>2.3</v>
      </c>
      <c r="O24" s="92"/>
    </row>
    <row r="25" spans="1:15" ht="12.75" customHeight="1">
      <c r="A25" s="92"/>
      <c r="B25" s="119">
        <v>20</v>
      </c>
      <c r="C25" s="120" t="s">
        <v>48</v>
      </c>
      <c r="D25" s="137">
        <v>27730000</v>
      </c>
      <c r="E25" s="139">
        <v>25980000</v>
      </c>
      <c r="F25" s="140">
        <f t="shared" si="0"/>
        <v>1750000</v>
      </c>
      <c r="G25" s="141">
        <f t="shared" si="1"/>
        <v>6.7</v>
      </c>
      <c r="H25" s="92"/>
      <c r="I25" s="119">
        <v>60</v>
      </c>
      <c r="J25" s="120" t="s">
        <v>49</v>
      </c>
      <c r="K25" s="137">
        <v>11163441</v>
      </c>
      <c r="L25" s="139">
        <v>11600696</v>
      </c>
      <c r="M25" s="140">
        <f t="shared" si="2"/>
        <v>-437255</v>
      </c>
      <c r="N25" s="141">
        <f t="shared" si="3"/>
        <v>-3.8</v>
      </c>
      <c r="O25" s="92"/>
    </row>
    <row r="26" spans="1:15" ht="12.75" customHeight="1">
      <c r="A26" s="92"/>
      <c r="B26" s="119">
        <v>21</v>
      </c>
      <c r="C26" s="120" t="s">
        <v>50</v>
      </c>
      <c r="D26" s="137">
        <v>54426000</v>
      </c>
      <c r="E26" s="139">
        <v>59779000</v>
      </c>
      <c r="F26" s="140">
        <f t="shared" si="0"/>
        <v>-5353000</v>
      </c>
      <c r="G26" s="141">
        <f t="shared" si="1"/>
        <v>-9</v>
      </c>
      <c r="H26" s="92"/>
      <c r="I26" s="119">
        <v>61</v>
      </c>
      <c r="J26" s="120" t="s">
        <v>133</v>
      </c>
      <c r="K26" s="137">
        <v>10451000</v>
      </c>
      <c r="L26" s="139">
        <v>10623000</v>
      </c>
      <c r="M26" s="140">
        <f t="shared" si="2"/>
        <v>-172000</v>
      </c>
      <c r="N26" s="141">
        <f t="shared" si="3"/>
        <v>-1.6</v>
      </c>
      <c r="O26" s="92"/>
    </row>
    <row r="27" spans="1:15" ht="12.75" customHeight="1">
      <c r="A27" s="92"/>
      <c r="B27" s="119">
        <v>22</v>
      </c>
      <c r="C27" s="120" t="s">
        <v>51</v>
      </c>
      <c r="D27" s="137">
        <v>44165000</v>
      </c>
      <c r="E27" s="139">
        <v>43951000</v>
      </c>
      <c r="F27" s="140">
        <f t="shared" si="0"/>
        <v>214000</v>
      </c>
      <c r="G27" s="141">
        <f t="shared" si="1"/>
        <v>0.5</v>
      </c>
      <c r="H27" s="92"/>
      <c r="I27" s="119">
        <v>62</v>
      </c>
      <c r="J27" s="120" t="s">
        <v>52</v>
      </c>
      <c r="K27" s="137">
        <v>13299000</v>
      </c>
      <c r="L27" s="139">
        <v>13265000</v>
      </c>
      <c r="M27" s="140">
        <f t="shared" si="2"/>
        <v>34000</v>
      </c>
      <c r="N27" s="141">
        <f t="shared" si="3"/>
        <v>0.3</v>
      </c>
      <c r="O27" s="92"/>
    </row>
    <row r="28" spans="1:15" ht="12.75" customHeight="1" thickBot="1">
      <c r="A28" s="92"/>
      <c r="B28" s="119">
        <v>23</v>
      </c>
      <c r="C28" s="120" t="s">
        <v>134</v>
      </c>
      <c r="D28" s="137">
        <v>45050000</v>
      </c>
      <c r="E28" s="139">
        <v>43510000</v>
      </c>
      <c r="F28" s="140">
        <f t="shared" si="0"/>
        <v>1540000</v>
      </c>
      <c r="G28" s="141">
        <f t="shared" si="1"/>
        <v>3.5</v>
      </c>
      <c r="H28" s="92"/>
      <c r="I28" s="121">
        <v>63</v>
      </c>
      <c r="J28" s="122" t="s">
        <v>53</v>
      </c>
      <c r="K28" s="137">
        <v>8653000</v>
      </c>
      <c r="L28" s="139">
        <v>8746000</v>
      </c>
      <c r="M28" s="140">
        <f t="shared" si="2"/>
        <v>-93000</v>
      </c>
      <c r="N28" s="141">
        <f t="shared" si="3"/>
        <v>-1.1</v>
      </c>
      <c r="O28" s="92"/>
    </row>
    <row r="29" spans="1:15" ht="12.75" customHeight="1" thickBot="1" thickTop="1">
      <c r="A29" s="92"/>
      <c r="B29" s="119">
        <v>24</v>
      </c>
      <c r="C29" s="120" t="s">
        <v>54</v>
      </c>
      <c r="D29" s="137">
        <v>30777000</v>
      </c>
      <c r="E29" s="139">
        <v>27781000</v>
      </c>
      <c r="F29" s="140">
        <f t="shared" si="0"/>
        <v>2996000</v>
      </c>
      <c r="G29" s="141">
        <f t="shared" si="1"/>
        <v>10.8</v>
      </c>
      <c r="H29" s="92"/>
      <c r="I29" s="123" t="s">
        <v>55</v>
      </c>
      <c r="J29" s="124"/>
      <c r="K29" s="146">
        <f>SUM(K6:K28)</f>
        <v>169592801</v>
      </c>
      <c r="L29" s="143">
        <f>SUM(L6:L28)</f>
        <v>172163861</v>
      </c>
      <c r="M29" s="144">
        <f>K29-L29</f>
        <v>-2571060</v>
      </c>
      <c r="N29" s="147">
        <f>ROUND(+M29/L29*100,1)</f>
        <v>-1.5</v>
      </c>
      <c r="O29" s="92"/>
    </row>
    <row r="30" spans="1:14" ht="12.75" customHeight="1" thickBot="1">
      <c r="A30" s="92"/>
      <c r="B30" s="119">
        <v>25</v>
      </c>
      <c r="C30" s="120" t="s">
        <v>56</v>
      </c>
      <c r="D30" s="137">
        <v>28227000</v>
      </c>
      <c r="E30" s="139">
        <v>27867000</v>
      </c>
      <c r="F30" s="140">
        <f t="shared" si="0"/>
        <v>360000</v>
      </c>
      <c r="G30" s="141">
        <f t="shared" si="1"/>
        <v>1.3</v>
      </c>
      <c r="H30" s="92"/>
      <c r="I30" s="125"/>
      <c r="J30" s="126"/>
      <c r="K30" s="148"/>
      <c r="L30" s="148"/>
      <c r="M30" s="148"/>
      <c r="N30" s="149"/>
    </row>
    <row r="31" spans="1:14" ht="12.75" customHeight="1" thickBot="1">
      <c r="A31" s="92"/>
      <c r="B31" s="119">
        <v>26</v>
      </c>
      <c r="C31" s="120" t="s">
        <v>57</v>
      </c>
      <c r="D31" s="137">
        <v>49660000</v>
      </c>
      <c r="E31" s="139">
        <v>52073000</v>
      </c>
      <c r="F31" s="140">
        <f t="shared" si="0"/>
        <v>-2413000</v>
      </c>
      <c r="G31" s="141">
        <f t="shared" si="1"/>
        <v>-4.6</v>
      </c>
      <c r="H31" s="92"/>
      <c r="I31" s="127" t="s">
        <v>58</v>
      </c>
      <c r="J31" s="128"/>
      <c r="K31" s="150">
        <f>+D46+K29</f>
        <v>2632574965</v>
      </c>
      <c r="L31" s="151">
        <f>+E46+L29</f>
        <v>2586841263</v>
      </c>
      <c r="M31" s="152">
        <f>K31-L31</f>
        <v>45733702</v>
      </c>
      <c r="N31" s="153">
        <f>ROUND(+M31/L31*100,1)</f>
        <v>1.8</v>
      </c>
    </row>
    <row r="32" spans="1:14" ht="12.75" customHeight="1">
      <c r="A32" s="92"/>
      <c r="B32" s="119">
        <v>27</v>
      </c>
      <c r="C32" s="120" t="s">
        <v>59</v>
      </c>
      <c r="D32" s="137">
        <v>23994000</v>
      </c>
      <c r="E32" s="139">
        <v>24606000</v>
      </c>
      <c r="F32" s="140">
        <f t="shared" si="0"/>
        <v>-612000</v>
      </c>
      <c r="G32" s="141">
        <f t="shared" si="1"/>
        <v>-2.5</v>
      </c>
      <c r="H32" s="92"/>
      <c r="I32" s="102"/>
      <c r="J32" s="102"/>
      <c r="K32" s="92"/>
      <c r="L32" s="92"/>
      <c r="M32" s="92"/>
      <c r="N32" s="92"/>
    </row>
    <row r="33" spans="1:14" ht="12.75" customHeight="1">
      <c r="A33" s="92"/>
      <c r="B33" s="119">
        <v>28</v>
      </c>
      <c r="C33" s="120" t="s">
        <v>60</v>
      </c>
      <c r="D33" s="137">
        <v>51300000</v>
      </c>
      <c r="E33" s="139">
        <v>54182000</v>
      </c>
      <c r="F33" s="140">
        <f t="shared" si="0"/>
        <v>-2882000</v>
      </c>
      <c r="G33" s="141">
        <f t="shared" si="1"/>
        <v>-5.3</v>
      </c>
      <c r="H33" s="92"/>
      <c r="I33" s="338"/>
      <c r="J33" s="338"/>
      <c r="K33" s="338"/>
      <c r="L33" s="338"/>
      <c r="M33" s="338"/>
      <c r="N33" s="338"/>
    </row>
    <row r="34" spans="1:16" ht="12.75" customHeight="1">
      <c r="A34" s="92"/>
      <c r="B34" s="119">
        <v>29</v>
      </c>
      <c r="C34" s="120" t="s">
        <v>61</v>
      </c>
      <c r="D34" s="137">
        <v>21478178</v>
      </c>
      <c r="E34" s="139">
        <v>20439000</v>
      </c>
      <c r="F34" s="140">
        <f>+D34-E34</f>
        <v>1039178</v>
      </c>
      <c r="G34" s="141">
        <f>ROUND(+F34/E34*100,1)</f>
        <v>5.1</v>
      </c>
      <c r="H34" s="92"/>
      <c r="I34" s="129"/>
      <c r="J34" s="130"/>
      <c r="K34" s="93"/>
      <c r="L34" s="93"/>
      <c r="M34" s="93"/>
      <c r="N34" s="93"/>
      <c r="P34" s="92"/>
    </row>
    <row r="35" spans="1:8" ht="12.75" customHeight="1">
      <c r="A35" s="92"/>
      <c r="B35" s="119">
        <v>30</v>
      </c>
      <c r="C35" s="120" t="s">
        <v>62</v>
      </c>
      <c r="D35" s="137">
        <v>32090000</v>
      </c>
      <c r="E35" s="139">
        <v>32560000</v>
      </c>
      <c r="F35" s="140">
        <f t="shared" si="0"/>
        <v>-470000</v>
      </c>
      <c r="G35" s="141">
        <f t="shared" si="1"/>
        <v>-1.4</v>
      </c>
      <c r="H35" s="92"/>
    </row>
    <row r="36" spans="1:8" ht="12.75" customHeight="1">
      <c r="A36" s="92"/>
      <c r="B36" s="119">
        <v>31</v>
      </c>
      <c r="C36" s="120" t="s">
        <v>63</v>
      </c>
      <c r="D36" s="137">
        <v>35748580</v>
      </c>
      <c r="E36" s="139">
        <v>36571811</v>
      </c>
      <c r="F36" s="140">
        <f t="shared" si="0"/>
        <v>-823231</v>
      </c>
      <c r="G36" s="141">
        <f t="shared" si="1"/>
        <v>-2.3</v>
      </c>
      <c r="H36" s="92"/>
    </row>
    <row r="37" spans="1:8" ht="12.75" customHeight="1">
      <c r="A37" s="92"/>
      <c r="B37" s="119">
        <v>32</v>
      </c>
      <c r="C37" s="120" t="s">
        <v>64</v>
      </c>
      <c r="D37" s="137">
        <v>51700000</v>
      </c>
      <c r="E37" s="139">
        <v>51100000</v>
      </c>
      <c r="F37" s="140">
        <f t="shared" si="0"/>
        <v>600000</v>
      </c>
      <c r="G37" s="141">
        <f t="shared" si="1"/>
        <v>1.2</v>
      </c>
      <c r="H37" s="92"/>
    </row>
    <row r="38" spans="1:8" ht="12.75" customHeight="1">
      <c r="A38" s="92"/>
      <c r="B38" s="119">
        <v>33</v>
      </c>
      <c r="C38" s="120" t="s">
        <v>65</v>
      </c>
      <c r="D38" s="137">
        <v>18253000</v>
      </c>
      <c r="E38" s="139">
        <v>18285000</v>
      </c>
      <c r="F38" s="140">
        <f t="shared" si="0"/>
        <v>-32000</v>
      </c>
      <c r="G38" s="141">
        <f t="shared" si="1"/>
        <v>-0.2</v>
      </c>
      <c r="H38" s="92"/>
    </row>
    <row r="39" spans="1:8" ht="12.75" customHeight="1">
      <c r="A39" s="92"/>
      <c r="B39" s="119">
        <v>34</v>
      </c>
      <c r="C39" s="120" t="s">
        <v>66</v>
      </c>
      <c r="D39" s="137">
        <v>28830000</v>
      </c>
      <c r="E39" s="139">
        <v>29995000</v>
      </c>
      <c r="F39" s="140">
        <f t="shared" si="0"/>
        <v>-1165000</v>
      </c>
      <c r="G39" s="141">
        <f t="shared" si="1"/>
        <v>-3.9</v>
      </c>
      <c r="H39" s="92"/>
    </row>
    <row r="40" spans="1:8" ht="12.75" customHeight="1">
      <c r="A40" s="92"/>
      <c r="B40" s="119">
        <v>35</v>
      </c>
      <c r="C40" s="120" t="s">
        <v>67</v>
      </c>
      <c r="D40" s="137">
        <v>15410000</v>
      </c>
      <c r="E40" s="139">
        <v>15800000</v>
      </c>
      <c r="F40" s="140">
        <f t="shared" si="0"/>
        <v>-390000</v>
      </c>
      <c r="G40" s="141">
        <f t="shared" si="1"/>
        <v>-2.5</v>
      </c>
      <c r="H40" s="92"/>
    </row>
    <row r="41" spans="1:14" ht="12.75" customHeight="1">
      <c r="A41" s="92"/>
      <c r="B41" s="119">
        <v>36</v>
      </c>
      <c r="C41" s="120" t="s">
        <v>68</v>
      </c>
      <c r="D41" s="137">
        <v>20910000</v>
      </c>
      <c r="E41" s="139">
        <v>21830000</v>
      </c>
      <c r="F41" s="140">
        <f t="shared" si="0"/>
        <v>-920000</v>
      </c>
      <c r="G41" s="141">
        <f t="shared" si="1"/>
        <v>-4.2</v>
      </c>
      <c r="H41" s="92"/>
      <c r="I41" s="131"/>
      <c r="J41" s="131"/>
      <c r="K41" s="94"/>
      <c r="L41" s="94"/>
      <c r="M41" s="94"/>
      <c r="N41" s="92"/>
    </row>
    <row r="42" spans="1:14" ht="12.75" customHeight="1">
      <c r="A42" s="92"/>
      <c r="B42" s="119">
        <v>37</v>
      </c>
      <c r="C42" s="120" t="s">
        <v>69</v>
      </c>
      <c r="D42" s="137">
        <v>19640000</v>
      </c>
      <c r="E42" s="139">
        <v>18710000</v>
      </c>
      <c r="F42" s="140">
        <f t="shared" si="0"/>
        <v>930000</v>
      </c>
      <c r="G42" s="141">
        <f t="shared" si="1"/>
        <v>5</v>
      </c>
      <c r="H42" s="92"/>
      <c r="J42" s="102"/>
      <c r="K42" s="92"/>
      <c r="L42" s="92"/>
      <c r="M42" s="92"/>
      <c r="N42" s="92"/>
    </row>
    <row r="43" spans="1:14" ht="12.75" customHeight="1">
      <c r="A43" s="92"/>
      <c r="B43" s="119">
        <v>38</v>
      </c>
      <c r="C43" s="120" t="s">
        <v>70</v>
      </c>
      <c r="D43" s="137">
        <v>22580000</v>
      </c>
      <c r="E43" s="139">
        <v>23031999</v>
      </c>
      <c r="F43" s="140">
        <f>+D43-E43</f>
        <v>-451999</v>
      </c>
      <c r="G43" s="141">
        <f>ROUND(+F43/E43*100,1)</f>
        <v>-2</v>
      </c>
      <c r="H43" s="92"/>
      <c r="I43" s="102"/>
      <c r="L43" s="92"/>
      <c r="M43" s="92"/>
      <c r="N43" s="92"/>
    </row>
    <row r="44" spans="1:14" ht="12.75" customHeight="1">
      <c r="A44" s="92"/>
      <c r="B44" s="119">
        <v>39</v>
      </c>
      <c r="C44" s="120" t="s">
        <v>71</v>
      </c>
      <c r="D44" s="137">
        <v>41478135</v>
      </c>
      <c r="E44" s="139">
        <v>41414535</v>
      </c>
      <c r="F44" s="140">
        <f t="shared" si="0"/>
        <v>63600</v>
      </c>
      <c r="G44" s="141">
        <f t="shared" si="1"/>
        <v>0.2</v>
      </c>
      <c r="H44" s="92"/>
      <c r="L44" s="92"/>
      <c r="M44" s="92"/>
      <c r="N44" s="92"/>
    </row>
    <row r="45" spans="1:8" ht="12.75" customHeight="1" thickBot="1">
      <c r="A45" s="92"/>
      <c r="B45" s="132">
        <v>40</v>
      </c>
      <c r="C45" s="133" t="s">
        <v>72</v>
      </c>
      <c r="D45" s="138">
        <v>14530000</v>
      </c>
      <c r="E45" s="142">
        <v>14944000</v>
      </c>
      <c r="F45" s="140">
        <f t="shared" si="0"/>
        <v>-414000</v>
      </c>
      <c r="G45" s="141">
        <f t="shared" si="1"/>
        <v>-2.8</v>
      </c>
      <c r="H45" s="92"/>
    </row>
    <row r="46" spans="1:8" ht="12.75" customHeight="1" thickBot="1" thickTop="1">
      <c r="A46" s="92"/>
      <c r="B46" s="134" t="s">
        <v>73</v>
      </c>
      <c r="C46" s="135"/>
      <c r="D46" s="146">
        <f>SUM(D6:D45)</f>
        <v>2462982164</v>
      </c>
      <c r="E46" s="143">
        <f>SUM(E6:E45)</f>
        <v>2414677402</v>
      </c>
      <c r="F46" s="144">
        <f>D46-E46</f>
        <v>48304762</v>
      </c>
      <c r="G46" s="145">
        <f>ROUND(+F46/E46*100,1)</f>
        <v>2</v>
      </c>
      <c r="H46" s="95"/>
    </row>
    <row r="47" ht="15" customHeight="1"/>
    <row r="48" ht="30"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1">
    <mergeCell ref="I33:N33"/>
  </mergeCells>
  <printOptions horizontalCentered="1"/>
  <pageMargins left="0.3937007874015748" right="0.3937007874015748" top="0.3937007874015748" bottom="0.1968503937007874" header="0.5118110236220472" footer="0"/>
  <pageSetup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O49"/>
  <sheetViews>
    <sheetView view="pageBreakPreview" zoomScaleSheetLayoutView="100" zoomScalePageLayoutView="0" workbookViewId="0" topLeftCell="A31">
      <selection activeCell="E55" sqref="E55"/>
    </sheetView>
  </sheetViews>
  <sheetFormatPr defaultColWidth="9.00390625" defaultRowHeight="13.5"/>
  <cols>
    <col min="1" max="1" width="1.37890625" style="2" customWidth="1"/>
    <col min="2" max="2" width="5.625" style="58" customWidth="1"/>
    <col min="3" max="3" width="13.25390625" style="2" customWidth="1"/>
    <col min="4" max="6" width="13.375" style="2" customWidth="1"/>
    <col min="7" max="7" width="9.125" style="2" customWidth="1"/>
    <col min="8" max="8" width="4.875" style="2" customWidth="1"/>
    <col min="9" max="9" width="4.75390625" style="2" customWidth="1"/>
    <col min="10" max="13" width="13.375" style="2" customWidth="1"/>
    <col min="14" max="14" width="9.25390625" style="2" customWidth="1"/>
    <col min="15" max="15" width="2.875" style="2" customWidth="1"/>
    <col min="16" max="16384" width="9.00390625" style="2" customWidth="1"/>
  </cols>
  <sheetData>
    <row r="1" spans="1:2" ht="24.75" customHeight="1">
      <c r="A1" s="1" t="s">
        <v>154</v>
      </c>
      <c r="B1" s="2"/>
    </row>
    <row r="2" spans="1:8" s="8" customFormat="1" ht="17.25" customHeight="1">
      <c r="A2" s="3" t="s">
        <v>0</v>
      </c>
      <c r="B2" s="4"/>
      <c r="C2" s="4"/>
      <c r="D2" s="4"/>
      <c r="E2" s="5"/>
      <c r="F2" s="6"/>
      <c r="G2" s="7"/>
      <c r="H2" s="6"/>
    </row>
    <row r="3" spans="1:14" ht="14.25" thickBot="1">
      <c r="A3" s="9"/>
      <c r="B3" s="10"/>
      <c r="C3" s="9"/>
      <c r="D3" s="9"/>
      <c r="E3" s="9"/>
      <c r="G3" s="11" t="s">
        <v>1</v>
      </c>
      <c r="H3" s="9"/>
      <c r="I3" s="10"/>
      <c r="J3" s="9"/>
      <c r="K3" s="9"/>
      <c r="L3" s="9"/>
      <c r="N3" s="11" t="s">
        <v>1</v>
      </c>
    </row>
    <row r="4" spans="1:14" ht="27" customHeight="1">
      <c r="A4" s="9"/>
      <c r="B4" s="12" t="s">
        <v>2</v>
      </c>
      <c r="C4" s="13" t="s">
        <v>3</v>
      </c>
      <c r="D4" s="14" t="s">
        <v>153</v>
      </c>
      <c r="E4" s="15" t="s">
        <v>135</v>
      </c>
      <c r="F4" s="15" t="s">
        <v>4</v>
      </c>
      <c r="G4" s="16" t="s">
        <v>5</v>
      </c>
      <c r="H4" s="17"/>
      <c r="I4" s="12" t="s">
        <v>2</v>
      </c>
      <c r="J4" s="13" t="s">
        <v>3</v>
      </c>
      <c r="K4" s="14" t="s">
        <v>153</v>
      </c>
      <c r="L4" s="15" t="s">
        <v>135</v>
      </c>
      <c r="M4" s="15" t="s">
        <v>4</v>
      </c>
      <c r="N4" s="16" t="s">
        <v>5</v>
      </c>
    </row>
    <row r="5" spans="1:14" ht="12" customHeight="1" thickBot="1">
      <c r="A5" s="9"/>
      <c r="B5" s="18"/>
      <c r="C5" s="19"/>
      <c r="D5" s="20" t="s">
        <v>6</v>
      </c>
      <c r="E5" s="21" t="s">
        <v>7</v>
      </c>
      <c r="F5" s="21" t="s">
        <v>8</v>
      </c>
      <c r="G5" s="22" t="s">
        <v>9</v>
      </c>
      <c r="H5" s="17"/>
      <c r="I5" s="18"/>
      <c r="J5" s="19"/>
      <c r="K5" s="20" t="s">
        <v>6</v>
      </c>
      <c r="L5" s="21" t="s">
        <v>7</v>
      </c>
      <c r="M5" s="21" t="s">
        <v>8</v>
      </c>
      <c r="N5" s="22" t="s">
        <v>9</v>
      </c>
    </row>
    <row r="6" spans="1:15" ht="12.75" customHeight="1">
      <c r="A6" s="9"/>
      <c r="B6" s="23">
        <v>1</v>
      </c>
      <c r="C6" s="24" t="s">
        <v>10</v>
      </c>
      <c r="D6" s="25">
        <v>456000000</v>
      </c>
      <c r="E6" s="26">
        <v>464900000</v>
      </c>
      <c r="F6" s="29">
        <f>+D6-E6</f>
        <v>-8900000</v>
      </c>
      <c r="G6" s="30">
        <f>ROUND(+F6/E6*100,1)</f>
        <v>-1.9</v>
      </c>
      <c r="H6" s="9"/>
      <c r="I6" s="23">
        <v>41</v>
      </c>
      <c r="J6" s="24" t="s">
        <v>11</v>
      </c>
      <c r="K6" s="25">
        <v>11368000</v>
      </c>
      <c r="L6" s="26">
        <v>11430000</v>
      </c>
      <c r="M6" s="29">
        <f>+K6-L6</f>
        <v>-62000</v>
      </c>
      <c r="N6" s="30">
        <f>ROUND(+M6/L6*100,1)</f>
        <v>-0.5</v>
      </c>
      <c r="O6" s="9"/>
    </row>
    <row r="7" spans="1:15" ht="12.75" customHeight="1">
      <c r="A7" s="9"/>
      <c r="B7" s="27">
        <v>2</v>
      </c>
      <c r="C7" s="28" t="s">
        <v>12</v>
      </c>
      <c r="D7" s="25">
        <v>110430000</v>
      </c>
      <c r="E7" s="26">
        <v>112080000</v>
      </c>
      <c r="F7" s="29">
        <f aca="true" t="shared" si="0" ref="F7:F44">+D7-E7</f>
        <v>-1650000</v>
      </c>
      <c r="G7" s="30">
        <f aca="true" t="shared" si="1" ref="G7:G44">ROUND(+F7/E7*100,1)</f>
        <v>-1.5</v>
      </c>
      <c r="H7" s="9"/>
      <c r="I7" s="27">
        <v>42</v>
      </c>
      <c r="J7" s="28" t="s">
        <v>13</v>
      </c>
      <c r="K7" s="25">
        <v>12250825</v>
      </c>
      <c r="L7" s="26">
        <v>14977485</v>
      </c>
      <c r="M7" s="29">
        <f aca="true" t="shared" si="2" ref="M7:M28">+K7-L7</f>
        <v>-2726660</v>
      </c>
      <c r="N7" s="30">
        <f aca="true" t="shared" si="3" ref="N7:N28">ROUND(+M7/L7*100,1)</f>
        <v>-18.2</v>
      </c>
      <c r="O7" s="9"/>
    </row>
    <row r="8" spans="1:15" ht="12.75" customHeight="1">
      <c r="A8" s="9"/>
      <c r="B8" s="27">
        <v>3</v>
      </c>
      <c r="C8" s="28" t="s">
        <v>14</v>
      </c>
      <c r="D8" s="25">
        <v>64600000</v>
      </c>
      <c r="E8" s="26">
        <v>60300000</v>
      </c>
      <c r="F8" s="29">
        <f t="shared" si="0"/>
        <v>4300000</v>
      </c>
      <c r="G8" s="30">
        <f t="shared" si="1"/>
        <v>7.1</v>
      </c>
      <c r="H8" s="9"/>
      <c r="I8" s="27">
        <v>43</v>
      </c>
      <c r="J8" s="28" t="s">
        <v>15</v>
      </c>
      <c r="K8" s="25">
        <v>9943000</v>
      </c>
      <c r="L8" s="26">
        <v>9186000</v>
      </c>
      <c r="M8" s="29">
        <f t="shared" si="2"/>
        <v>757000</v>
      </c>
      <c r="N8" s="30">
        <f t="shared" si="3"/>
        <v>8.2</v>
      </c>
      <c r="O8" s="9"/>
    </row>
    <row r="9" spans="1:15" ht="12.75" customHeight="1">
      <c r="A9" s="9"/>
      <c r="B9" s="27">
        <v>4</v>
      </c>
      <c r="C9" s="28" t="s">
        <v>16</v>
      </c>
      <c r="D9" s="25">
        <v>176180000</v>
      </c>
      <c r="E9" s="26">
        <v>173230000</v>
      </c>
      <c r="F9" s="29">
        <f t="shared" si="0"/>
        <v>2950000</v>
      </c>
      <c r="G9" s="30">
        <f t="shared" si="1"/>
        <v>1.7</v>
      </c>
      <c r="H9" s="9"/>
      <c r="I9" s="27">
        <v>44</v>
      </c>
      <c r="J9" s="28" t="s">
        <v>17</v>
      </c>
      <c r="K9" s="25">
        <v>4002000</v>
      </c>
      <c r="L9" s="26">
        <v>3859000</v>
      </c>
      <c r="M9" s="29">
        <f t="shared" si="2"/>
        <v>143000</v>
      </c>
      <c r="N9" s="30">
        <f t="shared" si="3"/>
        <v>3.7</v>
      </c>
      <c r="O9" s="9"/>
    </row>
    <row r="10" spans="1:15" ht="12.75" customHeight="1">
      <c r="A10" s="9"/>
      <c r="B10" s="27">
        <v>5</v>
      </c>
      <c r="C10" s="28" t="s">
        <v>18</v>
      </c>
      <c r="D10" s="25">
        <v>25880000</v>
      </c>
      <c r="E10" s="26">
        <v>25860000</v>
      </c>
      <c r="F10" s="29">
        <f t="shared" si="0"/>
        <v>20000</v>
      </c>
      <c r="G10" s="30">
        <f t="shared" si="1"/>
        <v>0.1</v>
      </c>
      <c r="H10" s="9"/>
      <c r="I10" s="27">
        <v>45</v>
      </c>
      <c r="J10" s="28" t="s">
        <v>19</v>
      </c>
      <c r="K10" s="25">
        <v>5564000</v>
      </c>
      <c r="L10" s="26">
        <v>5372000</v>
      </c>
      <c r="M10" s="29">
        <f t="shared" si="2"/>
        <v>192000</v>
      </c>
      <c r="N10" s="30">
        <f t="shared" si="3"/>
        <v>3.6</v>
      </c>
      <c r="O10" s="9"/>
    </row>
    <row r="11" spans="1:15" ht="12.75" customHeight="1">
      <c r="A11" s="9"/>
      <c r="B11" s="27">
        <v>6</v>
      </c>
      <c r="C11" s="28" t="s">
        <v>20</v>
      </c>
      <c r="D11" s="25">
        <v>27907000</v>
      </c>
      <c r="E11" s="26">
        <v>27887000</v>
      </c>
      <c r="F11" s="29">
        <f t="shared" si="0"/>
        <v>20000</v>
      </c>
      <c r="G11" s="30">
        <f t="shared" si="1"/>
        <v>0.1</v>
      </c>
      <c r="H11" s="9"/>
      <c r="I11" s="27">
        <v>46</v>
      </c>
      <c r="J11" s="28" t="s">
        <v>21</v>
      </c>
      <c r="K11" s="25">
        <v>5936000</v>
      </c>
      <c r="L11" s="26">
        <v>5925000</v>
      </c>
      <c r="M11" s="29">
        <f t="shared" si="2"/>
        <v>11000</v>
      </c>
      <c r="N11" s="30">
        <f t="shared" si="3"/>
        <v>0.2</v>
      </c>
      <c r="O11" s="9"/>
    </row>
    <row r="12" spans="1:15" ht="12.75" customHeight="1">
      <c r="A12" s="9"/>
      <c r="B12" s="27">
        <v>7</v>
      </c>
      <c r="C12" s="28" t="s">
        <v>22</v>
      </c>
      <c r="D12" s="25">
        <v>92750000</v>
      </c>
      <c r="E12" s="26">
        <v>91826000</v>
      </c>
      <c r="F12" s="29">
        <f t="shared" si="0"/>
        <v>924000</v>
      </c>
      <c r="G12" s="30">
        <f t="shared" si="1"/>
        <v>1</v>
      </c>
      <c r="H12" s="9"/>
      <c r="I12" s="27">
        <v>47</v>
      </c>
      <c r="J12" s="28" t="s">
        <v>23</v>
      </c>
      <c r="K12" s="25">
        <v>9093000</v>
      </c>
      <c r="L12" s="26">
        <v>9790000</v>
      </c>
      <c r="M12" s="29">
        <f t="shared" si="2"/>
        <v>-697000</v>
      </c>
      <c r="N12" s="30">
        <f t="shared" si="3"/>
        <v>-7.1</v>
      </c>
      <c r="O12" s="9"/>
    </row>
    <row r="13" spans="1:15" ht="12.75" customHeight="1">
      <c r="A13" s="9"/>
      <c r="B13" s="27">
        <v>8</v>
      </c>
      <c r="C13" s="28" t="s">
        <v>24</v>
      </c>
      <c r="D13" s="25">
        <v>28500000</v>
      </c>
      <c r="E13" s="26">
        <v>28000000</v>
      </c>
      <c r="F13" s="29">
        <f t="shared" si="0"/>
        <v>500000</v>
      </c>
      <c r="G13" s="30">
        <f t="shared" si="1"/>
        <v>1.8</v>
      </c>
      <c r="H13" s="9"/>
      <c r="I13" s="27">
        <v>48</v>
      </c>
      <c r="J13" s="28" t="s">
        <v>25</v>
      </c>
      <c r="K13" s="25">
        <v>8007000</v>
      </c>
      <c r="L13" s="26">
        <v>7619000</v>
      </c>
      <c r="M13" s="29">
        <f t="shared" si="2"/>
        <v>388000</v>
      </c>
      <c r="N13" s="30">
        <f t="shared" si="3"/>
        <v>5.1</v>
      </c>
      <c r="O13" s="9"/>
    </row>
    <row r="14" spans="1:15" ht="12.75" customHeight="1">
      <c r="A14" s="9"/>
      <c r="B14" s="27">
        <v>9</v>
      </c>
      <c r="C14" s="28" t="s">
        <v>26</v>
      </c>
      <c r="D14" s="25">
        <v>37166000</v>
      </c>
      <c r="E14" s="26">
        <v>35743000</v>
      </c>
      <c r="F14" s="29">
        <f t="shared" si="0"/>
        <v>1423000</v>
      </c>
      <c r="G14" s="30">
        <f t="shared" si="1"/>
        <v>4</v>
      </c>
      <c r="H14" s="9"/>
      <c r="I14" s="27">
        <v>49</v>
      </c>
      <c r="J14" s="28" t="s">
        <v>27</v>
      </c>
      <c r="K14" s="25">
        <v>6340000</v>
      </c>
      <c r="L14" s="26">
        <v>7300000</v>
      </c>
      <c r="M14" s="29">
        <f t="shared" si="2"/>
        <v>-960000</v>
      </c>
      <c r="N14" s="30">
        <f t="shared" si="3"/>
        <v>-13.2</v>
      </c>
      <c r="O14" s="9"/>
    </row>
    <row r="15" spans="1:15" ht="12.75" customHeight="1">
      <c r="A15" s="9"/>
      <c r="B15" s="27">
        <v>10</v>
      </c>
      <c r="C15" s="28" t="s">
        <v>28</v>
      </c>
      <c r="D15" s="25">
        <v>29740000</v>
      </c>
      <c r="E15" s="26">
        <v>30757000</v>
      </c>
      <c r="F15" s="29">
        <f t="shared" si="0"/>
        <v>-1017000</v>
      </c>
      <c r="G15" s="30">
        <f t="shared" si="1"/>
        <v>-3.3</v>
      </c>
      <c r="H15" s="9"/>
      <c r="I15" s="27">
        <v>50</v>
      </c>
      <c r="J15" s="28" t="s">
        <v>29</v>
      </c>
      <c r="K15" s="25">
        <v>4429000</v>
      </c>
      <c r="L15" s="26">
        <v>4942000</v>
      </c>
      <c r="M15" s="29">
        <f t="shared" si="2"/>
        <v>-513000</v>
      </c>
      <c r="N15" s="30">
        <f t="shared" si="3"/>
        <v>-10.4</v>
      </c>
      <c r="O15" s="9"/>
    </row>
    <row r="16" spans="1:15" ht="12.75" customHeight="1">
      <c r="A16" s="9"/>
      <c r="B16" s="27">
        <v>11</v>
      </c>
      <c r="C16" s="28" t="s">
        <v>30</v>
      </c>
      <c r="D16" s="25">
        <v>28850000</v>
      </c>
      <c r="E16" s="26">
        <v>27670000</v>
      </c>
      <c r="F16" s="29">
        <f t="shared" si="0"/>
        <v>1180000</v>
      </c>
      <c r="G16" s="30">
        <f t="shared" si="1"/>
        <v>4.3</v>
      </c>
      <c r="H16" s="9"/>
      <c r="I16" s="27">
        <v>51</v>
      </c>
      <c r="J16" s="28" t="s">
        <v>31</v>
      </c>
      <c r="K16" s="25">
        <v>5177622</v>
      </c>
      <c r="L16" s="26">
        <v>5130809</v>
      </c>
      <c r="M16" s="29">
        <f t="shared" si="2"/>
        <v>46813</v>
      </c>
      <c r="N16" s="30">
        <f t="shared" si="3"/>
        <v>0.9</v>
      </c>
      <c r="O16" s="9"/>
    </row>
    <row r="17" spans="1:15" ht="12.75" customHeight="1">
      <c r="A17" s="9"/>
      <c r="B17" s="27">
        <v>12</v>
      </c>
      <c r="C17" s="28" t="s">
        <v>32</v>
      </c>
      <c r="D17" s="25">
        <v>70330000</v>
      </c>
      <c r="E17" s="26">
        <v>64790000</v>
      </c>
      <c r="F17" s="29">
        <f t="shared" si="0"/>
        <v>5540000</v>
      </c>
      <c r="G17" s="30">
        <f t="shared" si="1"/>
        <v>8.6</v>
      </c>
      <c r="H17" s="9"/>
      <c r="I17" s="27">
        <v>52</v>
      </c>
      <c r="J17" s="28" t="s">
        <v>33</v>
      </c>
      <c r="K17" s="25">
        <v>3609000</v>
      </c>
      <c r="L17" s="26">
        <v>3463000</v>
      </c>
      <c r="M17" s="29">
        <f t="shared" si="2"/>
        <v>146000</v>
      </c>
      <c r="N17" s="30">
        <f t="shared" si="3"/>
        <v>4.2</v>
      </c>
      <c r="O17" s="9"/>
    </row>
    <row r="18" spans="1:15" ht="12.75" customHeight="1">
      <c r="A18" s="9"/>
      <c r="B18" s="27">
        <v>13</v>
      </c>
      <c r="C18" s="28" t="s">
        <v>34</v>
      </c>
      <c r="D18" s="25">
        <v>44850000</v>
      </c>
      <c r="E18" s="26">
        <v>45930000</v>
      </c>
      <c r="F18" s="29">
        <f t="shared" si="0"/>
        <v>-1080000</v>
      </c>
      <c r="G18" s="30">
        <f t="shared" si="1"/>
        <v>-2.4</v>
      </c>
      <c r="H18" s="9"/>
      <c r="I18" s="27">
        <v>53</v>
      </c>
      <c r="J18" s="28" t="s">
        <v>35</v>
      </c>
      <c r="K18" s="25">
        <v>3962000</v>
      </c>
      <c r="L18" s="26">
        <v>4110100</v>
      </c>
      <c r="M18" s="29">
        <f t="shared" si="2"/>
        <v>-148100</v>
      </c>
      <c r="N18" s="30">
        <f t="shared" si="3"/>
        <v>-3.6</v>
      </c>
      <c r="O18" s="9"/>
    </row>
    <row r="19" spans="1:15" ht="12.75" customHeight="1">
      <c r="A19" s="9"/>
      <c r="B19" s="27">
        <v>14</v>
      </c>
      <c r="C19" s="28" t="s">
        <v>36</v>
      </c>
      <c r="D19" s="25">
        <v>17800000</v>
      </c>
      <c r="E19" s="26">
        <v>16590000</v>
      </c>
      <c r="F19" s="29">
        <f t="shared" si="0"/>
        <v>1210000</v>
      </c>
      <c r="G19" s="30">
        <f t="shared" si="1"/>
        <v>7.3</v>
      </c>
      <c r="H19" s="9"/>
      <c r="I19" s="27">
        <v>54</v>
      </c>
      <c r="J19" s="28" t="s">
        <v>37</v>
      </c>
      <c r="K19" s="25">
        <v>3256558</v>
      </c>
      <c r="L19" s="26">
        <v>3261693</v>
      </c>
      <c r="M19" s="29">
        <f t="shared" si="2"/>
        <v>-5135</v>
      </c>
      <c r="N19" s="30">
        <f t="shared" si="3"/>
        <v>-0.2</v>
      </c>
      <c r="O19" s="9"/>
    </row>
    <row r="20" spans="1:15" ht="12.75" customHeight="1">
      <c r="A20" s="9"/>
      <c r="B20" s="27">
        <v>15</v>
      </c>
      <c r="C20" s="28" t="s">
        <v>38</v>
      </c>
      <c r="D20" s="25">
        <v>36786000</v>
      </c>
      <c r="E20" s="26">
        <v>37985000</v>
      </c>
      <c r="F20" s="29">
        <f t="shared" si="0"/>
        <v>-1199000</v>
      </c>
      <c r="G20" s="30">
        <f t="shared" si="1"/>
        <v>-3.2</v>
      </c>
      <c r="H20" s="9"/>
      <c r="I20" s="27">
        <v>55</v>
      </c>
      <c r="J20" s="28" t="s">
        <v>39</v>
      </c>
      <c r="K20" s="25">
        <v>7180000</v>
      </c>
      <c r="L20" s="26">
        <v>7830000</v>
      </c>
      <c r="M20" s="29">
        <f t="shared" si="2"/>
        <v>-650000</v>
      </c>
      <c r="N20" s="30">
        <f t="shared" si="3"/>
        <v>-8.3</v>
      </c>
      <c r="O20" s="9"/>
    </row>
    <row r="21" spans="1:15" ht="12.75" customHeight="1">
      <c r="A21" s="9"/>
      <c r="B21" s="27">
        <v>16</v>
      </c>
      <c r="C21" s="28" t="s">
        <v>40</v>
      </c>
      <c r="D21" s="25">
        <v>46639913</v>
      </c>
      <c r="E21" s="26">
        <v>49089252</v>
      </c>
      <c r="F21" s="29">
        <f t="shared" si="0"/>
        <v>-2449339</v>
      </c>
      <c r="G21" s="30">
        <f t="shared" si="1"/>
        <v>-5</v>
      </c>
      <c r="H21" s="9"/>
      <c r="I21" s="27">
        <v>56</v>
      </c>
      <c r="J21" s="28" t="s">
        <v>41</v>
      </c>
      <c r="K21" s="25">
        <v>1810000</v>
      </c>
      <c r="L21" s="26">
        <v>1750000</v>
      </c>
      <c r="M21" s="29">
        <f t="shared" si="2"/>
        <v>60000</v>
      </c>
      <c r="N21" s="30">
        <f t="shared" si="3"/>
        <v>3.4</v>
      </c>
      <c r="O21" s="9"/>
    </row>
    <row r="22" spans="1:15" ht="12.75" customHeight="1">
      <c r="A22" s="9"/>
      <c r="B22" s="27">
        <v>17</v>
      </c>
      <c r="C22" s="28" t="s">
        <v>42</v>
      </c>
      <c r="D22" s="25">
        <v>60650000</v>
      </c>
      <c r="E22" s="26">
        <v>57770000</v>
      </c>
      <c r="F22" s="29">
        <f t="shared" si="0"/>
        <v>2880000</v>
      </c>
      <c r="G22" s="30">
        <f t="shared" si="1"/>
        <v>5</v>
      </c>
      <c r="H22" s="9"/>
      <c r="I22" s="27">
        <v>57</v>
      </c>
      <c r="J22" s="28" t="s">
        <v>43</v>
      </c>
      <c r="K22" s="25">
        <v>4472186</v>
      </c>
      <c r="L22" s="26">
        <v>4412225</v>
      </c>
      <c r="M22" s="29">
        <f t="shared" si="2"/>
        <v>59961</v>
      </c>
      <c r="N22" s="30">
        <f t="shared" si="3"/>
        <v>1.4</v>
      </c>
      <c r="O22" s="9"/>
    </row>
    <row r="23" spans="1:15" ht="12.75" customHeight="1">
      <c r="A23" s="9"/>
      <c r="B23" s="27">
        <v>18</v>
      </c>
      <c r="C23" s="28" t="s">
        <v>44</v>
      </c>
      <c r="D23" s="25">
        <v>70338000</v>
      </c>
      <c r="E23" s="26">
        <v>67502000</v>
      </c>
      <c r="F23" s="29">
        <f t="shared" si="0"/>
        <v>2836000</v>
      </c>
      <c r="G23" s="30">
        <f t="shared" si="1"/>
        <v>4.2</v>
      </c>
      <c r="H23" s="9"/>
      <c r="I23" s="27">
        <v>58</v>
      </c>
      <c r="J23" s="28" t="s">
        <v>45</v>
      </c>
      <c r="K23" s="25">
        <v>5790000</v>
      </c>
      <c r="L23" s="26">
        <v>5594000</v>
      </c>
      <c r="M23" s="29">
        <f t="shared" si="2"/>
        <v>196000</v>
      </c>
      <c r="N23" s="30">
        <f t="shared" si="3"/>
        <v>3.5</v>
      </c>
      <c r="O23" s="9"/>
    </row>
    <row r="24" spans="1:15" ht="12.75" customHeight="1">
      <c r="A24" s="9"/>
      <c r="B24" s="27">
        <v>19</v>
      </c>
      <c r="C24" s="28" t="s">
        <v>46</v>
      </c>
      <c r="D24" s="25">
        <v>89900000</v>
      </c>
      <c r="E24" s="26">
        <v>86200000</v>
      </c>
      <c r="F24" s="29">
        <f t="shared" si="0"/>
        <v>3700000</v>
      </c>
      <c r="G24" s="30">
        <f t="shared" si="1"/>
        <v>4.3</v>
      </c>
      <c r="H24" s="9"/>
      <c r="I24" s="27">
        <v>59</v>
      </c>
      <c r="J24" s="28" t="s">
        <v>47</v>
      </c>
      <c r="K24" s="25">
        <v>8220995</v>
      </c>
      <c r="L24" s="26">
        <v>7750900</v>
      </c>
      <c r="M24" s="29">
        <f t="shared" si="2"/>
        <v>470095</v>
      </c>
      <c r="N24" s="30">
        <f t="shared" si="3"/>
        <v>6.1</v>
      </c>
      <c r="O24" s="9"/>
    </row>
    <row r="25" spans="1:15" ht="12.75" customHeight="1">
      <c r="A25" s="9"/>
      <c r="B25" s="27">
        <v>20</v>
      </c>
      <c r="C25" s="28" t="s">
        <v>48</v>
      </c>
      <c r="D25" s="25">
        <v>22640000</v>
      </c>
      <c r="E25" s="26">
        <v>21900000</v>
      </c>
      <c r="F25" s="29">
        <f t="shared" si="0"/>
        <v>740000</v>
      </c>
      <c r="G25" s="30">
        <f t="shared" si="1"/>
        <v>3.4</v>
      </c>
      <c r="H25" s="9"/>
      <c r="I25" s="27">
        <v>60</v>
      </c>
      <c r="J25" s="28" t="s">
        <v>49</v>
      </c>
      <c r="K25" s="25">
        <v>11696504</v>
      </c>
      <c r="L25" s="26">
        <v>10605415</v>
      </c>
      <c r="M25" s="29">
        <f t="shared" si="2"/>
        <v>1091089</v>
      </c>
      <c r="N25" s="30">
        <f t="shared" si="3"/>
        <v>10.3</v>
      </c>
      <c r="O25" s="9"/>
    </row>
    <row r="26" spans="1:15" ht="12.75" customHeight="1">
      <c r="A26" s="9"/>
      <c r="B26" s="27">
        <v>21</v>
      </c>
      <c r="C26" s="28" t="s">
        <v>50</v>
      </c>
      <c r="D26" s="25">
        <v>47920000</v>
      </c>
      <c r="E26" s="26">
        <v>50000000</v>
      </c>
      <c r="F26" s="29">
        <f t="shared" si="0"/>
        <v>-2080000</v>
      </c>
      <c r="G26" s="30">
        <f t="shared" si="1"/>
        <v>-4.2</v>
      </c>
      <c r="H26" s="9"/>
      <c r="I26" s="27">
        <v>61</v>
      </c>
      <c r="J26" s="28" t="s">
        <v>133</v>
      </c>
      <c r="K26" s="25">
        <v>8900400</v>
      </c>
      <c r="L26" s="26">
        <v>9062400</v>
      </c>
      <c r="M26" s="29">
        <f t="shared" si="2"/>
        <v>-162000</v>
      </c>
      <c r="N26" s="30">
        <f t="shared" si="3"/>
        <v>-1.8</v>
      </c>
      <c r="O26" s="9"/>
    </row>
    <row r="27" spans="1:15" ht="12.75" customHeight="1">
      <c r="A27" s="9"/>
      <c r="B27" s="27">
        <v>22</v>
      </c>
      <c r="C27" s="28" t="s">
        <v>51</v>
      </c>
      <c r="D27" s="25">
        <v>39100000</v>
      </c>
      <c r="E27" s="26">
        <v>37580000</v>
      </c>
      <c r="F27" s="29">
        <f t="shared" si="0"/>
        <v>1520000</v>
      </c>
      <c r="G27" s="30">
        <f t="shared" si="1"/>
        <v>4</v>
      </c>
      <c r="H27" s="9"/>
      <c r="I27" s="27">
        <v>62</v>
      </c>
      <c r="J27" s="28" t="s">
        <v>52</v>
      </c>
      <c r="K27" s="25">
        <v>12824000</v>
      </c>
      <c r="L27" s="26">
        <v>11880000</v>
      </c>
      <c r="M27" s="29">
        <f t="shared" si="2"/>
        <v>944000</v>
      </c>
      <c r="N27" s="30">
        <f t="shared" si="3"/>
        <v>7.9</v>
      </c>
      <c r="O27" s="9"/>
    </row>
    <row r="28" spans="1:15" ht="12.75" customHeight="1" thickBot="1">
      <c r="A28" s="9"/>
      <c r="B28" s="27">
        <v>23</v>
      </c>
      <c r="C28" s="28" t="s">
        <v>134</v>
      </c>
      <c r="D28" s="25">
        <v>36950000</v>
      </c>
      <c r="E28" s="26">
        <v>35810000</v>
      </c>
      <c r="F28" s="29">
        <f t="shared" si="0"/>
        <v>1140000</v>
      </c>
      <c r="G28" s="30">
        <f t="shared" si="1"/>
        <v>3.2</v>
      </c>
      <c r="H28" s="9"/>
      <c r="I28" s="31">
        <v>63</v>
      </c>
      <c r="J28" s="32" t="s">
        <v>53</v>
      </c>
      <c r="K28" s="25">
        <v>8137000</v>
      </c>
      <c r="L28" s="26">
        <v>7845000</v>
      </c>
      <c r="M28" s="29">
        <f t="shared" si="2"/>
        <v>292000</v>
      </c>
      <c r="N28" s="30">
        <f t="shared" si="3"/>
        <v>3.7</v>
      </c>
      <c r="O28" s="9"/>
    </row>
    <row r="29" spans="1:15" ht="12.75" customHeight="1" thickBot="1" thickTop="1">
      <c r="A29" s="9"/>
      <c r="B29" s="27">
        <v>24</v>
      </c>
      <c r="C29" s="28" t="s">
        <v>54</v>
      </c>
      <c r="D29" s="25">
        <v>21719000</v>
      </c>
      <c r="E29" s="26">
        <v>20954000</v>
      </c>
      <c r="F29" s="29">
        <f t="shared" si="0"/>
        <v>765000</v>
      </c>
      <c r="G29" s="30">
        <f t="shared" si="1"/>
        <v>3.7</v>
      </c>
      <c r="H29" s="9"/>
      <c r="I29" s="33" t="s">
        <v>55</v>
      </c>
      <c r="J29" s="34"/>
      <c r="K29" s="35">
        <f>SUM(K6:K28)</f>
        <v>161969090</v>
      </c>
      <c r="L29" s="36">
        <f>SUM(L6:L28)</f>
        <v>163096027</v>
      </c>
      <c r="M29" s="37">
        <f>K29-L29</f>
        <v>-1126937</v>
      </c>
      <c r="N29" s="38">
        <f>ROUND(+M29/L29*100,1)</f>
        <v>-0.7</v>
      </c>
      <c r="O29" s="9"/>
    </row>
    <row r="30" spans="1:14" ht="12.75" customHeight="1" thickBot="1">
      <c r="A30" s="9"/>
      <c r="B30" s="27">
        <v>25</v>
      </c>
      <c r="C30" s="28" t="s">
        <v>56</v>
      </c>
      <c r="D30" s="25">
        <v>26809000</v>
      </c>
      <c r="E30" s="26">
        <v>22756000</v>
      </c>
      <c r="F30" s="29">
        <f t="shared" si="0"/>
        <v>4053000</v>
      </c>
      <c r="G30" s="30">
        <f t="shared" si="1"/>
        <v>17.8</v>
      </c>
      <c r="H30" s="9"/>
      <c r="I30" s="39"/>
      <c r="J30" s="40"/>
      <c r="K30" s="41"/>
      <c r="L30" s="41"/>
      <c r="M30" s="41"/>
      <c r="N30" s="42"/>
    </row>
    <row r="31" spans="1:14" ht="12.75" customHeight="1" thickBot="1">
      <c r="A31" s="9"/>
      <c r="B31" s="27">
        <v>26</v>
      </c>
      <c r="C31" s="28" t="s">
        <v>57</v>
      </c>
      <c r="D31" s="25">
        <v>45440000</v>
      </c>
      <c r="E31" s="26">
        <v>46735000</v>
      </c>
      <c r="F31" s="29">
        <f t="shared" si="0"/>
        <v>-1295000</v>
      </c>
      <c r="G31" s="30">
        <f t="shared" si="1"/>
        <v>-2.8</v>
      </c>
      <c r="H31" s="9"/>
      <c r="I31" s="43" t="s">
        <v>58</v>
      </c>
      <c r="J31" s="44"/>
      <c r="K31" s="45">
        <f>+D45+K29</f>
        <v>2277149380</v>
      </c>
      <c r="L31" s="46">
        <f>+E45+L29</f>
        <v>2238413768</v>
      </c>
      <c r="M31" s="47">
        <f>K31-L31</f>
        <v>38735612</v>
      </c>
      <c r="N31" s="48">
        <f>ROUND(+M31/L31*100,1)</f>
        <v>1.7</v>
      </c>
    </row>
    <row r="32" spans="1:14" ht="12.75" customHeight="1">
      <c r="A32" s="9"/>
      <c r="B32" s="27">
        <v>27</v>
      </c>
      <c r="C32" s="28" t="s">
        <v>59</v>
      </c>
      <c r="D32" s="25">
        <v>22896000</v>
      </c>
      <c r="E32" s="26">
        <v>21120000</v>
      </c>
      <c r="F32" s="29">
        <f t="shared" si="0"/>
        <v>1776000</v>
      </c>
      <c r="G32" s="30">
        <f t="shared" si="1"/>
        <v>8.4</v>
      </c>
      <c r="H32" s="9"/>
      <c r="I32" s="9"/>
      <c r="J32" s="9"/>
      <c r="K32" s="9"/>
      <c r="L32" s="9"/>
      <c r="M32" s="9"/>
      <c r="N32" s="9"/>
    </row>
    <row r="33" spans="1:14" ht="12.75" customHeight="1">
      <c r="A33" s="9"/>
      <c r="B33" s="27">
        <v>28</v>
      </c>
      <c r="C33" s="28" t="s">
        <v>60</v>
      </c>
      <c r="D33" s="25">
        <v>56594000</v>
      </c>
      <c r="E33" s="26">
        <v>46527000</v>
      </c>
      <c r="F33" s="29">
        <f t="shared" si="0"/>
        <v>10067000</v>
      </c>
      <c r="G33" s="30">
        <f t="shared" si="1"/>
        <v>21.6</v>
      </c>
      <c r="H33" s="9"/>
      <c r="I33" s="339"/>
      <c r="J33" s="339"/>
      <c r="K33" s="339"/>
      <c r="L33" s="339"/>
      <c r="M33" s="339"/>
      <c r="N33" s="339"/>
    </row>
    <row r="34" spans="1:14" ht="12.75" customHeight="1">
      <c r="A34" s="9"/>
      <c r="B34" s="27">
        <v>29</v>
      </c>
      <c r="C34" s="28" t="s">
        <v>61</v>
      </c>
      <c r="D34" s="25">
        <v>19245000</v>
      </c>
      <c r="E34" s="26">
        <v>20480000</v>
      </c>
      <c r="F34" s="29">
        <f t="shared" si="0"/>
        <v>-1235000</v>
      </c>
      <c r="G34" s="30">
        <f t="shared" si="1"/>
        <v>-6</v>
      </c>
      <c r="H34" s="9"/>
      <c r="I34" s="50"/>
      <c r="J34" s="49"/>
      <c r="K34" s="49"/>
      <c r="L34" s="49"/>
      <c r="M34" s="49"/>
      <c r="N34" s="49"/>
    </row>
    <row r="35" spans="1:14" ht="12.75" customHeight="1">
      <c r="A35" s="9"/>
      <c r="B35" s="27">
        <v>30</v>
      </c>
      <c r="C35" s="28" t="s">
        <v>62</v>
      </c>
      <c r="D35" s="25">
        <v>29100000</v>
      </c>
      <c r="E35" s="26">
        <v>26530000</v>
      </c>
      <c r="F35" s="29">
        <f t="shared" si="0"/>
        <v>2570000</v>
      </c>
      <c r="G35" s="30">
        <f t="shared" si="1"/>
        <v>9.7</v>
      </c>
      <c r="H35" s="9"/>
      <c r="I35" s="340" t="s">
        <v>155</v>
      </c>
      <c r="J35" s="340"/>
      <c r="K35" s="340"/>
      <c r="L35" s="340"/>
      <c r="M35" s="340"/>
      <c r="N35" s="340"/>
    </row>
    <row r="36" spans="1:14" ht="12.75" customHeight="1" thickBot="1">
      <c r="A36" s="9"/>
      <c r="B36" s="27">
        <v>31</v>
      </c>
      <c r="C36" s="28" t="s">
        <v>63</v>
      </c>
      <c r="D36" s="25">
        <v>32460802</v>
      </c>
      <c r="E36" s="26">
        <v>32449013</v>
      </c>
      <c r="F36" s="29">
        <f t="shared" si="0"/>
        <v>11789</v>
      </c>
      <c r="G36" s="30">
        <f t="shared" si="1"/>
        <v>0</v>
      </c>
      <c r="H36" s="9"/>
      <c r="I36" s="340"/>
      <c r="J36" s="340"/>
      <c r="K36" s="340"/>
      <c r="L36" s="340"/>
      <c r="M36" s="340"/>
      <c r="N36" s="340"/>
    </row>
    <row r="37" spans="1:14" ht="12.75" customHeight="1">
      <c r="A37" s="9"/>
      <c r="B37" s="27">
        <v>32</v>
      </c>
      <c r="C37" s="28" t="s">
        <v>64</v>
      </c>
      <c r="D37" s="25">
        <v>45100000</v>
      </c>
      <c r="E37" s="26">
        <v>41430000</v>
      </c>
      <c r="F37" s="29">
        <f t="shared" si="0"/>
        <v>3670000</v>
      </c>
      <c r="G37" s="30">
        <f t="shared" si="1"/>
        <v>8.9</v>
      </c>
      <c r="H37" s="9"/>
      <c r="I37" s="341" t="s">
        <v>2</v>
      </c>
      <c r="J37" s="343" t="s">
        <v>156</v>
      </c>
      <c r="K37" s="345" t="s">
        <v>153</v>
      </c>
      <c r="L37" s="347" t="s">
        <v>135</v>
      </c>
      <c r="M37" s="51"/>
      <c r="N37" s="9"/>
    </row>
    <row r="38" spans="1:14" ht="12.75" customHeight="1" thickBot="1">
      <c r="A38" s="9"/>
      <c r="B38" s="27">
        <v>33</v>
      </c>
      <c r="C38" s="28" t="s">
        <v>65</v>
      </c>
      <c r="D38" s="25">
        <v>19350000</v>
      </c>
      <c r="E38" s="26">
        <v>16500000</v>
      </c>
      <c r="F38" s="29">
        <f t="shared" si="0"/>
        <v>2850000</v>
      </c>
      <c r="G38" s="30">
        <f t="shared" si="1"/>
        <v>17.3</v>
      </c>
      <c r="H38" s="9"/>
      <c r="I38" s="342"/>
      <c r="J38" s="344"/>
      <c r="K38" s="346"/>
      <c r="L38" s="348"/>
      <c r="M38" s="51"/>
      <c r="N38" s="9"/>
    </row>
    <row r="39" spans="1:14" ht="12.75" customHeight="1" thickBot="1">
      <c r="A39" s="9"/>
      <c r="B39" s="27">
        <v>34</v>
      </c>
      <c r="C39" s="28" t="s">
        <v>66</v>
      </c>
      <c r="D39" s="25">
        <v>29397000</v>
      </c>
      <c r="E39" s="26">
        <v>26687000</v>
      </c>
      <c r="F39" s="29">
        <f t="shared" si="0"/>
        <v>2710000</v>
      </c>
      <c r="G39" s="30">
        <f t="shared" si="1"/>
        <v>10.2</v>
      </c>
      <c r="H39" s="9"/>
      <c r="I39" s="80">
        <v>38</v>
      </c>
      <c r="J39" s="81" t="s">
        <v>70</v>
      </c>
      <c r="K39" s="86">
        <v>19494000</v>
      </c>
      <c r="L39" s="85">
        <v>18800000</v>
      </c>
      <c r="M39" s="51"/>
      <c r="N39" s="9"/>
    </row>
    <row r="40" spans="1:14" ht="12.75" customHeight="1">
      <c r="A40" s="9"/>
      <c r="B40" s="27">
        <v>35</v>
      </c>
      <c r="C40" s="28" t="s">
        <v>67</v>
      </c>
      <c r="D40" s="25">
        <v>16200000</v>
      </c>
      <c r="E40" s="26">
        <v>15610000</v>
      </c>
      <c r="F40" s="29">
        <f t="shared" si="0"/>
        <v>590000</v>
      </c>
      <c r="G40" s="30">
        <f t="shared" si="1"/>
        <v>3.8</v>
      </c>
      <c r="H40" s="9"/>
      <c r="I40" s="50"/>
      <c r="J40" s="51"/>
      <c r="K40" s="52"/>
      <c r="L40" s="51"/>
      <c r="M40" s="51"/>
      <c r="N40" s="9"/>
    </row>
    <row r="41" spans="1:14" ht="12.75" customHeight="1">
      <c r="A41" s="9"/>
      <c r="B41" s="27">
        <v>36</v>
      </c>
      <c r="C41" s="28" t="s">
        <v>68</v>
      </c>
      <c r="D41" s="25">
        <v>19433278</v>
      </c>
      <c r="E41" s="26">
        <v>18570000</v>
      </c>
      <c r="F41" s="29">
        <f t="shared" si="0"/>
        <v>863278</v>
      </c>
      <c r="G41" s="30">
        <f t="shared" si="1"/>
        <v>4.6</v>
      </c>
      <c r="H41" s="9"/>
      <c r="I41" s="51"/>
      <c r="J41" s="51"/>
      <c r="K41" s="51"/>
      <c r="L41" s="51"/>
      <c r="M41" s="51"/>
      <c r="N41" s="9"/>
    </row>
    <row r="42" spans="1:14" ht="12.75" customHeight="1">
      <c r="A42" s="9"/>
      <c r="B42" s="27">
        <v>37</v>
      </c>
      <c r="C42" s="28" t="s">
        <v>69</v>
      </c>
      <c r="D42" s="25">
        <v>18460000</v>
      </c>
      <c r="E42" s="26">
        <v>17440000</v>
      </c>
      <c r="F42" s="29">
        <f t="shared" si="0"/>
        <v>1020000</v>
      </c>
      <c r="G42" s="30">
        <f t="shared" si="1"/>
        <v>5.8</v>
      </c>
      <c r="H42" s="9"/>
      <c r="I42" s="9"/>
      <c r="J42" s="9"/>
      <c r="K42" s="9"/>
      <c r="L42" s="9"/>
      <c r="M42" s="9"/>
      <c r="N42" s="9"/>
    </row>
    <row r="43" spans="1:14" ht="12.75" customHeight="1">
      <c r="A43" s="9"/>
      <c r="B43" s="27">
        <v>39</v>
      </c>
      <c r="C43" s="28" t="s">
        <v>71</v>
      </c>
      <c r="D43" s="25">
        <v>38061297</v>
      </c>
      <c r="E43" s="26">
        <v>39567476</v>
      </c>
      <c r="F43" s="29">
        <f t="shared" si="0"/>
        <v>-1506179</v>
      </c>
      <c r="G43" s="30">
        <f t="shared" si="1"/>
        <v>-3.8</v>
      </c>
      <c r="H43" s="9"/>
      <c r="I43" s="9"/>
      <c r="J43" s="9"/>
      <c r="K43" s="9"/>
      <c r="L43" s="9"/>
      <c r="M43" s="9"/>
      <c r="N43" s="9"/>
    </row>
    <row r="44" spans="1:8" ht="12.75" customHeight="1" thickBot="1">
      <c r="A44" s="9"/>
      <c r="B44" s="53">
        <v>40</v>
      </c>
      <c r="C44" s="54" t="s">
        <v>72</v>
      </c>
      <c r="D44" s="82">
        <v>13008000</v>
      </c>
      <c r="E44" s="83">
        <v>12563000</v>
      </c>
      <c r="F44" s="29">
        <f t="shared" si="0"/>
        <v>445000</v>
      </c>
      <c r="G44" s="30">
        <f t="shared" si="1"/>
        <v>3.5</v>
      </c>
      <c r="H44" s="9"/>
    </row>
    <row r="45" spans="1:8" ht="12.75" customHeight="1" thickBot="1" thickTop="1">
      <c r="A45" s="9"/>
      <c r="B45" s="55" t="s">
        <v>73</v>
      </c>
      <c r="C45" s="56"/>
      <c r="D45" s="35">
        <f>SUM(D6:D44)</f>
        <v>2115180290</v>
      </c>
      <c r="E45" s="36">
        <f>SUM(E6:E44)</f>
        <v>2075317741</v>
      </c>
      <c r="F45" s="37">
        <f>D45-E45</f>
        <v>39862549</v>
      </c>
      <c r="G45" s="84">
        <f>ROUND(+F45/E45*100,1)</f>
        <v>1.9</v>
      </c>
      <c r="H45" s="57"/>
    </row>
    <row r="46" ht="15" customHeight="1"/>
    <row r="47" ht="30" customHeight="1"/>
    <row r="48" spans="10:14" ht="15" customHeight="1">
      <c r="J48" s="87"/>
      <c r="K48" s="87" t="s">
        <v>153</v>
      </c>
      <c r="L48" s="87" t="s">
        <v>135</v>
      </c>
      <c r="M48" s="87" t="s">
        <v>4</v>
      </c>
      <c r="N48" s="87" t="s">
        <v>5</v>
      </c>
    </row>
    <row r="49" spans="10:14" ht="15" customHeight="1">
      <c r="J49" s="87" t="s">
        <v>157</v>
      </c>
      <c r="K49" s="88">
        <f>K31+K39</f>
        <v>2296643380</v>
      </c>
      <c r="L49" s="88">
        <f>L31+L39</f>
        <v>2257213768</v>
      </c>
      <c r="M49" s="89">
        <f>K49-L49</f>
        <v>39429612</v>
      </c>
      <c r="N49" s="90">
        <f>ROUND(+M49/L49*100,1)</f>
        <v>1.7</v>
      </c>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sheetProtection/>
  <mergeCells count="6">
    <mergeCell ref="I33:N33"/>
    <mergeCell ref="I35:N36"/>
    <mergeCell ref="I37:I38"/>
    <mergeCell ref="J37:J38"/>
    <mergeCell ref="K37:K38"/>
    <mergeCell ref="L37:L38"/>
  </mergeCells>
  <printOptions horizontalCentered="1"/>
  <pageMargins left="0.3937007874015748" right="0.3937007874015748" top="0.3937007874015748" bottom="0.1968503937007874" header="0.5118110236220472" footer="0"/>
  <pageSetup horizontalDpi="1200" verticalDpi="1200" orientation="landscape" paperSize="9" r:id="rId2"/>
  <drawing r:id="rId1"/>
</worksheet>
</file>

<file path=xl/worksheets/sheet3.xml><?xml version="1.0" encoding="utf-8"?>
<worksheet xmlns="http://schemas.openxmlformats.org/spreadsheetml/2006/main" xmlns:r="http://schemas.openxmlformats.org/officeDocument/2006/relationships">
  <dimension ref="A1:N32"/>
  <sheetViews>
    <sheetView view="pageBreakPreview" zoomScaleSheetLayoutView="100" zoomScalePageLayoutView="0" workbookViewId="0" topLeftCell="A1">
      <pane xSplit="3" ySplit="5" topLeftCell="D6" activePane="bottomRight" state="frozen"/>
      <selection pane="topLeft" activeCell="E9" sqref="E9"/>
      <selection pane="topRight" activeCell="E9" sqref="E9"/>
      <selection pane="bottomLeft" activeCell="E9" sqref="E9"/>
      <selection pane="bottomRight" activeCell="A1" sqref="A1"/>
    </sheetView>
  </sheetViews>
  <sheetFormatPr defaultColWidth="9.00390625" defaultRowHeight="13.5"/>
  <cols>
    <col min="1" max="1" width="2.00390625" style="158" customWidth="1"/>
    <col min="2" max="2" width="5.625" style="158" customWidth="1"/>
    <col min="3" max="3" width="36.00390625" style="158" customWidth="1"/>
    <col min="4" max="4" width="20.00390625" style="154" customWidth="1"/>
    <col min="5" max="5" width="10.625" style="154" customWidth="1"/>
    <col min="6" max="6" width="20.00390625" style="155" customWidth="1"/>
    <col min="7" max="7" width="10.625" style="156" customWidth="1"/>
    <col min="8" max="8" width="20.00390625" style="157" customWidth="1"/>
    <col min="9" max="9" width="12.125" style="156" customWidth="1"/>
    <col min="10" max="10" width="7.875" style="154" customWidth="1"/>
    <col min="11" max="16384" width="9.00390625" style="154" customWidth="1"/>
  </cols>
  <sheetData>
    <row r="1" spans="1:14" s="158" customFormat="1" ht="21" customHeight="1">
      <c r="A1" s="116" t="s">
        <v>74</v>
      </c>
      <c r="F1" s="173"/>
      <c r="G1" s="174"/>
      <c r="H1" s="175"/>
      <c r="I1" s="174"/>
      <c r="N1" s="176"/>
    </row>
    <row r="2" spans="1:9" s="158" customFormat="1" ht="3" customHeight="1">
      <c r="A2" s="97"/>
      <c r="F2" s="173"/>
      <c r="G2" s="174"/>
      <c r="H2" s="175"/>
      <c r="I2" s="174"/>
    </row>
    <row r="3" spans="6:9" s="158" customFormat="1" ht="13.5" customHeight="1" thickBot="1">
      <c r="F3" s="173"/>
      <c r="G3" s="174"/>
      <c r="H3" s="175"/>
      <c r="I3" s="177" t="s">
        <v>136</v>
      </c>
    </row>
    <row r="4" spans="2:9" s="158" customFormat="1" ht="17.25" customHeight="1">
      <c r="B4" s="349" t="s">
        <v>75</v>
      </c>
      <c r="C4" s="350"/>
      <c r="D4" s="353" t="s">
        <v>167</v>
      </c>
      <c r="E4" s="354"/>
      <c r="F4" s="353" t="s">
        <v>166</v>
      </c>
      <c r="G4" s="354"/>
      <c r="H4" s="355" t="s">
        <v>76</v>
      </c>
      <c r="I4" s="357" t="s">
        <v>77</v>
      </c>
    </row>
    <row r="5" spans="2:9" s="158" customFormat="1" ht="17.25" customHeight="1" thickBot="1">
      <c r="B5" s="351"/>
      <c r="C5" s="352"/>
      <c r="D5" s="171" t="s">
        <v>78</v>
      </c>
      <c r="E5" s="172" t="s">
        <v>79</v>
      </c>
      <c r="F5" s="171" t="s">
        <v>80</v>
      </c>
      <c r="G5" s="172" t="s">
        <v>79</v>
      </c>
      <c r="H5" s="356"/>
      <c r="I5" s="358"/>
    </row>
    <row r="6" spans="2:9" ht="17.25" customHeight="1">
      <c r="B6" s="359" t="s">
        <v>81</v>
      </c>
      <c r="C6" s="360"/>
      <c r="D6" s="189">
        <v>1105417237</v>
      </c>
      <c r="E6" s="196">
        <f>ROUND(D6/D$30*100,1)</f>
        <v>42</v>
      </c>
      <c r="F6" s="189">
        <v>1158668068</v>
      </c>
      <c r="G6" s="196">
        <f aca="true" t="shared" si="0" ref="G6:G29">ROUND(F6/F$30*100,1)</f>
        <v>44.8</v>
      </c>
      <c r="H6" s="205">
        <f>+D6-F6</f>
        <v>-53250831</v>
      </c>
      <c r="I6" s="196">
        <f>IF(AND(OR(F6=0,F6=""),OR(D6="",D6=0)),"-",IF(AND(D6&gt;0,OR(F6=0,F6="")),"皆増",IF(AND(F6&gt;0,OR(D6="",D6=0)),"皆減",ROUND(H6/F6*100,1))))</f>
        <v>-4.6</v>
      </c>
    </row>
    <row r="7" spans="2:9" ht="17.25" customHeight="1">
      <c r="B7" s="159"/>
      <c r="C7" s="160" t="s">
        <v>82</v>
      </c>
      <c r="D7" s="190">
        <v>470756932</v>
      </c>
      <c r="E7" s="197">
        <f aca="true" t="shared" si="1" ref="E7:E29">ROUND(D7/D$30*100,1)</f>
        <v>17.9</v>
      </c>
      <c r="F7" s="190">
        <v>495290235</v>
      </c>
      <c r="G7" s="197">
        <f t="shared" si="0"/>
        <v>19.1</v>
      </c>
      <c r="H7" s="190">
        <f>+D7-F7</f>
        <v>-24533303</v>
      </c>
      <c r="I7" s="197">
        <f>IF(AND(OR(F7=0,F7=""),OR(D7="",D7=0)),"-",IF(AND(D7&gt;0,OR(F7=0,F7="")),"皆増",IF(AND(F7&gt;0,OR(D7="",D7=0)),"皆減",ROUND(H7/F7*100,1))))</f>
        <v>-5</v>
      </c>
    </row>
    <row r="8" spans="2:9" ht="17.25" customHeight="1">
      <c r="B8" s="159"/>
      <c r="C8" s="161" t="s">
        <v>83</v>
      </c>
      <c r="D8" s="191">
        <v>46263644</v>
      </c>
      <c r="E8" s="198">
        <f t="shared" si="1"/>
        <v>1.8</v>
      </c>
      <c r="F8" s="191">
        <v>64636633</v>
      </c>
      <c r="G8" s="198">
        <f t="shared" si="0"/>
        <v>2.5</v>
      </c>
      <c r="H8" s="191">
        <f>+D8-F8</f>
        <v>-18372989</v>
      </c>
      <c r="I8" s="198">
        <f>IF(AND(OR(F8=0,F8=""),OR(D8="",D8=0)),"-",IF(AND(D8&gt;0,OR(F8=0,F8="")),"皆増",IF(AND(F8&gt;0,OR(D8="",D8=0)),"皆減",ROUND(H8/F8*100,1))))</f>
        <v>-28.4</v>
      </c>
    </row>
    <row r="9" spans="2:9" ht="17.25" customHeight="1">
      <c r="B9" s="159"/>
      <c r="C9" s="162" t="s">
        <v>84</v>
      </c>
      <c r="D9" s="192">
        <v>451797741</v>
      </c>
      <c r="E9" s="199">
        <f t="shared" si="1"/>
        <v>17.2</v>
      </c>
      <c r="F9" s="192">
        <v>462179346</v>
      </c>
      <c r="G9" s="199">
        <f t="shared" si="0"/>
        <v>17.9</v>
      </c>
      <c r="H9" s="192">
        <f>+D9-F9</f>
        <v>-10381605</v>
      </c>
      <c r="I9" s="199">
        <f>IF(AND(OR(F9=0,F9=""),OR(D9="",D9=0)),"-",IF(AND(D9&gt;0,OR(F9=0,F9="")),"皆増",IF(AND(F9&gt;0,OR(D9="",D9=0)),"皆減",ROUND(H9/F9*100,1))))</f>
        <v>-2.2</v>
      </c>
    </row>
    <row r="10" spans="2:9" ht="17.25" customHeight="1">
      <c r="B10" s="361" t="s">
        <v>85</v>
      </c>
      <c r="C10" s="362"/>
      <c r="D10" s="193">
        <v>16535772</v>
      </c>
      <c r="E10" s="200">
        <f t="shared" si="1"/>
        <v>0.6</v>
      </c>
      <c r="F10" s="193">
        <v>17495087</v>
      </c>
      <c r="G10" s="200">
        <f t="shared" si="0"/>
        <v>0.7</v>
      </c>
      <c r="H10" s="206">
        <f aca="true" t="shared" si="2" ref="H10:H30">+D10-F10</f>
        <v>-959315</v>
      </c>
      <c r="I10" s="200">
        <f aca="true" t="shared" si="3" ref="I10:I30">IF(AND(OR(F10=0,F10=""),OR(D10="",D10=0)),"-",IF(AND(D10&gt;0,OR(F10=0,F10="")),"皆増",IF(AND(F10&gt;0,OR(D10="",D10=0)),"皆減",ROUND(H10/F10*100,1))))</f>
        <v>-5.5</v>
      </c>
    </row>
    <row r="11" spans="2:9" ht="17.25" customHeight="1">
      <c r="B11" s="361" t="s">
        <v>86</v>
      </c>
      <c r="C11" s="362"/>
      <c r="D11" s="194">
        <v>144985636</v>
      </c>
      <c r="E11" s="200">
        <f t="shared" si="1"/>
        <v>5.5</v>
      </c>
      <c r="F11" s="194">
        <v>146724290</v>
      </c>
      <c r="G11" s="200">
        <f t="shared" si="0"/>
        <v>5.7</v>
      </c>
      <c r="H11" s="206">
        <f t="shared" si="2"/>
        <v>-1738654</v>
      </c>
      <c r="I11" s="200">
        <f t="shared" si="3"/>
        <v>-1.2</v>
      </c>
    </row>
    <row r="12" spans="2:9" ht="17.25" customHeight="1">
      <c r="B12" s="361" t="s">
        <v>87</v>
      </c>
      <c r="C12" s="362"/>
      <c r="D12" s="194">
        <v>28164863</v>
      </c>
      <c r="E12" s="200">
        <f t="shared" si="1"/>
        <v>1.1</v>
      </c>
      <c r="F12" s="194">
        <v>28835336</v>
      </c>
      <c r="G12" s="200">
        <f t="shared" si="0"/>
        <v>1.1</v>
      </c>
      <c r="H12" s="206">
        <f>+D12-F12</f>
        <v>-670473</v>
      </c>
      <c r="I12" s="200">
        <f>IF(AND(OR(F12=0,F12=""),OR(D12="",D12=0)),"-",IF(AND(D12&gt;0,OR(F12=0,F12="")),"皆増",IF(AND(F12&gt;0,OR(D12="",D12=0)),"皆減",ROUND(H12/F12*100,1))))</f>
        <v>-2.3</v>
      </c>
    </row>
    <row r="13" spans="2:9" ht="17.25" customHeight="1">
      <c r="B13" s="361" t="s">
        <v>88</v>
      </c>
      <c r="C13" s="362"/>
      <c r="D13" s="194">
        <v>15081031</v>
      </c>
      <c r="E13" s="200">
        <f t="shared" si="1"/>
        <v>0.6</v>
      </c>
      <c r="F13" s="194">
        <v>8308907</v>
      </c>
      <c r="G13" s="200">
        <f t="shared" si="0"/>
        <v>0.3</v>
      </c>
      <c r="H13" s="206">
        <f t="shared" si="2"/>
        <v>6772124</v>
      </c>
      <c r="I13" s="200">
        <f t="shared" si="3"/>
        <v>81.5</v>
      </c>
    </row>
    <row r="14" spans="2:9" ht="17.25" customHeight="1">
      <c r="B14" s="363" t="s">
        <v>89</v>
      </c>
      <c r="C14" s="362"/>
      <c r="D14" s="194">
        <v>142492903</v>
      </c>
      <c r="E14" s="200">
        <f t="shared" si="1"/>
        <v>5.4</v>
      </c>
      <c r="F14" s="194">
        <v>138992937</v>
      </c>
      <c r="G14" s="200">
        <f t="shared" si="0"/>
        <v>5.4</v>
      </c>
      <c r="H14" s="206">
        <f t="shared" si="2"/>
        <v>3499966</v>
      </c>
      <c r="I14" s="200">
        <f t="shared" si="3"/>
        <v>2.5</v>
      </c>
    </row>
    <row r="15" spans="2:9" ht="17.25" customHeight="1">
      <c r="B15" s="159"/>
      <c r="C15" s="160" t="s">
        <v>90</v>
      </c>
      <c r="D15" s="190">
        <v>128166851</v>
      </c>
      <c r="E15" s="197">
        <f t="shared" si="1"/>
        <v>4.9</v>
      </c>
      <c r="F15" s="190">
        <v>124805284</v>
      </c>
      <c r="G15" s="197">
        <f t="shared" si="0"/>
        <v>4.8</v>
      </c>
      <c r="H15" s="190">
        <f>+D15-F15</f>
        <v>3361567</v>
      </c>
      <c r="I15" s="197">
        <f>IF(AND(OR(F15=0,F15=""),OR(D15="",D15=0)),"-",IF(AND(D15&gt;0,OR(F15=0,F15="")),"皆増",IF(AND(F15&gt;0,OR(D15="",D15=0)),"皆減",ROUND(H15/F15*100,1))))</f>
        <v>2.7</v>
      </c>
    </row>
    <row r="16" spans="2:9" ht="17.25" customHeight="1">
      <c r="B16" s="159"/>
      <c r="C16" s="163" t="s">
        <v>91</v>
      </c>
      <c r="D16" s="191">
        <v>14326052</v>
      </c>
      <c r="E16" s="198">
        <f t="shared" si="1"/>
        <v>0.5</v>
      </c>
      <c r="F16" s="191">
        <v>14187653</v>
      </c>
      <c r="G16" s="198">
        <f t="shared" si="0"/>
        <v>0.5</v>
      </c>
      <c r="H16" s="191">
        <f>+D16-F16</f>
        <v>138399</v>
      </c>
      <c r="I16" s="198">
        <f>IF(AND(OR(F16=0,F16=""),OR(D16="",D16=0)),"-",IF(AND(D16&gt;0,OR(F16=0,F16="")),"皆増",IF(AND(F16&gt;0,OR(D16="",D16=0)),"皆減",ROUND(H16/F16*100,1))))</f>
        <v>1</v>
      </c>
    </row>
    <row r="17" spans="2:9" ht="17.25" customHeight="1">
      <c r="B17" s="361" t="s">
        <v>92</v>
      </c>
      <c r="C17" s="362"/>
      <c r="D17" s="194">
        <v>19392612</v>
      </c>
      <c r="E17" s="200">
        <f t="shared" si="1"/>
        <v>0.7</v>
      </c>
      <c r="F17" s="194">
        <v>19225288</v>
      </c>
      <c r="G17" s="200">
        <f t="shared" si="0"/>
        <v>0.7</v>
      </c>
      <c r="H17" s="206">
        <f t="shared" si="2"/>
        <v>167324</v>
      </c>
      <c r="I17" s="200">
        <f t="shared" si="3"/>
        <v>0.9</v>
      </c>
    </row>
    <row r="18" spans="2:9" ht="17.25" customHeight="1">
      <c r="B18" s="361" t="s">
        <v>93</v>
      </c>
      <c r="C18" s="362"/>
      <c r="D18" s="194">
        <v>33311869</v>
      </c>
      <c r="E18" s="200">
        <f t="shared" si="1"/>
        <v>1.3</v>
      </c>
      <c r="F18" s="194">
        <v>34443471</v>
      </c>
      <c r="G18" s="200">
        <f t="shared" si="0"/>
        <v>1.3</v>
      </c>
      <c r="H18" s="206">
        <f t="shared" si="2"/>
        <v>-1131602</v>
      </c>
      <c r="I18" s="200">
        <f t="shared" si="3"/>
        <v>-3.3</v>
      </c>
    </row>
    <row r="19" spans="2:9" ht="17.25" customHeight="1">
      <c r="B19" s="363" t="s">
        <v>94</v>
      </c>
      <c r="C19" s="362"/>
      <c r="D19" s="194">
        <v>469560435</v>
      </c>
      <c r="E19" s="200">
        <f t="shared" si="1"/>
        <v>17.8</v>
      </c>
      <c r="F19" s="194">
        <v>440035102</v>
      </c>
      <c r="G19" s="200">
        <f t="shared" si="0"/>
        <v>17</v>
      </c>
      <c r="H19" s="206">
        <f t="shared" si="2"/>
        <v>29525333</v>
      </c>
      <c r="I19" s="200">
        <f t="shared" si="3"/>
        <v>6.7</v>
      </c>
    </row>
    <row r="20" spans="2:9" ht="17.25" customHeight="1">
      <c r="B20" s="164"/>
      <c r="C20" s="165" t="s">
        <v>95</v>
      </c>
      <c r="D20" s="190">
        <v>26037505</v>
      </c>
      <c r="E20" s="197">
        <f t="shared" si="1"/>
        <v>1</v>
      </c>
      <c r="F20" s="190">
        <v>35280377</v>
      </c>
      <c r="G20" s="197">
        <f t="shared" si="0"/>
        <v>1.4</v>
      </c>
      <c r="H20" s="190">
        <f t="shared" si="2"/>
        <v>-9242872</v>
      </c>
      <c r="I20" s="197">
        <f t="shared" si="3"/>
        <v>-26.2</v>
      </c>
    </row>
    <row r="21" spans="2:9" ht="17.25" customHeight="1">
      <c r="B21" s="164"/>
      <c r="C21" s="166" t="s">
        <v>96</v>
      </c>
      <c r="D21" s="191">
        <v>443522930</v>
      </c>
      <c r="E21" s="198">
        <f t="shared" si="1"/>
        <v>16.8</v>
      </c>
      <c r="F21" s="195">
        <v>404754725</v>
      </c>
      <c r="G21" s="198">
        <f t="shared" si="0"/>
        <v>15.6</v>
      </c>
      <c r="H21" s="191">
        <f t="shared" si="2"/>
        <v>38768205</v>
      </c>
      <c r="I21" s="198">
        <f t="shared" si="3"/>
        <v>9.6</v>
      </c>
    </row>
    <row r="22" spans="2:9" ht="17.25" customHeight="1">
      <c r="B22" s="361" t="s">
        <v>97</v>
      </c>
      <c r="C22" s="362"/>
      <c r="D22" s="194">
        <v>171942433</v>
      </c>
      <c r="E22" s="200">
        <f t="shared" si="1"/>
        <v>6.5</v>
      </c>
      <c r="F22" s="194">
        <v>168915946</v>
      </c>
      <c r="G22" s="200">
        <f t="shared" si="0"/>
        <v>6.5</v>
      </c>
      <c r="H22" s="206">
        <f t="shared" si="2"/>
        <v>3026487</v>
      </c>
      <c r="I22" s="200">
        <f t="shared" si="3"/>
        <v>1.8</v>
      </c>
    </row>
    <row r="23" spans="2:9" ht="17.25" customHeight="1">
      <c r="B23" s="361" t="s">
        <v>98</v>
      </c>
      <c r="C23" s="362"/>
      <c r="D23" s="194">
        <v>6537427</v>
      </c>
      <c r="E23" s="200">
        <f t="shared" si="1"/>
        <v>0.2</v>
      </c>
      <c r="F23" s="194">
        <v>5864221</v>
      </c>
      <c r="G23" s="200">
        <f t="shared" si="0"/>
        <v>0.2</v>
      </c>
      <c r="H23" s="206">
        <f t="shared" si="2"/>
        <v>673206</v>
      </c>
      <c r="I23" s="200">
        <f t="shared" si="3"/>
        <v>11.5</v>
      </c>
    </row>
    <row r="24" spans="2:9" ht="17.25" customHeight="1">
      <c r="B24" s="361" t="s">
        <v>99</v>
      </c>
      <c r="C24" s="362"/>
      <c r="D24" s="194">
        <v>3895102</v>
      </c>
      <c r="E24" s="200">
        <f t="shared" si="1"/>
        <v>0.1</v>
      </c>
      <c r="F24" s="194">
        <v>2746867</v>
      </c>
      <c r="G24" s="200">
        <f t="shared" si="0"/>
        <v>0.1</v>
      </c>
      <c r="H24" s="206">
        <f t="shared" si="2"/>
        <v>1148235</v>
      </c>
      <c r="I24" s="200">
        <f t="shared" si="3"/>
        <v>41.8</v>
      </c>
    </row>
    <row r="25" spans="2:9" ht="17.25" customHeight="1">
      <c r="B25" s="361" t="s">
        <v>100</v>
      </c>
      <c r="C25" s="362"/>
      <c r="D25" s="194">
        <v>112675374</v>
      </c>
      <c r="E25" s="200">
        <f t="shared" si="1"/>
        <v>4.3</v>
      </c>
      <c r="F25" s="194">
        <v>100788628</v>
      </c>
      <c r="G25" s="200">
        <f t="shared" si="0"/>
        <v>3.9</v>
      </c>
      <c r="H25" s="206">
        <f t="shared" si="2"/>
        <v>11886746</v>
      </c>
      <c r="I25" s="200">
        <f t="shared" si="3"/>
        <v>11.8</v>
      </c>
    </row>
    <row r="26" spans="2:9" ht="17.25" customHeight="1">
      <c r="B26" s="361" t="s">
        <v>101</v>
      </c>
      <c r="C26" s="362"/>
      <c r="D26" s="194">
        <v>26566480</v>
      </c>
      <c r="E26" s="200">
        <f t="shared" si="1"/>
        <v>1</v>
      </c>
      <c r="F26" s="194">
        <v>26705890</v>
      </c>
      <c r="G26" s="200">
        <f t="shared" si="0"/>
        <v>1</v>
      </c>
      <c r="H26" s="206">
        <f t="shared" si="2"/>
        <v>-139410</v>
      </c>
      <c r="I26" s="200">
        <f t="shared" si="3"/>
        <v>-0.5</v>
      </c>
    </row>
    <row r="27" spans="2:9" ht="17.25" customHeight="1">
      <c r="B27" s="361" t="s">
        <v>102</v>
      </c>
      <c r="C27" s="362"/>
      <c r="D27" s="194">
        <v>94811138</v>
      </c>
      <c r="E27" s="200">
        <f t="shared" si="1"/>
        <v>3.6</v>
      </c>
      <c r="F27" s="194">
        <v>77014486</v>
      </c>
      <c r="G27" s="200">
        <f t="shared" si="0"/>
        <v>3</v>
      </c>
      <c r="H27" s="206">
        <f t="shared" si="2"/>
        <v>17796652</v>
      </c>
      <c r="I27" s="200">
        <f t="shared" si="3"/>
        <v>23.1</v>
      </c>
    </row>
    <row r="28" spans="2:9" ht="17.25" customHeight="1">
      <c r="B28" s="366" t="s">
        <v>103</v>
      </c>
      <c r="C28" s="362"/>
      <c r="D28" s="194">
        <v>241204653</v>
      </c>
      <c r="E28" s="203">
        <f t="shared" si="1"/>
        <v>9.2</v>
      </c>
      <c r="F28" s="194">
        <v>212076739</v>
      </c>
      <c r="G28" s="203">
        <f t="shared" si="0"/>
        <v>8.2</v>
      </c>
      <c r="H28" s="297">
        <f t="shared" si="2"/>
        <v>29127914</v>
      </c>
      <c r="I28" s="298">
        <f t="shared" si="3"/>
        <v>13.7</v>
      </c>
    </row>
    <row r="29" spans="2:9" ht="17.25" customHeight="1" thickBot="1">
      <c r="B29" s="167"/>
      <c r="C29" s="168" t="s">
        <v>158</v>
      </c>
      <c r="D29" s="195">
        <v>107021604</v>
      </c>
      <c r="E29" s="296">
        <f t="shared" si="1"/>
        <v>4.1</v>
      </c>
      <c r="F29" s="195">
        <v>62025720</v>
      </c>
      <c r="G29" s="204">
        <f t="shared" si="0"/>
        <v>2.4</v>
      </c>
      <c r="H29" s="195">
        <f>+D29-F29</f>
        <v>44995884</v>
      </c>
      <c r="I29" s="204">
        <f>IF(AND(OR(F29=0,F29=""),OR(D29="",D29=0)),"-",IF(AND(D29&gt;0,OR(F29=0,F29="")),"皆増",IF(AND(F29&gt;0,OR(D29="",D29=0)),"皆減",ROUND(H29/F29*100,1))))</f>
        <v>72.5</v>
      </c>
    </row>
    <row r="30" spans="2:9" ht="17.25" customHeight="1" thickBot="1" thickTop="1">
      <c r="B30" s="367" t="s">
        <v>104</v>
      </c>
      <c r="C30" s="368"/>
      <c r="D30" s="201">
        <f>SUM(D6,D10:D14,D17:D19,D22:D28)</f>
        <v>2632574965</v>
      </c>
      <c r="E30" s="202">
        <f>D30/D$30*100</f>
        <v>100</v>
      </c>
      <c r="F30" s="201">
        <f>SUM(F6,F10:F14,F17:F19,F22:F28)</f>
        <v>2586841263</v>
      </c>
      <c r="G30" s="202">
        <f>F30/F$30*100</f>
        <v>100</v>
      </c>
      <c r="H30" s="207">
        <f t="shared" si="2"/>
        <v>45733702</v>
      </c>
      <c r="I30" s="202">
        <f t="shared" si="3"/>
        <v>1.8</v>
      </c>
    </row>
    <row r="31" spans="2:10" ht="31.5" customHeight="1">
      <c r="B31" s="169" t="s">
        <v>137</v>
      </c>
      <c r="C31" s="364" t="s">
        <v>162</v>
      </c>
      <c r="D31" s="364"/>
      <c r="E31" s="364"/>
      <c r="F31" s="364"/>
      <c r="G31" s="364"/>
      <c r="H31" s="364"/>
      <c r="I31" s="364"/>
      <c r="J31" s="92"/>
    </row>
    <row r="32" spans="2:9" ht="14.25">
      <c r="B32" s="170"/>
      <c r="C32" s="365"/>
      <c r="D32" s="365"/>
      <c r="E32" s="365"/>
      <c r="F32" s="365"/>
      <c r="G32" s="365"/>
      <c r="H32" s="365"/>
      <c r="I32" s="365"/>
    </row>
  </sheetData>
  <sheetProtection/>
  <mergeCells count="23">
    <mergeCell ref="C31:I32"/>
    <mergeCell ref="B26:C26"/>
    <mergeCell ref="B27:C27"/>
    <mergeCell ref="B28:C28"/>
    <mergeCell ref="B30:C30"/>
    <mergeCell ref="B18:C18"/>
    <mergeCell ref="B19:C19"/>
    <mergeCell ref="B22:C22"/>
    <mergeCell ref="B23:C23"/>
    <mergeCell ref="B24:C24"/>
    <mergeCell ref="B25:C25"/>
    <mergeCell ref="B10:C10"/>
    <mergeCell ref="B11:C11"/>
    <mergeCell ref="B12:C12"/>
    <mergeCell ref="B13:C13"/>
    <mergeCell ref="B14:C14"/>
    <mergeCell ref="B17:C17"/>
    <mergeCell ref="B4:C5"/>
    <mergeCell ref="D4:E4"/>
    <mergeCell ref="F4:G4"/>
    <mergeCell ref="H4:H5"/>
    <mergeCell ref="I4:I5"/>
    <mergeCell ref="B6:C6"/>
  </mergeCells>
  <printOptions horizontalCentered="1"/>
  <pageMargins left="0.3937007874015748" right="0.3937007874015748" top="0.7874015748031497" bottom="0.3937007874015748" header="0.5118110236220472"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N37"/>
  <sheetViews>
    <sheetView view="pageBreakPreview" zoomScaleNormal="75" zoomScaleSheetLayoutView="100" zoomScalePageLayoutView="0" workbookViewId="0" topLeftCell="A1">
      <selection activeCell="A1" sqref="A1"/>
    </sheetView>
  </sheetViews>
  <sheetFormatPr defaultColWidth="9.00390625" defaultRowHeight="13.5"/>
  <cols>
    <col min="1" max="1" width="1.75390625" style="209" customWidth="1"/>
    <col min="2" max="2" width="5.625" style="209" customWidth="1"/>
    <col min="3" max="4" width="3.625" style="209" customWidth="1"/>
    <col min="5" max="5" width="25.625" style="209" customWidth="1"/>
    <col min="6" max="6" width="20.625" style="178" customWidth="1"/>
    <col min="7" max="7" width="11.625" style="178" customWidth="1"/>
    <col min="8" max="8" width="20.625" style="179" customWidth="1"/>
    <col min="9" max="9" width="11.625" style="211" customWidth="1"/>
    <col min="10" max="10" width="20.625" style="212" customWidth="1"/>
    <col min="11" max="11" width="11.625" style="211" customWidth="1"/>
    <col min="12" max="12" width="1.00390625" style="178" customWidth="1"/>
    <col min="13" max="16384" width="9.00390625" style="178" customWidth="1"/>
  </cols>
  <sheetData>
    <row r="1" spans="1:14" ht="21" customHeight="1">
      <c r="A1" s="208" t="s">
        <v>105</v>
      </c>
      <c r="F1" s="209"/>
      <c r="G1" s="209"/>
      <c r="H1" s="210"/>
      <c r="N1" s="182"/>
    </row>
    <row r="2" spans="1:8" ht="5.25" customHeight="1">
      <c r="A2" s="213"/>
      <c r="F2" s="209"/>
      <c r="G2" s="209"/>
      <c r="H2" s="210"/>
    </row>
    <row r="3" spans="6:11" ht="15.75" customHeight="1" thickBot="1">
      <c r="F3" s="209"/>
      <c r="G3" s="209"/>
      <c r="H3" s="210"/>
      <c r="K3" s="214" t="s">
        <v>136</v>
      </c>
    </row>
    <row r="4" spans="2:11" ht="16.5" customHeight="1">
      <c r="B4" s="369" t="s">
        <v>75</v>
      </c>
      <c r="C4" s="370"/>
      <c r="D4" s="370"/>
      <c r="E4" s="371"/>
      <c r="F4" s="375" t="s">
        <v>168</v>
      </c>
      <c r="G4" s="376"/>
      <c r="H4" s="375" t="s">
        <v>166</v>
      </c>
      <c r="I4" s="376"/>
      <c r="J4" s="377" t="s">
        <v>76</v>
      </c>
      <c r="K4" s="379" t="s">
        <v>77</v>
      </c>
    </row>
    <row r="5" spans="2:11" ht="16.5" customHeight="1" thickBot="1">
      <c r="B5" s="372"/>
      <c r="C5" s="373"/>
      <c r="D5" s="373"/>
      <c r="E5" s="374"/>
      <c r="F5" s="59" t="s">
        <v>78</v>
      </c>
      <c r="G5" s="215" t="s">
        <v>79</v>
      </c>
      <c r="H5" s="59" t="s">
        <v>80</v>
      </c>
      <c r="I5" s="215" t="s">
        <v>79</v>
      </c>
      <c r="J5" s="378"/>
      <c r="K5" s="380"/>
    </row>
    <row r="6" spans="2:11" ht="15" customHeight="1">
      <c r="B6" s="216" t="s">
        <v>106</v>
      </c>
      <c r="C6" s="217"/>
      <c r="D6" s="217"/>
      <c r="E6" s="218"/>
      <c r="F6" s="60">
        <v>488101336</v>
      </c>
      <c r="G6" s="252">
        <f aca="true" t="shared" si="0" ref="G6:G31">ROUND(F6/F$32*100,1)</f>
        <v>18.5</v>
      </c>
      <c r="H6" s="60">
        <v>487009356</v>
      </c>
      <c r="I6" s="252">
        <f aca="true" t="shared" si="1" ref="I6:I31">ROUND(H6/H$32*100,1)</f>
        <v>18.8</v>
      </c>
      <c r="J6" s="265">
        <f>+F6-H6</f>
        <v>1091980</v>
      </c>
      <c r="K6" s="266">
        <f aca="true" t="shared" si="2" ref="K6:K32">IF(AND(OR(H6=0,H6=""),OR(F6="",F6=0)),"-",IF(AND(F6&gt;0,OR(H6=0,H6="")),"皆増",IF(AND(H6&gt;0,OR(F6="",F6=0)),"皆減",ROUND(J6/H6*100,1))))</f>
        <v>0.2</v>
      </c>
    </row>
    <row r="7" spans="2:11" ht="15" customHeight="1">
      <c r="B7" s="219"/>
      <c r="C7" s="220" t="s">
        <v>107</v>
      </c>
      <c r="D7" s="221"/>
      <c r="E7" s="222"/>
      <c r="F7" s="61">
        <v>350874542</v>
      </c>
      <c r="G7" s="253">
        <f t="shared" si="0"/>
        <v>13.3</v>
      </c>
      <c r="H7" s="62">
        <v>345559053</v>
      </c>
      <c r="I7" s="253">
        <f t="shared" si="1"/>
        <v>13.4</v>
      </c>
      <c r="J7" s="63">
        <f aca="true" t="shared" si="3" ref="J7:J32">+F7-H7</f>
        <v>5315489</v>
      </c>
      <c r="K7" s="267">
        <f t="shared" si="2"/>
        <v>1.5</v>
      </c>
    </row>
    <row r="8" spans="2:11" ht="15" customHeight="1">
      <c r="B8" s="223"/>
      <c r="C8" s="224" t="s">
        <v>108</v>
      </c>
      <c r="D8" s="225"/>
      <c r="E8" s="226"/>
      <c r="F8" s="64">
        <v>25333513</v>
      </c>
      <c r="G8" s="254">
        <f t="shared" si="0"/>
        <v>1</v>
      </c>
      <c r="H8" s="65">
        <v>28356260</v>
      </c>
      <c r="I8" s="254">
        <f t="shared" si="1"/>
        <v>1.1</v>
      </c>
      <c r="J8" s="66">
        <f t="shared" si="3"/>
        <v>-3022747</v>
      </c>
      <c r="K8" s="268">
        <f t="shared" si="2"/>
        <v>-10.7</v>
      </c>
    </row>
    <row r="9" spans="2:11" ht="15" customHeight="1">
      <c r="B9" s="290" t="s">
        <v>109</v>
      </c>
      <c r="C9" s="227"/>
      <c r="D9" s="227"/>
      <c r="E9" s="289"/>
      <c r="F9" s="67">
        <v>691670014</v>
      </c>
      <c r="G9" s="255">
        <f t="shared" si="0"/>
        <v>26.3</v>
      </c>
      <c r="H9" s="67">
        <v>669662987</v>
      </c>
      <c r="I9" s="255">
        <f t="shared" si="1"/>
        <v>25.9</v>
      </c>
      <c r="J9" s="269">
        <f t="shared" si="3"/>
        <v>22007027</v>
      </c>
      <c r="K9" s="270">
        <f t="shared" si="2"/>
        <v>3.3</v>
      </c>
    </row>
    <row r="10" spans="2:11" ht="15" customHeight="1">
      <c r="B10" s="290" t="s">
        <v>110</v>
      </c>
      <c r="C10" s="227"/>
      <c r="D10" s="227"/>
      <c r="E10" s="289"/>
      <c r="F10" s="67">
        <v>221570341</v>
      </c>
      <c r="G10" s="255">
        <f t="shared" si="0"/>
        <v>8.4</v>
      </c>
      <c r="H10" s="67">
        <v>217994048</v>
      </c>
      <c r="I10" s="255">
        <f t="shared" si="1"/>
        <v>8.4</v>
      </c>
      <c r="J10" s="269">
        <f>+F10-H10</f>
        <v>3576293</v>
      </c>
      <c r="K10" s="270">
        <f t="shared" si="2"/>
        <v>1.6</v>
      </c>
    </row>
    <row r="11" spans="2:11" ht="15" customHeight="1">
      <c r="B11" s="219"/>
      <c r="C11" s="220" t="s">
        <v>111</v>
      </c>
      <c r="D11" s="221"/>
      <c r="E11" s="222"/>
      <c r="F11" s="61">
        <v>212280407</v>
      </c>
      <c r="G11" s="253">
        <f>ROUND(F11/F$32*100,1)</f>
        <v>8.1</v>
      </c>
      <c r="H11" s="61">
        <v>206969255</v>
      </c>
      <c r="I11" s="253">
        <f t="shared" si="1"/>
        <v>8</v>
      </c>
      <c r="J11" s="63">
        <f t="shared" si="3"/>
        <v>5311152</v>
      </c>
      <c r="K11" s="267">
        <f t="shared" si="2"/>
        <v>2.6</v>
      </c>
    </row>
    <row r="12" spans="2:11" ht="15" customHeight="1" thickBot="1">
      <c r="B12" s="228"/>
      <c r="C12" s="229" t="s">
        <v>112</v>
      </c>
      <c r="D12" s="230"/>
      <c r="E12" s="231"/>
      <c r="F12" s="68">
        <v>9289934</v>
      </c>
      <c r="G12" s="256">
        <f t="shared" si="0"/>
        <v>0.4</v>
      </c>
      <c r="H12" s="68">
        <v>11024793</v>
      </c>
      <c r="I12" s="256">
        <f t="shared" si="1"/>
        <v>0.4</v>
      </c>
      <c r="J12" s="69">
        <f t="shared" si="3"/>
        <v>-1734859</v>
      </c>
      <c r="K12" s="271">
        <f t="shared" si="2"/>
        <v>-15.7</v>
      </c>
    </row>
    <row r="13" spans="2:11" ht="15" customHeight="1" thickBot="1" thickTop="1">
      <c r="B13" s="232" t="s">
        <v>113</v>
      </c>
      <c r="C13" s="233"/>
      <c r="D13" s="233"/>
      <c r="E13" s="234"/>
      <c r="F13" s="70">
        <f>SUM(F6,F9,F10)</f>
        <v>1401341691</v>
      </c>
      <c r="G13" s="257">
        <f t="shared" si="0"/>
        <v>53.2</v>
      </c>
      <c r="H13" s="70">
        <v>1375806538</v>
      </c>
      <c r="I13" s="257">
        <f t="shared" si="1"/>
        <v>53.2</v>
      </c>
      <c r="J13" s="71">
        <f>+F13-H13</f>
        <v>25535153</v>
      </c>
      <c r="K13" s="272">
        <f t="shared" si="2"/>
        <v>1.9</v>
      </c>
    </row>
    <row r="14" spans="2:11" ht="14.25">
      <c r="B14" s="290" t="s">
        <v>114</v>
      </c>
      <c r="C14" s="227"/>
      <c r="D14" s="227"/>
      <c r="E14" s="235"/>
      <c r="F14" s="67">
        <v>232561985</v>
      </c>
      <c r="G14" s="259">
        <f t="shared" si="0"/>
        <v>8.8</v>
      </c>
      <c r="H14" s="67">
        <v>272052384</v>
      </c>
      <c r="I14" s="259">
        <f t="shared" si="1"/>
        <v>10.5</v>
      </c>
      <c r="J14" s="273">
        <f t="shared" si="3"/>
        <v>-39490399</v>
      </c>
      <c r="K14" s="274">
        <f t="shared" si="2"/>
        <v>-14.5</v>
      </c>
    </row>
    <row r="15" spans="2:11" ht="15" customHeight="1">
      <c r="B15" s="236"/>
      <c r="C15" s="293" t="s">
        <v>115</v>
      </c>
      <c r="D15" s="221"/>
      <c r="E15" s="222"/>
      <c r="F15" s="72">
        <v>60303683</v>
      </c>
      <c r="G15" s="258">
        <f t="shared" si="0"/>
        <v>2.3</v>
      </c>
      <c r="H15" s="72">
        <v>79961430</v>
      </c>
      <c r="I15" s="258">
        <f t="shared" si="1"/>
        <v>3.1</v>
      </c>
      <c r="J15" s="73">
        <f>+F15-H15</f>
        <v>-19657747</v>
      </c>
      <c r="K15" s="275">
        <f>IF(AND(OR(H15=0,H15=""),OR(F15="",F15=0)),"-",IF(AND(F15&gt;0,OR(H15=0,H15="")),"皆増",IF(AND(H15&gt;0,OR(F15="",F15=0)),"皆減",ROUND(J15/H15*100,1))))</f>
        <v>-24.6</v>
      </c>
    </row>
    <row r="16" spans="2:11" ht="15" customHeight="1">
      <c r="B16" s="236"/>
      <c r="C16" s="295" t="s">
        <v>159</v>
      </c>
      <c r="D16" s="239"/>
      <c r="E16" s="238"/>
      <c r="F16" s="72">
        <v>1250000</v>
      </c>
      <c r="G16" s="258">
        <f t="shared" si="0"/>
        <v>0</v>
      </c>
      <c r="H16" s="72">
        <v>1090000</v>
      </c>
      <c r="I16" s="258">
        <f t="shared" si="1"/>
        <v>0</v>
      </c>
      <c r="J16" s="73">
        <f>+F16-H16</f>
        <v>160000</v>
      </c>
      <c r="K16" s="275">
        <f>IF(AND(OR(H16=0,H16=""),OR(F16="",F16=0)),"-",IF(AND(F16&gt;0,OR(H16=0,H16="")),"皆増",IF(AND(H16&gt;0,OR(F16="",F16=0)),"皆減",ROUND(J16/H16*100,1))))</f>
        <v>14.7</v>
      </c>
    </row>
    <row r="17" spans="2:11" ht="15" customHeight="1">
      <c r="B17" s="236"/>
      <c r="C17" s="261" t="s">
        <v>160</v>
      </c>
      <c r="D17" s="294"/>
      <c r="E17" s="226"/>
      <c r="F17" s="64">
        <v>171008302</v>
      </c>
      <c r="G17" s="254">
        <f t="shared" si="0"/>
        <v>6.5</v>
      </c>
      <c r="H17" s="64">
        <v>191000954</v>
      </c>
      <c r="I17" s="254">
        <f t="shared" si="1"/>
        <v>7.4</v>
      </c>
      <c r="J17" s="66">
        <f>+F17-H17</f>
        <v>-19992652</v>
      </c>
      <c r="K17" s="268">
        <f>IF(AND(OR(H17=0,H17=""),OR(F17="",F17=0)),"-",IF(AND(F17&gt;0,OR(H17=0,H17="")),"皆増",IF(AND(H17&gt;0,OR(F17="",F17=0)),"皆減",ROUND(J17/H17*100,1))))</f>
        <v>-10.5</v>
      </c>
    </row>
    <row r="18" spans="2:11" ht="15" customHeight="1" thickBot="1">
      <c r="B18" s="290" t="s">
        <v>116</v>
      </c>
      <c r="C18" s="227"/>
      <c r="D18" s="227"/>
      <c r="E18" s="289"/>
      <c r="F18" s="67">
        <v>870940</v>
      </c>
      <c r="G18" s="255">
        <f t="shared" si="0"/>
        <v>0</v>
      </c>
      <c r="H18" s="67">
        <v>116349</v>
      </c>
      <c r="I18" s="255">
        <f t="shared" si="1"/>
        <v>0</v>
      </c>
      <c r="J18" s="269">
        <f t="shared" si="3"/>
        <v>754591</v>
      </c>
      <c r="K18" s="270">
        <f t="shared" si="2"/>
        <v>648.6</v>
      </c>
    </row>
    <row r="19" spans="2:11" ht="15" customHeight="1" thickBot="1" thickTop="1">
      <c r="B19" s="240" t="s">
        <v>117</v>
      </c>
      <c r="C19" s="241"/>
      <c r="D19" s="241"/>
      <c r="E19" s="242"/>
      <c r="F19" s="74">
        <f>SUM(F14,F18)</f>
        <v>233432925</v>
      </c>
      <c r="G19" s="262">
        <f t="shared" si="0"/>
        <v>8.9</v>
      </c>
      <c r="H19" s="74">
        <v>272135057</v>
      </c>
      <c r="I19" s="262">
        <f t="shared" si="1"/>
        <v>10.5</v>
      </c>
      <c r="J19" s="75">
        <f t="shared" si="3"/>
        <v>-38702132</v>
      </c>
      <c r="K19" s="276">
        <f t="shared" si="2"/>
        <v>-14.2</v>
      </c>
    </row>
    <row r="20" spans="2:11" ht="15" customHeight="1">
      <c r="B20" s="291" t="s">
        <v>118</v>
      </c>
      <c r="C20" s="243"/>
      <c r="D20" s="243"/>
      <c r="E20" s="292"/>
      <c r="F20" s="76">
        <v>423800417</v>
      </c>
      <c r="G20" s="252">
        <f t="shared" si="0"/>
        <v>16.1</v>
      </c>
      <c r="H20" s="76">
        <v>397616929</v>
      </c>
      <c r="I20" s="252">
        <f t="shared" si="1"/>
        <v>15.4</v>
      </c>
      <c r="J20" s="265">
        <f t="shared" si="3"/>
        <v>26183488</v>
      </c>
      <c r="K20" s="266">
        <f t="shared" si="2"/>
        <v>6.6</v>
      </c>
    </row>
    <row r="21" spans="2:11" ht="15" customHeight="1">
      <c r="B21" s="288" t="s">
        <v>119</v>
      </c>
      <c r="C21" s="244"/>
      <c r="D21" s="244"/>
      <c r="E21" s="289"/>
      <c r="F21" s="67">
        <v>22563443</v>
      </c>
      <c r="G21" s="255">
        <f t="shared" si="0"/>
        <v>0.9</v>
      </c>
      <c r="H21" s="67">
        <v>23413132</v>
      </c>
      <c r="I21" s="255">
        <f t="shared" si="1"/>
        <v>0.9</v>
      </c>
      <c r="J21" s="269">
        <f t="shared" si="3"/>
        <v>-849689</v>
      </c>
      <c r="K21" s="270">
        <f t="shared" si="2"/>
        <v>-3.6</v>
      </c>
    </row>
    <row r="22" spans="2:11" ht="15" customHeight="1">
      <c r="B22" s="288" t="s">
        <v>120</v>
      </c>
      <c r="C22" s="244"/>
      <c r="D22" s="244"/>
      <c r="E22" s="289"/>
      <c r="F22" s="67">
        <v>263160154</v>
      </c>
      <c r="G22" s="255">
        <f t="shared" si="0"/>
        <v>10</v>
      </c>
      <c r="H22" s="67">
        <v>258360087</v>
      </c>
      <c r="I22" s="255">
        <f t="shared" si="1"/>
        <v>10</v>
      </c>
      <c r="J22" s="269">
        <f t="shared" si="3"/>
        <v>4800067</v>
      </c>
      <c r="K22" s="270">
        <f t="shared" si="2"/>
        <v>1.9</v>
      </c>
    </row>
    <row r="23" spans="2:11" ht="15" customHeight="1">
      <c r="B23" s="290" t="s">
        <v>121</v>
      </c>
      <c r="C23" s="227"/>
      <c r="D23" s="227"/>
      <c r="E23" s="289"/>
      <c r="F23" s="67">
        <v>6602103</v>
      </c>
      <c r="G23" s="255">
        <f t="shared" si="0"/>
        <v>0.3</v>
      </c>
      <c r="H23" s="67">
        <v>7233586</v>
      </c>
      <c r="I23" s="255">
        <f t="shared" si="1"/>
        <v>0.3</v>
      </c>
      <c r="J23" s="269">
        <f t="shared" si="3"/>
        <v>-631483</v>
      </c>
      <c r="K23" s="270">
        <f t="shared" si="2"/>
        <v>-8.7</v>
      </c>
    </row>
    <row r="24" spans="2:11" ht="15" customHeight="1">
      <c r="B24" s="219"/>
      <c r="C24" s="220" t="s">
        <v>122</v>
      </c>
      <c r="D24" s="221"/>
      <c r="E24" s="222"/>
      <c r="F24" s="61">
        <v>575252</v>
      </c>
      <c r="G24" s="253">
        <f>ROUND(F24/F$32*100,1)</f>
        <v>0</v>
      </c>
      <c r="H24" s="61">
        <v>585966</v>
      </c>
      <c r="I24" s="253">
        <f t="shared" si="1"/>
        <v>0</v>
      </c>
      <c r="J24" s="63">
        <f t="shared" si="3"/>
        <v>-10714</v>
      </c>
      <c r="K24" s="267">
        <f t="shared" si="2"/>
        <v>-1.8</v>
      </c>
    </row>
    <row r="25" spans="2:11" ht="15" customHeight="1">
      <c r="B25" s="219"/>
      <c r="C25" s="237" t="s">
        <v>123</v>
      </c>
      <c r="D25" s="239"/>
      <c r="E25" s="238"/>
      <c r="F25" s="72">
        <v>139815</v>
      </c>
      <c r="G25" s="258">
        <f t="shared" si="0"/>
        <v>0</v>
      </c>
      <c r="H25" s="72">
        <v>178216</v>
      </c>
      <c r="I25" s="258">
        <f t="shared" si="1"/>
        <v>0</v>
      </c>
      <c r="J25" s="73">
        <f t="shared" si="3"/>
        <v>-38401</v>
      </c>
      <c r="K25" s="275">
        <f t="shared" si="2"/>
        <v>-21.5</v>
      </c>
    </row>
    <row r="26" spans="2:11" ht="15" customHeight="1">
      <c r="B26" s="223"/>
      <c r="C26" s="224" t="s">
        <v>124</v>
      </c>
      <c r="D26" s="225"/>
      <c r="E26" s="226"/>
      <c r="F26" s="64">
        <v>5887036</v>
      </c>
      <c r="G26" s="254">
        <f t="shared" si="0"/>
        <v>0.2</v>
      </c>
      <c r="H26" s="64">
        <v>6469404</v>
      </c>
      <c r="I26" s="254">
        <f t="shared" si="1"/>
        <v>0.3</v>
      </c>
      <c r="J26" s="66">
        <f t="shared" si="3"/>
        <v>-582368</v>
      </c>
      <c r="K26" s="268">
        <f t="shared" si="2"/>
        <v>-9</v>
      </c>
    </row>
    <row r="27" spans="2:11" ht="15" customHeight="1">
      <c r="B27" s="288" t="s">
        <v>125</v>
      </c>
      <c r="C27" s="244"/>
      <c r="D27" s="244"/>
      <c r="E27" s="289"/>
      <c r="F27" s="67">
        <v>4147728</v>
      </c>
      <c r="G27" s="255">
        <f t="shared" si="0"/>
        <v>0.2</v>
      </c>
      <c r="H27" s="67">
        <v>4401431</v>
      </c>
      <c r="I27" s="255">
        <f t="shared" si="1"/>
        <v>0.2</v>
      </c>
      <c r="J27" s="269">
        <f t="shared" si="3"/>
        <v>-253703</v>
      </c>
      <c r="K27" s="270">
        <f t="shared" si="2"/>
        <v>-5.8</v>
      </c>
    </row>
    <row r="28" spans="2:11" ht="15" customHeight="1">
      <c r="B28" s="288" t="s">
        <v>126</v>
      </c>
      <c r="C28" s="244"/>
      <c r="D28" s="244"/>
      <c r="E28" s="289"/>
      <c r="F28" s="67">
        <v>49750165</v>
      </c>
      <c r="G28" s="255">
        <f t="shared" si="0"/>
        <v>1.9</v>
      </c>
      <c r="H28" s="67">
        <v>30788186</v>
      </c>
      <c r="I28" s="255">
        <f t="shared" si="1"/>
        <v>1.2</v>
      </c>
      <c r="J28" s="269">
        <f t="shared" si="3"/>
        <v>18961979</v>
      </c>
      <c r="K28" s="270">
        <f t="shared" si="2"/>
        <v>61.6</v>
      </c>
    </row>
    <row r="29" spans="2:11" ht="15" customHeight="1">
      <c r="B29" s="245" t="s">
        <v>127</v>
      </c>
      <c r="C29" s="244"/>
      <c r="D29" s="244"/>
      <c r="E29" s="289"/>
      <c r="F29" s="67">
        <v>224754747</v>
      </c>
      <c r="G29" s="255">
        <f t="shared" si="0"/>
        <v>8.5</v>
      </c>
      <c r="H29" s="67">
        <v>215488888</v>
      </c>
      <c r="I29" s="255">
        <f t="shared" si="1"/>
        <v>8.3</v>
      </c>
      <c r="J29" s="269">
        <f t="shared" si="3"/>
        <v>9265859</v>
      </c>
      <c r="K29" s="270">
        <f t="shared" si="2"/>
        <v>4.3</v>
      </c>
    </row>
    <row r="30" spans="2:11" ht="15" customHeight="1" thickBot="1">
      <c r="B30" s="246" t="s">
        <v>128</v>
      </c>
      <c r="C30" s="247"/>
      <c r="D30" s="227"/>
      <c r="E30" s="235"/>
      <c r="F30" s="77">
        <v>3021592</v>
      </c>
      <c r="G30" s="255">
        <f t="shared" si="0"/>
        <v>0.1</v>
      </c>
      <c r="H30" s="77">
        <v>2703900</v>
      </c>
      <c r="I30" s="255">
        <f t="shared" si="1"/>
        <v>0.1</v>
      </c>
      <c r="J30" s="269">
        <f t="shared" si="3"/>
        <v>317692</v>
      </c>
      <c r="K30" s="270">
        <f t="shared" si="2"/>
        <v>11.7</v>
      </c>
    </row>
    <row r="31" spans="2:11" ht="15" customHeight="1" thickBot="1" thickTop="1">
      <c r="B31" s="240" t="s">
        <v>129</v>
      </c>
      <c r="C31" s="241"/>
      <c r="D31" s="241"/>
      <c r="E31" s="242"/>
      <c r="F31" s="74">
        <f>SUM(F20,F21,F22,F23,F27,F28,F29,F30)</f>
        <v>997800349</v>
      </c>
      <c r="G31" s="262">
        <f t="shared" si="0"/>
        <v>37.9</v>
      </c>
      <c r="H31" s="74">
        <v>938899668</v>
      </c>
      <c r="I31" s="262">
        <f t="shared" si="1"/>
        <v>36.3</v>
      </c>
      <c r="J31" s="75">
        <f t="shared" si="3"/>
        <v>58900681</v>
      </c>
      <c r="K31" s="276">
        <f t="shared" si="2"/>
        <v>6.3</v>
      </c>
    </row>
    <row r="32" spans="2:11" ht="15" customHeight="1" thickBot="1">
      <c r="B32" s="232" t="s">
        <v>130</v>
      </c>
      <c r="C32" s="248"/>
      <c r="D32" s="248"/>
      <c r="E32" s="249"/>
      <c r="F32" s="263">
        <f>SUM(F6,F20,F21,F9,F22,F14,F18,F10,F23,F27:F30)</f>
        <v>2632574965</v>
      </c>
      <c r="G32" s="264">
        <f>F32/F$32*100</f>
        <v>100</v>
      </c>
      <c r="H32" s="263">
        <v>2586841263</v>
      </c>
      <c r="I32" s="264">
        <f>H32/H$32*100</f>
        <v>100</v>
      </c>
      <c r="J32" s="277">
        <f t="shared" si="3"/>
        <v>45733702</v>
      </c>
      <c r="K32" s="272">
        <f t="shared" si="2"/>
        <v>1.8</v>
      </c>
    </row>
    <row r="33" spans="2:8" ht="15" customHeight="1">
      <c r="B33" s="170"/>
      <c r="C33" s="250"/>
      <c r="D33" s="251"/>
      <c r="E33" s="251"/>
      <c r="F33" s="184"/>
      <c r="H33" s="184"/>
    </row>
    <row r="34" spans="2:5" ht="14.25">
      <c r="B34" s="170"/>
      <c r="C34" s="250"/>
      <c r="D34" s="251"/>
      <c r="E34" s="251"/>
    </row>
    <row r="37" ht="14.25">
      <c r="L37" s="185"/>
    </row>
  </sheetData>
  <sheetProtection/>
  <mergeCells count="5">
    <mergeCell ref="B4:E5"/>
    <mergeCell ref="F4:G4"/>
    <mergeCell ref="H4:I4"/>
    <mergeCell ref="J4:J5"/>
    <mergeCell ref="K4:K5"/>
  </mergeCells>
  <printOptions horizontalCentered="1"/>
  <pageMargins left="0.3937007874015748" right="0.3937007874015748" top="0.7874015748031497" bottom="0.3937007874015748" header="0.5118110236220472" footer="0"/>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33"/>
  <sheetViews>
    <sheetView view="pageBreakPreview" zoomScaleNormal="75" zoomScaleSheetLayoutView="100" zoomScalePageLayoutView="0" workbookViewId="0" topLeftCell="A1">
      <pane xSplit="3" ySplit="5" topLeftCell="D6" activePane="bottomRight" state="frozen"/>
      <selection pane="topLeft" activeCell="E9" sqref="E9"/>
      <selection pane="topRight" activeCell="E9" sqref="E9"/>
      <selection pane="bottomLeft" activeCell="E9" sqref="E9"/>
      <selection pane="bottomRight" activeCell="A1" sqref="A1"/>
    </sheetView>
  </sheetViews>
  <sheetFormatPr defaultColWidth="9.00390625" defaultRowHeight="13.5"/>
  <cols>
    <col min="1" max="1" width="1.75390625" style="178" customWidth="1"/>
    <col min="2" max="2" width="5.625" style="209" customWidth="1"/>
    <col min="3" max="3" width="28.625" style="209" customWidth="1"/>
    <col min="4" max="4" width="20.625" style="178" customWidth="1"/>
    <col min="5" max="5" width="11.125" style="178" customWidth="1"/>
    <col min="6" max="6" width="20.625" style="179" customWidth="1"/>
    <col min="7" max="7" width="11.00390625" style="180" customWidth="1"/>
    <col min="8" max="8" width="20.625" style="181" customWidth="1"/>
    <col min="9" max="9" width="11.875" style="180" customWidth="1"/>
    <col min="10" max="10" width="1.4921875" style="178" customWidth="1"/>
    <col min="11" max="16384" width="9.00390625" style="178" customWidth="1"/>
  </cols>
  <sheetData>
    <row r="1" spans="1:12" s="209" customFormat="1" ht="21" customHeight="1">
      <c r="A1" s="208" t="s">
        <v>131</v>
      </c>
      <c r="F1" s="210"/>
      <c r="G1" s="211"/>
      <c r="H1" s="212"/>
      <c r="I1" s="211"/>
      <c r="L1" s="278"/>
    </row>
    <row r="2" spans="6:9" s="209" customFormat="1" ht="8.25" customHeight="1">
      <c r="F2" s="210"/>
      <c r="G2" s="211"/>
      <c r="H2" s="212"/>
      <c r="I2" s="211"/>
    </row>
    <row r="3" spans="2:9" s="209" customFormat="1" ht="14.25" customHeight="1" thickBot="1">
      <c r="B3" s="251"/>
      <c r="C3" s="251"/>
      <c r="D3" s="251"/>
      <c r="E3" s="251"/>
      <c r="F3" s="78"/>
      <c r="G3" s="279"/>
      <c r="H3" s="280"/>
      <c r="I3" s="214" t="s">
        <v>136</v>
      </c>
    </row>
    <row r="4" spans="2:9" s="209" customFormat="1" ht="21.75" customHeight="1">
      <c r="B4" s="369" t="s">
        <v>75</v>
      </c>
      <c r="C4" s="381"/>
      <c r="D4" s="375" t="s">
        <v>170</v>
      </c>
      <c r="E4" s="376"/>
      <c r="F4" s="375" t="s">
        <v>169</v>
      </c>
      <c r="G4" s="376"/>
      <c r="H4" s="377" t="s">
        <v>76</v>
      </c>
      <c r="I4" s="379" t="s">
        <v>77</v>
      </c>
    </row>
    <row r="5" spans="2:9" s="209" customFormat="1" ht="21.75" customHeight="1" thickBot="1">
      <c r="B5" s="372"/>
      <c r="C5" s="382"/>
      <c r="D5" s="59" t="s">
        <v>78</v>
      </c>
      <c r="E5" s="215" t="s">
        <v>79</v>
      </c>
      <c r="F5" s="59" t="s">
        <v>80</v>
      </c>
      <c r="G5" s="215" t="s">
        <v>79</v>
      </c>
      <c r="H5" s="378"/>
      <c r="I5" s="380"/>
    </row>
    <row r="6" spans="2:9" ht="24.75" customHeight="1">
      <c r="B6" s="383" t="s">
        <v>138</v>
      </c>
      <c r="C6" s="384"/>
      <c r="D6" s="79">
        <v>16090875</v>
      </c>
      <c r="E6" s="260">
        <f aca="true" t="shared" si="0" ref="E6:E19">ROUND(D6/D$20*100,1)</f>
        <v>0.6</v>
      </c>
      <c r="F6" s="79">
        <v>16274056</v>
      </c>
      <c r="G6" s="260">
        <f aca="true" t="shared" si="1" ref="G6:G19">ROUND(F6/F$20*100,1)</f>
        <v>0.6</v>
      </c>
      <c r="H6" s="285">
        <f aca="true" t="shared" si="2" ref="H6:H19">+D6-F6</f>
        <v>-183181</v>
      </c>
      <c r="I6" s="286">
        <f aca="true" t="shared" si="3" ref="I6:I13">IF(AND(OR(F6=0,F6=""),OR(D6="",D6=0)),"-",IF(AND(D6&gt;0,OR(F6=0,F6="")),"皆増",IF(AND(F6&gt;0,OR(D6="",D6=0)),"皆減",ROUND(H6/F6*100,1))))</f>
        <v>-1.1</v>
      </c>
    </row>
    <row r="7" spans="2:9" ht="24.75" customHeight="1">
      <c r="B7" s="385" t="s">
        <v>139</v>
      </c>
      <c r="C7" s="386"/>
      <c r="D7" s="77">
        <v>283830698</v>
      </c>
      <c r="E7" s="255">
        <f t="shared" si="0"/>
        <v>10.8</v>
      </c>
      <c r="F7" s="77">
        <v>281420068</v>
      </c>
      <c r="G7" s="255">
        <f t="shared" si="1"/>
        <v>10.9</v>
      </c>
      <c r="H7" s="269">
        <f t="shared" si="2"/>
        <v>2410630</v>
      </c>
      <c r="I7" s="270">
        <f t="shared" si="3"/>
        <v>0.9</v>
      </c>
    </row>
    <row r="8" spans="2:9" ht="24.75" customHeight="1">
      <c r="B8" s="387" t="s">
        <v>140</v>
      </c>
      <c r="C8" s="386"/>
      <c r="D8" s="77">
        <v>1131037617</v>
      </c>
      <c r="E8" s="255">
        <f t="shared" si="0"/>
        <v>43</v>
      </c>
      <c r="F8" s="77">
        <v>1103939813</v>
      </c>
      <c r="G8" s="255">
        <f t="shared" si="1"/>
        <v>42.7</v>
      </c>
      <c r="H8" s="269">
        <f t="shared" si="2"/>
        <v>27097804</v>
      </c>
      <c r="I8" s="270">
        <f t="shared" si="3"/>
        <v>2.5</v>
      </c>
    </row>
    <row r="9" spans="2:9" ht="24.75" customHeight="1">
      <c r="B9" s="387" t="s">
        <v>141</v>
      </c>
      <c r="C9" s="386"/>
      <c r="D9" s="67">
        <v>237868541</v>
      </c>
      <c r="E9" s="255">
        <f t="shared" si="0"/>
        <v>9</v>
      </c>
      <c r="F9" s="67">
        <v>207928928</v>
      </c>
      <c r="G9" s="255">
        <f t="shared" si="1"/>
        <v>8</v>
      </c>
      <c r="H9" s="269">
        <f t="shared" si="2"/>
        <v>29939613</v>
      </c>
      <c r="I9" s="270">
        <f t="shared" si="3"/>
        <v>14.4</v>
      </c>
    </row>
    <row r="10" spans="2:9" ht="24.75" customHeight="1">
      <c r="B10" s="385" t="s">
        <v>142</v>
      </c>
      <c r="C10" s="386"/>
      <c r="D10" s="67">
        <v>2721936</v>
      </c>
      <c r="E10" s="255">
        <f t="shared" si="0"/>
        <v>0.1</v>
      </c>
      <c r="F10" s="67">
        <v>2769197</v>
      </c>
      <c r="G10" s="255">
        <f t="shared" si="1"/>
        <v>0.1</v>
      </c>
      <c r="H10" s="269">
        <f t="shared" si="2"/>
        <v>-47261</v>
      </c>
      <c r="I10" s="270">
        <f t="shared" si="3"/>
        <v>-1.7</v>
      </c>
    </row>
    <row r="11" spans="2:9" ht="24.75" customHeight="1">
      <c r="B11" s="385" t="s">
        <v>143</v>
      </c>
      <c r="C11" s="386"/>
      <c r="D11" s="77">
        <v>20643279</v>
      </c>
      <c r="E11" s="255">
        <f t="shared" si="0"/>
        <v>0.8</v>
      </c>
      <c r="F11" s="67">
        <v>19313317</v>
      </c>
      <c r="G11" s="255">
        <f t="shared" si="1"/>
        <v>0.7</v>
      </c>
      <c r="H11" s="269">
        <f t="shared" si="2"/>
        <v>1329962</v>
      </c>
      <c r="I11" s="270">
        <f t="shared" si="3"/>
        <v>6.9</v>
      </c>
    </row>
    <row r="12" spans="2:9" ht="24.75" customHeight="1">
      <c r="B12" s="385" t="s">
        <v>144</v>
      </c>
      <c r="C12" s="386"/>
      <c r="D12" s="67">
        <v>61740508</v>
      </c>
      <c r="E12" s="255">
        <f t="shared" si="0"/>
        <v>2.3</v>
      </c>
      <c r="F12" s="67">
        <v>45373523</v>
      </c>
      <c r="G12" s="255">
        <f t="shared" si="1"/>
        <v>1.8</v>
      </c>
      <c r="H12" s="269">
        <f t="shared" si="2"/>
        <v>16366985</v>
      </c>
      <c r="I12" s="270">
        <f t="shared" si="3"/>
        <v>36.1</v>
      </c>
    </row>
    <row r="13" spans="2:9" ht="24.75" customHeight="1">
      <c r="B13" s="385" t="s">
        <v>145</v>
      </c>
      <c r="C13" s="386"/>
      <c r="D13" s="67">
        <v>253155274</v>
      </c>
      <c r="E13" s="255">
        <f t="shared" si="0"/>
        <v>9.6</v>
      </c>
      <c r="F13" s="67">
        <v>276626019</v>
      </c>
      <c r="G13" s="255">
        <f t="shared" si="1"/>
        <v>10.7</v>
      </c>
      <c r="H13" s="269">
        <f t="shared" si="2"/>
        <v>-23470745</v>
      </c>
      <c r="I13" s="270">
        <f t="shared" si="3"/>
        <v>-8.5</v>
      </c>
    </row>
    <row r="14" spans="2:9" ht="24.75" customHeight="1">
      <c r="B14" s="385" t="s">
        <v>146</v>
      </c>
      <c r="C14" s="386"/>
      <c r="D14" s="67">
        <v>96864549</v>
      </c>
      <c r="E14" s="255">
        <f t="shared" si="0"/>
        <v>3.7</v>
      </c>
      <c r="F14" s="67">
        <v>100944010</v>
      </c>
      <c r="G14" s="255">
        <f t="shared" si="1"/>
        <v>3.9</v>
      </c>
      <c r="H14" s="269">
        <f t="shared" si="2"/>
        <v>-4079461</v>
      </c>
      <c r="I14" s="270">
        <f aca="true" t="shared" si="4" ref="I14:I20">IF(AND(OR(F14=0,F14=""),OR(D14="",D14=0)),"-",IF(AND(D14&gt;0,OR(F14=0,F14="")),"皆増",IF(AND(F14&gt;0,OR(D14="",D14=0)),"皆減",ROUND(H14/F14*100,1))))</f>
        <v>-4</v>
      </c>
    </row>
    <row r="15" spans="2:9" ht="24.75" customHeight="1">
      <c r="B15" s="385" t="s">
        <v>147</v>
      </c>
      <c r="C15" s="386"/>
      <c r="D15" s="67">
        <v>299865137</v>
      </c>
      <c r="E15" s="255">
        <f t="shared" si="0"/>
        <v>11.4</v>
      </c>
      <c r="F15" s="67">
        <v>308789306</v>
      </c>
      <c r="G15" s="255">
        <f t="shared" si="1"/>
        <v>11.9</v>
      </c>
      <c r="H15" s="269">
        <f t="shared" si="2"/>
        <v>-8924169</v>
      </c>
      <c r="I15" s="270">
        <f t="shared" si="4"/>
        <v>-2.9</v>
      </c>
    </row>
    <row r="16" spans="2:9" ht="24.75" customHeight="1">
      <c r="B16" s="385" t="s">
        <v>148</v>
      </c>
      <c r="C16" s="386"/>
      <c r="D16" s="67">
        <v>872000</v>
      </c>
      <c r="E16" s="255">
        <f t="shared" si="0"/>
        <v>0</v>
      </c>
      <c r="F16" s="67">
        <v>112893</v>
      </c>
      <c r="G16" s="255">
        <f t="shared" si="1"/>
        <v>0</v>
      </c>
      <c r="H16" s="269">
        <f t="shared" si="2"/>
        <v>759107</v>
      </c>
      <c r="I16" s="270">
        <f t="shared" si="4"/>
        <v>672.4</v>
      </c>
    </row>
    <row r="17" spans="2:9" ht="24.75" customHeight="1">
      <c r="B17" s="385" t="s">
        <v>149</v>
      </c>
      <c r="C17" s="386"/>
      <c r="D17" s="67">
        <v>221656125</v>
      </c>
      <c r="E17" s="255">
        <f t="shared" si="0"/>
        <v>8.4</v>
      </c>
      <c r="F17" s="67">
        <v>218106799</v>
      </c>
      <c r="G17" s="255">
        <f t="shared" si="1"/>
        <v>8.4</v>
      </c>
      <c r="H17" s="269">
        <f t="shared" si="2"/>
        <v>3549326</v>
      </c>
      <c r="I17" s="270">
        <f t="shared" si="4"/>
        <v>1.6</v>
      </c>
    </row>
    <row r="18" spans="2:9" ht="24.75" customHeight="1">
      <c r="B18" s="385" t="s">
        <v>150</v>
      </c>
      <c r="C18" s="386"/>
      <c r="D18" s="67">
        <v>3206834</v>
      </c>
      <c r="E18" s="255">
        <f t="shared" si="0"/>
        <v>0.1</v>
      </c>
      <c r="F18" s="67">
        <v>2539434</v>
      </c>
      <c r="G18" s="255">
        <f t="shared" si="1"/>
        <v>0.1</v>
      </c>
      <c r="H18" s="269">
        <f t="shared" si="2"/>
        <v>667400</v>
      </c>
      <c r="I18" s="270">
        <f t="shared" si="4"/>
        <v>26.3</v>
      </c>
    </row>
    <row r="19" spans="2:9" ht="24.75" customHeight="1" thickBot="1">
      <c r="B19" s="388" t="s">
        <v>151</v>
      </c>
      <c r="C19" s="389"/>
      <c r="D19" s="67">
        <v>3021592</v>
      </c>
      <c r="E19" s="255">
        <f t="shared" si="0"/>
        <v>0.1</v>
      </c>
      <c r="F19" s="67">
        <v>2703900</v>
      </c>
      <c r="G19" s="255">
        <f t="shared" si="1"/>
        <v>0.1</v>
      </c>
      <c r="H19" s="269">
        <f t="shared" si="2"/>
        <v>317692</v>
      </c>
      <c r="I19" s="270">
        <f t="shared" si="4"/>
        <v>11.7</v>
      </c>
    </row>
    <row r="20" spans="2:9" ht="24.75" customHeight="1" thickBot="1" thickTop="1">
      <c r="B20" s="390" t="s">
        <v>132</v>
      </c>
      <c r="C20" s="391"/>
      <c r="D20" s="283">
        <f>SUM(D6:D19)</f>
        <v>2632574965</v>
      </c>
      <c r="E20" s="284">
        <f>D20/D$20*100</f>
        <v>100</v>
      </c>
      <c r="F20" s="283">
        <f>SUM(F6:F19)</f>
        <v>2586841263</v>
      </c>
      <c r="G20" s="284">
        <f>F20/F$20*100</f>
        <v>100</v>
      </c>
      <c r="H20" s="287">
        <f>+D20-F20</f>
        <v>45733702</v>
      </c>
      <c r="I20" s="276">
        <f t="shared" si="4"/>
        <v>1.8</v>
      </c>
    </row>
    <row r="21" spans="2:9" ht="11.25" customHeight="1">
      <c r="B21" s="251"/>
      <c r="C21" s="251"/>
      <c r="D21" s="183"/>
      <c r="E21" s="183"/>
      <c r="F21" s="186"/>
      <c r="G21" s="187"/>
      <c r="H21" s="188"/>
      <c r="I21" s="187"/>
    </row>
    <row r="22" spans="2:3" ht="15" customHeight="1">
      <c r="B22" s="170"/>
      <c r="C22" s="281"/>
    </row>
    <row r="26" spans="2:3" ht="14.25">
      <c r="B26" s="209" t="s">
        <v>152</v>
      </c>
      <c r="C26" s="209" t="s">
        <v>152</v>
      </c>
    </row>
    <row r="32" ht="14.25">
      <c r="B32" s="282"/>
    </row>
    <row r="33" spans="2:10" ht="14.25">
      <c r="B33" s="282"/>
      <c r="J33" s="185"/>
    </row>
  </sheetData>
  <sheetProtection/>
  <mergeCells count="20">
    <mergeCell ref="B19:C19"/>
    <mergeCell ref="B20:C20"/>
    <mergeCell ref="B13:C13"/>
    <mergeCell ref="B14:C14"/>
    <mergeCell ref="B15:C15"/>
    <mergeCell ref="B16:C16"/>
    <mergeCell ref="B17:C17"/>
    <mergeCell ref="B18:C18"/>
    <mergeCell ref="B7:C7"/>
    <mergeCell ref="B8:C8"/>
    <mergeCell ref="B9:C9"/>
    <mergeCell ref="B10:C10"/>
    <mergeCell ref="B11:C11"/>
    <mergeCell ref="B12:C12"/>
    <mergeCell ref="B4:C5"/>
    <mergeCell ref="D4:E4"/>
    <mergeCell ref="F4:G4"/>
    <mergeCell ref="H4:H5"/>
    <mergeCell ref="I4:I5"/>
    <mergeCell ref="B6:C6"/>
  </mergeCells>
  <printOptions horizontalCentered="1"/>
  <pageMargins left="0.3937007874015748" right="0.3937007874015748" top="0.7874015748031497" bottom="0.5905511811023623" header="0.5118110236220472" footer="0"/>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13"/>
  <sheetViews>
    <sheetView zoomScalePageLayoutView="0" workbookViewId="0" topLeftCell="A1">
      <selection activeCell="A1" sqref="A1"/>
    </sheetView>
  </sheetViews>
  <sheetFormatPr defaultColWidth="9.00390625" defaultRowHeight="13.5"/>
  <cols>
    <col min="2" max="2" width="10.375" style="0" customWidth="1"/>
    <col min="3" max="3" width="14.375" style="0" customWidth="1"/>
    <col min="4" max="4" width="15.875" style="0" customWidth="1"/>
    <col min="5" max="5" width="16.50390625" style="0" customWidth="1"/>
    <col min="6" max="9" width="16.625" style="0" customWidth="1"/>
  </cols>
  <sheetData>
    <row r="1" ht="17.25">
      <c r="A1" s="208" t="s">
        <v>204</v>
      </c>
    </row>
    <row r="2" ht="14.25" thickBot="1">
      <c r="I2" s="311" t="s">
        <v>136</v>
      </c>
    </row>
    <row r="3" spans="1:9" ht="24.75" customHeight="1">
      <c r="A3" s="299"/>
      <c r="B3" s="300"/>
      <c r="C3" s="404" t="s">
        <v>180</v>
      </c>
      <c r="D3" s="406" t="s">
        <v>185</v>
      </c>
      <c r="E3" s="408" t="s">
        <v>186</v>
      </c>
      <c r="F3" s="410" t="s">
        <v>181</v>
      </c>
      <c r="G3" s="412" t="s">
        <v>182</v>
      </c>
      <c r="H3" s="392" t="s">
        <v>183</v>
      </c>
      <c r="I3" s="394" t="s">
        <v>184</v>
      </c>
    </row>
    <row r="4" spans="1:9" ht="24.75" customHeight="1">
      <c r="A4" s="301"/>
      <c r="B4" s="302"/>
      <c r="C4" s="405"/>
      <c r="D4" s="407"/>
      <c r="E4" s="409"/>
      <c r="F4" s="411"/>
      <c r="G4" s="413"/>
      <c r="H4" s="393"/>
      <c r="I4" s="395"/>
    </row>
    <row r="5" spans="1:9" ht="13.5">
      <c r="A5" s="303"/>
      <c r="B5" s="304"/>
      <c r="C5" s="317" t="s">
        <v>209</v>
      </c>
      <c r="D5" s="319" t="s">
        <v>210</v>
      </c>
      <c r="E5" s="331" t="s">
        <v>211</v>
      </c>
      <c r="F5" s="332" t="s">
        <v>212</v>
      </c>
      <c r="G5" s="320" t="s">
        <v>206</v>
      </c>
      <c r="H5" s="333" t="s">
        <v>213</v>
      </c>
      <c r="I5" s="310" t="s">
        <v>208</v>
      </c>
    </row>
    <row r="6" spans="1:9" ht="32.25" customHeight="1">
      <c r="A6" s="396" t="s">
        <v>175</v>
      </c>
      <c r="B6" s="397"/>
      <c r="C6" s="318">
        <v>176169526</v>
      </c>
      <c r="D6" s="416">
        <v>168575603</v>
      </c>
      <c r="E6" s="417">
        <v>93771433</v>
      </c>
      <c r="F6" s="321">
        <f>D6-C6</f>
        <v>-7593923</v>
      </c>
      <c r="G6" s="334">
        <f>(F6/C6)*100</f>
        <v>-4.310576960966563</v>
      </c>
      <c r="H6" s="329">
        <f>E6-D6</f>
        <v>-74804170</v>
      </c>
      <c r="I6" s="327">
        <f>(H6/D6)*100</f>
        <v>-44.37425622021948</v>
      </c>
    </row>
    <row r="7" spans="1:9" ht="32.25" customHeight="1">
      <c r="A7" s="398" t="s">
        <v>176</v>
      </c>
      <c r="B7" s="399"/>
      <c r="C7" s="318">
        <v>26172115</v>
      </c>
      <c r="D7" s="315">
        <v>24479864</v>
      </c>
      <c r="E7" s="309">
        <v>20693959</v>
      </c>
      <c r="F7" s="321">
        <f>D7-C7</f>
        <v>-1692251</v>
      </c>
      <c r="G7" s="334">
        <f>(F7/C7)*100</f>
        <v>-6.465854975801536</v>
      </c>
      <c r="H7" s="329">
        <f>E7-D7</f>
        <v>-3785905</v>
      </c>
      <c r="I7" s="327">
        <f>(H7/D7)*100</f>
        <v>-15.465384121415054</v>
      </c>
    </row>
    <row r="8" spans="1:9" ht="32.25" customHeight="1">
      <c r="A8" s="400" t="s">
        <v>177</v>
      </c>
      <c r="B8" s="401"/>
      <c r="C8" s="318">
        <f>SUM(C6:C7)</f>
        <v>202341641</v>
      </c>
      <c r="D8" s="315">
        <f>SUM(D6:D7)</f>
        <v>193055467</v>
      </c>
      <c r="E8" s="309">
        <f>SUM(E6:E7)</f>
        <v>114465392</v>
      </c>
      <c r="F8" s="321">
        <f>D8-C8</f>
        <v>-9286174</v>
      </c>
      <c r="G8" s="334">
        <f>(F8/C8)*100</f>
        <v>-4.589353903678186</v>
      </c>
      <c r="H8" s="329">
        <f>E8-D8</f>
        <v>-78590075</v>
      </c>
      <c r="I8" s="327">
        <f>(H8/D8)*100</f>
        <v>-40.70854673076935</v>
      </c>
    </row>
    <row r="9" spans="1:9" ht="32.25" customHeight="1">
      <c r="A9" s="402" t="s">
        <v>178</v>
      </c>
      <c r="B9" s="403"/>
      <c r="C9" s="318">
        <v>193767554</v>
      </c>
      <c r="D9" s="418">
        <v>188589587</v>
      </c>
      <c r="E9" s="419">
        <v>166020407</v>
      </c>
      <c r="F9" s="321">
        <f>D9-C9</f>
        <v>-5177967</v>
      </c>
      <c r="G9" s="334">
        <f>(F9/C9)*100</f>
        <v>-2.672256986843112</v>
      </c>
      <c r="H9" s="329">
        <f>E9-D9</f>
        <v>-22569180</v>
      </c>
      <c r="I9" s="327">
        <f>(H9/D9)*100</f>
        <v>-11.967352152905452</v>
      </c>
    </row>
    <row r="10" spans="1:9" ht="32.25" customHeight="1" thickBot="1">
      <c r="A10" s="414" t="s">
        <v>179</v>
      </c>
      <c r="B10" s="415"/>
      <c r="C10" s="305">
        <f>C6+C7+C9</f>
        <v>396109195</v>
      </c>
      <c r="D10" s="316">
        <f>D6+D7+D9</f>
        <v>381645054</v>
      </c>
      <c r="E10" s="306">
        <f>E6+E7+E9</f>
        <v>280485799</v>
      </c>
      <c r="F10" s="322">
        <f>D10-C10</f>
        <v>-14464141</v>
      </c>
      <c r="G10" s="335">
        <f>(F10/C10)*100</f>
        <v>-3.651553961023298</v>
      </c>
      <c r="H10" s="330">
        <f>E10-D10</f>
        <v>-101159255</v>
      </c>
      <c r="I10" s="328">
        <f>(H10/D10)*100</f>
        <v>-26.506109260360024</v>
      </c>
    </row>
    <row r="11" spans="8:9" ht="13.5" customHeight="1">
      <c r="H11" s="307"/>
      <c r="I11" s="308"/>
    </row>
    <row r="12" spans="1:9" ht="14.25" customHeight="1">
      <c r="A12" s="314"/>
      <c r="B12" s="314"/>
      <c r="C12" s="314"/>
      <c r="D12" s="314"/>
      <c r="E12" s="314"/>
      <c r="F12" s="314"/>
      <c r="G12" s="314"/>
      <c r="H12" s="307"/>
      <c r="I12" s="308"/>
    </row>
    <row r="13" spans="1:7" ht="13.5">
      <c r="A13" s="313"/>
      <c r="B13" s="312"/>
      <c r="C13" s="312"/>
      <c r="D13" s="312"/>
      <c r="E13" s="312"/>
      <c r="F13" s="312"/>
      <c r="G13" s="312"/>
    </row>
  </sheetData>
  <sheetProtection/>
  <mergeCells count="12">
    <mergeCell ref="G3:G4"/>
    <mergeCell ref="A10:B10"/>
    <mergeCell ref="H3:H4"/>
    <mergeCell ref="I3:I4"/>
    <mergeCell ref="A6:B6"/>
    <mergeCell ref="A7:B7"/>
    <mergeCell ref="A8:B8"/>
    <mergeCell ref="A9:B9"/>
    <mergeCell ref="C3:C4"/>
    <mergeCell ref="D3:D4"/>
    <mergeCell ref="E3:E4"/>
    <mergeCell ref="F3:F4"/>
  </mergeCells>
  <printOptions/>
  <pageMargins left="0.7" right="0.7" top="0.75" bottom="0.75" header="0.3" footer="0.3"/>
  <pageSetup fitToHeight="0"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K72"/>
  <sheetViews>
    <sheetView view="pageBreakPreview" zoomScaleSheetLayoutView="100" zoomScalePageLayoutView="0" workbookViewId="0" topLeftCell="A1">
      <selection activeCell="A1" sqref="A1"/>
    </sheetView>
  </sheetViews>
  <sheetFormatPr defaultColWidth="9.00390625" defaultRowHeight="13.5"/>
  <cols>
    <col min="1" max="1" width="4.625" style="325" customWidth="1"/>
    <col min="2" max="2" width="11.125" style="325" customWidth="1"/>
    <col min="3" max="4" width="13.125" style="325" customWidth="1"/>
    <col min="5" max="7" width="13.25390625" style="325" customWidth="1"/>
    <col min="8" max="9" width="12.75390625" style="325" customWidth="1"/>
    <col min="10" max="10" width="10.25390625" style="325" bestFit="1" customWidth="1"/>
    <col min="11" max="16384" width="9.00390625" style="325" customWidth="1"/>
  </cols>
  <sheetData>
    <row r="1" spans="1:9" ht="19.5" customHeight="1">
      <c r="A1" s="420" t="s">
        <v>205</v>
      </c>
      <c r="B1" s="420"/>
      <c r="C1" s="420"/>
      <c r="D1" s="420"/>
      <c r="E1" s="420"/>
      <c r="F1" s="420"/>
      <c r="G1" s="420"/>
      <c r="H1" s="420"/>
      <c r="I1" s="420"/>
    </row>
    <row r="2" spans="1:11" ht="25.5" customHeight="1">
      <c r="A2" s="420"/>
      <c r="B2" s="420"/>
      <c r="C2" s="420"/>
      <c r="D2" s="420"/>
      <c r="E2" s="420"/>
      <c r="F2" s="420"/>
      <c r="G2" s="420"/>
      <c r="H2" s="420"/>
      <c r="I2" s="421" t="s">
        <v>1</v>
      </c>
      <c r="J2" s="422"/>
      <c r="K2" s="422"/>
    </row>
    <row r="3" spans="1:9" ht="18.75" customHeight="1">
      <c r="A3" s="423" t="s">
        <v>2</v>
      </c>
      <c r="B3" s="423" t="s">
        <v>195</v>
      </c>
      <c r="C3" s="424" t="s">
        <v>200</v>
      </c>
      <c r="D3" s="424" t="s">
        <v>207</v>
      </c>
      <c r="E3" s="423" t="s">
        <v>196</v>
      </c>
      <c r="F3" s="423"/>
      <c r="G3" s="423"/>
      <c r="H3" s="424" t="s">
        <v>214</v>
      </c>
      <c r="I3" s="424" t="s">
        <v>215</v>
      </c>
    </row>
    <row r="4" spans="1:9" ht="31.5" customHeight="1">
      <c r="A4" s="425"/>
      <c r="B4" s="425"/>
      <c r="C4" s="426"/>
      <c r="D4" s="426"/>
      <c r="E4" s="427" t="s">
        <v>198</v>
      </c>
      <c r="F4" s="427" t="s">
        <v>199</v>
      </c>
      <c r="G4" s="427" t="s">
        <v>197</v>
      </c>
      <c r="H4" s="426"/>
      <c r="I4" s="426"/>
    </row>
    <row r="5" spans="1:9" ht="13.5" customHeight="1">
      <c r="A5" s="428"/>
      <c r="B5" s="429"/>
      <c r="C5" s="430"/>
      <c r="D5" s="431" t="s">
        <v>171</v>
      </c>
      <c r="E5" s="431" t="s">
        <v>172</v>
      </c>
      <c r="F5" s="431" t="s">
        <v>173</v>
      </c>
      <c r="G5" s="431" t="s">
        <v>216</v>
      </c>
      <c r="H5" s="431" t="s">
        <v>174</v>
      </c>
      <c r="I5" s="430"/>
    </row>
    <row r="6" spans="1:10" ht="12.75" customHeight="1">
      <c r="A6" s="432" t="s">
        <v>201</v>
      </c>
      <c r="B6" s="433"/>
      <c r="C6" s="434">
        <f>SUM(C9:C48)</f>
        <v>157322830</v>
      </c>
      <c r="D6" s="434">
        <f>SUM(D9:D48)</f>
        <v>148608331</v>
      </c>
      <c r="E6" s="434">
        <f>SUM(E9:E48)</f>
        <v>384109</v>
      </c>
      <c r="F6" s="434">
        <f>SUM(F9:F48)</f>
        <v>74245221</v>
      </c>
      <c r="G6" s="434">
        <f>SUM(G9:G48)</f>
        <v>78436970</v>
      </c>
      <c r="H6" s="336">
        <f>G6-D6</f>
        <v>-70171361</v>
      </c>
      <c r="I6" s="337">
        <f>IF(AND(OR($G6=0,$G6=""),OR($D6="",$D6=0)),"-",IF(AND($D6&gt;0,OR($G6=0,$G6="")),"皆増",IF(AND($G6&gt;0,OR($D6="",$D6=0)),"皆減",ROUND($H6/$D6,3))))*100</f>
        <v>-47.199999999999996</v>
      </c>
      <c r="J6" s="435"/>
    </row>
    <row r="7" spans="1:10" ht="12.75" customHeight="1">
      <c r="A7" s="432" t="s">
        <v>202</v>
      </c>
      <c r="B7" s="433"/>
      <c r="C7" s="434">
        <f>SUM(C49:C71)</f>
        <v>18846696</v>
      </c>
      <c r="D7" s="434">
        <f>SUM(D49:D71)</f>
        <v>19967272</v>
      </c>
      <c r="E7" s="434">
        <f>SUM(E49:E71)</f>
        <v>191143</v>
      </c>
      <c r="F7" s="434">
        <f>SUM(F49:F71)</f>
        <v>5452288</v>
      </c>
      <c r="G7" s="434">
        <f>SUM(G49:G71)</f>
        <v>15334463</v>
      </c>
      <c r="H7" s="336">
        <f>G7-D7</f>
        <v>-4632809</v>
      </c>
      <c r="I7" s="337">
        <f aca="true" t="shared" si="0" ref="I7:I70">IF(AND(OR($G7=0,$G7=""),OR($D7="",$D7=0)),"-",IF(AND($D7&gt;0,OR($G7=0,$G7="")),"皆増",IF(AND($G7&gt;0,OR($D7="",$D7=0)),"皆減",ROUND($H7/$D7,3))))*100</f>
        <v>-23.200000000000003</v>
      </c>
      <c r="J7" s="435"/>
    </row>
    <row r="8" spans="1:10" ht="12.75" customHeight="1">
      <c r="A8" s="432" t="s">
        <v>203</v>
      </c>
      <c r="B8" s="433"/>
      <c r="C8" s="434">
        <f>SUM(C6:C7)</f>
        <v>176169526</v>
      </c>
      <c r="D8" s="434">
        <f>SUM(D6:D7)</f>
        <v>168575603</v>
      </c>
      <c r="E8" s="434">
        <f>SUM(E6:E7)</f>
        <v>575252</v>
      </c>
      <c r="F8" s="434">
        <f>SUM(F6:F7)</f>
        <v>79697509</v>
      </c>
      <c r="G8" s="434">
        <f>SUM(G6:G7)</f>
        <v>93771433</v>
      </c>
      <c r="H8" s="336">
        <f>G8-D8</f>
        <v>-74804170</v>
      </c>
      <c r="I8" s="337">
        <f t="shared" si="0"/>
        <v>-44.4</v>
      </c>
      <c r="J8" s="435"/>
    </row>
    <row r="9" spans="1:10" ht="12.75" customHeight="1">
      <c r="A9" s="323">
        <v>1</v>
      </c>
      <c r="B9" s="323" t="s">
        <v>187</v>
      </c>
      <c r="C9" s="326">
        <v>22748293</v>
      </c>
      <c r="D9" s="324">
        <v>18179063</v>
      </c>
      <c r="E9" s="324">
        <v>12005</v>
      </c>
      <c r="F9" s="324">
        <v>12600000</v>
      </c>
      <c r="G9" s="324">
        <v>5591068</v>
      </c>
      <c r="H9" s="336">
        <f>G9-D9</f>
        <v>-12587995</v>
      </c>
      <c r="I9" s="337">
        <f t="shared" si="0"/>
        <v>-69.19999999999999</v>
      </c>
      <c r="J9" s="435"/>
    </row>
    <row r="10" spans="1:10" ht="12.75" customHeight="1">
      <c r="A10" s="323">
        <v>2</v>
      </c>
      <c r="B10" s="323" t="s">
        <v>12</v>
      </c>
      <c r="C10" s="326">
        <v>2748811</v>
      </c>
      <c r="D10" s="324">
        <v>3060654</v>
      </c>
      <c r="E10" s="324">
        <v>318</v>
      </c>
      <c r="F10" s="324">
        <v>2880000</v>
      </c>
      <c r="G10" s="324">
        <v>180972</v>
      </c>
      <c r="H10" s="336">
        <f aca="true" t="shared" si="1" ref="H10:H71">G10-D10</f>
        <v>-2879682</v>
      </c>
      <c r="I10" s="337">
        <f t="shared" si="0"/>
        <v>-94.1</v>
      </c>
      <c r="J10" s="435"/>
    </row>
    <row r="11" spans="1:10" ht="12.75" customHeight="1">
      <c r="A11" s="323">
        <v>3</v>
      </c>
      <c r="B11" s="323" t="s">
        <v>14</v>
      </c>
      <c r="C11" s="326">
        <v>9194612</v>
      </c>
      <c r="D11" s="324">
        <v>9909401</v>
      </c>
      <c r="E11" s="324">
        <v>11987</v>
      </c>
      <c r="F11" s="324">
        <v>3208716</v>
      </c>
      <c r="G11" s="324">
        <v>6712672</v>
      </c>
      <c r="H11" s="336">
        <f t="shared" si="1"/>
        <v>-3196729</v>
      </c>
      <c r="I11" s="337">
        <f t="shared" si="0"/>
        <v>-32.300000000000004</v>
      </c>
      <c r="J11" s="435"/>
    </row>
    <row r="12" spans="1:10" ht="12.75" customHeight="1">
      <c r="A12" s="323">
        <v>4</v>
      </c>
      <c r="B12" s="323" t="s">
        <v>188</v>
      </c>
      <c r="C12" s="326">
        <v>15930552</v>
      </c>
      <c r="D12" s="324">
        <v>11133047</v>
      </c>
      <c r="E12" s="324">
        <v>22439</v>
      </c>
      <c r="F12" s="324">
        <v>6116175</v>
      </c>
      <c r="G12" s="324">
        <v>5039311</v>
      </c>
      <c r="H12" s="336">
        <f t="shared" si="1"/>
        <v>-6093736</v>
      </c>
      <c r="I12" s="337">
        <f t="shared" si="0"/>
        <v>-54.7</v>
      </c>
      <c r="J12" s="435"/>
    </row>
    <row r="13" spans="1:10" ht="12.75" customHeight="1">
      <c r="A13" s="323">
        <v>5</v>
      </c>
      <c r="B13" s="323" t="s">
        <v>18</v>
      </c>
      <c r="C13" s="326">
        <v>1608184</v>
      </c>
      <c r="D13" s="324">
        <v>1131493</v>
      </c>
      <c r="E13" s="324">
        <v>1917</v>
      </c>
      <c r="F13" s="324">
        <v>400000</v>
      </c>
      <c r="G13" s="324">
        <v>733410</v>
      </c>
      <c r="H13" s="336">
        <f t="shared" si="1"/>
        <v>-398083</v>
      </c>
      <c r="I13" s="337">
        <f t="shared" si="0"/>
        <v>-35.199999999999996</v>
      </c>
      <c r="J13" s="435"/>
    </row>
    <row r="14" spans="1:10" ht="12.75" customHeight="1">
      <c r="A14" s="323">
        <v>6</v>
      </c>
      <c r="B14" s="323" t="s">
        <v>20</v>
      </c>
      <c r="C14" s="326">
        <v>2142645</v>
      </c>
      <c r="D14" s="324">
        <v>2162949</v>
      </c>
      <c r="E14" s="324">
        <v>19669</v>
      </c>
      <c r="F14" s="324">
        <v>850000</v>
      </c>
      <c r="G14" s="324">
        <v>1332618</v>
      </c>
      <c r="H14" s="336">
        <f t="shared" si="1"/>
        <v>-830331</v>
      </c>
      <c r="I14" s="337">
        <f t="shared" si="0"/>
        <v>-38.4</v>
      </c>
      <c r="J14" s="435"/>
    </row>
    <row r="15" spans="1:10" ht="12.75" customHeight="1">
      <c r="A15" s="323">
        <v>7</v>
      </c>
      <c r="B15" s="323" t="s">
        <v>22</v>
      </c>
      <c r="C15" s="326">
        <v>6086347</v>
      </c>
      <c r="D15" s="324">
        <v>5788087</v>
      </c>
      <c r="E15" s="324">
        <v>6929</v>
      </c>
      <c r="F15" s="324">
        <v>3860250</v>
      </c>
      <c r="G15" s="324">
        <v>1934766</v>
      </c>
      <c r="H15" s="336">
        <f t="shared" si="1"/>
        <v>-3853321</v>
      </c>
      <c r="I15" s="337">
        <f t="shared" si="0"/>
        <v>-66.60000000000001</v>
      </c>
      <c r="J15" s="435"/>
    </row>
    <row r="16" spans="1:10" ht="12.75" customHeight="1">
      <c r="A16" s="323">
        <v>8</v>
      </c>
      <c r="B16" s="323" t="s">
        <v>24</v>
      </c>
      <c r="C16" s="326">
        <v>1098912</v>
      </c>
      <c r="D16" s="324">
        <v>835448</v>
      </c>
      <c r="E16" s="324">
        <v>600</v>
      </c>
      <c r="F16" s="324">
        <v>314000</v>
      </c>
      <c r="G16" s="324">
        <v>522048</v>
      </c>
      <c r="H16" s="336">
        <f t="shared" si="1"/>
        <v>-313400</v>
      </c>
      <c r="I16" s="337">
        <f t="shared" si="0"/>
        <v>-37.5</v>
      </c>
      <c r="J16" s="435"/>
    </row>
    <row r="17" spans="1:10" ht="12.75" customHeight="1">
      <c r="A17" s="323">
        <v>9</v>
      </c>
      <c r="B17" s="323" t="s">
        <v>189</v>
      </c>
      <c r="C17" s="326">
        <v>2744794</v>
      </c>
      <c r="D17" s="324">
        <v>2572123</v>
      </c>
      <c r="E17" s="324">
        <v>1332</v>
      </c>
      <c r="F17" s="324">
        <v>70820</v>
      </c>
      <c r="G17" s="324">
        <v>2502635</v>
      </c>
      <c r="H17" s="336">
        <f t="shared" si="1"/>
        <v>-69488</v>
      </c>
      <c r="I17" s="337">
        <f t="shared" si="0"/>
        <v>-2.7</v>
      </c>
      <c r="J17" s="435"/>
    </row>
    <row r="18" spans="1:10" ht="12.75" customHeight="1">
      <c r="A18" s="323">
        <v>10</v>
      </c>
      <c r="B18" s="323" t="s">
        <v>28</v>
      </c>
      <c r="C18" s="326">
        <v>4223822</v>
      </c>
      <c r="D18" s="324">
        <v>4155669</v>
      </c>
      <c r="E18" s="324">
        <v>505</v>
      </c>
      <c r="F18" s="324">
        <v>180665</v>
      </c>
      <c r="G18" s="324">
        <v>3975509</v>
      </c>
      <c r="H18" s="336">
        <f t="shared" si="1"/>
        <v>-180160</v>
      </c>
      <c r="I18" s="337">
        <f t="shared" si="0"/>
        <v>-4.3</v>
      </c>
      <c r="J18" s="435"/>
    </row>
    <row r="19" spans="1:10" ht="12.75" customHeight="1">
      <c r="A19" s="323">
        <v>11</v>
      </c>
      <c r="B19" s="323" t="s">
        <v>30</v>
      </c>
      <c r="C19" s="326">
        <v>1443493</v>
      </c>
      <c r="D19" s="324">
        <v>1802174</v>
      </c>
      <c r="E19" s="324">
        <v>804</v>
      </c>
      <c r="F19" s="324">
        <v>830500</v>
      </c>
      <c r="G19" s="324">
        <v>972478</v>
      </c>
      <c r="H19" s="336">
        <f t="shared" si="1"/>
        <v>-829696</v>
      </c>
      <c r="I19" s="337">
        <f t="shared" si="0"/>
        <v>-46</v>
      </c>
      <c r="J19" s="435"/>
    </row>
    <row r="20" spans="1:10" ht="12.75" customHeight="1">
      <c r="A20" s="323">
        <v>12</v>
      </c>
      <c r="B20" s="323" t="s">
        <v>32</v>
      </c>
      <c r="C20" s="326">
        <v>2982868</v>
      </c>
      <c r="D20" s="324">
        <v>3261997</v>
      </c>
      <c r="E20" s="324">
        <v>121</v>
      </c>
      <c r="F20" s="324">
        <v>2720000</v>
      </c>
      <c r="G20" s="324">
        <v>542118</v>
      </c>
      <c r="H20" s="336">
        <f t="shared" si="1"/>
        <v>-2719879</v>
      </c>
      <c r="I20" s="337">
        <f t="shared" si="0"/>
        <v>-83.39999999999999</v>
      </c>
      <c r="J20" s="435"/>
    </row>
    <row r="21" spans="1:10" ht="12.75" customHeight="1">
      <c r="A21" s="323">
        <v>13</v>
      </c>
      <c r="B21" s="323" t="s">
        <v>34</v>
      </c>
      <c r="C21" s="326">
        <v>4851486</v>
      </c>
      <c r="D21" s="324">
        <v>4297979</v>
      </c>
      <c r="E21" s="324">
        <v>2368</v>
      </c>
      <c r="F21" s="324">
        <v>2145407</v>
      </c>
      <c r="G21" s="324">
        <v>2154940</v>
      </c>
      <c r="H21" s="336">
        <f t="shared" si="1"/>
        <v>-2143039</v>
      </c>
      <c r="I21" s="337">
        <f t="shared" si="0"/>
        <v>-49.9</v>
      </c>
      <c r="J21" s="435"/>
    </row>
    <row r="22" spans="1:10" ht="12.75" customHeight="1">
      <c r="A22" s="323">
        <v>14</v>
      </c>
      <c r="B22" s="323" t="s">
        <v>36</v>
      </c>
      <c r="C22" s="326">
        <v>1155149</v>
      </c>
      <c r="D22" s="324">
        <v>1007776</v>
      </c>
      <c r="E22" s="324">
        <v>732</v>
      </c>
      <c r="F22" s="324">
        <v>350000</v>
      </c>
      <c r="G22" s="324">
        <v>1008508</v>
      </c>
      <c r="H22" s="336">
        <f t="shared" si="1"/>
        <v>732</v>
      </c>
      <c r="I22" s="337">
        <f t="shared" si="0"/>
        <v>0.1</v>
      </c>
      <c r="J22" s="435"/>
    </row>
    <row r="23" spans="1:10" ht="12.75" customHeight="1">
      <c r="A23" s="323">
        <v>15</v>
      </c>
      <c r="B23" s="323" t="s">
        <v>38</v>
      </c>
      <c r="C23" s="326">
        <v>2647058</v>
      </c>
      <c r="D23" s="324">
        <v>2643262</v>
      </c>
      <c r="E23" s="324">
        <v>3180</v>
      </c>
      <c r="F23" s="324">
        <v>1310000</v>
      </c>
      <c r="G23" s="324">
        <v>1336442</v>
      </c>
      <c r="H23" s="336">
        <f t="shared" si="1"/>
        <v>-1306820</v>
      </c>
      <c r="I23" s="337">
        <f t="shared" si="0"/>
        <v>-49.4</v>
      </c>
      <c r="J23" s="435"/>
    </row>
    <row r="24" spans="1:10" ht="12.75" customHeight="1">
      <c r="A24" s="323">
        <v>16</v>
      </c>
      <c r="B24" s="323" t="s">
        <v>190</v>
      </c>
      <c r="C24" s="326">
        <v>11266770</v>
      </c>
      <c r="D24" s="324">
        <v>12323769</v>
      </c>
      <c r="E24" s="324">
        <v>18027</v>
      </c>
      <c r="F24" s="324">
        <v>3219650</v>
      </c>
      <c r="G24" s="324">
        <v>9122146</v>
      </c>
      <c r="H24" s="336">
        <f t="shared" si="1"/>
        <v>-3201623</v>
      </c>
      <c r="I24" s="337">
        <f t="shared" si="0"/>
        <v>-26</v>
      </c>
      <c r="J24" s="435"/>
    </row>
    <row r="25" spans="1:10" ht="12.75" customHeight="1">
      <c r="A25" s="323">
        <v>17</v>
      </c>
      <c r="B25" s="323" t="s">
        <v>42</v>
      </c>
      <c r="C25" s="326">
        <v>2823547</v>
      </c>
      <c r="D25" s="324">
        <v>2893821</v>
      </c>
      <c r="E25" s="324">
        <v>1</v>
      </c>
      <c r="F25" s="324">
        <v>2604578</v>
      </c>
      <c r="G25" s="324">
        <v>289244</v>
      </c>
      <c r="H25" s="336">
        <f t="shared" si="1"/>
        <v>-2604577</v>
      </c>
      <c r="I25" s="337">
        <f t="shared" si="0"/>
        <v>-90</v>
      </c>
      <c r="J25" s="435"/>
    </row>
    <row r="26" spans="1:10" ht="12.75" customHeight="1">
      <c r="A26" s="323">
        <v>18</v>
      </c>
      <c r="B26" s="323" t="s">
        <v>44</v>
      </c>
      <c r="C26" s="326">
        <v>5937640</v>
      </c>
      <c r="D26" s="324">
        <v>5385301</v>
      </c>
      <c r="E26" s="324">
        <v>10</v>
      </c>
      <c r="F26" s="324">
        <v>4781778</v>
      </c>
      <c r="G26" s="324">
        <v>603533</v>
      </c>
      <c r="H26" s="336">
        <f t="shared" si="1"/>
        <v>-4781768</v>
      </c>
      <c r="I26" s="337">
        <f t="shared" si="0"/>
        <v>-88.8</v>
      </c>
      <c r="J26" s="435"/>
    </row>
    <row r="27" spans="1:10" ht="12.75" customHeight="1">
      <c r="A27" s="323">
        <v>19</v>
      </c>
      <c r="B27" s="323" t="s">
        <v>46</v>
      </c>
      <c r="C27" s="326">
        <v>6608633</v>
      </c>
      <c r="D27" s="324">
        <v>6292133</v>
      </c>
      <c r="E27" s="324">
        <v>700</v>
      </c>
      <c r="F27" s="324">
        <v>3500000</v>
      </c>
      <c r="G27" s="324">
        <v>2792833</v>
      </c>
      <c r="H27" s="336">
        <f t="shared" si="1"/>
        <v>-3499300</v>
      </c>
      <c r="I27" s="337">
        <f t="shared" si="0"/>
        <v>-55.60000000000001</v>
      </c>
      <c r="J27" s="435"/>
    </row>
    <row r="28" spans="1:10" ht="12.75" customHeight="1">
      <c r="A28" s="323">
        <v>20</v>
      </c>
      <c r="B28" s="323" t="s">
        <v>48</v>
      </c>
      <c r="C28" s="326">
        <v>2222040</v>
      </c>
      <c r="D28" s="324">
        <v>2458196</v>
      </c>
      <c r="E28" s="324">
        <v>1489</v>
      </c>
      <c r="F28" s="324">
        <v>646863</v>
      </c>
      <c r="G28" s="324">
        <v>1812822</v>
      </c>
      <c r="H28" s="336">
        <f t="shared" si="1"/>
        <v>-645374</v>
      </c>
      <c r="I28" s="337">
        <f t="shared" si="0"/>
        <v>-26.3</v>
      </c>
      <c r="J28" s="435"/>
    </row>
    <row r="29" spans="1:10" ht="12.75" customHeight="1">
      <c r="A29" s="323">
        <v>21</v>
      </c>
      <c r="B29" s="323" t="s">
        <v>50</v>
      </c>
      <c r="C29" s="326">
        <v>6142038</v>
      </c>
      <c r="D29" s="324">
        <v>5763279</v>
      </c>
      <c r="E29" s="324">
        <v>5836</v>
      </c>
      <c r="F29" s="324">
        <v>2043950</v>
      </c>
      <c r="G29" s="324">
        <v>3725165</v>
      </c>
      <c r="H29" s="336">
        <f t="shared" si="1"/>
        <v>-2038114</v>
      </c>
      <c r="I29" s="337">
        <f t="shared" si="0"/>
        <v>-35.4</v>
      </c>
      <c r="J29" s="435"/>
    </row>
    <row r="30" spans="1:10" ht="12.75" customHeight="1">
      <c r="A30" s="323">
        <v>22</v>
      </c>
      <c r="B30" s="323" t="s">
        <v>51</v>
      </c>
      <c r="C30" s="326">
        <v>2039756</v>
      </c>
      <c r="D30" s="324">
        <v>2061382</v>
      </c>
      <c r="E30" s="324">
        <v>392</v>
      </c>
      <c r="F30" s="324">
        <v>1180000</v>
      </c>
      <c r="G30" s="324">
        <v>881774</v>
      </c>
      <c r="H30" s="336">
        <f t="shared" si="1"/>
        <v>-1179608</v>
      </c>
      <c r="I30" s="337">
        <f t="shared" si="0"/>
        <v>-57.199999999999996</v>
      </c>
      <c r="J30" s="435"/>
    </row>
    <row r="31" spans="1:10" ht="12.75" customHeight="1">
      <c r="A31" s="323">
        <v>23</v>
      </c>
      <c r="B31" s="323" t="s">
        <v>191</v>
      </c>
      <c r="C31" s="326">
        <v>2537893</v>
      </c>
      <c r="D31" s="324">
        <v>2790647</v>
      </c>
      <c r="E31" s="324">
        <v>25</v>
      </c>
      <c r="F31" s="324">
        <v>1171459</v>
      </c>
      <c r="G31" s="324">
        <v>1619213</v>
      </c>
      <c r="H31" s="336">
        <f t="shared" si="1"/>
        <v>-1171434</v>
      </c>
      <c r="I31" s="337">
        <f t="shared" si="0"/>
        <v>-42</v>
      </c>
      <c r="J31" s="435"/>
    </row>
    <row r="32" spans="1:10" ht="12.75" customHeight="1">
      <c r="A32" s="323">
        <v>24</v>
      </c>
      <c r="B32" s="323" t="s">
        <v>54</v>
      </c>
      <c r="C32" s="326">
        <v>2493378</v>
      </c>
      <c r="D32" s="324">
        <v>2998574</v>
      </c>
      <c r="E32" s="324">
        <v>300</v>
      </c>
      <c r="F32" s="324">
        <v>2190720</v>
      </c>
      <c r="G32" s="324">
        <v>808154</v>
      </c>
      <c r="H32" s="336">
        <f t="shared" si="1"/>
        <v>-2190420</v>
      </c>
      <c r="I32" s="337">
        <f t="shared" si="0"/>
        <v>-73</v>
      </c>
      <c r="J32" s="435"/>
    </row>
    <row r="33" spans="1:10" ht="12.75" customHeight="1">
      <c r="A33" s="323">
        <v>25</v>
      </c>
      <c r="B33" s="323" t="s">
        <v>56</v>
      </c>
      <c r="C33" s="326">
        <v>1469635</v>
      </c>
      <c r="D33" s="324">
        <v>1935807</v>
      </c>
      <c r="E33" s="324">
        <v>21</v>
      </c>
      <c r="F33" s="324">
        <v>1612437</v>
      </c>
      <c r="G33" s="324">
        <v>323391</v>
      </c>
      <c r="H33" s="336">
        <f t="shared" si="1"/>
        <v>-1612416</v>
      </c>
      <c r="I33" s="337">
        <f t="shared" si="0"/>
        <v>-83.3</v>
      </c>
      <c r="J33" s="435"/>
    </row>
    <row r="34" spans="1:10" ht="12.75" customHeight="1">
      <c r="A34" s="323">
        <v>26</v>
      </c>
      <c r="B34" s="323" t="s">
        <v>57</v>
      </c>
      <c r="C34" s="326">
        <v>2642558</v>
      </c>
      <c r="D34" s="324">
        <v>2941205</v>
      </c>
      <c r="E34" s="324">
        <v>1</v>
      </c>
      <c r="F34" s="324">
        <v>1717507</v>
      </c>
      <c r="G34" s="324">
        <v>1223699</v>
      </c>
      <c r="H34" s="336">
        <f t="shared" si="1"/>
        <v>-1717506</v>
      </c>
      <c r="I34" s="337">
        <f t="shared" si="0"/>
        <v>-58.4</v>
      </c>
      <c r="J34" s="435"/>
    </row>
    <row r="35" spans="1:10" ht="12.75" customHeight="1">
      <c r="A35" s="323">
        <v>27</v>
      </c>
      <c r="B35" s="323" t="s">
        <v>59</v>
      </c>
      <c r="C35" s="326">
        <v>795548</v>
      </c>
      <c r="D35" s="324">
        <v>944437</v>
      </c>
      <c r="E35" s="324">
        <v>295</v>
      </c>
      <c r="F35" s="324">
        <v>814726</v>
      </c>
      <c r="G35" s="324">
        <v>280006</v>
      </c>
      <c r="H35" s="336">
        <f t="shared" si="1"/>
        <v>-664431</v>
      </c>
      <c r="I35" s="337">
        <f t="shared" si="0"/>
        <v>-70.39999999999999</v>
      </c>
      <c r="J35" s="435"/>
    </row>
    <row r="36" spans="1:10" ht="12.75" customHeight="1">
      <c r="A36" s="323">
        <v>28</v>
      </c>
      <c r="B36" s="323" t="s">
        <v>192</v>
      </c>
      <c r="C36" s="326">
        <v>4873672</v>
      </c>
      <c r="D36" s="324">
        <v>3532856</v>
      </c>
      <c r="E36" s="324">
        <v>325</v>
      </c>
      <c r="F36" s="324">
        <v>1503826</v>
      </c>
      <c r="G36" s="324">
        <v>2429355</v>
      </c>
      <c r="H36" s="336">
        <f t="shared" si="1"/>
        <v>-1103501</v>
      </c>
      <c r="I36" s="337">
        <f t="shared" si="0"/>
        <v>-31.2</v>
      </c>
      <c r="J36" s="435"/>
    </row>
    <row r="37" spans="1:10" ht="12.75" customHeight="1">
      <c r="A37" s="323">
        <v>29</v>
      </c>
      <c r="B37" s="323" t="s">
        <v>61</v>
      </c>
      <c r="C37" s="326">
        <v>1181428</v>
      </c>
      <c r="D37" s="324">
        <v>1422605</v>
      </c>
      <c r="E37" s="324">
        <v>568</v>
      </c>
      <c r="F37" s="324">
        <v>688088</v>
      </c>
      <c r="G37" s="324">
        <v>735085</v>
      </c>
      <c r="H37" s="336">
        <f t="shared" si="1"/>
        <v>-687520</v>
      </c>
      <c r="I37" s="337">
        <f t="shared" si="0"/>
        <v>-48.3</v>
      </c>
      <c r="J37" s="435"/>
    </row>
    <row r="38" spans="1:10" ht="12.75" customHeight="1">
      <c r="A38" s="323">
        <v>30</v>
      </c>
      <c r="B38" s="323" t="s">
        <v>62</v>
      </c>
      <c r="C38" s="326">
        <v>2450184</v>
      </c>
      <c r="D38" s="324">
        <v>2760450</v>
      </c>
      <c r="E38" s="324">
        <v>23</v>
      </c>
      <c r="F38" s="324">
        <v>775094</v>
      </c>
      <c r="G38" s="324">
        <v>2655726</v>
      </c>
      <c r="H38" s="336">
        <f t="shared" si="1"/>
        <v>-104724</v>
      </c>
      <c r="I38" s="337">
        <f t="shared" si="0"/>
        <v>-3.8</v>
      </c>
      <c r="J38" s="435"/>
    </row>
    <row r="39" spans="1:10" ht="12.75" customHeight="1">
      <c r="A39" s="323">
        <v>31</v>
      </c>
      <c r="B39" s="323" t="s">
        <v>63</v>
      </c>
      <c r="C39" s="326">
        <v>3801548</v>
      </c>
      <c r="D39" s="324">
        <v>3707719</v>
      </c>
      <c r="E39" s="324">
        <v>2639</v>
      </c>
      <c r="F39" s="324">
        <v>863292</v>
      </c>
      <c r="G39" s="324">
        <v>3097066</v>
      </c>
      <c r="H39" s="336">
        <f t="shared" si="1"/>
        <v>-610653</v>
      </c>
      <c r="I39" s="337">
        <f t="shared" si="0"/>
        <v>-16.5</v>
      </c>
      <c r="J39" s="435"/>
    </row>
    <row r="40" spans="1:10" ht="12.75" customHeight="1">
      <c r="A40" s="323">
        <v>32</v>
      </c>
      <c r="B40" s="323" t="s">
        <v>64</v>
      </c>
      <c r="C40" s="326">
        <v>2019924</v>
      </c>
      <c r="D40" s="324">
        <v>2261893</v>
      </c>
      <c r="E40" s="324">
        <v>1200</v>
      </c>
      <c r="F40" s="324">
        <v>2120000</v>
      </c>
      <c r="G40" s="324">
        <v>1143093</v>
      </c>
      <c r="H40" s="336">
        <f t="shared" si="1"/>
        <v>-1118800</v>
      </c>
      <c r="I40" s="337">
        <f t="shared" si="0"/>
        <v>-49.5</v>
      </c>
      <c r="J40" s="435"/>
    </row>
    <row r="41" spans="1:10" ht="12.75" customHeight="1">
      <c r="A41" s="323">
        <v>33</v>
      </c>
      <c r="B41" s="323" t="s">
        <v>65</v>
      </c>
      <c r="C41" s="326">
        <v>1644628</v>
      </c>
      <c r="D41" s="324">
        <v>1627400</v>
      </c>
      <c r="E41" s="324">
        <v>1</v>
      </c>
      <c r="F41" s="324">
        <v>640000</v>
      </c>
      <c r="G41" s="324">
        <v>1162401</v>
      </c>
      <c r="H41" s="336">
        <f t="shared" si="1"/>
        <v>-464999</v>
      </c>
      <c r="I41" s="337">
        <f t="shared" si="0"/>
        <v>-28.599999999999998</v>
      </c>
      <c r="J41" s="435"/>
    </row>
    <row r="42" spans="1:10" ht="12.75" customHeight="1">
      <c r="A42" s="323">
        <v>34</v>
      </c>
      <c r="B42" s="323" t="s">
        <v>66</v>
      </c>
      <c r="C42" s="326">
        <v>3679663</v>
      </c>
      <c r="D42" s="324">
        <v>3929599</v>
      </c>
      <c r="E42" s="324">
        <v>31</v>
      </c>
      <c r="F42" s="324">
        <v>1000000</v>
      </c>
      <c r="G42" s="324">
        <v>2929630</v>
      </c>
      <c r="H42" s="336">
        <f t="shared" si="1"/>
        <v>-999969</v>
      </c>
      <c r="I42" s="337">
        <f t="shared" si="0"/>
        <v>-25.4</v>
      </c>
      <c r="J42" s="435"/>
    </row>
    <row r="43" spans="1:10" ht="12.75" customHeight="1">
      <c r="A43" s="323">
        <v>35</v>
      </c>
      <c r="B43" s="323" t="s">
        <v>67</v>
      </c>
      <c r="C43" s="326">
        <v>608995</v>
      </c>
      <c r="D43" s="324">
        <v>635054</v>
      </c>
      <c r="E43" s="324">
        <v>3</v>
      </c>
      <c r="F43" s="324">
        <v>250000</v>
      </c>
      <c r="G43" s="324">
        <v>385057</v>
      </c>
      <c r="H43" s="336">
        <f t="shared" si="1"/>
        <v>-249997</v>
      </c>
      <c r="I43" s="337">
        <f t="shared" si="0"/>
        <v>-39.4</v>
      </c>
      <c r="J43" s="435"/>
    </row>
    <row r="44" spans="1:10" ht="12.75" customHeight="1">
      <c r="A44" s="323">
        <v>36</v>
      </c>
      <c r="B44" s="323" t="s">
        <v>68</v>
      </c>
      <c r="C44" s="326">
        <v>1298304</v>
      </c>
      <c r="D44" s="324">
        <v>1148259</v>
      </c>
      <c r="E44" s="324">
        <v>2338</v>
      </c>
      <c r="F44" s="324">
        <v>504689</v>
      </c>
      <c r="G44" s="324">
        <v>1045908</v>
      </c>
      <c r="H44" s="336">
        <f t="shared" si="1"/>
        <v>-102351</v>
      </c>
      <c r="I44" s="337">
        <f t="shared" si="0"/>
        <v>-8.9</v>
      </c>
      <c r="J44" s="435"/>
    </row>
    <row r="45" spans="1:10" ht="12.75" customHeight="1">
      <c r="A45" s="323">
        <v>37</v>
      </c>
      <c r="B45" s="323" t="s">
        <v>69</v>
      </c>
      <c r="C45" s="326">
        <v>1189608</v>
      </c>
      <c r="D45" s="324">
        <v>996189</v>
      </c>
      <c r="E45" s="324">
        <v>260101</v>
      </c>
      <c r="F45" s="324">
        <v>415525</v>
      </c>
      <c r="G45" s="324">
        <v>840765</v>
      </c>
      <c r="H45" s="336">
        <f t="shared" si="1"/>
        <v>-155424</v>
      </c>
      <c r="I45" s="337">
        <f t="shared" si="0"/>
        <v>-15.6</v>
      </c>
      <c r="J45" s="435"/>
    </row>
    <row r="46" spans="1:10" ht="12.75" customHeight="1">
      <c r="A46" s="323">
        <v>38</v>
      </c>
      <c r="B46" s="323" t="s">
        <v>70</v>
      </c>
      <c r="C46" s="326">
        <v>1185972</v>
      </c>
      <c r="D46" s="324">
        <v>1263139</v>
      </c>
      <c r="E46" s="324">
        <v>100</v>
      </c>
      <c r="F46" s="324">
        <v>792556</v>
      </c>
      <c r="G46" s="324">
        <v>470683</v>
      </c>
      <c r="H46" s="336">
        <f t="shared" si="1"/>
        <v>-792456</v>
      </c>
      <c r="I46" s="337">
        <f t="shared" si="0"/>
        <v>-62.7</v>
      </c>
      <c r="J46" s="435"/>
    </row>
    <row r="47" spans="1:10" ht="12.75" customHeight="1">
      <c r="A47" s="323">
        <v>39</v>
      </c>
      <c r="B47" s="323" t="s">
        <v>71</v>
      </c>
      <c r="C47" s="326">
        <v>3943805</v>
      </c>
      <c r="D47" s="324">
        <v>3709692</v>
      </c>
      <c r="E47" s="324">
        <v>3312</v>
      </c>
      <c r="F47" s="324">
        <v>867094</v>
      </c>
      <c r="G47" s="324">
        <v>2845910</v>
      </c>
      <c r="H47" s="336">
        <f t="shared" si="1"/>
        <v>-863782</v>
      </c>
      <c r="I47" s="337">
        <f t="shared" si="0"/>
        <v>-23.3</v>
      </c>
      <c r="J47" s="435"/>
    </row>
    <row r="48" spans="1:10" ht="12.75" customHeight="1">
      <c r="A48" s="323">
        <v>40</v>
      </c>
      <c r="B48" s="323" t="s">
        <v>193</v>
      </c>
      <c r="C48" s="326">
        <v>858637</v>
      </c>
      <c r="D48" s="324">
        <v>883803</v>
      </c>
      <c r="E48" s="324">
        <v>1465</v>
      </c>
      <c r="F48" s="324">
        <v>504856</v>
      </c>
      <c r="G48" s="324">
        <v>674816</v>
      </c>
      <c r="H48" s="336">
        <f t="shared" si="1"/>
        <v>-208987</v>
      </c>
      <c r="I48" s="337">
        <f t="shared" si="0"/>
        <v>-23.599999999999998</v>
      </c>
      <c r="J48" s="435"/>
    </row>
    <row r="49" spans="1:10" ht="12.75" customHeight="1">
      <c r="A49" s="323">
        <v>41</v>
      </c>
      <c r="B49" s="323" t="s">
        <v>11</v>
      </c>
      <c r="C49" s="326">
        <v>914102</v>
      </c>
      <c r="D49" s="324">
        <v>842151</v>
      </c>
      <c r="E49" s="324">
        <v>795</v>
      </c>
      <c r="F49" s="324">
        <v>289151</v>
      </c>
      <c r="G49" s="324">
        <v>553795</v>
      </c>
      <c r="H49" s="336">
        <f t="shared" si="1"/>
        <v>-288356</v>
      </c>
      <c r="I49" s="337">
        <f t="shared" si="0"/>
        <v>-34.2</v>
      </c>
      <c r="J49" s="435"/>
    </row>
    <row r="50" spans="1:10" ht="12.75" customHeight="1">
      <c r="A50" s="323">
        <v>42</v>
      </c>
      <c r="B50" s="323" t="s">
        <v>13</v>
      </c>
      <c r="C50" s="326">
        <v>1048285</v>
      </c>
      <c r="D50" s="324">
        <v>1069178</v>
      </c>
      <c r="E50" s="324">
        <v>1</v>
      </c>
      <c r="F50" s="324">
        <v>314011</v>
      </c>
      <c r="G50" s="324">
        <v>755168</v>
      </c>
      <c r="H50" s="336">
        <f t="shared" si="1"/>
        <v>-314010</v>
      </c>
      <c r="I50" s="337">
        <f t="shared" si="0"/>
        <v>-29.4</v>
      </c>
      <c r="J50" s="435"/>
    </row>
    <row r="51" spans="1:10" ht="12.75" customHeight="1">
      <c r="A51" s="323">
        <v>43</v>
      </c>
      <c r="B51" s="323" t="s">
        <v>15</v>
      </c>
      <c r="C51" s="326">
        <v>506205</v>
      </c>
      <c r="D51" s="324">
        <v>617321</v>
      </c>
      <c r="E51" s="324">
        <v>162048</v>
      </c>
      <c r="F51" s="324">
        <v>161989</v>
      </c>
      <c r="G51" s="324">
        <v>617380</v>
      </c>
      <c r="H51" s="336">
        <f t="shared" si="1"/>
        <v>59</v>
      </c>
      <c r="I51" s="337">
        <f t="shared" si="0"/>
        <v>0</v>
      </c>
      <c r="J51" s="435"/>
    </row>
    <row r="52" spans="1:10" ht="12.75" customHeight="1">
      <c r="A52" s="323">
        <v>44</v>
      </c>
      <c r="B52" s="323" t="s">
        <v>17</v>
      </c>
      <c r="C52" s="326">
        <v>512835</v>
      </c>
      <c r="D52" s="324">
        <v>512779</v>
      </c>
      <c r="E52" s="324">
        <v>1</v>
      </c>
      <c r="F52" s="324">
        <v>75000</v>
      </c>
      <c r="G52" s="324">
        <v>437780</v>
      </c>
      <c r="H52" s="336">
        <f t="shared" si="1"/>
        <v>-74999</v>
      </c>
      <c r="I52" s="337">
        <f t="shared" si="0"/>
        <v>-14.6</v>
      </c>
      <c r="J52" s="435"/>
    </row>
    <row r="53" spans="1:10" ht="12.75" customHeight="1">
      <c r="A53" s="323">
        <v>45</v>
      </c>
      <c r="B53" s="323" t="s">
        <v>19</v>
      </c>
      <c r="C53" s="326">
        <v>282119</v>
      </c>
      <c r="D53" s="324">
        <v>420874</v>
      </c>
      <c r="E53" s="324">
        <v>11</v>
      </c>
      <c r="F53" s="324">
        <v>10000</v>
      </c>
      <c r="G53" s="324">
        <v>410885</v>
      </c>
      <c r="H53" s="336">
        <f t="shared" si="1"/>
        <v>-9989</v>
      </c>
      <c r="I53" s="337">
        <f t="shared" si="0"/>
        <v>-2.4</v>
      </c>
      <c r="J53" s="435"/>
    </row>
    <row r="54" spans="1:10" ht="12.75" customHeight="1">
      <c r="A54" s="323">
        <v>46</v>
      </c>
      <c r="B54" s="323" t="s">
        <v>21</v>
      </c>
      <c r="C54" s="326">
        <v>243055</v>
      </c>
      <c r="D54" s="324">
        <v>350056</v>
      </c>
      <c r="E54" s="324">
        <v>1</v>
      </c>
      <c r="F54" s="324">
        <v>90000</v>
      </c>
      <c r="G54" s="324">
        <v>260057</v>
      </c>
      <c r="H54" s="336">
        <f t="shared" si="1"/>
        <v>-89999</v>
      </c>
      <c r="I54" s="337">
        <f t="shared" si="0"/>
        <v>-25.7</v>
      </c>
      <c r="J54" s="435"/>
    </row>
    <row r="55" spans="1:10" ht="12.75" customHeight="1">
      <c r="A55" s="323">
        <v>47</v>
      </c>
      <c r="B55" s="323" t="s">
        <v>23</v>
      </c>
      <c r="C55" s="326">
        <v>750702</v>
      </c>
      <c r="D55" s="324">
        <v>843413</v>
      </c>
      <c r="E55" s="324">
        <v>14</v>
      </c>
      <c r="F55" s="324">
        <v>364079</v>
      </c>
      <c r="G55" s="324">
        <v>579348</v>
      </c>
      <c r="H55" s="336">
        <f t="shared" si="1"/>
        <v>-264065</v>
      </c>
      <c r="I55" s="337">
        <f t="shared" si="0"/>
        <v>-31.3</v>
      </c>
      <c r="J55" s="435"/>
    </row>
    <row r="56" spans="1:10" ht="12.75" customHeight="1">
      <c r="A56" s="323">
        <v>48</v>
      </c>
      <c r="B56" s="323" t="s">
        <v>25</v>
      </c>
      <c r="C56" s="326">
        <v>786479</v>
      </c>
      <c r="D56" s="324">
        <v>879057</v>
      </c>
      <c r="E56" s="324">
        <v>370</v>
      </c>
      <c r="F56" s="324">
        <v>166611</v>
      </c>
      <c r="G56" s="324">
        <v>712816</v>
      </c>
      <c r="H56" s="336">
        <f t="shared" si="1"/>
        <v>-166241</v>
      </c>
      <c r="I56" s="337">
        <f t="shared" si="0"/>
        <v>-18.9</v>
      </c>
      <c r="J56" s="435"/>
    </row>
    <row r="57" spans="1:10" ht="12.75" customHeight="1">
      <c r="A57" s="323">
        <v>49</v>
      </c>
      <c r="B57" s="323" t="s">
        <v>27</v>
      </c>
      <c r="C57" s="326">
        <v>1218040</v>
      </c>
      <c r="D57" s="324">
        <v>1276686</v>
      </c>
      <c r="E57" s="324">
        <v>72</v>
      </c>
      <c r="F57" s="324">
        <v>335000</v>
      </c>
      <c r="G57" s="324">
        <v>941758</v>
      </c>
      <c r="H57" s="336">
        <f t="shared" si="1"/>
        <v>-334928</v>
      </c>
      <c r="I57" s="337">
        <f t="shared" si="0"/>
        <v>-26.200000000000003</v>
      </c>
      <c r="J57" s="435"/>
    </row>
    <row r="58" spans="1:10" ht="12.75" customHeight="1">
      <c r="A58" s="323">
        <v>50</v>
      </c>
      <c r="B58" s="323" t="s">
        <v>29</v>
      </c>
      <c r="C58" s="326">
        <v>220178</v>
      </c>
      <c r="D58" s="324">
        <v>321743</v>
      </c>
      <c r="E58" s="324">
        <v>54</v>
      </c>
      <c r="F58" s="324">
        <v>1</v>
      </c>
      <c r="G58" s="324">
        <v>321796</v>
      </c>
      <c r="H58" s="336">
        <f t="shared" si="1"/>
        <v>53</v>
      </c>
      <c r="I58" s="337">
        <f t="shared" si="0"/>
        <v>0</v>
      </c>
      <c r="J58" s="435"/>
    </row>
    <row r="59" spans="1:10" ht="12.75" customHeight="1">
      <c r="A59" s="323">
        <v>51</v>
      </c>
      <c r="B59" s="323" t="s">
        <v>31</v>
      </c>
      <c r="C59" s="326">
        <v>805834</v>
      </c>
      <c r="D59" s="324">
        <v>886030</v>
      </c>
      <c r="E59" s="324">
        <v>18</v>
      </c>
      <c r="F59" s="324">
        <v>221409</v>
      </c>
      <c r="G59" s="324">
        <v>664639</v>
      </c>
      <c r="H59" s="336">
        <f t="shared" si="1"/>
        <v>-221391</v>
      </c>
      <c r="I59" s="337">
        <f t="shared" si="0"/>
        <v>-25</v>
      </c>
      <c r="J59" s="435"/>
    </row>
    <row r="60" spans="1:10" ht="12.75" customHeight="1">
      <c r="A60" s="323">
        <v>52</v>
      </c>
      <c r="B60" s="323" t="s">
        <v>33</v>
      </c>
      <c r="C60" s="326">
        <v>1002833</v>
      </c>
      <c r="D60" s="324">
        <v>1073096</v>
      </c>
      <c r="E60" s="324">
        <v>15000</v>
      </c>
      <c r="F60" s="324">
        <v>150974</v>
      </c>
      <c r="G60" s="324">
        <v>937122</v>
      </c>
      <c r="H60" s="336">
        <f t="shared" si="1"/>
        <v>-135974</v>
      </c>
      <c r="I60" s="337">
        <f t="shared" si="0"/>
        <v>-12.7</v>
      </c>
      <c r="J60" s="435"/>
    </row>
    <row r="61" spans="1:10" ht="12.75" customHeight="1">
      <c r="A61" s="323">
        <v>53</v>
      </c>
      <c r="B61" s="323" t="s">
        <v>35</v>
      </c>
      <c r="C61" s="326">
        <v>445190</v>
      </c>
      <c r="D61" s="324">
        <v>504021</v>
      </c>
      <c r="E61" s="324">
        <v>2008</v>
      </c>
      <c r="F61" s="324">
        <v>121150</v>
      </c>
      <c r="G61" s="324">
        <v>384879</v>
      </c>
      <c r="H61" s="336">
        <f t="shared" si="1"/>
        <v>-119142</v>
      </c>
      <c r="I61" s="337">
        <f t="shared" si="0"/>
        <v>-23.599999999999998</v>
      </c>
      <c r="J61" s="435"/>
    </row>
    <row r="62" spans="1:10" ht="12.75" customHeight="1">
      <c r="A62" s="323">
        <v>54</v>
      </c>
      <c r="B62" s="323" t="s">
        <v>37</v>
      </c>
      <c r="C62" s="326">
        <v>386984</v>
      </c>
      <c r="D62" s="324">
        <v>468768</v>
      </c>
      <c r="E62" s="324">
        <v>500</v>
      </c>
      <c r="F62" s="324">
        <v>118527</v>
      </c>
      <c r="G62" s="324">
        <v>409077</v>
      </c>
      <c r="H62" s="336">
        <f t="shared" si="1"/>
        <v>-59691</v>
      </c>
      <c r="I62" s="337">
        <f t="shared" si="0"/>
        <v>-12.7</v>
      </c>
      <c r="J62" s="435"/>
    </row>
    <row r="63" spans="1:10" ht="12.75" customHeight="1">
      <c r="A63" s="323">
        <v>55</v>
      </c>
      <c r="B63" s="323" t="s">
        <v>39</v>
      </c>
      <c r="C63" s="326">
        <v>1316919</v>
      </c>
      <c r="D63" s="324">
        <v>1054419</v>
      </c>
      <c r="E63" s="324">
        <v>2400</v>
      </c>
      <c r="F63" s="324">
        <v>500000</v>
      </c>
      <c r="G63" s="324">
        <v>556819</v>
      </c>
      <c r="H63" s="336">
        <f t="shared" si="1"/>
        <v>-497600</v>
      </c>
      <c r="I63" s="337">
        <f t="shared" si="0"/>
        <v>-47.199999999999996</v>
      </c>
      <c r="J63" s="435"/>
    </row>
    <row r="64" spans="1:10" ht="12.75" customHeight="1">
      <c r="A64" s="323">
        <v>56</v>
      </c>
      <c r="B64" s="323" t="s">
        <v>41</v>
      </c>
      <c r="C64" s="326">
        <v>1000254</v>
      </c>
      <c r="D64" s="324">
        <v>997404</v>
      </c>
      <c r="E64" s="324">
        <v>150</v>
      </c>
      <c r="F64" s="324">
        <v>200000</v>
      </c>
      <c r="G64" s="324">
        <v>797554</v>
      </c>
      <c r="H64" s="336">
        <f t="shared" si="1"/>
        <v>-199850</v>
      </c>
      <c r="I64" s="337">
        <f t="shared" si="0"/>
        <v>-20</v>
      </c>
      <c r="J64" s="435"/>
    </row>
    <row r="65" spans="1:10" ht="12.75" customHeight="1">
      <c r="A65" s="323">
        <v>57</v>
      </c>
      <c r="B65" s="323" t="s">
        <v>43</v>
      </c>
      <c r="C65" s="326">
        <v>1092812</v>
      </c>
      <c r="D65" s="324">
        <v>1092812</v>
      </c>
      <c r="E65" s="324">
        <v>54</v>
      </c>
      <c r="F65" s="324">
        <v>239096</v>
      </c>
      <c r="G65" s="324">
        <v>853770</v>
      </c>
      <c r="H65" s="336">
        <f t="shared" si="1"/>
        <v>-239042</v>
      </c>
      <c r="I65" s="337">
        <f t="shared" si="0"/>
        <v>-21.9</v>
      </c>
      <c r="J65" s="435"/>
    </row>
    <row r="66" spans="1:10" ht="12.75" customHeight="1">
      <c r="A66" s="323">
        <v>58</v>
      </c>
      <c r="B66" s="323" t="s">
        <v>45</v>
      </c>
      <c r="C66" s="326">
        <v>1217207</v>
      </c>
      <c r="D66" s="324">
        <v>1350378</v>
      </c>
      <c r="E66" s="324">
        <v>1925</v>
      </c>
      <c r="F66" s="324">
        <v>40068</v>
      </c>
      <c r="G66" s="324">
        <v>1312235</v>
      </c>
      <c r="H66" s="336">
        <f t="shared" si="1"/>
        <v>-38143</v>
      </c>
      <c r="I66" s="337">
        <f t="shared" si="0"/>
        <v>-2.8000000000000003</v>
      </c>
      <c r="J66" s="435"/>
    </row>
    <row r="67" spans="1:10" ht="12.75" customHeight="1">
      <c r="A67" s="323">
        <v>59</v>
      </c>
      <c r="B67" s="323" t="s">
        <v>47</v>
      </c>
      <c r="C67" s="326">
        <v>1011739</v>
      </c>
      <c r="D67" s="324">
        <v>1356516</v>
      </c>
      <c r="E67" s="324">
        <v>516</v>
      </c>
      <c r="F67" s="324">
        <v>401528</v>
      </c>
      <c r="G67" s="324">
        <v>1105504</v>
      </c>
      <c r="H67" s="336">
        <f t="shared" si="1"/>
        <v>-251012</v>
      </c>
      <c r="I67" s="337">
        <f t="shared" si="0"/>
        <v>-18.5</v>
      </c>
      <c r="J67" s="435"/>
    </row>
    <row r="68" spans="1:10" ht="12.75" customHeight="1">
      <c r="A68" s="323">
        <v>60</v>
      </c>
      <c r="B68" s="323" t="s">
        <v>49</v>
      </c>
      <c r="C68" s="326">
        <v>1177193</v>
      </c>
      <c r="D68" s="324">
        <v>1219780</v>
      </c>
      <c r="E68" s="324">
        <v>5010</v>
      </c>
      <c r="F68" s="324">
        <v>400000</v>
      </c>
      <c r="G68" s="324">
        <v>824790</v>
      </c>
      <c r="H68" s="336">
        <f t="shared" si="1"/>
        <v>-394990</v>
      </c>
      <c r="I68" s="337">
        <f t="shared" si="0"/>
        <v>-32.4</v>
      </c>
      <c r="J68" s="435"/>
    </row>
    <row r="69" spans="1:10" ht="12.75" customHeight="1">
      <c r="A69" s="323">
        <v>61</v>
      </c>
      <c r="B69" s="323" t="s">
        <v>194</v>
      </c>
      <c r="C69" s="326">
        <v>1144851</v>
      </c>
      <c r="D69" s="324">
        <v>1084257</v>
      </c>
      <c r="E69" s="324">
        <v>177</v>
      </c>
      <c r="F69" s="324">
        <v>479544</v>
      </c>
      <c r="G69" s="324">
        <v>754890</v>
      </c>
      <c r="H69" s="336">
        <f t="shared" si="1"/>
        <v>-329367</v>
      </c>
      <c r="I69" s="337">
        <f t="shared" si="0"/>
        <v>-30.4</v>
      </c>
      <c r="J69" s="435"/>
    </row>
    <row r="70" spans="1:10" ht="12.75" customHeight="1">
      <c r="A70" s="323">
        <v>62</v>
      </c>
      <c r="B70" s="323" t="s">
        <v>52</v>
      </c>
      <c r="C70" s="326">
        <v>994648</v>
      </c>
      <c r="D70" s="324">
        <v>1019761</v>
      </c>
      <c r="E70" s="324">
        <v>2</v>
      </c>
      <c r="F70" s="324">
        <v>284150</v>
      </c>
      <c r="G70" s="324">
        <v>905613</v>
      </c>
      <c r="H70" s="336">
        <f t="shared" si="1"/>
        <v>-114148</v>
      </c>
      <c r="I70" s="337">
        <f t="shared" si="0"/>
        <v>-11.200000000000001</v>
      </c>
      <c r="J70" s="435"/>
    </row>
    <row r="71" spans="1:10" ht="12.75" customHeight="1">
      <c r="A71" s="323">
        <v>63</v>
      </c>
      <c r="B71" s="323" t="s">
        <v>53</v>
      </c>
      <c r="C71" s="326">
        <v>768232</v>
      </c>
      <c r="D71" s="324">
        <v>726772</v>
      </c>
      <c r="E71" s="324">
        <v>16</v>
      </c>
      <c r="F71" s="324">
        <v>490000</v>
      </c>
      <c r="G71" s="324">
        <v>236788</v>
      </c>
      <c r="H71" s="336">
        <f t="shared" si="1"/>
        <v>-489984</v>
      </c>
      <c r="I71" s="337">
        <f>IF(AND(OR($G71=0,$G71=""),OR($D71="",$D71=0)),"-",IF(AND($D71&gt;0,OR($G71=0,$G71="")),"皆増",IF(AND($G71&gt;0,OR($D71="",$D71=0)),"皆減",ROUND($H71/$D71,3))))*100</f>
        <v>-67.4</v>
      </c>
      <c r="J71" s="435"/>
    </row>
    <row r="72" spans="1:9" ht="35.25" customHeight="1">
      <c r="A72" s="436" t="s">
        <v>217</v>
      </c>
      <c r="B72" s="436"/>
      <c r="C72" s="436"/>
      <c r="D72" s="436"/>
      <c r="E72" s="436"/>
      <c r="F72" s="436"/>
      <c r="G72" s="436"/>
      <c r="H72" s="436"/>
      <c r="I72" s="436"/>
    </row>
  </sheetData>
  <sheetProtection/>
  <mergeCells count="11">
    <mergeCell ref="I3:I4"/>
    <mergeCell ref="A72:I72"/>
    <mergeCell ref="E3:G3"/>
    <mergeCell ref="A6:B6"/>
    <mergeCell ref="A7:B7"/>
    <mergeCell ref="A8:B8"/>
    <mergeCell ref="A3:A4"/>
    <mergeCell ref="B3:B4"/>
    <mergeCell ref="C3:C4"/>
    <mergeCell ref="D3:D4"/>
    <mergeCell ref="H3:H4"/>
  </mergeCells>
  <printOptions/>
  <pageMargins left="0.7086614173228347" right="0.7086614173228347" top="0.7480314960629921" bottom="0.7480314960629921" header="0.31496062992125984" footer="0.31496062992125984"/>
  <pageSetup fitToWidth="0" fitToHeight="1" horizontalDpi="600" verticalDpi="600" orientation="portrait" paperSize="9" scale="75"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saitamaken</dc:creator>
  <cp:keywords/>
  <dc:description/>
  <cp:lastModifiedBy> </cp:lastModifiedBy>
  <cp:lastPrinted>2021-03-30T02:41:38Z</cp:lastPrinted>
  <dcterms:created xsi:type="dcterms:W3CDTF">2013-03-21T06:27:35Z</dcterms:created>
  <dcterms:modified xsi:type="dcterms:W3CDTF">2021-03-30T04:02:29Z</dcterms:modified>
  <cp:category/>
  <cp:version/>
  <cp:contentType/>
  <cp:contentStatus/>
</cp:coreProperties>
</file>