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7"/>
  <workbookPr codeName="ThisWorkbook" defaultThemeVersion="124226"/>
  <mc:AlternateContent xmlns:mc="http://schemas.openxmlformats.org/markup-compatibility/2006">
    <mc:Choice Requires="x15">
      <x15ac:absPath xmlns:x15ac="http://schemas.microsoft.com/office/spreadsheetml/2010/11/ac" url="C:\Users\111993\Desktop\"/>
    </mc:Choice>
  </mc:AlternateContent>
  <xr:revisionPtr revIDLastSave="0" documentId="8_{08A4FEBF-CA76-4D39-B9A0-100B86A3F69E}" xr6:coauthVersionLast="36" xr6:coauthVersionMax="36" xr10:uidLastSave="{00000000-0000-0000-0000-000000000000}"/>
  <bookViews>
    <workbookView xWindow="32760" yWindow="4365" windowWidth="19230" windowHeight="4380" tabRatio="725" firstSheet="1" activeTab="1"/>
  </bookViews>
  <sheets>
    <sheet name="B事業所(2)" sheetId="13" state="hidden" r:id="rId1"/>
    <sheet name="燃料単位換算" sheetId="43" r:id="rId2"/>
    <sheet name="コージェネ計算" sheetId="49" state="hidden" r:id="rId3"/>
    <sheet name="算定報告様式①" sheetId="23" r:id="rId4"/>
    <sheet name="算定報告様式②" sheetId="40" state="hidden" r:id="rId5"/>
    <sheet name="別紙1-1" sheetId="32" r:id="rId6"/>
    <sheet name="別紙1-2" sheetId="39" state="hidden" r:id="rId7"/>
    <sheet name="別紙2" sheetId="19" state="hidden" r:id="rId8"/>
    <sheet name="再計算結果" sheetId="50" r:id="rId9"/>
    <sheet name="別紙3" sheetId="17" state="hidden" r:id="rId10"/>
    <sheet name="別紙4" sheetId="47" state="hidden" r:id="rId11"/>
    <sheet name="別紙5" sheetId="20" state="hidden" r:id="rId12"/>
    <sheet name="Sheet1" sheetId="48" state="hidden" r:id="rId13"/>
  </sheets>
  <definedNames>
    <definedName name="H14_LPG使用量">燃料単位換算!$G$27:$G$30</definedName>
    <definedName name="H14_その他ガス">燃料単位換算!$G$39:$G$48</definedName>
    <definedName name="H14_換算前">燃料単位換算!$G$7:$G$20</definedName>
    <definedName name="H14_控除後使用量">算定報告様式①!$AP$6:$AP$47</definedName>
    <definedName name="H14_算定外使用量">算定報告様式①!$AC$6:$AC$47</definedName>
    <definedName name="H14_事業所内使用量">算定報告様式①!$L$6:$L$47</definedName>
    <definedName name="H14_非エネ使用量">算定報告様式②!$K$6:$K$51</definedName>
    <definedName name="H15_LPG使用量">燃料単位換算!$H$27:$H$30</definedName>
    <definedName name="H15_その他ガス">燃料単位換算!$H$39:$H$48</definedName>
    <definedName name="H15_換算前">燃料単位換算!$H$7:$H$20</definedName>
    <definedName name="H15_控除後使用量">算定報告様式①!$AQ$6:$AQ$47</definedName>
    <definedName name="H15_算定外使用量">算定報告様式①!$AD$6:$AD$47</definedName>
    <definedName name="H15_事業所内使用量">算定報告様式①!$M$6:$M$47</definedName>
    <definedName name="H15_非エネ使用量">算定報告様式②!$L$6:$L$51</definedName>
    <definedName name="H16_LPG使用量">燃料単位換算!$I$27:$I$30</definedName>
    <definedName name="H16_その他ガス">燃料単位換算!$I$39:$I$48</definedName>
    <definedName name="H16_換算前">燃料単位換算!$I$7:$I$20</definedName>
    <definedName name="H16_控除後使用量">算定報告様式①!$AR$6:$AR$47</definedName>
    <definedName name="H16_算定外使用量">算定報告様式①!$AE$6:$AE$47</definedName>
    <definedName name="H16_事業所内使用量">算定報告様式①!$N$6:$N$47</definedName>
    <definedName name="H16_非エネ使用量">算定報告様式②!$M$6:$M$51</definedName>
    <definedName name="H17_LPG使用量">燃料単位換算!$J$27:$J$30</definedName>
    <definedName name="H17_その他ガス">燃料単位換算!$J$39:$J$48</definedName>
    <definedName name="H17_換算前">燃料単位換算!$J$7:$J$20</definedName>
    <definedName name="H17_控除後使用量">算定報告様式①!$AS$6:$AS$47</definedName>
    <definedName name="H17_算定外使用量">算定報告様式①!$AF$6:$AF$47</definedName>
    <definedName name="H17_事業所内使用量">算定報告様式①!$O$6:$O$47</definedName>
    <definedName name="H17_非エネ使用量">算定報告様式②!$N$6:$N$51</definedName>
    <definedName name="H18_LPG使用量">燃料単位換算!$K$27:$K$30</definedName>
    <definedName name="H18_その他ガス">燃料単位換算!$K$39:$K$48</definedName>
    <definedName name="H18_換算前">燃料単位換算!$K$7:$K$20</definedName>
    <definedName name="H18_控除後使用量">算定報告様式①!$AT$6:$AT$47</definedName>
    <definedName name="H18_算定外使用量">算定報告様式①!$AG$6:$AG$47</definedName>
    <definedName name="H18_事業所内使用量">算定報告様式①!$P$6:$P$47</definedName>
    <definedName name="H18_非エネ使用量">算定報告様式②!$O$6:$O$51</definedName>
    <definedName name="H19_LPG使用量">燃料単位換算!$L$27:$L$30</definedName>
    <definedName name="H19_その他ガス">燃料単位換算!$L$39:$L$48</definedName>
    <definedName name="H19_換算前">燃料単位換算!$L$7:$L$20</definedName>
    <definedName name="H19_控除後使用量">算定報告様式①!$AU$6:$AU$47</definedName>
    <definedName name="H19_算定外使用量">算定報告様式①!$AH$6:$AH$47</definedName>
    <definedName name="H19_事業所内使用量">算定報告様式①!$Q$6:$Q$47</definedName>
    <definedName name="H19_非エネ使用量">算定報告様式②!$P$6:$P$51</definedName>
    <definedName name="H20_LPG使用量">燃料単位換算!$M$27:$M$30</definedName>
    <definedName name="H20_その他ガス">燃料単位換算!$M$39:$M$48</definedName>
    <definedName name="H20_換算前">燃料単位換算!$M$7:$M$20</definedName>
    <definedName name="H20_控除後使用量">算定報告様式①!$AV$6:$AV$47</definedName>
    <definedName name="H20_算定外使用量">算定報告様式①!$AI$6:$AI$47</definedName>
    <definedName name="H20_事業所内使用量">算定報告様式①!$R$6:$R$47</definedName>
    <definedName name="H20_非エネ使用量">算定報告様式②!$Q$6:$Q$51</definedName>
    <definedName name="H21_LPG使用量">燃料単位換算!$N$27:$N$30</definedName>
    <definedName name="H21_その他ガス">燃料単位換算!$N$39:$N$48</definedName>
    <definedName name="H21_換算前">燃料単位換算!$N$7:$N$20</definedName>
    <definedName name="H21_控除後使用量">算定報告様式①!$AW$6:$AW$47</definedName>
    <definedName name="H21_算定外使用量">算定報告様式①!$AJ$6:$AJ$47</definedName>
    <definedName name="H21_事業所内使用量">算定報告様式①!$S$6:$S$47</definedName>
    <definedName name="H21_非エネ使用量">算定報告様式②!$R$6:$R$51</definedName>
    <definedName name="H22_LPG使用量">燃料単位換算!$O$27:$O$30</definedName>
    <definedName name="H22_その他ガス">燃料単位換算!$O$39:$O$48</definedName>
    <definedName name="H22_換算前">燃料単位換算!$O$7:$O$20</definedName>
    <definedName name="H22_控除後使用量">算定報告様式①!$AX$6:$AX$47</definedName>
    <definedName name="H22_算定外使用量">算定報告様式①!$AK$6:$AK$47</definedName>
    <definedName name="H22_事業所内使用量">算定報告様式①!$T$6:$T$47</definedName>
    <definedName name="H22_非エネ使用量">算定報告様式②!$S$6:$S$51</definedName>
    <definedName name="H23_LPG使用量">燃料単位換算!$P$27:$P$30</definedName>
    <definedName name="H23_その他ガス">燃料単位換算!$P$39:$P$48</definedName>
    <definedName name="H23_換算前">燃料単位換算!$P$7:$P$20</definedName>
    <definedName name="H23_控除後使用量">算定報告様式①!$AY$6:$AY$47</definedName>
    <definedName name="H23_算定外使用量">算定報告様式①!$AL$6:$AL$47</definedName>
    <definedName name="H23_事業所内使用量">算定報告様式①!$U$6:$U$47</definedName>
    <definedName name="H23_非エネ使用量">算定報告様式②!$T$6:$T$51</definedName>
    <definedName name="H24_LPG使用量">燃料単位換算!$Q$27:$Q$30</definedName>
    <definedName name="H24_その他ガス">燃料単位換算!$Q$39:$Q$48</definedName>
    <definedName name="H24_換算前">燃料単位換算!$Q$7:$Q$20</definedName>
    <definedName name="H24_控除後使用量">算定報告様式①!$AZ$6:$AZ$47</definedName>
    <definedName name="H24_算定外使用量">算定報告様式①!$AM$6:$AM$47</definedName>
    <definedName name="H24_事業所内使用量">算定報告様式①!$V$6:$V$47</definedName>
    <definedName name="H24_非エネ使用量">算定報告様式②!$U$6:$U$51</definedName>
    <definedName name="H25_LPG使用量">燃料単位換算!$R$27:$R$30</definedName>
    <definedName name="H25_その他ガス">燃料単位換算!$R$39:$R$48</definedName>
    <definedName name="H25_換算前">燃料単位換算!$R$7:$R$20</definedName>
    <definedName name="H25_控除後使用量">算定報告様式①!$BA$6:$BA$47</definedName>
    <definedName name="H25_算定外使用量">算定報告様式①!$AN$6:$AN$47</definedName>
    <definedName name="H25_事業所内使用量">算定報告様式①!$W$6:$W$47</definedName>
    <definedName name="H25_非エネ使用量">算定報告様式②!$V$6:$V$51</definedName>
    <definedName name="H26_LPG使用量">燃料単位換算!$S$27:$S$30</definedName>
    <definedName name="H26_その他ガス">燃料単位換算!$S$39:$S$48</definedName>
    <definedName name="H26_換算前">燃料単位換算!$S$7:$S$20</definedName>
    <definedName name="H26_控除後使用量">算定報告様式①!$BB$6:$BB$47</definedName>
    <definedName name="H26_算定外使用量">算定報告様式①!$AO$6:$AO$47</definedName>
    <definedName name="H26_事業所内使用量">算定報告様式①!$X$6:$X$47</definedName>
    <definedName name="H26_非エネ使用量">算定報告様式②!$W$6:$W$51</definedName>
    <definedName name="LPG単位補正">燃料単位換算!$V$27:$V$30</definedName>
    <definedName name="_xlnm.Print_Area" localSheetId="0">'B事業所(2)'!$B$1:$P$53</definedName>
    <definedName name="_xlnm.Print_Area" localSheetId="2">コージェネ計算!$B$2:$S$34</definedName>
    <definedName name="_xlnm.Print_Area" localSheetId="8">再計算結果!$B$1:$U$22</definedName>
    <definedName name="_xlnm.Print_Area" localSheetId="3">算定報告様式①!$C$1:$BT$47</definedName>
    <definedName name="_xlnm.Print_Area" localSheetId="4">算定報告様式②!$B$1:$AM$51</definedName>
    <definedName name="_xlnm.Print_Area" localSheetId="1">燃料単位換算!$B$2:$S$57</definedName>
    <definedName name="_xlnm.Print_Area" localSheetId="5">'別紙1-1'!$B$1:$EG$54</definedName>
    <definedName name="_xlnm.Print_Area" localSheetId="6">'別紙1-2'!$B$1:$BS$56</definedName>
    <definedName name="_xlnm.Print_Area" localSheetId="7">別紙2!$B$1:$J$25</definedName>
    <definedName name="_xlnm.Print_Area" localSheetId="9">別紙3!$B$1:$U$30</definedName>
    <definedName name="_xlnm.Print_Area" localSheetId="10">別紙4!$B$1:$K$60</definedName>
    <definedName name="_xlnm.Print_Area" localSheetId="11">別紙5!$B$1:$Q$30</definedName>
    <definedName name="_xlnm.Print_Titles" localSheetId="5">'別紙1-1'!$B:$G</definedName>
    <definedName name="_xlnm.Print_Titles" localSheetId="6">'別紙1-2'!$B:$F</definedName>
    <definedName name="_xlnm.Print_Titles" localSheetId="7">別紙2!$1:$8</definedName>
    <definedName name="圧力補正">燃料単位換算!$U$7:$U$20</definedName>
    <definedName name="換算後単位">燃料単位換算!$T$7:$T$20</definedName>
    <definedName name="気化率">燃料単位換算!$E$27:$E$30</definedName>
    <definedName name="区分番号">別紙2!$D$9:$D$23</definedName>
    <definedName name="実施時期">別紙2!$H$9:$H$23</definedName>
    <definedName name="対策名称">別紙2!$G$9:$G$23</definedName>
    <definedName name="大区分_">別紙2!$E$9:$E$23</definedName>
    <definedName name="単位換算">燃料単位換算!$U$27:$U$30</definedName>
    <definedName name="単位補正">算定報告様式①!$BC$6:$BC$47</definedName>
    <definedName name="単位補正係数">燃料単位換算!$V$7:$V$20</definedName>
    <definedName name="中区分">別紙2!$F$9:$F$23</definedName>
    <definedName name="非エネ単位補正">算定報告様式②!$X$6:$X$51</definedName>
    <definedName name="備考">別紙2!$I$9:$I$23</definedName>
  </definedNames>
  <calcPr calcId="191029" fullCalcOnLoad="1"/>
</workbook>
</file>

<file path=xl/calcChain.xml><?xml version="1.0" encoding="utf-8"?>
<calcChain xmlns="http://schemas.openxmlformats.org/spreadsheetml/2006/main">
  <c r="O29" i="13" l="1"/>
  <c r="N29" i="13"/>
  <c r="M29" i="13"/>
  <c r="AM4" i="48" s="1"/>
  <c r="L29" i="13"/>
  <c r="AL4" i="48" s="1"/>
  <c r="K29" i="13"/>
  <c r="EE50" i="32"/>
  <c r="EE49" i="32"/>
  <c r="DU50" i="32"/>
  <c r="M16" i="48" s="1"/>
  <c r="DU49" i="32"/>
  <c r="DK50" i="32"/>
  <c r="DK49" i="32"/>
  <c r="DA50" i="32"/>
  <c r="M8" i="48"/>
  <c r="DA49" i="32"/>
  <c r="CQ50" i="32"/>
  <c r="CQ49" i="32"/>
  <c r="CG50" i="32"/>
  <c r="CG49" i="32"/>
  <c r="BW50" i="32"/>
  <c r="BW49" i="32"/>
  <c r="BM50" i="32"/>
  <c r="BM49" i="32"/>
  <c r="BC50" i="32"/>
  <c r="BC49" i="32"/>
  <c r="AS50" i="32"/>
  <c r="AS49" i="32"/>
  <c r="AI50" i="32"/>
  <c r="AI49" i="32"/>
  <c r="Y50" i="32"/>
  <c r="Y49" i="32"/>
  <c r="O50" i="32"/>
  <c r="O49" i="32"/>
  <c r="BB12" i="23"/>
  <c r="BA12" i="23"/>
  <c r="AZ12" i="23"/>
  <c r="AY12" i="23"/>
  <c r="T15" i="17"/>
  <c r="O21" i="13" s="1"/>
  <c r="T14" i="17"/>
  <c r="T13" i="17"/>
  <c r="O17" i="13" s="1"/>
  <c r="T12" i="17"/>
  <c r="O15" i="13" s="1"/>
  <c r="T11" i="17"/>
  <c r="T10" i="17"/>
  <c r="T9" i="17"/>
  <c r="O9" i="13"/>
  <c r="O30" i="13"/>
  <c r="T16" i="17"/>
  <c r="T8" i="17"/>
  <c r="S15" i="17"/>
  <c r="S14" i="17"/>
  <c r="S13" i="17"/>
  <c r="N17" i="13" s="1"/>
  <c r="S12" i="17"/>
  <c r="S11" i="17"/>
  <c r="S10" i="17"/>
  <c r="S9" i="17"/>
  <c r="S16" i="17"/>
  <c r="S8" i="17"/>
  <c r="AE51" i="40"/>
  <c r="H24" i="20"/>
  <c r="AO41" i="40"/>
  <c r="AM41" i="40" s="1"/>
  <c r="AO42" i="40"/>
  <c r="H42" i="39" s="1"/>
  <c r="M42" i="39" s="1"/>
  <c r="R42" i="39" s="1"/>
  <c r="W42" i="39" s="1"/>
  <c r="AB42" i="39" s="1"/>
  <c r="AG42" i="39" s="1"/>
  <c r="AL42" i="39" s="1"/>
  <c r="AQ42" i="39" s="1"/>
  <c r="AV42" i="39" s="1"/>
  <c r="BA42" i="39" s="1"/>
  <c r="AO40" i="40"/>
  <c r="H40" i="39" s="1"/>
  <c r="M40" i="39" s="1"/>
  <c r="R40" i="39" s="1"/>
  <c r="W40" i="39" s="1"/>
  <c r="AB40" i="39" s="1"/>
  <c r="AG40" i="39" s="1"/>
  <c r="AL40" i="39" s="1"/>
  <c r="AQ40" i="39" s="1"/>
  <c r="AV40" i="39" s="1"/>
  <c r="BA40" i="39" s="1"/>
  <c r="BV33" i="23"/>
  <c r="BR33" i="23"/>
  <c r="K33" i="32" s="1"/>
  <c r="U33" i="32" s="1"/>
  <c r="AE33" i="32" s="1"/>
  <c r="AO33" i="32" s="1"/>
  <c r="AY33" i="32" s="1"/>
  <c r="BI33" i="32" s="1"/>
  <c r="BS33" i="32" s="1"/>
  <c r="CC33" i="32" s="1"/>
  <c r="CM33" i="32" s="1"/>
  <c r="CW33" i="32" s="1"/>
  <c r="BC46" i="23"/>
  <c r="BC44" i="23"/>
  <c r="BC43" i="23"/>
  <c r="BC42" i="23"/>
  <c r="BC41" i="23"/>
  <c r="BC40" i="23"/>
  <c r="BV34" i="23"/>
  <c r="BR34" i="23"/>
  <c r="K34" i="32"/>
  <c r="U34" i="32" s="1"/>
  <c r="AE34" i="32" s="1"/>
  <c r="AO34" i="32" s="1"/>
  <c r="AY34" i="32" s="1"/>
  <c r="BI34" i="32" s="1"/>
  <c r="BS34" i="32" s="1"/>
  <c r="CC34" i="32" s="1"/>
  <c r="CM34" i="32" s="1"/>
  <c r="CW34" i="32" s="1"/>
  <c r="I34" i="32"/>
  <c r="S34" i="32"/>
  <c r="AC34" i="32" s="1"/>
  <c r="AM34" i="32" s="1"/>
  <c r="AW34" i="32" s="1"/>
  <c r="BG34" i="32" s="1"/>
  <c r="BQ34" i="32" s="1"/>
  <c r="CA34" i="32" s="1"/>
  <c r="CK34" i="32" s="1"/>
  <c r="CU34" i="32" s="1"/>
  <c r="H8" i="48" s="1"/>
  <c r="I33" i="32"/>
  <c r="S33" i="32" s="1"/>
  <c r="AC33" i="32" s="1"/>
  <c r="AM33" i="32" s="1"/>
  <c r="AW33" i="32" s="1"/>
  <c r="BG33" i="32" s="1"/>
  <c r="BQ33" i="32" s="1"/>
  <c r="CA33" i="32" s="1"/>
  <c r="CK33" i="32" s="1"/>
  <c r="CU33" i="32" s="1"/>
  <c r="K24" i="20"/>
  <c r="K26" i="20"/>
  <c r="K28" i="20" s="1"/>
  <c r="BS1" i="39"/>
  <c r="BO2" i="39"/>
  <c r="BR2" i="39"/>
  <c r="BQ6" i="39"/>
  <c r="BQ7" i="39"/>
  <c r="BQ8" i="39"/>
  <c r="BQ9" i="39"/>
  <c r="BQ10" i="39"/>
  <c r="BQ11" i="39"/>
  <c r="BQ12" i="39"/>
  <c r="BQ13" i="39"/>
  <c r="BQ14" i="39"/>
  <c r="BQ15" i="39"/>
  <c r="BQ16" i="39"/>
  <c r="BQ17" i="39"/>
  <c r="BQ18" i="39"/>
  <c r="BQ19" i="39"/>
  <c r="BQ20" i="39"/>
  <c r="BQ21" i="39"/>
  <c r="BQ22" i="39"/>
  <c r="BQ23" i="39"/>
  <c r="BQ24" i="39"/>
  <c r="BQ25" i="39"/>
  <c r="BQ26" i="39"/>
  <c r="BQ27" i="39"/>
  <c r="BQ28" i="39"/>
  <c r="BQ29" i="39"/>
  <c r="BQ30" i="39"/>
  <c r="BQ31" i="39"/>
  <c r="BQ32" i="39"/>
  <c r="BQ33" i="39"/>
  <c r="BQ34" i="39"/>
  <c r="BQ35" i="39"/>
  <c r="BQ36" i="39"/>
  <c r="BQ37" i="39"/>
  <c r="BQ38" i="39"/>
  <c r="BQ39" i="39"/>
  <c r="BQ45" i="39"/>
  <c r="BQ46" i="39"/>
  <c r="BQ48" i="39"/>
  <c r="BQ49" i="39"/>
  <c r="BQ51" i="39"/>
  <c r="BQ52" i="39"/>
  <c r="BQ53" i="39"/>
  <c r="BN1" i="39"/>
  <c r="BJ2" i="39"/>
  <c r="BM2" i="39"/>
  <c r="BL6" i="39"/>
  <c r="BL7" i="39"/>
  <c r="BL8" i="39"/>
  <c r="BL9" i="39"/>
  <c r="BL10" i="39"/>
  <c r="BL11" i="39"/>
  <c r="BL12" i="39"/>
  <c r="BL13" i="39"/>
  <c r="BL14" i="39"/>
  <c r="BL15" i="39"/>
  <c r="BL16" i="39"/>
  <c r="BL17" i="39"/>
  <c r="BL18" i="39"/>
  <c r="BL19" i="39"/>
  <c r="BL20" i="39"/>
  <c r="BL21" i="39"/>
  <c r="BL22" i="39"/>
  <c r="BL23" i="39"/>
  <c r="BL24" i="39"/>
  <c r="BL25" i="39"/>
  <c r="BL26" i="39"/>
  <c r="BL27" i="39"/>
  <c r="BL28" i="39"/>
  <c r="BL29" i="39"/>
  <c r="BL30" i="39"/>
  <c r="BL31" i="39"/>
  <c r="BL32" i="39"/>
  <c r="BL33" i="39"/>
  <c r="BL34" i="39"/>
  <c r="BL35" i="39"/>
  <c r="BL36" i="39"/>
  <c r="BL37" i="39"/>
  <c r="BL38" i="39"/>
  <c r="BL39" i="39"/>
  <c r="BL45" i="39"/>
  <c r="BL46" i="39"/>
  <c r="BL48" i="39"/>
  <c r="BL49" i="39"/>
  <c r="BL51" i="39"/>
  <c r="BL52" i="39"/>
  <c r="BL53" i="39"/>
  <c r="BI1" i="39"/>
  <c r="BE2" i="39"/>
  <c r="BH2" i="39"/>
  <c r="BG6" i="39"/>
  <c r="BG7" i="39"/>
  <c r="BG8" i="39"/>
  <c r="BG9" i="39"/>
  <c r="BG10" i="39"/>
  <c r="BG11" i="39"/>
  <c r="BG12" i="39"/>
  <c r="BG13" i="39"/>
  <c r="BG14" i="39"/>
  <c r="BG15" i="39"/>
  <c r="BG16" i="39"/>
  <c r="BG17" i="39"/>
  <c r="BG18" i="39"/>
  <c r="BG19" i="39"/>
  <c r="BG20" i="39"/>
  <c r="BG21" i="39"/>
  <c r="BG22" i="39"/>
  <c r="BG23" i="39"/>
  <c r="BG24" i="39"/>
  <c r="BG25" i="39"/>
  <c r="BG26" i="39"/>
  <c r="BG27" i="39"/>
  <c r="BG28" i="39"/>
  <c r="BG29" i="39"/>
  <c r="BG30" i="39"/>
  <c r="BG31" i="39"/>
  <c r="BG32" i="39"/>
  <c r="BG33" i="39"/>
  <c r="BG34" i="39"/>
  <c r="BG35" i="39"/>
  <c r="BG36" i="39"/>
  <c r="BG37" i="39"/>
  <c r="BG38" i="39"/>
  <c r="BG39" i="39"/>
  <c r="BG45" i="39"/>
  <c r="BG46" i="39"/>
  <c r="BG48" i="39"/>
  <c r="P28" i="48"/>
  <c r="BG49" i="39"/>
  <c r="BG51" i="39"/>
  <c r="BG52" i="39"/>
  <c r="BG53" i="39"/>
  <c r="BD1" i="39"/>
  <c r="AZ2" i="39"/>
  <c r="BC2" i="39"/>
  <c r="BB6" i="39"/>
  <c r="BB7" i="39"/>
  <c r="BB8" i="39"/>
  <c r="BB9" i="39"/>
  <c r="BB10" i="39"/>
  <c r="BB11" i="39"/>
  <c r="BB12" i="39"/>
  <c r="BB13" i="39"/>
  <c r="BB14" i="39"/>
  <c r="BB15" i="39"/>
  <c r="BB16" i="39"/>
  <c r="BB17" i="39"/>
  <c r="BB18" i="39"/>
  <c r="BB19" i="39"/>
  <c r="BB20" i="39"/>
  <c r="BB21" i="39"/>
  <c r="BB22" i="39"/>
  <c r="BB23" i="39"/>
  <c r="BB24" i="39"/>
  <c r="BB25" i="39"/>
  <c r="BB26" i="39"/>
  <c r="BB27" i="39"/>
  <c r="BB28" i="39"/>
  <c r="BB29" i="39"/>
  <c r="BB30" i="39"/>
  <c r="BB31" i="39"/>
  <c r="BB32" i="39"/>
  <c r="BB33" i="39"/>
  <c r="BB34" i="39"/>
  <c r="BB35" i="39"/>
  <c r="BB36" i="39"/>
  <c r="BB37" i="39"/>
  <c r="BB38" i="39"/>
  <c r="BB39" i="39"/>
  <c r="BB45" i="39"/>
  <c r="BB46" i="39"/>
  <c r="BB48" i="39"/>
  <c r="BB49" i="39"/>
  <c r="T24" i="48"/>
  <c r="BB51" i="39"/>
  <c r="BB52" i="39"/>
  <c r="BB53" i="39"/>
  <c r="EG1" i="32"/>
  <c r="EF2" i="32"/>
  <c r="DZ33" i="32"/>
  <c r="EE33" i="32"/>
  <c r="DZ34" i="32"/>
  <c r="EE34" i="32"/>
  <c r="DW1" i="32"/>
  <c r="DV2" i="32"/>
  <c r="DP33" i="32"/>
  <c r="DU33" i="32"/>
  <c r="DP34" i="32"/>
  <c r="DU34" i="32"/>
  <c r="DM1" i="32"/>
  <c r="DL2" i="32"/>
  <c r="DF33" i="32"/>
  <c r="DK33" i="32"/>
  <c r="DF34" i="32"/>
  <c r="I12" i="48"/>
  <c r="DK34" i="32"/>
  <c r="DC1" i="32"/>
  <c r="DB2" i="32"/>
  <c r="CV33" i="32"/>
  <c r="DA33" i="32"/>
  <c r="CV34" i="32"/>
  <c r="DA34" i="32"/>
  <c r="L24" i="20"/>
  <c r="M24" i="20"/>
  <c r="N24" i="20"/>
  <c r="O24" i="20"/>
  <c r="P1" i="20"/>
  <c r="J1" i="47"/>
  <c r="J46" i="48"/>
  <c r="F46" i="48"/>
  <c r="G46" i="48"/>
  <c r="H46" i="48"/>
  <c r="I46" i="48"/>
  <c r="D46" i="48"/>
  <c r="E46" i="48"/>
  <c r="C46" i="48"/>
  <c r="B46" i="48"/>
  <c r="J44" i="48"/>
  <c r="L44" i="48"/>
  <c r="M44" i="48"/>
  <c r="N44" i="48"/>
  <c r="O44" i="48"/>
  <c r="P44" i="48"/>
  <c r="Q44" i="48"/>
  <c r="R44" i="48"/>
  <c r="T44" i="48"/>
  <c r="U44" i="48"/>
  <c r="V44" i="48"/>
  <c r="W44" i="48"/>
  <c r="X44" i="48"/>
  <c r="Y44" i="48"/>
  <c r="Z44" i="48"/>
  <c r="AB44" i="48"/>
  <c r="AC44" i="48"/>
  <c r="AD44" i="48"/>
  <c r="AE44" i="48"/>
  <c r="AF44" i="48"/>
  <c r="AG44" i="48"/>
  <c r="AH44" i="48"/>
  <c r="AJ44" i="48"/>
  <c r="AK44" i="48"/>
  <c r="AL44" i="48"/>
  <c r="AM44" i="48"/>
  <c r="AN44" i="48"/>
  <c r="AO44" i="48"/>
  <c r="AP44" i="48"/>
  <c r="AR44" i="48"/>
  <c r="AS44" i="48"/>
  <c r="AT44" i="48"/>
  <c r="AU44" i="48"/>
  <c r="AV44" i="48"/>
  <c r="AW44" i="48"/>
  <c r="AX44" i="48"/>
  <c r="AZ44" i="48"/>
  <c r="BA44" i="48"/>
  <c r="BB44" i="48"/>
  <c r="BC44" i="48"/>
  <c r="BD44" i="48"/>
  <c r="BE44" i="48"/>
  <c r="BF44" i="48"/>
  <c r="BH44" i="48"/>
  <c r="BI44" i="48"/>
  <c r="BJ44" i="48"/>
  <c r="BK44" i="48"/>
  <c r="BL44" i="48"/>
  <c r="BM44" i="48"/>
  <c r="BN44" i="48"/>
  <c r="BP44" i="48"/>
  <c r="BQ44" i="48"/>
  <c r="BR44" i="48"/>
  <c r="BS44" i="48"/>
  <c r="BT44" i="48"/>
  <c r="BU44" i="48"/>
  <c r="BV44" i="48"/>
  <c r="BX44" i="48"/>
  <c r="BY44" i="48"/>
  <c r="BZ44" i="48"/>
  <c r="CA44" i="48"/>
  <c r="CB44" i="48"/>
  <c r="CC44" i="48"/>
  <c r="CD44" i="48"/>
  <c r="CF44" i="48"/>
  <c r="CG44" i="48"/>
  <c r="CH44" i="48"/>
  <c r="CI44" i="48"/>
  <c r="CJ44" i="48"/>
  <c r="CK44" i="48"/>
  <c r="CL44" i="48"/>
  <c r="CN44" i="48"/>
  <c r="CO44" i="48"/>
  <c r="CP44" i="48"/>
  <c r="CQ44" i="48"/>
  <c r="CR44" i="48"/>
  <c r="CS44" i="48"/>
  <c r="CT44" i="48"/>
  <c r="CV44" i="48"/>
  <c r="CW44" i="48"/>
  <c r="CX44" i="48"/>
  <c r="CY44" i="48"/>
  <c r="CZ44" i="48"/>
  <c r="DA44" i="48"/>
  <c r="DB44" i="48"/>
  <c r="DD44" i="48"/>
  <c r="DE44" i="48"/>
  <c r="DF44" i="48"/>
  <c r="DG44" i="48"/>
  <c r="DH44" i="48"/>
  <c r="DI44" i="48"/>
  <c r="DJ44" i="48"/>
  <c r="DL44" i="48"/>
  <c r="DM44" i="48"/>
  <c r="DN44" i="48"/>
  <c r="DO44" i="48"/>
  <c r="DP44" i="48"/>
  <c r="DQ44" i="48"/>
  <c r="B44" i="48"/>
  <c r="L38" i="48"/>
  <c r="BT38" i="48"/>
  <c r="G38" i="48"/>
  <c r="Q38" i="48"/>
  <c r="V38" i="48"/>
  <c r="AA38" i="48"/>
  <c r="AF38" i="48"/>
  <c r="AK38" i="48"/>
  <c r="AP38" i="48"/>
  <c r="AU38" i="48"/>
  <c r="AZ38" i="48"/>
  <c r="BE38" i="48"/>
  <c r="BJ38" i="48"/>
  <c r="BO38" i="48"/>
  <c r="B38" i="48"/>
  <c r="I44" i="48"/>
  <c r="H44" i="48"/>
  <c r="G44" i="48"/>
  <c r="F44" i="48"/>
  <c r="E44" i="48"/>
  <c r="D44" i="48"/>
  <c r="G2" i="48"/>
  <c r="AA40" i="48"/>
  <c r="Z40" i="48"/>
  <c r="Y40" i="48"/>
  <c r="X40" i="48"/>
  <c r="W40" i="48"/>
  <c r="V40" i="48"/>
  <c r="U40" i="48"/>
  <c r="T40" i="48"/>
  <c r="S40" i="48"/>
  <c r="R40" i="48"/>
  <c r="Q40" i="48"/>
  <c r="P40" i="48"/>
  <c r="O40" i="48"/>
  <c r="N40" i="48"/>
  <c r="M40" i="48"/>
  <c r="L40" i="48"/>
  <c r="K40" i="48"/>
  <c r="J40" i="48"/>
  <c r="I40" i="48"/>
  <c r="H40" i="48"/>
  <c r="G40" i="48"/>
  <c r="F40" i="48"/>
  <c r="E40" i="48"/>
  <c r="D40" i="48"/>
  <c r="C40" i="48"/>
  <c r="B40" i="48"/>
  <c r="BX38" i="48"/>
  <c r="BW38" i="48"/>
  <c r="BV38" i="48"/>
  <c r="BU38" i="48"/>
  <c r="BS38" i="48"/>
  <c r="BR38" i="48"/>
  <c r="BQ38" i="48"/>
  <c r="BP38" i="48"/>
  <c r="BN38" i="48"/>
  <c r="BM38" i="48"/>
  <c r="BL38" i="48"/>
  <c r="BK38" i="48"/>
  <c r="BI38" i="48"/>
  <c r="BH38" i="48"/>
  <c r="BG38" i="48"/>
  <c r="BF38" i="48"/>
  <c r="BD38" i="48"/>
  <c r="BC38" i="48"/>
  <c r="BB38" i="48"/>
  <c r="BA38" i="48"/>
  <c r="AY38" i="48"/>
  <c r="AX38" i="48"/>
  <c r="AW38" i="48"/>
  <c r="AV38" i="48"/>
  <c r="AT38" i="48"/>
  <c r="AS38" i="48"/>
  <c r="AR38" i="48"/>
  <c r="AQ38" i="48"/>
  <c r="AO38" i="48"/>
  <c r="AN38" i="48"/>
  <c r="AM38" i="48"/>
  <c r="AL38" i="48"/>
  <c r="AJ38" i="48"/>
  <c r="AI38" i="48"/>
  <c r="AH38" i="48"/>
  <c r="AG38" i="48"/>
  <c r="AE38" i="48"/>
  <c r="AD38" i="48"/>
  <c r="AC38" i="48"/>
  <c r="AB38" i="48"/>
  <c r="Z38" i="48"/>
  <c r="Y38" i="48"/>
  <c r="X38" i="48"/>
  <c r="W38" i="48"/>
  <c r="U38" i="48"/>
  <c r="T38" i="48"/>
  <c r="S38" i="48"/>
  <c r="R38" i="48"/>
  <c r="P38" i="48"/>
  <c r="O38" i="48"/>
  <c r="N38" i="48"/>
  <c r="M38" i="48"/>
  <c r="K38" i="48"/>
  <c r="J38" i="48"/>
  <c r="I38" i="48"/>
  <c r="H38" i="48"/>
  <c r="F38" i="48"/>
  <c r="E38" i="48"/>
  <c r="D38" i="48"/>
  <c r="C38" i="48"/>
  <c r="AQ34" i="48"/>
  <c r="AQ30" i="48"/>
  <c r="AQ26" i="48"/>
  <c r="AQ22" i="48"/>
  <c r="BY4" i="48"/>
  <c r="BX4" i="48"/>
  <c r="BW4" i="48"/>
  <c r="BV4" i="48"/>
  <c r="BU4" i="48"/>
  <c r="BT4" i="48"/>
  <c r="BS4" i="48"/>
  <c r="BR4" i="48"/>
  <c r="BQ4" i="48"/>
  <c r="BP4" i="48"/>
  <c r="BO4" i="48"/>
  <c r="BN4" i="48"/>
  <c r="BM4" i="48"/>
  <c r="BL4" i="48"/>
  <c r="BK4" i="48"/>
  <c r="BJ4" i="48"/>
  <c r="BI4" i="48"/>
  <c r="BH4" i="48"/>
  <c r="BG4" i="48"/>
  <c r="BF4" i="48"/>
  <c r="BE4" i="48"/>
  <c r="BD4" i="48"/>
  <c r="BC4" i="48"/>
  <c r="BB4" i="48"/>
  <c r="BA4" i="48"/>
  <c r="AZ4" i="48"/>
  <c r="AY4" i="48"/>
  <c r="AX4" i="48"/>
  <c r="AW4" i="48"/>
  <c r="AV4" i="48"/>
  <c r="AU4" i="48"/>
  <c r="AT4" i="48"/>
  <c r="AS4" i="48"/>
  <c r="AR4" i="48"/>
  <c r="AQ4" i="48"/>
  <c r="AP4" i="48"/>
  <c r="AO4" i="48"/>
  <c r="AN4" i="48"/>
  <c r="AK4" i="48"/>
  <c r="AJ4" i="48"/>
  <c r="AI4" i="48"/>
  <c r="AH4" i="48"/>
  <c r="AG4" i="48"/>
  <c r="AF4" i="48"/>
  <c r="AE4" i="48"/>
  <c r="AD4" i="48"/>
  <c r="AC4" i="48"/>
  <c r="AB4" i="48"/>
  <c r="AA4" i="48"/>
  <c r="Z4" i="48"/>
  <c r="Y4" i="48"/>
  <c r="X4" i="48"/>
  <c r="W4" i="48"/>
  <c r="V4" i="48"/>
  <c r="U4" i="48"/>
  <c r="T4" i="48"/>
  <c r="S4" i="48"/>
  <c r="R4" i="48"/>
  <c r="Q4" i="48"/>
  <c r="P4" i="48"/>
  <c r="O4" i="48"/>
  <c r="N4" i="48"/>
  <c r="M4" i="48"/>
  <c r="L4" i="48"/>
  <c r="K4" i="48"/>
  <c r="J4" i="48"/>
  <c r="I4" i="48"/>
  <c r="H4" i="48"/>
  <c r="G4" i="48"/>
  <c r="F4" i="48"/>
  <c r="E4" i="48"/>
  <c r="D4" i="48"/>
  <c r="C4" i="48"/>
  <c r="B4" i="48"/>
  <c r="V2" i="48"/>
  <c r="U2" i="48"/>
  <c r="T2" i="48"/>
  <c r="S2" i="48"/>
  <c r="R2" i="48"/>
  <c r="Q2" i="48"/>
  <c r="P2" i="48"/>
  <c r="O2" i="48"/>
  <c r="N2" i="48"/>
  <c r="M2" i="48"/>
  <c r="K2" i="48"/>
  <c r="J2" i="48"/>
  <c r="I2" i="48"/>
  <c r="H2" i="48"/>
  <c r="F2" i="48"/>
  <c r="E2" i="48"/>
  <c r="D2" i="48"/>
  <c r="C2" i="48"/>
  <c r="B2" i="48"/>
  <c r="BC34" i="23"/>
  <c r="BC33" i="23"/>
  <c r="I1" i="19"/>
  <c r="G9" i="20"/>
  <c r="C44" i="48"/>
  <c r="L2" i="39"/>
  <c r="Q2" i="39"/>
  <c r="V2" i="39"/>
  <c r="AA2" i="39"/>
  <c r="AF2" i="39"/>
  <c r="AK2" i="39"/>
  <c r="AP2" i="39"/>
  <c r="AU2" i="39"/>
  <c r="H4" i="47"/>
  <c r="P21" i="20"/>
  <c r="G14" i="20"/>
  <c r="AQ44" i="48" s="1"/>
  <c r="G19" i="20"/>
  <c r="CE44" i="48" s="1"/>
  <c r="S1" i="17"/>
  <c r="AY1" i="39"/>
  <c r="AT1" i="39"/>
  <c r="AO1" i="39"/>
  <c r="AJ1" i="39"/>
  <c r="AE1" i="39"/>
  <c r="Z1" i="39"/>
  <c r="U1" i="39"/>
  <c r="P1" i="39"/>
  <c r="K1" i="39"/>
  <c r="CS1" i="32"/>
  <c r="CI1" i="32"/>
  <c r="BY1" i="32"/>
  <c r="BO1" i="32"/>
  <c r="BE1" i="32"/>
  <c r="AU1" i="32"/>
  <c r="AK1" i="32"/>
  <c r="AA1" i="32"/>
  <c r="Q1" i="32"/>
  <c r="AM1" i="40"/>
  <c r="AI37" i="43"/>
  <c r="W37" i="43"/>
  <c r="V39" i="43"/>
  <c r="N4" i="49"/>
  <c r="R2" i="49"/>
  <c r="H15" i="49"/>
  <c r="O1" i="13"/>
  <c r="J33" i="32"/>
  <c r="J34" i="32"/>
  <c r="S11" i="49"/>
  <c r="R11" i="49"/>
  <c r="Q11" i="49"/>
  <c r="P11" i="49"/>
  <c r="O11" i="49"/>
  <c r="N11" i="49"/>
  <c r="M11" i="49"/>
  <c r="L11" i="49"/>
  <c r="K11" i="49"/>
  <c r="J11" i="49"/>
  <c r="I11" i="49"/>
  <c r="H11" i="49"/>
  <c r="G11" i="49"/>
  <c r="V56" i="43"/>
  <c r="AF56" i="43" s="1"/>
  <c r="AL45" i="23" s="1"/>
  <c r="AY45" i="23" s="1"/>
  <c r="V54" i="43"/>
  <c r="AE54" i="43" s="1"/>
  <c r="AK46" i="23" s="1"/>
  <c r="AX46" i="23" s="1"/>
  <c r="BL46" i="23" s="1"/>
  <c r="CJ50" i="32" s="1"/>
  <c r="CS50" i="32" s="1"/>
  <c r="AG54" i="43"/>
  <c r="AM46" i="23" s="1"/>
  <c r="AZ46" i="23" s="1"/>
  <c r="BN46" i="23" s="1"/>
  <c r="DD50" i="32" s="1"/>
  <c r="DM50" i="32" s="1"/>
  <c r="V45" i="43"/>
  <c r="BC6" i="23"/>
  <c r="AW53" i="39"/>
  <c r="AW52" i="39"/>
  <c r="AW51" i="39"/>
  <c r="AW49" i="39"/>
  <c r="AW48" i="39"/>
  <c r="AW46" i="39"/>
  <c r="AW45" i="39"/>
  <c r="AW39" i="39"/>
  <c r="AW38" i="39"/>
  <c r="AW37" i="39"/>
  <c r="AW36" i="39"/>
  <c r="AW35" i="39"/>
  <c r="AW34" i="39"/>
  <c r="AW33" i="39"/>
  <c r="AW32" i="39"/>
  <c r="AW31" i="39"/>
  <c r="AW30" i="39"/>
  <c r="AW29" i="39"/>
  <c r="AW28" i="39"/>
  <c r="AW27" i="39"/>
  <c r="AW26" i="39"/>
  <c r="AW25" i="39"/>
  <c r="AW24" i="39"/>
  <c r="AW23" i="39"/>
  <c r="AW22" i="39"/>
  <c r="AW21" i="39"/>
  <c r="AW20" i="39"/>
  <c r="AW19" i="39"/>
  <c r="AW18" i="39"/>
  <c r="AW17" i="39"/>
  <c r="AW16" i="39"/>
  <c r="AW15" i="39"/>
  <c r="AW14" i="39"/>
  <c r="AW13" i="39"/>
  <c r="AW12" i="39"/>
  <c r="AW11" i="39"/>
  <c r="AW10" i="39"/>
  <c r="AW9" i="39"/>
  <c r="AW8" i="39"/>
  <c r="AW7" i="39"/>
  <c r="AW6" i="39"/>
  <c r="AR53" i="39"/>
  <c r="AR52" i="39"/>
  <c r="AR51" i="39"/>
  <c r="AR49" i="39"/>
  <c r="AR48" i="39"/>
  <c r="AR46" i="39"/>
  <c r="AR45" i="39"/>
  <c r="AR39" i="39"/>
  <c r="AR38" i="39"/>
  <c r="AR37" i="39"/>
  <c r="AR36" i="39"/>
  <c r="AR35" i="39"/>
  <c r="AR34" i="39"/>
  <c r="AR33" i="39"/>
  <c r="AR32" i="39"/>
  <c r="AR31" i="39"/>
  <c r="AR30" i="39"/>
  <c r="AR29" i="39"/>
  <c r="AR28" i="39"/>
  <c r="AR27" i="39"/>
  <c r="AR26" i="39"/>
  <c r="AR25" i="39"/>
  <c r="AR24" i="39"/>
  <c r="AR23" i="39"/>
  <c r="AR22" i="39"/>
  <c r="AR21" i="39"/>
  <c r="AR20" i="39"/>
  <c r="AR19" i="39"/>
  <c r="AR18" i="39"/>
  <c r="AR17" i="39"/>
  <c r="AR16" i="39"/>
  <c r="AR15" i="39"/>
  <c r="AR14" i="39"/>
  <c r="AR13" i="39"/>
  <c r="AR12" i="39"/>
  <c r="AR11" i="39"/>
  <c r="AR10" i="39"/>
  <c r="AR9" i="39"/>
  <c r="AR8" i="39"/>
  <c r="AR7" i="39"/>
  <c r="AR6" i="39"/>
  <c r="AM53" i="39"/>
  <c r="AM52" i="39"/>
  <c r="AM51" i="39"/>
  <c r="AM49" i="39"/>
  <c r="AM48" i="39"/>
  <c r="AM46" i="39"/>
  <c r="AM45" i="39"/>
  <c r="AM39" i="39"/>
  <c r="AM38" i="39"/>
  <c r="AM37" i="39"/>
  <c r="AM36" i="39"/>
  <c r="AM35" i="39"/>
  <c r="AM34" i="39"/>
  <c r="AM33" i="39"/>
  <c r="AM32" i="39"/>
  <c r="AM31" i="39"/>
  <c r="AM30" i="39"/>
  <c r="AM29" i="39"/>
  <c r="AM28" i="39"/>
  <c r="AM27" i="39"/>
  <c r="AM26" i="39"/>
  <c r="AM25" i="39"/>
  <c r="AM24" i="39"/>
  <c r="AM23" i="39"/>
  <c r="AM22" i="39"/>
  <c r="AM21" i="39"/>
  <c r="AM20" i="39"/>
  <c r="AM19" i="39"/>
  <c r="AM18" i="39"/>
  <c r="AM17" i="39"/>
  <c r="AM16" i="39"/>
  <c r="AM15" i="39"/>
  <c r="AM14" i="39"/>
  <c r="AM13" i="39"/>
  <c r="AM12" i="39"/>
  <c r="AM11" i="39"/>
  <c r="AM10" i="39"/>
  <c r="AM9" i="39"/>
  <c r="AM8" i="39"/>
  <c r="AM7" i="39"/>
  <c r="AM6" i="39"/>
  <c r="AH53" i="39"/>
  <c r="AH52" i="39"/>
  <c r="AH51" i="39"/>
  <c r="AH49" i="39"/>
  <c r="AH48" i="39"/>
  <c r="AH46" i="39"/>
  <c r="AH45" i="39"/>
  <c r="AH39" i="39"/>
  <c r="AH38" i="39"/>
  <c r="AH37" i="39"/>
  <c r="AH36" i="39"/>
  <c r="AH35" i="39"/>
  <c r="AH34" i="39"/>
  <c r="AH33" i="39"/>
  <c r="AH32" i="39"/>
  <c r="AH31" i="39"/>
  <c r="AH30" i="39"/>
  <c r="AH29" i="39"/>
  <c r="AH28" i="39"/>
  <c r="AH27" i="39"/>
  <c r="AH26" i="39"/>
  <c r="AH25" i="39"/>
  <c r="AH24" i="39"/>
  <c r="AH23" i="39"/>
  <c r="AH22" i="39"/>
  <c r="AH21" i="39"/>
  <c r="AH20" i="39"/>
  <c r="AH19" i="39"/>
  <c r="AH18" i="39"/>
  <c r="AH17" i="39"/>
  <c r="AH16" i="39"/>
  <c r="AH15" i="39"/>
  <c r="AH14" i="39"/>
  <c r="AH13" i="39"/>
  <c r="AH12" i="39"/>
  <c r="AH11" i="39"/>
  <c r="AH10" i="39"/>
  <c r="AH9" i="39"/>
  <c r="AH8" i="39"/>
  <c r="AH7" i="39"/>
  <c r="AH6" i="39"/>
  <c r="AC53" i="39"/>
  <c r="AC52" i="39"/>
  <c r="AC51" i="39"/>
  <c r="AC49" i="39"/>
  <c r="AC48" i="39"/>
  <c r="AC46" i="39"/>
  <c r="AC45" i="39"/>
  <c r="AC39" i="39"/>
  <c r="AC38" i="39"/>
  <c r="AC37" i="39"/>
  <c r="AC36" i="39"/>
  <c r="AC35" i="39"/>
  <c r="AC34" i="39"/>
  <c r="AC33" i="39"/>
  <c r="AC32" i="39"/>
  <c r="AC31" i="39"/>
  <c r="AC30" i="39"/>
  <c r="AC29" i="39"/>
  <c r="AC28" i="39"/>
  <c r="AC27" i="39"/>
  <c r="AC26" i="39"/>
  <c r="AC25" i="39"/>
  <c r="AC24" i="39"/>
  <c r="AC23" i="39"/>
  <c r="AC22" i="39"/>
  <c r="AC21" i="39"/>
  <c r="AC20" i="39"/>
  <c r="AC19" i="39"/>
  <c r="AC18" i="39"/>
  <c r="AC17" i="39"/>
  <c r="AC16" i="39"/>
  <c r="AC15" i="39"/>
  <c r="AC14" i="39"/>
  <c r="AC13" i="39"/>
  <c r="AC12" i="39"/>
  <c r="AC11" i="39"/>
  <c r="AC10" i="39"/>
  <c r="AC9" i="39"/>
  <c r="AC8" i="39"/>
  <c r="AC7" i="39"/>
  <c r="AC6" i="39"/>
  <c r="X53" i="39"/>
  <c r="X52" i="39"/>
  <c r="X51" i="39"/>
  <c r="X49" i="39"/>
  <c r="X48" i="39"/>
  <c r="X46" i="39"/>
  <c r="X45" i="39"/>
  <c r="X39" i="39"/>
  <c r="X38" i="39"/>
  <c r="X37" i="39"/>
  <c r="X36" i="39"/>
  <c r="X35" i="39"/>
  <c r="X34" i="39"/>
  <c r="X33" i="39"/>
  <c r="X32" i="39"/>
  <c r="X31" i="39"/>
  <c r="X30" i="39"/>
  <c r="X29" i="39"/>
  <c r="X28" i="39"/>
  <c r="X27" i="39"/>
  <c r="X26" i="39"/>
  <c r="X25" i="39"/>
  <c r="X24" i="39"/>
  <c r="X23" i="39"/>
  <c r="X22" i="39"/>
  <c r="X21" i="39"/>
  <c r="X20" i="39"/>
  <c r="X19" i="39"/>
  <c r="X18" i="39"/>
  <c r="X17" i="39"/>
  <c r="X16" i="39"/>
  <c r="X15" i="39"/>
  <c r="X14" i="39"/>
  <c r="X13" i="39"/>
  <c r="X12" i="39"/>
  <c r="X11" i="39"/>
  <c r="X10" i="39"/>
  <c r="X9" i="39"/>
  <c r="X8" i="39"/>
  <c r="X7" i="39"/>
  <c r="X6" i="39"/>
  <c r="S53" i="39"/>
  <c r="S52" i="39"/>
  <c r="S51" i="39"/>
  <c r="S49" i="39"/>
  <c r="S48" i="39"/>
  <c r="S46" i="39"/>
  <c r="S45" i="39"/>
  <c r="S39" i="39"/>
  <c r="S38" i="39"/>
  <c r="S37" i="39"/>
  <c r="S36" i="39"/>
  <c r="S35" i="39"/>
  <c r="S34" i="39"/>
  <c r="S33" i="39"/>
  <c r="S32" i="39"/>
  <c r="S31" i="39"/>
  <c r="S30" i="39"/>
  <c r="S29" i="39"/>
  <c r="S28" i="39"/>
  <c r="S27" i="39"/>
  <c r="S26" i="39"/>
  <c r="S25" i="39"/>
  <c r="S24" i="39"/>
  <c r="S23" i="39"/>
  <c r="S22" i="39"/>
  <c r="S21" i="39"/>
  <c r="S20" i="39"/>
  <c r="S19" i="39"/>
  <c r="S18" i="39"/>
  <c r="S17" i="39"/>
  <c r="S16" i="39"/>
  <c r="S15" i="39"/>
  <c r="S14" i="39"/>
  <c r="S13" i="39"/>
  <c r="S12" i="39"/>
  <c r="S11" i="39"/>
  <c r="S10" i="39"/>
  <c r="S9" i="39"/>
  <c r="S8" i="39"/>
  <c r="S7" i="39"/>
  <c r="S6" i="39"/>
  <c r="N53" i="39"/>
  <c r="N52" i="39"/>
  <c r="N51" i="39"/>
  <c r="N49" i="39"/>
  <c r="N48" i="39"/>
  <c r="N46" i="39"/>
  <c r="N45" i="39"/>
  <c r="N39" i="39"/>
  <c r="N38" i="39"/>
  <c r="N37" i="39"/>
  <c r="N36" i="39"/>
  <c r="N35" i="39"/>
  <c r="N34" i="39"/>
  <c r="N33" i="39"/>
  <c r="N32" i="39"/>
  <c r="N31" i="39"/>
  <c r="N30" i="39"/>
  <c r="N29" i="39"/>
  <c r="N28" i="39"/>
  <c r="N27" i="39"/>
  <c r="N26" i="39"/>
  <c r="N25" i="39"/>
  <c r="N24" i="39"/>
  <c r="N23" i="39"/>
  <c r="N22" i="39"/>
  <c r="N21" i="39"/>
  <c r="N20" i="39"/>
  <c r="N19" i="39"/>
  <c r="N18" i="39"/>
  <c r="N17" i="39"/>
  <c r="N16" i="39"/>
  <c r="N15" i="39"/>
  <c r="N14" i="39"/>
  <c r="N13" i="39"/>
  <c r="N12" i="39"/>
  <c r="N11" i="39"/>
  <c r="N10" i="39"/>
  <c r="N9" i="39"/>
  <c r="N8" i="39"/>
  <c r="N7" i="39"/>
  <c r="N6" i="39"/>
  <c r="AX2" i="39"/>
  <c r="AS2" i="39"/>
  <c r="AN2" i="39"/>
  <c r="AI2" i="39"/>
  <c r="AD2" i="39"/>
  <c r="Y2" i="39"/>
  <c r="T2" i="39"/>
  <c r="O2" i="39"/>
  <c r="CQ34" i="32"/>
  <c r="CQ33" i="32"/>
  <c r="CL45" i="32"/>
  <c r="CL44" i="32"/>
  <c r="CL43" i="32"/>
  <c r="CL34" i="32"/>
  <c r="CL33" i="32"/>
  <c r="CR2" i="32"/>
  <c r="CH2" i="32"/>
  <c r="CG34" i="32"/>
  <c r="CG33" i="32"/>
  <c r="CB45" i="32"/>
  <c r="CB44" i="32"/>
  <c r="CB43" i="32"/>
  <c r="CB34" i="32"/>
  <c r="CB33" i="32"/>
  <c r="BX2" i="32"/>
  <c r="BW34" i="32"/>
  <c r="BW33" i="32"/>
  <c r="BR45" i="32"/>
  <c r="BR44" i="32"/>
  <c r="BR43" i="32"/>
  <c r="BR34" i="32"/>
  <c r="BR33" i="32"/>
  <c r="BN2" i="32"/>
  <c r="BM34" i="32"/>
  <c r="BM33" i="32"/>
  <c r="BH45" i="32"/>
  <c r="BH44" i="32"/>
  <c r="BH43" i="32"/>
  <c r="BH34" i="32"/>
  <c r="BH33" i="32"/>
  <c r="BC34" i="32"/>
  <c r="BC33" i="32"/>
  <c r="AX45" i="32"/>
  <c r="AX44" i="32"/>
  <c r="AX43" i="32"/>
  <c r="AX34" i="32"/>
  <c r="AX33" i="32"/>
  <c r="BD2" i="32"/>
  <c r="AS34" i="32"/>
  <c r="AS33" i="32"/>
  <c r="AN45" i="32"/>
  <c r="AN44" i="32"/>
  <c r="AN43" i="32"/>
  <c r="AN34" i="32"/>
  <c r="AN33" i="32"/>
  <c r="AT2" i="32"/>
  <c r="AJ2" i="32"/>
  <c r="AD45" i="32"/>
  <c r="AD44" i="32"/>
  <c r="AD43" i="32"/>
  <c r="AD34" i="32"/>
  <c r="AD33" i="32"/>
  <c r="AI34" i="32"/>
  <c r="AI33" i="32"/>
  <c r="Z2" i="32"/>
  <c r="Y34" i="32"/>
  <c r="Y33" i="32"/>
  <c r="T45" i="32"/>
  <c r="T44" i="32"/>
  <c r="T43" i="32"/>
  <c r="T34" i="32"/>
  <c r="T33" i="32"/>
  <c r="BC19" i="23"/>
  <c r="W46" i="43"/>
  <c r="AI46" i="43"/>
  <c r="AH46" i="43"/>
  <c r="AG46" i="43"/>
  <c r="AF46" i="43"/>
  <c r="AE46" i="43"/>
  <c r="AD46" i="43"/>
  <c r="AC46" i="43"/>
  <c r="AB46" i="43"/>
  <c r="AA46" i="43"/>
  <c r="Z46" i="43"/>
  <c r="Y46" i="43"/>
  <c r="X46" i="43"/>
  <c r="AI43" i="43"/>
  <c r="AI45" i="43"/>
  <c r="X26" i="23" s="1"/>
  <c r="BB26" i="23" s="1"/>
  <c r="AH43" i="43"/>
  <c r="AH45" i="43" s="1"/>
  <c r="W26" i="23" s="1"/>
  <c r="BA26" i="23" s="1"/>
  <c r="AG43" i="43"/>
  <c r="AG45" i="43" s="1"/>
  <c r="V26" i="23"/>
  <c r="AZ26" i="23" s="1"/>
  <c r="AF43" i="43"/>
  <c r="AF45" i="43" s="1"/>
  <c r="U26" i="23" s="1"/>
  <c r="AY26" i="23" s="1"/>
  <c r="AE43" i="43"/>
  <c r="AE45" i="43" s="1"/>
  <c r="T26" i="23" s="1"/>
  <c r="AX26" i="23" s="1"/>
  <c r="AD43" i="43"/>
  <c r="AD45" i="43"/>
  <c r="S26" i="23" s="1"/>
  <c r="AW26" i="23" s="1"/>
  <c r="AC43" i="43"/>
  <c r="AC45" i="43" s="1"/>
  <c r="R26" i="23" s="1"/>
  <c r="AV26" i="23" s="1"/>
  <c r="AB43" i="43"/>
  <c r="AB45" i="43"/>
  <c r="Q26" i="23" s="1"/>
  <c r="AU26" i="23" s="1"/>
  <c r="AA43" i="43"/>
  <c r="AA45" i="43" s="1"/>
  <c r="P26" i="23" s="1"/>
  <c r="AT26" i="23" s="1"/>
  <c r="Z43" i="43"/>
  <c r="Z45" i="43" s="1"/>
  <c r="O26" i="23" s="1"/>
  <c r="AS26" i="23" s="1"/>
  <c r="Y43" i="43"/>
  <c r="Y45" i="43"/>
  <c r="N26" i="23" s="1"/>
  <c r="AR26" i="23" s="1"/>
  <c r="X43" i="43"/>
  <c r="X45" i="43" s="1"/>
  <c r="M26" i="23" s="1"/>
  <c r="AQ26" i="23" s="1"/>
  <c r="W43" i="43"/>
  <c r="W45" i="43" s="1"/>
  <c r="L26" i="23" s="1"/>
  <c r="AP26" i="23" s="1"/>
  <c r="W40" i="43"/>
  <c r="AI40" i="43"/>
  <c r="AH40" i="43"/>
  <c r="AG40" i="43"/>
  <c r="AF40" i="43"/>
  <c r="AE40" i="43"/>
  <c r="AD40" i="43"/>
  <c r="AC40" i="43"/>
  <c r="AB40" i="43"/>
  <c r="AA40" i="43"/>
  <c r="Z40" i="43"/>
  <c r="Y40" i="43"/>
  <c r="X40" i="43"/>
  <c r="AH37" i="43"/>
  <c r="AH39" i="43" s="1"/>
  <c r="W19" i="23" s="1"/>
  <c r="BA19" i="23"/>
  <c r="BO19" i="23"/>
  <c r="DN19" i="32" s="1"/>
  <c r="AG37" i="43"/>
  <c r="AG39" i="43" s="1"/>
  <c r="V19" i="23" s="1"/>
  <c r="AZ19" i="23" s="1"/>
  <c r="BN19" i="23" s="1"/>
  <c r="DD19" i="32" s="1"/>
  <c r="DJ19" i="32" s="1"/>
  <c r="AF37" i="43"/>
  <c r="AF39" i="43" s="1"/>
  <c r="U19" i="23" s="1"/>
  <c r="AY19" i="23" s="1"/>
  <c r="BM19" i="23" s="1"/>
  <c r="CT19" i="32" s="1"/>
  <c r="AE37" i="43"/>
  <c r="AE39" i="43"/>
  <c r="T19" i="23" s="1"/>
  <c r="AX19" i="23" s="1"/>
  <c r="BL19" i="23"/>
  <c r="CJ19" i="32" s="1"/>
  <c r="AD37" i="43"/>
  <c r="AD39" i="43" s="1"/>
  <c r="S19" i="23" s="1"/>
  <c r="AW19" i="23"/>
  <c r="BK19" i="23"/>
  <c r="BZ19" i="32" s="1"/>
  <c r="AC37" i="43"/>
  <c r="AC39" i="43" s="1"/>
  <c r="R19" i="23" s="1"/>
  <c r="AV19" i="23" s="1"/>
  <c r="BJ19" i="23" s="1"/>
  <c r="BP19" i="32" s="1"/>
  <c r="AB37" i="43"/>
  <c r="AB39" i="43" s="1"/>
  <c r="Q19" i="23" s="1"/>
  <c r="AU19" i="23" s="1"/>
  <c r="BI19" i="23" s="1"/>
  <c r="BF19" i="32" s="1"/>
  <c r="AA37" i="43"/>
  <c r="AA39" i="43"/>
  <c r="P19" i="23" s="1"/>
  <c r="AT19" i="23" s="1"/>
  <c r="BH19" i="23"/>
  <c r="AV19" i="32" s="1"/>
  <c r="Z37" i="43"/>
  <c r="Z39" i="43" s="1"/>
  <c r="O19" i="23" s="1"/>
  <c r="AS19" i="23" s="1"/>
  <c r="BG19" i="23"/>
  <c r="AL19" i="32" s="1"/>
  <c r="Y37" i="43"/>
  <c r="Y39" i="43" s="1"/>
  <c r="N19" i="23" s="1"/>
  <c r="AR19" i="23" s="1"/>
  <c r="BF19" i="23" s="1"/>
  <c r="AB19" i="32" s="1"/>
  <c r="X37" i="43"/>
  <c r="X39" i="43" s="1"/>
  <c r="M19" i="23" s="1"/>
  <c r="AQ19" i="23" s="1"/>
  <c r="BE19" i="23" s="1"/>
  <c r="R19" i="32" s="1"/>
  <c r="P3" i="20"/>
  <c r="F9" i="20"/>
  <c r="J9" i="20"/>
  <c r="P9" i="20"/>
  <c r="F10" i="20"/>
  <c r="G10" i="20"/>
  <c r="K44" i="48" s="1"/>
  <c r="J10" i="20"/>
  <c r="P10" i="20"/>
  <c r="F11" i="20"/>
  <c r="G11" i="20"/>
  <c r="S44" i="48" s="1"/>
  <c r="J11" i="20"/>
  <c r="P11" i="20"/>
  <c r="F12" i="20"/>
  <c r="G12" i="20"/>
  <c r="AA44" i="48"/>
  <c r="J12" i="20"/>
  <c r="P12" i="20"/>
  <c r="F13" i="20"/>
  <c r="G13" i="20"/>
  <c r="AI44" i="48"/>
  <c r="J13" i="20"/>
  <c r="P13" i="20"/>
  <c r="F14" i="20"/>
  <c r="J14" i="20"/>
  <c r="P14" i="20"/>
  <c r="F15" i="20"/>
  <c r="G15" i="20"/>
  <c r="AY44" i="48"/>
  <c r="J15" i="20"/>
  <c r="P15" i="20"/>
  <c r="F16" i="20"/>
  <c r="G16" i="20"/>
  <c r="BG44" i="48"/>
  <c r="J16" i="20"/>
  <c r="P16" i="20"/>
  <c r="F17" i="20"/>
  <c r="G17" i="20"/>
  <c r="BO44" i="48" s="1"/>
  <c r="J17" i="20"/>
  <c r="P17" i="20"/>
  <c r="F18" i="20"/>
  <c r="G18" i="20"/>
  <c r="BW44" i="48" s="1"/>
  <c r="J18" i="20"/>
  <c r="P18" i="20"/>
  <c r="F19" i="20"/>
  <c r="J19" i="20"/>
  <c r="P19" i="20"/>
  <c r="F20" i="20"/>
  <c r="G20" i="20"/>
  <c r="CM44" i="48" s="1"/>
  <c r="J20" i="20"/>
  <c r="P20" i="20"/>
  <c r="F21" i="20"/>
  <c r="G21" i="20"/>
  <c r="CU44" i="48" s="1"/>
  <c r="J21" i="20"/>
  <c r="F22" i="20"/>
  <c r="G22" i="20"/>
  <c r="DC44" i="48"/>
  <c r="J22" i="20"/>
  <c r="P22" i="20"/>
  <c r="F23" i="20"/>
  <c r="G23" i="20"/>
  <c r="DK44" i="48" s="1"/>
  <c r="J23" i="20"/>
  <c r="P23" i="20"/>
  <c r="O26" i="20"/>
  <c r="O28" i="20" s="1"/>
  <c r="L26" i="20"/>
  <c r="L28" i="20"/>
  <c r="M26" i="20"/>
  <c r="M28" i="20" s="1"/>
  <c r="N26" i="20"/>
  <c r="N28" i="20" s="1"/>
  <c r="P4" i="17"/>
  <c r="O23" i="17"/>
  <c r="P23" i="17"/>
  <c r="Q23" i="17"/>
  <c r="R23" i="17"/>
  <c r="S23" i="17"/>
  <c r="T23" i="17"/>
  <c r="O24" i="17"/>
  <c r="P24" i="17"/>
  <c r="Q24" i="17"/>
  <c r="R24" i="17"/>
  <c r="S24" i="17"/>
  <c r="T24" i="17"/>
  <c r="O25" i="17"/>
  <c r="P25" i="17"/>
  <c r="Q25" i="17"/>
  <c r="R25" i="17"/>
  <c r="S25" i="17"/>
  <c r="T25" i="17"/>
  <c r="O26" i="17"/>
  <c r="P26" i="17"/>
  <c r="Q26" i="17"/>
  <c r="R26" i="17"/>
  <c r="S26" i="17"/>
  <c r="T26" i="17"/>
  <c r="O27" i="17"/>
  <c r="P27" i="17"/>
  <c r="Q27" i="17"/>
  <c r="R27" i="17"/>
  <c r="S27" i="17"/>
  <c r="T27" i="17"/>
  <c r="H3" i="19"/>
  <c r="D9" i="19"/>
  <c r="D9" i="20" s="1"/>
  <c r="E9" i="19"/>
  <c r="E9" i="20"/>
  <c r="D10" i="19"/>
  <c r="D10" i="20" s="1"/>
  <c r="E10" i="19"/>
  <c r="E10" i="20" s="1"/>
  <c r="D11" i="19"/>
  <c r="D11" i="20" s="1"/>
  <c r="E11" i="19"/>
  <c r="E11" i="20"/>
  <c r="D12" i="19"/>
  <c r="D12" i="20"/>
  <c r="E12" i="19"/>
  <c r="E12" i="20" s="1"/>
  <c r="D13" i="19"/>
  <c r="D13" i="20" s="1"/>
  <c r="E13" i="19"/>
  <c r="E13" i="20"/>
  <c r="D14" i="19"/>
  <c r="D14" i="20"/>
  <c r="E14" i="19"/>
  <c r="E14" i="20" s="1"/>
  <c r="D15" i="19"/>
  <c r="D15" i="20" s="1"/>
  <c r="E15" i="19"/>
  <c r="E15" i="20"/>
  <c r="D16" i="19"/>
  <c r="D16" i="20" s="1"/>
  <c r="E16" i="19"/>
  <c r="E16" i="20" s="1"/>
  <c r="D17" i="19"/>
  <c r="D17" i="20" s="1"/>
  <c r="E17" i="19"/>
  <c r="E17" i="20"/>
  <c r="D18" i="19"/>
  <c r="D18" i="20" s="1"/>
  <c r="E18" i="19"/>
  <c r="E18" i="20" s="1"/>
  <c r="D19" i="19"/>
  <c r="D19" i="20" s="1"/>
  <c r="E19" i="19"/>
  <c r="E19" i="20"/>
  <c r="D20" i="19"/>
  <c r="D20" i="20"/>
  <c r="E20" i="19"/>
  <c r="E20" i="20" s="1"/>
  <c r="D21" i="19"/>
  <c r="D21" i="20" s="1"/>
  <c r="E21" i="19"/>
  <c r="E21" i="20"/>
  <c r="D22" i="19"/>
  <c r="D22" i="20"/>
  <c r="E22" i="19"/>
  <c r="E22" i="20" s="1"/>
  <c r="D23" i="19"/>
  <c r="D23" i="20" s="1"/>
  <c r="E23" i="19"/>
  <c r="E23" i="20"/>
  <c r="P36" i="48"/>
  <c r="T36" i="48"/>
  <c r="X36" i="48"/>
  <c r="AB36" i="48"/>
  <c r="P32" i="48"/>
  <c r="T32" i="48"/>
  <c r="X32" i="48"/>
  <c r="AB32" i="48"/>
  <c r="T28" i="48"/>
  <c r="X28" i="48"/>
  <c r="AB28" i="48"/>
  <c r="P24" i="48"/>
  <c r="X24" i="48"/>
  <c r="AB24" i="48"/>
  <c r="G2" i="39"/>
  <c r="J2" i="39"/>
  <c r="I6" i="39"/>
  <c r="I8" i="39"/>
  <c r="I9" i="39"/>
  <c r="I10" i="39"/>
  <c r="I11" i="39"/>
  <c r="I12" i="39"/>
  <c r="I13" i="39"/>
  <c r="I14" i="39"/>
  <c r="I15" i="39"/>
  <c r="I16" i="39"/>
  <c r="I17" i="39"/>
  <c r="I18" i="39"/>
  <c r="I19" i="39"/>
  <c r="I20" i="39"/>
  <c r="I21" i="39"/>
  <c r="I22" i="39"/>
  <c r="I23" i="39"/>
  <c r="I24" i="39"/>
  <c r="I25" i="39"/>
  <c r="I26" i="39"/>
  <c r="I27" i="39"/>
  <c r="I28" i="39"/>
  <c r="I29" i="39"/>
  <c r="I30" i="39"/>
  <c r="I31" i="39"/>
  <c r="I32" i="39"/>
  <c r="I33" i="39"/>
  <c r="I34" i="39"/>
  <c r="I35" i="39"/>
  <c r="I36" i="39"/>
  <c r="I37" i="39"/>
  <c r="I38" i="39"/>
  <c r="I39" i="39"/>
  <c r="D40" i="39"/>
  <c r="B36" i="48" s="1"/>
  <c r="I40" i="39"/>
  <c r="N40" i="39"/>
  <c r="D41" i="39"/>
  <c r="F36" i="48" s="1"/>
  <c r="I41" i="39"/>
  <c r="N41" i="39" s="1"/>
  <c r="S41" i="39" s="1"/>
  <c r="X41" i="39" s="1"/>
  <c r="AC41" i="39" s="1"/>
  <c r="AH41" i="39" s="1"/>
  <c r="AM41" i="39" s="1"/>
  <c r="D42" i="39"/>
  <c r="J36" i="48"/>
  <c r="I42" i="39"/>
  <c r="N42" i="39" s="1"/>
  <c r="S42" i="39" s="1"/>
  <c r="X42" i="39" s="1"/>
  <c r="AC42" i="39" s="1"/>
  <c r="AH42" i="39" s="1"/>
  <c r="AM42" i="39" s="1"/>
  <c r="I45" i="39"/>
  <c r="I46" i="39"/>
  <c r="E48" i="39"/>
  <c r="N36" i="48" s="1"/>
  <c r="I48" i="39"/>
  <c r="E49" i="39"/>
  <c r="R36" i="48" s="1"/>
  <c r="I49" i="39"/>
  <c r="E51" i="39"/>
  <c r="V36" i="48" s="1"/>
  <c r="I51" i="39"/>
  <c r="E52" i="39"/>
  <c r="Z36" i="48" s="1"/>
  <c r="I52" i="39"/>
  <c r="I53" i="39"/>
  <c r="D20" i="48"/>
  <c r="F20" i="48"/>
  <c r="I20" i="48"/>
  <c r="K20" i="48"/>
  <c r="L20" i="48"/>
  <c r="M20" i="48"/>
  <c r="D16" i="48"/>
  <c r="F16" i="48"/>
  <c r="I16" i="48"/>
  <c r="K16" i="48"/>
  <c r="L16" i="48"/>
  <c r="D12" i="48"/>
  <c r="F12" i="48"/>
  <c r="K12" i="48"/>
  <c r="L12" i="48"/>
  <c r="M12" i="48"/>
  <c r="D8" i="48"/>
  <c r="F8" i="48"/>
  <c r="I8" i="48"/>
  <c r="K8" i="48"/>
  <c r="L8" i="48"/>
  <c r="P2" i="32"/>
  <c r="F33" i="32"/>
  <c r="B20" i="48" s="1"/>
  <c r="O33" i="32"/>
  <c r="F34" i="32"/>
  <c r="G20" i="48" s="1"/>
  <c r="O34" i="32"/>
  <c r="AL2" i="40"/>
  <c r="X6" i="40"/>
  <c r="X7" i="40"/>
  <c r="AC7" i="40"/>
  <c r="AA7" i="39" s="1"/>
  <c r="AE7" i="39" s="1"/>
  <c r="X8" i="40"/>
  <c r="Z8" i="40" s="1"/>
  <c r="L8" i="39" s="1"/>
  <c r="P8" i="39" s="1"/>
  <c r="AD8" i="40"/>
  <c r="AF8" i="39" s="1"/>
  <c r="AJ8" i="39" s="1"/>
  <c r="AH8" i="40"/>
  <c r="AZ8" i="39" s="1"/>
  <c r="D22" i="48" s="1"/>
  <c r="X9" i="40"/>
  <c r="AG9" i="40" s="1"/>
  <c r="AU9" i="39"/>
  <c r="AY9" i="39" s="1"/>
  <c r="X10" i="40"/>
  <c r="Z10" i="40"/>
  <c r="L10" i="39" s="1"/>
  <c r="P10" i="39" s="1"/>
  <c r="AB10" i="40"/>
  <c r="V10" i="39" s="1"/>
  <c r="Z10" i="39"/>
  <c r="AD10" i="40"/>
  <c r="AF10" i="39" s="1"/>
  <c r="AJ10" i="39" s="1"/>
  <c r="AH10" i="40"/>
  <c r="AZ10" i="39" s="1"/>
  <c r="F22" i="48" s="1"/>
  <c r="X11" i="40"/>
  <c r="AB11" i="40"/>
  <c r="V11" i="39" s="1"/>
  <c r="Z11" i="39" s="1"/>
  <c r="AH11" i="40"/>
  <c r="AZ11" i="39" s="1"/>
  <c r="AJ11" i="40"/>
  <c r="BJ11" i="39" s="1"/>
  <c r="X12" i="40"/>
  <c r="AE12" i="40" s="1"/>
  <c r="AK12" i="39" s="1"/>
  <c r="AO12" i="39" s="1"/>
  <c r="X13" i="40"/>
  <c r="AA13" i="40"/>
  <c r="Q13" i="39" s="1"/>
  <c r="U13" i="39" s="1"/>
  <c r="AD13" i="40"/>
  <c r="AF13" i="39" s="1"/>
  <c r="AJ13" i="39" s="1"/>
  <c r="AF13" i="40"/>
  <c r="AP13" i="39" s="1"/>
  <c r="AT13" i="39" s="1"/>
  <c r="AH13" i="40"/>
  <c r="AZ13" i="39"/>
  <c r="I22" i="48" s="1"/>
  <c r="X14" i="40"/>
  <c r="Y14" i="40"/>
  <c r="G14" i="39" s="1"/>
  <c r="K14" i="39" s="1"/>
  <c r="Z14" i="40"/>
  <c r="L14" i="39"/>
  <c r="P14" i="39" s="1"/>
  <c r="AA14" i="40"/>
  <c r="Q14" i="39" s="1"/>
  <c r="U14" i="39" s="1"/>
  <c r="AB14" i="40"/>
  <c r="V14" i="39" s="1"/>
  <c r="Z14" i="39" s="1"/>
  <c r="AC14" i="40"/>
  <c r="AA14" i="39" s="1"/>
  <c r="AE14" i="39"/>
  <c r="AD14" i="40"/>
  <c r="AF14" i="39"/>
  <c r="AJ14" i="39" s="1"/>
  <c r="AE14" i="40"/>
  <c r="AK14" i="39"/>
  <c r="AO14" i="39" s="1"/>
  <c r="AF14" i="40"/>
  <c r="AP14" i="39" s="1"/>
  <c r="AT14" i="39" s="1"/>
  <c r="AG14" i="40"/>
  <c r="AU14" i="39" s="1"/>
  <c r="AY14" i="39" s="1"/>
  <c r="AH14" i="40"/>
  <c r="AZ14" i="39"/>
  <c r="J22" i="48" s="1"/>
  <c r="AI14" i="40"/>
  <c r="BE14" i="39" s="1"/>
  <c r="J26" i="48" s="1"/>
  <c r="AJ14" i="40"/>
  <c r="BJ14" i="39" s="1"/>
  <c r="J30" i="48"/>
  <c r="AK14" i="40"/>
  <c r="BO14" i="39"/>
  <c r="J34" i="48" s="1"/>
  <c r="X15" i="40"/>
  <c r="Y15" i="40"/>
  <c r="G15" i="39" s="1"/>
  <c r="Z15" i="40"/>
  <c r="L15" i="39"/>
  <c r="P15" i="39" s="1"/>
  <c r="AA15" i="40"/>
  <c r="Q15" i="39" s="1"/>
  <c r="U15" i="39" s="1"/>
  <c r="AB15" i="40"/>
  <c r="V15" i="39" s="1"/>
  <c r="Z15" i="39" s="1"/>
  <c r="AC15" i="40"/>
  <c r="AA15" i="39" s="1"/>
  <c r="AE15" i="39" s="1"/>
  <c r="AD15" i="40"/>
  <c r="AF15" i="39"/>
  <c r="AJ15" i="39"/>
  <c r="AE15" i="40"/>
  <c r="AK15" i="39"/>
  <c r="AO15" i="39" s="1"/>
  <c r="AF15" i="40"/>
  <c r="AP15" i="39"/>
  <c r="AT15" i="39" s="1"/>
  <c r="AG15" i="40"/>
  <c r="AU15" i="39"/>
  <c r="AY15" i="39" s="1"/>
  <c r="AH15" i="40"/>
  <c r="AZ15" i="39"/>
  <c r="K22" i="48" s="1"/>
  <c r="AI15" i="40"/>
  <c r="BE15" i="39" s="1"/>
  <c r="K26" i="48" s="1"/>
  <c r="AJ15" i="40"/>
  <c r="BJ15" i="39" s="1"/>
  <c r="AK15" i="40"/>
  <c r="BO15" i="39"/>
  <c r="X16" i="40"/>
  <c r="Y16" i="40"/>
  <c r="G16" i="39" s="1"/>
  <c r="K16" i="39"/>
  <c r="AC16" i="40"/>
  <c r="AA16" i="39" s="1"/>
  <c r="AE16" i="39"/>
  <c r="X17" i="40"/>
  <c r="X18" i="40"/>
  <c r="X19" i="40"/>
  <c r="AH19" i="40" s="1"/>
  <c r="AZ19" i="39" s="1"/>
  <c r="BD19" i="39"/>
  <c r="AI19" i="40"/>
  <c r="BE19" i="39" s="1"/>
  <c r="X20" i="40"/>
  <c r="Z20" i="40"/>
  <c r="L20" i="39" s="1"/>
  <c r="P20" i="39" s="1"/>
  <c r="AA20" i="40"/>
  <c r="Q20" i="39" s="1"/>
  <c r="U20" i="39"/>
  <c r="AB20" i="40"/>
  <c r="V20" i="39" s="1"/>
  <c r="Z20" i="39" s="1"/>
  <c r="AD20" i="40"/>
  <c r="AF20" i="39" s="1"/>
  <c r="AJ20" i="39" s="1"/>
  <c r="AE20" i="40"/>
  <c r="AK20" i="39" s="1"/>
  <c r="AO20" i="39"/>
  <c r="AF20" i="40"/>
  <c r="AP20" i="39"/>
  <c r="AT20" i="39"/>
  <c r="AH20" i="40"/>
  <c r="AZ20" i="39" s="1"/>
  <c r="AI20" i="40"/>
  <c r="BE20" i="39"/>
  <c r="AJ20" i="40"/>
  <c r="BJ20" i="39"/>
  <c r="P30" i="48" s="1"/>
  <c r="X21" i="40"/>
  <c r="Y21" i="40" s="1"/>
  <c r="G21" i="39"/>
  <c r="K21" i="39" s="1"/>
  <c r="Z21" i="40"/>
  <c r="L21" i="39" s="1"/>
  <c r="AA21" i="40"/>
  <c r="Q21" i="39" s="1"/>
  <c r="U21" i="39" s="1"/>
  <c r="AB21" i="40"/>
  <c r="V21" i="39" s="1"/>
  <c r="AD21" i="40"/>
  <c r="AF21" i="39" s="1"/>
  <c r="AJ21" i="39"/>
  <c r="AE21" i="40"/>
  <c r="AK21" i="39" s="1"/>
  <c r="AF21" i="40"/>
  <c r="AP21" i="39" s="1"/>
  <c r="AH21" i="40"/>
  <c r="AZ21" i="39" s="1"/>
  <c r="AI21" i="40"/>
  <c r="BE21" i="39"/>
  <c r="Q26" i="48"/>
  <c r="AJ21" i="40"/>
  <c r="BJ21" i="39" s="1"/>
  <c r="Q30" i="48" s="1"/>
  <c r="AK21" i="40"/>
  <c r="BO21" i="39" s="1"/>
  <c r="Q34" i="48" s="1"/>
  <c r="X22" i="40"/>
  <c r="Y22" i="40" s="1"/>
  <c r="G22" i="39" s="1"/>
  <c r="K22" i="39" s="1"/>
  <c r="AA22" i="40"/>
  <c r="Q22" i="39"/>
  <c r="U22" i="39" s="1"/>
  <c r="AB22" i="40"/>
  <c r="V22" i="39" s="1"/>
  <c r="Z22" i="39" s="1"/>
  <c r="AD22" i="40"/>
  <c r="AF22" i="39"/>
  <c r="AJ22" i="39" s="1"/>
  <c r="AE22" i="40"/>
  <c r="AK22" i="39" s="1"/>
  <c r="AO22" i="39" s="1"/>
  <c r="AG22" i="40"/>
  <c r="AU22" i="39" s="1"/>
  <c r="AY22" i="39" s="1"/>
  <c r="AI22" i="40"/>
  <c r="BE22" i="39" s="1"/>
  <c r="R26" i="48" s="1"/>
  <c r="AJ22" i="40"/>
  <c r="BJ22" i="39" s="1"/>
  <c r="AK22" i="40"/>
  <c r="BO22" i="39" s="1"/>
  <c r="X23" i="40"/>
  <c r="AH23" i="40" s="1"/>
  <c r="AZ23" i="39" s="1"/>
  <c r="S22" i="48"/>
  <c r="X24" i="40"/>
  <c r="AD24" i="40"/>
  <c r="AF24" i="39" s="1"/>
  <c r="AJ24" i="39" s="1"/>
  <c r="AH24" i="40"/>
  <c r="AZ24" i="39" s="1"/>
  <c r="X25" i="40"/>
  <c r="AF25" i="40" s="1"/>
  <c r="AP25" i="39" s="1"/>
  <c r="AD25" i="40"/>
  <c r="AF25" i="39" s="1"/>
  <c r="AJ25" i="39" s="1"/>
  <c r="AB25" i="40"/>
  <c r="V25" i="39" s="1"/>
  <c r="AC25" i="40"/>
  <c r="AA25" i="39" s="1"/>
  <c r="AE25" i="40"/>
  <c r="AK25" i="39" s="1"/>
  <c r="AJ25" i="40"/>
  <c r="BJ25" i="39" s="1"/>
  <c r="X26" i="40"/>
  <c r="AA26" i="40"/>
  <c r="Q26" i="39" s="1"/>
  <c r="U26" i="39" s="1"/>
  <c r="Z26" i="40"/>
  <c r="L26" i="39" s="1"/>
  <c r="P26" i="39" s="1"/>
  <c r="AB26" i="40"/>
  <c r="V26" i="39" s="1"/>
  <c r="Z26" i="39" s="1"/>
  <c r="AD26" i="40"/>
  <c r="AF26" i="39" s="1"/>
  <c r="AJ26" i="39" s="1"/>
  <c r="AE26" i="40"/>
  <c r="AK26" i="39"/>
  <c r="AO26" i="39" s="1"/>
  <c r="AF26" i="40"/>
  <c r="AP26" i="39"/>
  <c r="AT26" i="39"/>
  <c r="AI26" i="40"/>
  <c r="BE26" i="39" s="1"/>
  <c r="V26" i="48"/>
  <c r="AK26" i="40"/>
  <c r="BO26" i="39"/>
  <c r="X27" i="40"/>
  <c r="AC27" i="40"/>
  <c r="AA27" i="39"/>
  <c r="AE27" i="39" s="1"/>
  <c r="AF27" i="40"/>
  <c r="AP27" i="39"/>
  <c r="AT27" i="39"/>
  <c r="AJ27" i="40"/>
  <c r="BJ27" i="39" s="1"/>
  <c r="X28" i="40"/>
  <c r="AB28" i="40" s="1"/>
  <c r="V28" i="39" s="1"/>
  <c r="Z28" i="39" s="1"/>
  <c r="X29" i="40"/>
  <c r="X30" i="40"/>
  <c r="Y30" i="40" s="1"/>
  <c r="G30" i="39" s="1"/>
  <c r="K30" i="39" s="1"/>
  <c r="AA30" i="40"/>
  <c r="Q30" i="39" s="1"/>
  <c r="U30" i="39"/>
  <c r="AI30" i="40"/>
  <c r="BE30" i="39"/>
  <c r="Z26" i="48" s="1"/>
  <c r="X31" i="40"/>
  <c r="X32" i="40"/>
  <c r="Y32" i="40" s="1"/>
  <c r="G32" i="39"/>
  <c r="K32" i="39" s="1"/>
  <c r="AB32" i="40"/>
  <c r="V32" i="39" s="1"/>
  <c r="Z32" i="39" s="1"/>
  <c r="X33" i="40"/>
  <c r="AD33" i="40"/>
  <c r="AF33" i="39" s="1"/>
  <c r="AJ33" i="39" s="1"/>
  <c r="X34" i="40"/>
  <c r="AD34" i="40" s="1"/>
  <c r="AA34" i="40"/>
  <c r="Q34" i="39" s="1"/>
  <c r="Z34" i="40"/>
  <c r="L34" i="39" s="1"/>
  <c r="P34" i="39"/>
  <c r="U34" i="39"/>
  <c r="AB34" i="40"/>
  <c r="V34" i="39" s="1"/>
  <c r="Z34" i="39" s="1"/>
  <c r="AC34" i="40"/>
  <c r="AA34" i="39"/>
  <c r="AE34" i="39" s="1"/>
  <c r="AF34" i="39"/>
  <c r="AJ34" i="39" s="1"/>
  <c r="AE34" i="40"/>
  <c r="AK34" i="39" s="1"/>
  <c r="AO34" i="39" s="1"/>
  <c r="AF34" i="40"/>
  <c r="AP34" i="39"/>
  <c r="AT34" i="39" s="1"/>
  <c r="AH34" i="40"/>
  <c r="AZ34" i="39"/>
  <c r="AD22" i="48" s="1"/>
  <c r="AI34" i="40"/>
  <c r="BE34" i="39" s="1"/>
  <c r="AJ34" i="40"/>
  <c r="BJ34" i="39"/>
  <c r="X35" i="40"/>
  <c r="Y35" i="40"/>
  <c r="G35" i="39"/>
  <c r="K35" i="39" s="1"/>
  <c r="Z35" i="40"/>
  <c r="L35" i="39" s="1"/>
  <c r="P35" i="39" s="1"/>
  <c r="AA35" i="40"/>
  <c r="Q35" i="39" s="1"/>
  <c r="AB35" i="40"/>
  <c r="V35" i="39" s="1"/>
  <c r="Z35" i="39" s="1"/>
  <c r="AC35" i="40"/>
  <c r="AA35" i="39"/>
  <c r="AE35" i="39" s="1"/>
  <c r="AD35" i="40"/>
  <c r="AF35" i="39" s="1"/>
  <c r="AE35" i="40"/>
  <c r="AK35" i="39"/>
  <c r="AO35" i="39" s="1"/>
  <c r="AF35" i="40"/>
  <c r="AP35" i="39" s="1"/>
  <c r="AT35" i="39" s="1"/>
  <c r="AG35" i="40"/>
  <c r="AU35" i="39" s="1"/>
  <c r="AH35" i="40"/>
  <c r="AZ35" i="39"/>
  <c r="AE22" i="48"/>
  <c r="AI35" i="40"/>
  <c r="BE35" i="39"/>
  <c r="AE26" i="48" s="1"/>
  <c r="AJ35" i="40"/>
  <c r="BJ35" i="39" s="1"/>
  <c r="AK35" i="40"/>
  <c r="BO35" i="39" s="1"/>
  <c r="X36" i="40"/>
  <c r="AC36" i="40" s="1"/>
  <c r="Y36" i="40"/>
  <c r="G36" i="39" s="1"/>
  <c r="K36" i="39" s="1"/>
  <c r="Z36" i="40"/>
  <c r="L36" i="39" s="1"/>
  <c r="P36" i="39"/>
  <c r="AB36" i="40"/>
  <c r="V36" i="39" s="1"/>
  <c r="Z36" i="39" s="1"/>
  <c r="AA36" i="39"/>
  <c r="AE36" i="39"/>
  <c r="AE36" i="40"/>
  <c r="AK36" i="39" s="1"/>
  <c r="AO36" i="39" s="1"/>
  <c r="AF36" i="40"/>
  <c r="AP36" i="39" s="1"/>
  <c r="AT36" i="39" s="1"/>
  <c r="AH36" i="40"/>
  <c r="AZ36" i="39" s="1"/>
  <c r="AF22" i="48" s="1"/>
  <c r="AI36" i="40"/>
  <c r="BE36" i="39" s="1"/>
  <c r="AJ36" i="40"/>
  <c r="BJ36" i="39" s="1"/>
  <c r="X37" i="40"/>
  <c r="AB37" i="40"/>
  <c r="V37" i="39"/>
  <c r="Z37" i="39" s="1"/>
  <c r="Z37" i="40"/>
  <c r="L37" i="39" s="1"/>
  <c r="P37" i="39" s="1"/>
  <c r="AD37" i="40"/>
  <c r="AF37" i="39" s="1"/>
  <c r="AJ37" i="39"/>
  <c r="AF37" i="40"/>
  <c r="AP37" i="39"/>
  <c r="AH37" i="40"/>
  <c r="AZ37" i="39"/>
  <c r="X38" i="40"/>
  <c r="Z38" i="40" s="1"/>
  <c r="L38" i="39" s="1"/>
  <c r="P38" i="39" s="1"/>
  <c r="AD38" i="40"/>
  <c r="AF38" i="39" s="1"/>
  <c r="AJ38" i="39" s="1"/>
  <c r="AH38" i="40"/>
  <c r="AZ38" i="39"/>
  <c r="AH22" i="48" s="1"/>
  <c r="X39" i="40"/>
  <c r="Y39" i="40"/>
  <c r="G39" i="39"/>
  <c r="K39" i="39" s="1"/>
  <c r="Z39" i="40"/>
  <c r="L39" i="39" s="1"/>
  <c r="AA39" i="40"/>
  <c r="Q39" i="39" s="1"/>
  <c r="AB39" i="40"/>
  <c r="V39" i="39"/>
  <c r="Z39" i="39"/>
  <c r="AC39" i="40"/>
  <c r="AA39" i="39"/>
  <c r="AD39" i="40"/>
  <c r="AF39" i="39"/>
  <c r="AE39" i="40"/>
  <c r="AK39" i="39" s="1"/>
  <c r="AF39" i="40"/>
  <c r="AP39" i="39"/>
  <c r="AT39" i="39"/>
  <c r="AG39" i="40"/>
  <c r="AU39" i="39"/>
  <c r="AH39" i="40"/>
  <c r="AZ39" i="39"/>
  <c r="AI22" i="48" s="1"/>
  <c r="AI39" i="40"/>
  <c r="BE39" i="39" s="1"/>
  <c r="BI39" i="39" s="1"/>
  <c r="AJ39" i="40"/>
  <c r="BJ39" i="39" s="1"/>
  <c r="AK39" i="40"/>
  <c r="BO39" i="39" s="1"/>
  <c r="AI34" i="48" s="1"/>
  <c r="X40" i="40"/>
  <c r="AB40" i="40" s="1"/>
  <c r="V40" i="39" s="1"/>
  <c r="Z40" i="40"/>
  <c r="L40" i="39" s="1"/>
  <c r="AA40" i="40"/>
  <c r="Q40" i="39" s="1"/>
  <c r="AE40" i="40"/>
  <c r="AK40" i="39" s="1"/>
  <c r="AF40" i="40"/>
  <c r="AP40" i="39" s="1"/>
  <c r="AG40" i="40"/>
  <c r="AU40" i="39" s="1"/>
  <c r="AI40" i="40"/>
  <c r="BE40" i="39" s="1"/>
  <c r="AJ26" i="48" s="1"/>
  <c r="AJ40" i="40"/>
  <c r="BJ40" i="39" s="1"/>
  <c r="AK40" i="40"/>
  <c r="BO40" i="39" s="1"/>
  <c r="X41" i="40"/>
  <c r="Z41" i="40"/>
  <c r="L41" i="39" s="1"/>
  <c r="AB41" i="40"/>
  <c r="V41" i="39" s="1"/>
  <c r="AD41" i="40"/>
  <c r="AF41" i="39" s="1"/>
  <c r="AF41" i="40"/>
  <c r="AP41" i="39" s="1"/>
  <c r="AH41" i="40"/>
  <c r="AZ41" i="39" s="1"/>
  <c r="AJ41" i="40"/>
  <c r="BJ41" i="39"/>
  <c r="AK41" i="40"/>
  <c r="BO41" i="39" s="1"/>
  <c r="X42" i="40"/>
  <c r="AD42" i="40" s="1"/>
  <c r="AF42" i="39" s="1"/>
  <c r="Y42" i="40"/>
  <c r="G42" i="39" s="1"/>
  <c r="K42" i="39" s="1"/>
  <c r="AA42" i="40"/>
  <c r="Q42" i="39"/>
  <c r="AB42" i="40"/>
  <c r="V42" i="39" s="1"/>
  <c r="AC42" i="40"/>
  <c r="AA42" i="39" s="1"/>
  <c r="AF42" i="40"/>
  <c r="AP42" i="39" s="1"/>
  <c r="AG42" i="40"/>
  <c r="AU42" i="39" s="1"/>
  <c r="AH42" i="40"/>
  <c r="AZ42" i="39" s="1"/>
  <c r="AJ42" i="40"/>
  <c r="BJ42" i="39" s="1"/>
  <c r="AK42" i="40"/>
  <c r="BO42" i="39" s="1"/>
  <c r="Y43" i="40"/>
  <c r="G45" i="39"/>
  <c r="K45" i="39" s="1"/>
  <c r="Z43" i="40"/>
  <c r="L45" i="39"/>
  <c r="P45" i="39"/>
  <c r="I11" i="17"/>
  <c r="AA43" i="40"/>
  <c r="Q45" i="39"/>
  <c r="U45" i="39"/>
  <c r="J11" i="17" s="1"/>
  <c r="AB43" i="40"/>
  <c r="V45" i="39"/>
  <c r="Z45" i="39"/>
  <c r="AC43" i="40"/>
  <c r="AA45" i="39" s="1"/>
  <c r="AE45" i="39"/>
  <c r="L11" i="17" s="1"/>
  <c r="AD43" i="40"/>
  <c r="AF45" i="39" s="1"/>
  <c r="AJ45" i="39" s="1"/>
  <c r="AE43" i="40"/>
  <c r="AK45" i="39"/>
  <c r="AO45" i="39" s="1"/>
  <c r="AF43" i="40"/>
  <c r="AP45" i="39" s="1"/>
  <c r="AT45" i="39" s="1"/>
  <c r="AG43" i="40"/>
  <c r="AU45" i="39" s="1"/>
  <c r="AY45" i="39" s="1"/>
  <c r="AH43" i="40"/>
  <c r="AZ45" i="39" s="1"/>
  <c r="AI43" i="40"/>
  <c r="BE45" i="39" s="1"/>
  <c r="AM26" i="48" s="1"/>
  <c r="BI45" i="39"/>
  <c r="R11" i="17"/>
  <c r="M13" i="13"/>
  <c r="AJ43" i="40"/>
  <c r="BJ45" i="39"/>
  <c r="AM30" i="48" s="1"/>
  <c r="AK43" i="40"/>
  <c r="BO45" i="39"/>
  <c r="BS45" i="39" s="1"/>
  <c r="O13" i="13"/>
  <c r="Y44" i="40"/>
  <c r="G46" i="39"/>
  <c r="K46" i="39" s="1"/>
  <c r="Z44" i="40"/>
  <c r="L46" i="39"/>
  <c r="AA44" i="40"/>
  <c r="Q46" i="39"/>
  <c r="U46" i="39" s="1"/>
  <c r="AB44" i="40"/>
  <c r="V46" i="39"/>
  <c r="AC44" i="40"/>
  <c r="AA46" i="39"/>
  <c r="AD44" i="40"/>
  <c r="AF46" i="39"/>
  <c r="AJ46" i="39"/>
  <c r="AE44" i="40"/>
  <c r="AK46" i="39" s="1"/>
  <c r="AO46" i="39" s="1"/>
  <c r="AF44" i="40"/>
  <c r="AP46" i="39"/>
  <c r="AG44" i="40"/>
  <c r="AU46" i="39"/>
  <c r="AY46" i="39"/>
  <c r="AH44" i="40"/>
  <c r="AZ46" i="39" s="1"/>
  <c r="AI44" i="40"/>
  <c r="BE46" i="39" s="1"/>
  <c r="AJ44" i="40"/>
  <c r="BJ46" i="39"/>
  <c r="AK44" i="40"/>
  <c r="BO46" i="39" s="1"/>
  <c r="AN34" i="48" s="1"/>
  <c r="F46" i="40"/>
  <c r="Y46" i="40"/>
  <c r="G48" i="39" s="1"/>
  <c r="K48" i="39" s="1"/>
  <c r="Z46" i="40"/>
  <c r="L48" i="39"/>
  <c r="P48" i="39"/>
  <c r="AA46" i="40"/>
  <c r="Q48" i="39" s="1"/>
  <c r="AB46" i="40"/>
  <c r="V48" i="39" s="1"/>
  <c r="Z48" i="39" s="1"/>
  <c r="Z47" i="39" s="1"/>
  <c r="AC46" i="40"/>
  <c r="AA48" i="39"/>
  <c r="AD46" i="40"/>
  <c r="AF48" i="39" s="1"/>
  <c r="AE46" i="40"/>
  <c r="AK48" i="39" s="1"/>
  <c r="AO48" i="39" s="1"/>
  <c r="AF46" i="40"/>
  <c r="AP48" i="39"/>
  <c r="AG46" i="40"/>
  <c r="AU48" i="39" s="1"/>
  <c r="AY48" i="39" s="1"/>
  <c r="AY47" i="39" s="1"/>
  <c r="AH46" i="40"/>
  <c r="AZ48" i="39"/>
  <c r="AI46" i="40"/>
  <c r="BE48" i="39"/>
  <c r="BI48" i="39"/>
  <c r="AJ46" i="40"/>
  <c r="BJ48" i="39" s="1"/>
  <c r="AK46" i="40"/>
  <c r="BO48" i="39" s="1"/>
  <c r="AM46" i="40"/>
  <c r="AX48" i="39" s="1"/>
  <c r="BR48" i="39"/>
  <c r="Q36" i="48" s="1"/>
  <c r="F47" i="40"/>
  <c r="Y47" i="40"/>
  <c r="G49" i="39"/>
  <c r="K49" i="39"/>
  <c r="Z47" i="40"/>
  <c r="L49" i="39" s="1"/>
  <c r="AA47" i="40"/>
  <c r="Q49" i="39" s="1"/>
  <c r="U49" i="39" s="1"/>
  <c r="AB47" i="40"/>
  <c r="V49" i="39"/>
  <c r="Z49" i="39"/>
  <c r="AC47" i="40"/>
  <c r="AA49" i="39"/>
  <c r="AE49" i="39" s="1"/>
  <c r="AD47" i="40"/>
  <c r="AF49" i="39" s="1"/>
  <c r="AJ49" i="39" s="1"/>
  <c r="AE47" i="40"/>
  <c r="AK49" i="39"/>
  <c r="AO49" i="39" s="1"/>
  <c r="AF47" i="40"/>
  <c r="AP49" i="39" s="1"/>
  <c r="AT49" i="39" s="1"/>
  <c r="AG47" i="40"/>
  <c r="AU49" i="39"/>
  <c r="AY49" i="39"/>
  <c r="AH47" i="40"/>
  <c r="AZ49" i="39"/>
  <c r="AI47" i="40"/>
  <c r="BE49" i="39" s="1"/>
  <c r="BI49" i="39" s="1"/>
  <c r="AJ47" i="40"/>
  <c r="BJ49" i="39"/>
  <c r="BN49" i="39"/>
  <c r="AP30" i="48"/>
  <c r="AK47" i="40"/>
  <c r="BO49" i="39"/>
  <c r="AM47" i="40"/>
  <c r="AX49" i="39" s="1"/>
  <c r="BR49" i="39"/>
  <c r="U36" i="48" s="1"/>
  <c r="F49" i="40"/>
  <c r="Y49" i="40"/>
  <c r="G51" i="39" s="1"/>
  <c r="K51" i="39"/>
  <c r="Z49" i="40"/>
  <c r="AA49" i="40"/>
  <c r="Q51" i="39" s="1"/>
  <c r="U51" i="39" s="1"/>
  <c r="AB49" i="40"/>
  <c r="V51" i="39"/>
  <c r="Z51" i="39" s="1"/>
  <c r="AC49" i="40"/>
  <c r="AA51" i="39"/>
  <c r="AE51" i="39" s="1"/>
  <c r="AD49" i="40"/>
  <c r="AF51" i="39"/>
  <c r="AJ51" i="39"/>
  <c r="AE49" i="40"/>
  <c r="AK51" i="39" s="1"/>
  <c r="AO51" i="39" s="1"/>
  <c r="AF49" i="40"/>
  <c r="AP51" i="39" s="1"/>
  <c r="AT51" i="39" s="1"/>
  <c r="AG49" i="40"/>
  <c r="AU51" i="39"/>
  <c r="AY51" i="39" s="1"/>
  <c r="AY50" i="39"/>
  <c r="AH49" i="40"/>
  <c r="AZ51" i="39"/>
  <c r="AI49" i="40"/>
  <c r="BE51" i="39"/>
  <c r="AJ49" i="40"/>
  <c r="BJ51" i="39"/>
  <c r="AR30" i="48" s="1"/>
  <c r="AK49" i="40"/>
  <c r="BO51" i="39"/>
  <c r="AM49" i="40"/>
  <c r="BR51" i="39"/>
  <c r="Y36" i="48" s="1"/>
  <c r="AX51" i="39"/>
  <c r="F50" i="40"/>
  <c r="Y50" i="40"/>
  <c r="G52" i="39" s="1"/>
  <c r="K52" i="39" s="1"/>
  <c r="Z50" i="40"/>
  <c r="AA50" i="40"/>
  <c r="Q52" i="39" s="1"/>
  <c r="U52" i="39" s="1"/>
  <c r="AB50" i="40"/>
  <c r="V52" i="39"/>
  <c r="Z52" i="39" s="1"/>
  <c r="AC50" i="40"/>
  <c r="AA52" i="39"/>
  <c r="AE52" i="39"/>
  <c r="AD50" i="40"/>
  <c r="AF52" i="39" s="1"/>
  <c r="AJ52" i="39" s="1"/>
  <c r="AE50" i="40"/>
  <c r="AK52" i="39" s="1"/>
  <c r="AO52" i="39" s="1"/>
  <c r="AF50" i="40"/>
  <c r="AP52" i="39"/>
  <c r="AT52" i="39" s="1"/>
  <c r="AT50" i="39"/>
  <c r="AG50" i="40"/>
  <c r="AU52" i="39"/>
  <c r="AY52" i="39" s="1"/>
  <c r="AH50" i="40"/>
  <c r="AZ52" i="39"/>
  <c r="AI50" i="40"/>
  <c r="BE52" i="39"/>
  <c r="AJ50" i="40"/>
  <c r="BJ52" i="39"/>
  <c r="AK50" i="40"/>
  <c r="BO52" i="39"/>
  <c r="BS52" i="39"/>
  <c r="AM50" i="40"/>
  <c r="AX52" i="39" s="1"/>
  <c r="BR52" i="39"/>
  <c r="AC36" i="48" s="1"/>
  <c r="Y51" i="40"/>
  <c r="G53" i="39"/>
  <c r="K53" i="39" s="1"/>
  <c r="Z51" i="40"/>
  <c r="L53" i="39" s="1"/>
  <c r="P53" i="39"/>
  <c r="I15" i="17" s="1"/>
  <c r="AA51" i="40"/>
  <c r="Q53" i="39"/>
  <c r="U53" i="39"/>
  <c r="AB51" i="40"/>
  <c r="V53" i="39" s="1"/>
  <c r="Z53" i="39" s="1"/>
  <c r="K15" i="17" s="1"/>
  <c r="AC51" i="40"/>
  <c r="AA53" i="39"/>
  <c r="AE53" i="39"/>
  <c r="AD51" i="40"/>
  <c r="AF53" i="39" s="1"/>
  <c r="AJ53" i="39"/>
  <c r="AK53" i="39"/>
  <c r="AO53" i="39"/>
  <c r="AF51" i="40"/>
  <c r="AP53" i="39"/>
  <c r="AT53" i="39"/>
  <c r="O15" i="17"/>
  <c r="J21" i="13" s="1"/>
  <c r="AG51" i="40"/>
  <c r="AU53" i="39" s="1"/>
  <c r="AY53" i="39" s="1"/>
  <c r="AH51" i="40"/>
  <c r="AZ53" i="39" s="1"/>
  <c r="BD53" i="39" s="1"/>
  <c r="Q15" i="17"/>
  <c r="L21" i="13"/>
  <c r="AI51" i="40"/>
  <c r="BE53" i="39"/>
  <c r="BI53" i="39" s="1"/>
  <c r="R15" i="17"/>
  <c r="M21" i="13" s="1"/>
  <c r="AJ51" i="40"/>
  <c r="BJ53" i="39"/>
  <c r="BN53" i="39" s="1"/>
  <c r="N21" i="13"/>
  <c r="AK51" i="40"/>
  <c r="BO53" i="39"/>
  <c r="BS53" i="39" s="1"/>
  <c r="AP6" i="23"/>
  <c r="BD6" i="23"/>
  <c r="H6" i="32"/>
  <c r="AQ6" i="23"/>
  <c r="BE6" i="23"/>
  <c r="R6" i="32" s="1"/>
  <c r="AR6" i="23"/>
  <c r="BF6" i="23" s="1"/>
  <c r="AB6" i="32" s="1"/>
  <c r="AS6" i="23"/>
  <c r="BG6" i="23"/>
  <c r="AL6" i="32" s="1"/>
  <c r="AT6" i="23"/>
  <c r="BH6" i="23"/>
  <c r="AV6" i="32" s="1"/>
  <c r="AU6" i="23"/>
  <c r="BI6" i="23" s="1"/>
  <c r="BF6" i="32" s="1"/>
  <c r="AV6" i="23"/>
  <c r="BJ6" i="23"/>
  <c r="BP6" i="32" s="1"/>
  <c r="BY6" i="32" s="1"/>
  <c r="AW6" i="23"/>
  <c r="BK6" i="23"/>
  <c r="BZ6" i="32" s="1"/>
  <c r="AX6" i="23"/>
  <c r="BL6" i="23"/>
  <c r="CJ6" i="32" s="1"/>
  <c r="AY6" i="23"/>
  <c r="BM6" i="23" s="1"/>
  <c r="CT6" i="32" s="1"/>
  <c r="AZ6" i="23"/>
  <c r="BN6" i="23" s="1"/>
  <c r="DD6" i="32" s="1"/>
  <c r="B10" i="48"/>
  <c r="BA6" i="23"/>
  <c r="BO6" i="23"/>
  <c r="DN6" i="32" s="1"/>
  <c r="B14" i="48" s="1"/>
  <c r="BB6" i="23"/>
  <c r="BP6" i="23" s="1"/>
  <c r="DX6" i="32" s="1"/>
  <c r="AP7" i="23"/>
  <c r="BD7" i="23" s="1"/>
  <c r="H7" i="32" s="1"/>
  <c r="Q7" i="32" s="1"/>
  <c r="AQ7" i="23"/>
  <c r="BE7" i="23" s="1"/>
  <c r="R7" i="32" s="1"/>
  <c r="V7" i="32" s="1"/>
  <c r="AR7" i="23"/>
  <c r="BF7" i="23"/>
  <c r="AB7" i="32" s="1"/>
  <c r="AS7" i="23"/>
  <c r="BG7" i="23"/>
  <c r="AL7" i="32" s="1"/>
  <c r="AT7" i="23"/>
  <c r="AU7" i="23"/>
  <c r="BI7" i="23" s="1"/>
  <c r="BF7" i="32" s="1"/>
  <c r="AV7" i="23"/>
  <c r="BJ7" i="23" s="1"/>
  <c r="AW7" i="23"/>
  <c r="AX7" i="23"/>
  <c r="BL7" i="23" s="1"/>
  <c r="CJ7" i="32" s="1"/>
  <c r="CS7" i="32" s="1"/>
  <c r="AY7" i="23"/>
  <c r="BM7" i="23"/>
  <c r="CT7" i="32" s="1"/>
  <c r="AZ7" i="23"/>
  <c r="BN7" i="23"/>
  <c r="BA7" i="23"/>
  <c r="BO7" i="23"/>
  <c r="BB7" i="23"/>
  <c r="BP7" i="23" s="1"/>
  <c r="BC7" i="23"/>
  <c r="AP8" i="23"/>
  <c r="AQ8" i="23"/>
  <c r="AR8" i="23"/>
  <c r="AS8" i="23"/>
  <c r="AT8" i="23"/>
  <c r="AU8" i="23"/>
  <c r="AV8" i="23"/>
  <c r="AW8" i="23"/>
  <c r="AX8" i="23"/>
  <c r="AY8" i="23"/>
  <c r="AZ8" i="23"/>
  <c r="BA8" i="23"/>
  <c r="BB8" i="23"/>
  <c r="BC8" i="23"/>
  <c r="AP9" i="23"/>
  <c r="BD9" i="23" s="1"/>
  <c r="H9" i="32" s="1"/>
  <c r="L9" i="32" s="1"/>
  <c r="AQ9" i="23"/>
  <c r="BE9" i="23"/>
  <c r="R9" i="32" s="1"/>
  <c r="V9" i="32" s="1"/>
  <c r="AR9" i="23"/>
  <c r="BF9" i="23"/>
  <c r="AB9" i="32" s="1"/>
  <c r="AS9" i="23"/>
  <c r="BG9" i="23"/>
  <c r="AL9" i="32" s="1"/>
  <c r="AT9" i="23"/>
  <c r="BH9" i="23" s="1"/>
  <c r="AV9" i="32" s="1"/>
  <c r="AU9" i="23"/>
  <c r="BI9" i="23" s="1"/>
  <c r="BF9" i="32"/>
  <c r="AV9" i="23"/>
  <c r="BJ9" i="23" s="1"/>
  <c r="BP9" i="32" s="1"/>
  <c r="AW9" i="23"/>
  <c r="BK9" i="23" s="1"/>
  <c r="BZ9" i="32"/>
  <c r="AX9" i="23"/>
  <c r="BL9" i="23"/>
  <c r="CJ9" i="32" s="1"/>
  <c r="CS9" i="32" s="1"/>
  <c r="AY9" i="23"/>
  <c r="BM9" i="23"/>
  <c r="CT9" i="32" s="1"/>
  <c r="AZ9" i="23"/>
  <c r="BN9" i="23" s="1"/>
  <c r="DD9" i="32" s="1"/>
  <c r="BA9" i="23"/>
  <c r="BO9" i="23" s="1"/>
  <c r="DN9" i="32" s="1"/>
  <c r="DT9" i="32" s="1"/>
  <c r="BB9" i="23"/>
  <c r="BP9" i="23"/>
  <c r="DX9" i="32" s="1"/>
  <c r="EB9" i="32" s="1"/>
  <c r="BC9" i="23"/>
  <c r="AP10" i="23"/>
  <c r="AQ10" i="23"/>
  <c r="AR10" i="23"/>
  <c r="AS10" i="23"/>
  <c r="AT10" i="23"/>
  <c r="BH10" i="23" s="1"/>
  <c r="AV10" i="32" s="1"/>
  <c r="BB10" i="32" s="1"/>
  <c r="AU10" i="23"/>
  <c r="AV10" i="23"/>
  <c r="AW10" i="23"/>
  <c r="AX10" i="23"/>
  <c r="AY10" i="23"/>
  <c r="AZ10" i="23"/>
  <c r="BA10" i="23"/>
  <c r="BO10" i="23" s="1"/>
  <c r="DN10" i="32" s="1"/>
  <c r="BB10" i="23"/>
  <c r="BC10" i="23"/>
  <c r="BI10" i="23" s="1"/>
  <c r="BF10" i="32" s="1"/>
  <c r="AP11" i="23"/>
  <c r="BD11" i="23" s="1"/>
  <c r="H11" i="32" s="1"/>
  <c r="AQ11" i="23"/>
  <c r="BE11" i="23" s="1"/>
  <c r="R11" i="32" s="1"/>
  <c r="AR11" i="23"/>
  <c r="BF11" i="23" s="1"/>
  <c r="AB11" i="32" s="1"/>
  <c r="AS11" i="23"/>
  <c r="BG11" i="23" s="1"/>
  <c r="AL11" i="32" s="1"/>
  <c r="AT11" i="23"/>
  <c r="BH11" i="23" s="1"/>
  <c r="AV11" i="32" s="1"/>
  <c r="AU11" i="23"/>
  <c r="BI11" i="23" s="1"/>
  <c r="BF11" i="32" s="1"/>
  <c r="AV11" i="23"/>
  <c r="BJ11" i="23" s="1"/>
  <c r="BP11" i="32" s="1"/>
  <c r="AW11" i="23"/>
  <c r="AX11" i="23"/>
  <c r="BL11" i="23" s="1"/>
  <c r="CJ11" i="32"/>
  <c r="CS11" i="32" s="1"/>
  <c r="AY11" i="23"/>
  <c r="BM11" i="23" s="1"/>
  <c r="CT11" i="32" s="1"/>
  <c r="AZ11" i="23"/>
  <c r="BN11" i="23" s="1"/>
  <c r="DD11" i="32" s="1"/>
  <c r="BA11" i="23"/>
  <c r="BO11" i="23"/>
  <c r="DN11" i="32" s="1"/>
  <c r="BB11" i="23"/>
  <c r="BP11" i="23" s="1"/>
  <c r="BC11" i="23"/>
  <c r="BK11" i="23" s="1"/>
  <c r="BZ11" i="32" s="1"/>
  <c r="AP12" i="23"/>
  <c r="AQ12" i="23"/>
  <c r="BE12" i="23" s="1"/>
  <c r="R12" i="32" s="1"/>
  <c r="AR12" i="23"/>
  <c r="AS12" i="23"/>
  <c r="AT12" i="23"/>
  <c r="AU12" i="23"/>
  <c r="AV12" i="23"/>
  <c r="BJ12" i="23"/>
  <c r="BP12" i="32" s="1"/>
  <c r="AW12" i="23"/>
  <c r="AX12" i="23"/>
  <c r="BC12" i="23"/>
  <c r="BD12" i="23" s="1"/>
  <c r="H12" i="32" s="1"/>
  <c r="AP13" i="23"/>
  <c r="AQ13" i="23"/>
  <c r="AR13" i="23"/>
  <c r="AS13" i="23"/>
  <c r="AT13" i="23"/>
  <c r="BH13" i="23" s="1"/>
  <c r="AU13" i="23"/>
  <c r="AV13" i="23"/>
  <c r="AW13" i="23"/>
  <c r="AX13" i="23"/>
  <c r="BL13" i="23"/>
  <c r="AY13" i="23"/>
  <c r="AZ13" i="23"/>
  <c r="BN13" i="23" s="1"/>
  <c r="DD13" i="32" s="1"/>
  <c r="I10" i="48" s="1"/>
  <c r="BA13" i="23"/>
  <c r="BB13" i="23"/>
  <c r="BP13" i="23" s="1"/>
  <c r="BC13" i="23"/>
  <c r="BD13" i="23" s="1"/>
  <c r="H13" i="32" s="1"/>
  <c r="AP14" i="23"/>
  <c r="BD14" i="23"/>
  <c r="H14" i="32" s="1"/>
  <c r="AQ14" i="23"/>
  <c r="BE14" i="23" s="1"/>
  <c r="AR14" i="23"/>
  <c r="BF14" i="23" s="1"/>
  <c r="AS14" i="23"/>
  <c r="BG14" i="23"/>
  <c r="AT14" i="23"/>
  <c r="AU14" i="23"/>
  <c r="AV14" i="23"/>
  <c r="BJ14" i="23"/>
  <c r="BP14" i="32" s="1"/>
  <c r="AW14" i="23"/>
  <c r="AX14" i="23"/>
  <c r="AY14" i="23"/>
  <c r="AZ14" i="23"/>
  <c r="BN14" i="23"/>
  <c r="DD14" i="32" s="1"/>
  <c r="BA14" i="23"/>
  <c r="BB14" i="23"/>
  <c r="BC14" i="23"/>
  <c r="AP15" i="23"/>
  <c r="BD15" i="23"/>
  <c r="AQ15" i="23"/>
  <c r="AR15" i="23"/>
  <c r="AS15" i="23"/>
  <c r="BG15" i="23"/>
  <c r="AT15" i="23"/>
  <c r="BH15" i="23" s="1"/>
  <c r="AU15" i="23"/>
  <c r="AV15" i="23"/>
  <c r="BJ15" i="23" s="1"/>
  <c r="BP15" i="32" s="1"/>
  <c r="BT15" i="32" s="1"/>
  <c r="AW15" i="23"/>
  <c r="AX15" i="23"/>
  <c r="BL15" i="23" s="1"/>
  <c r="AY15" i="23"/>
  <c r="BM15" i="23" s="1"/>
  <c r="CT15" i="32" s="1"/>
  <c r="AZ15" i="23"/>
  <c r="BA15" i="23"/>
  <c r="BB15" i="23"/>
  <c r="BP15" i="23"/>
  <c r="DX15" i="32" s="1"/>
  <c r="BC15" i="23"/>
  <c r="BC16" i="23"/>
  <c r="AP17" i="23"/>
  <c r="AQ17" i="23"/>
  <c r="BE17" i="23"/>
  <c r="AR17" i="23"/>
  <c r="AS17" i="23"/>
  <c r="AT17" i="23"/>
  <c r="AU17" i="23"/>
  <c r="AV17" i="23"/>
  <c r="AW17" i="23"/>
  <c r="AX17" i="23"/>
  <c r="AY17" i="23"/>
  <c r="BM17" i="23" s="1"/>
  <c r="AZ17" i="23"/>
  <c r="BA17" i="23"/>
  <c r="BB17" i="23"/>
  <c r="BC17" i="23"/>
  <c r="AP18" i="23"/>
  <c r="AQ18" i="23"/>
  <c r="AR18" i="23"/>
  <c r="BF18" i="23" s="1"/>
  <c r="AS18" i="23"/>
  <c r="BG18" i="23"/>
  <c r="AL18" i="32" s="1"/>
  <c r="AT18" i="23"/>
  <c r="AU18" i="23"/>
  <c r="AV18" i="23"/>
  <c r="AW18" i="23"/>
  <c r="BK18" i="23" s="1"/>
  <c r="BZ18" i="32" s="1"/>
  <c r="AX18" i="23"/>
  <c r="AY18" i="23"/>
  <c r="AZ18" i="23"/>
  <c r="BA18" i="23"/>
  <c r="BO18" i="23" s="1"/>
  <c r="BB18" i="23"/>
  <c r="BC18" i="23"/>
  <c r="AP20" i="23"/>
  <c r="AQ20" i="23"/>
  <c r="AR20" i="23"/>
  <c r="AS20" i="23"/>
  <c r="AT20" i="23"/>
  <c r="AU20" i="23"/>
  <c r="AV20" i="23"/>
  <c r="AW20" i="23"/>
  <c r="AX20" i="23"/>
  <c r="AY20" i="23"/>
  <c r="AZ20" i="23"/>
  <c r="BA20" i="23"/>
  <c r="BB20" i="23"/>
  <c r="BC20" i="23"/>
  <c r="AP21" i="23"/>
  <c r="BD21" i="23" s="1"/>
  <c r="AQ21" i="23"/>
  <c r="AR21" i="23"/>
  <c r="AS21" i="23"/>
  <c r="BG21" i="23" s="1"/>
  <c r="AL21" i="32" s="1"/>
  <c r="AP21" i="32" s="1"/>
  <c r="AT21" i="23"/>
  <c r="AU21" i="23"/>
  <c r="AV21" i="23"/>
  <c r="AW21" i="23"/>
  <c r="BK21" i="23" s="1"/>
  <c r="AX21" i="23"/>
  <c r="AY21" i="23"/>
  <c r="AZ21" i="23"/>
  <c r="BA21" i="23"/>
  <c r="BO21" i="23" s="1"/>
  <c r="DN21" i="32" s="1"/>
  <c r="DR21" i="32" s="1"/>
  <c r="BB21" i="23"/>
  <c r="BC21" i="23"/>
  <c r="AP22" i="23"/>
  <c r="AQ22" i="23"/>
  <c r="AR22" i="23"/>
  <c r="AS22" i="23"/>
  <c r="AT22" i="23"/>
  <c r="AU22" i="23"/>
  <c r="AV22" i="23"/>
  <c r="AW22" i="23"/>
  <c r="AX22" i="23"/>
  <c r="AY22" i="23"/>
  <c r="AZ22" i="23"/>
  <c r="BA22" i="23"/>
  <c r="BB22" i="23"/>
  <c r="BC22" i="23"/>
  <c r="AP23" i="23"/>
  <c r="AQ23" i="23"/>
  <c r="AR23" i="23"/>
  <c r="AS23" i="23"/>
  <c r="AT23" i="23"/>
  <c r="AU23" i="23"/>
  <c r="BI23" i="23" s="1"/>
  <c r="BF23" i="32" s="1"/>
  <c r="AV23" i="23"/>
  <c r="AW23" i="23"/>
  <c r="BK23" i="23" s="1"/>
  <c r="AX23" i="23"/>
  <c r="AY23" i="23"/>
  <c r="AZ23" i="23"/>
  <c r="BA23" i="23"/>
  <c r="BB23" i="23"/>
  <c r="BC23" i="23"/>
  <c r="BG23" i="23" s="1"/>
  <c r="AP24" i="23"/>
  <c r="AQ24" i="23"/>
  <c r="AR24" i="23"/>
  <c r="AS24" i="23"/>
  <c r="AT24" i="23"/>
  <c r="AU24" i="23"/>
  <c r="AV24" i="23"/>
  <c r="AW24" i="23"/>
  <c r="AX24" i="23"/>
  <c r="AY24" i="23"/>
  <c r="AZ24" i="23"/>
  <c r="BA24" i="23"/>
  <c r="BB24" i="23"/>
  <c r="BC24" i="23"/>
  <c r="BC25" i="23"/>
  <c r="BC26" i="23"/>
  <c r="BC27" i="23"/>
  <c r="BC28" i="23"/>
  <c r="BC29" i="23"/>
  <c r="BC30" i="23"/>
  <c r="BC31" i="23"/>
  <c r="BC32" i="23"/>
  <c r="AP33" i="23"/>
  <c r="AQ33" i="23"/>
  <c r="AR33" i="23"/>
  <c r="AS33" i="23"/>
  <c r="AT33" i="23"/>
  <c r="AU33" i="23"/>
  <c r="AV33" i="23"/>
  <c r="AW33" i="23"/>
  <c r="AX33" i="23"/>
  <c r="AY33" i="23"/>
  <c r="AZ33" i="23"/>
  <c r="BA33" i="23"/>
  <c r="BB33" i="23"/>
  <c r="AP34" i="23"/>
  <c r="AQ34" i="23"/>
  <c r="AR34" i="23"/>
  <c r="AS34" i="23"/>
  <c r="AT34" i="23"/>
  <c r="AU34" i="23"/>
  <c r="AV34" i="23"/>
  <c r="AW34" i="23"/>
  <c r="AX34" i="23"/>
  <c r="AY34" i="23"/>
  <c r="AZ34" i="23"/>
  <c r="BA34" i="23"/>
  <c r="BB34" i="23"/>
  <c r="AP35" i="23"/>
  <c r="AQ35" i="23"/>
  <c r="AR35" i="23"/>
  <c r="AS35" i="23"/>
  <c r="AT35" i="23"/>
  <c r="AU35" i="23"/>
  <c r="AV35" i="23"/>
  <c r="AW35" i="23"/>
  <c r="AX35" i="23"/>
  <c r="AY35" i="23"/>
  <c r="AZ35" i="23"/>
  <c r="BA35" i="23"/>
  <c r="BB35" i="23"/>
  <c r="BC35" i="23"/>
  <c r="AP36" i="23"/>
  <c r="AQ36" i="23"/>
  <c r="AR36" i="23"/>
  <c r="AS36" i="23"/>
  <c r="BG36" i="23" s="1"/>
  <c r="AT36" i="23"/>
  <c r="AU36" i="23"/>
  <c r="AV36" i="23"/>
  <c r="AW36" i="23"/>
  <c r="BK36" i="23"/>
  <c r="BZ38" i="32" s="1"/>
  <c r="AX36" i="23"/>
  <c r="AY36" i="23"/>
  <c r="AZ36" i="23"/>
  <c r="BA36" i="23"/>
  <c r="BO36" i="23" s="1"/>
  <c r="BB36" i="23"/>
  <c r="BC36" i="23"/>
  <c r="AP37" i="23"/>
  <c r="AQ37" i="23"/>
  <c r="AR37" i="23"/>
  <c r="AS37" i="23"/>
  <c r="AT37" i="23"/>
  <c r="AU37" i="23"/>
  <c r="AV37" i="23"/>
  <c r="AW37" i="23"/>
  <c r="AX37" i="23"/>
  <c r="AY37" i="23"/>
  <c r="AZ37" i="23"/>
  <c r="BA37" i="23"/>
  <c r="BB37" i="23"/>
  <c r="BC37" i="23"/>
  <c r="AP38" i="23"/>
  <c r="BD38" i="23" s="1"/>
  <c r="AQ38" i="23"/>
  <c r="AR38" i="23"/>
  <c r="AS38" i="23"/>
  <c r="BG38" i="23" s="1"/>
  <c r="AL40" i="32" s="1"/>
  <c r="AR40" i="32" s="1"/>
  <c r="AT38" i="23"/>
  <c r="AU38" i="23"/>
  <c r="BI38" i="23" s="1"/>
  <c r="BF40" i="32" s="1"/>
  <c r="AV38" i="23"/>
  <c r="BJ38" i="23"/>
  <c r="AW38" i="23"/>
  <c r="BK38" i="23" s="1"/>
  <c r="AX38" i="23"/>
  <c r="AY38" i="23"/>
  <c r="BM38" i="23" s="1"/>
  <c r="CT40" i="32" s="1"/>
  <c r="AZ38" i="23"/>
  <c r="BA38" i="23"/>
  <c r="BO38" i="23" s="1"/>
  <c r="DN40" i="32" s="1"/>
  <c r="BB38" i="23"/>
  <c r="BP38" i="23"/>
  <c r="DX40" i="32" s="1"/>
  <c r="AH18" i="48" s="1"/>
  <c r="BC38" i="23"/>
  <c r="AP39" i="23"/>
  <c r="BD39" i="23" s="1"/>
  <c r="AQ39" i="23"/>
  <c r="BE39" i="23" s="1"/>
  <c r="R41" i="32" s="1"/>
  <c r="AR39" i="23"/>
  <c r="BF39" i="23" s="1"/>
  <c r="AB41" i="32" s="1"/>
  <c r="AK41" i="32" s="1"/>
  <c r="AS39" i="23"/>
  <c r="AT39" i="23"/>
  <c r="AU39" i="23"/>
  <c r="AV39" i="23"/>
  <c r="AW39" i="23"/>
  <c r="AX39" i="23"/>
  <c r="AY39" i="23"/>
  <c r="BM39" i="23"/>
  <c r="CT41" i="32" s="1"/>
  <c r="DC41" i="32" s="1"/>
  <c r="AZ39" i="23"/>
  <c r="BN39" i="23"/>
  <c r="BA39" i="23"/>
  <c r="BB39" i="23"/>
  <c r="BC39" i="23"/>
  <c r="BI39" i="23" s="1"/>
  <c r="AP40" i="23"/>
  <c r="BD40" i="23" s="1"/>
  <c r="H43" i="32" s="1"/>
  <c r="AQ40" i="23"/>
  <c r="BE40" i="23"/>
  <c r="R43" i="32" s="1"/>
  <c r="AR40" i="23"/>
  <c r="BF40" i="23" s="1"/>
  <c r="AB43" i="32"/>
  <c r="AS40" i="23"/>
  <c r="BG40" i="23"/>
  <c r="AL43" i="32"/>
  <c r="AU43" i="32" s="1"/>
  <c r="AT40" i="23"/>
  <c r="BH40" i="23" s="1"/>
  <c r="AV43" i="32"/>
  <c r="AU40" i="23"/>
  <c r="BI40" i="23" s="1"/>
  <c r="AV40" i="23"/>
  <c r="BJ40" i="23"/>
  <c r="BP43" i="32" s="1"/>
  <c r="BT43" i="32" s="1"/>
  <c r="AW40" i="23"/>
  <c r="BK40" i="23"/>
  <c r="BZ43" i="32" s="1"/>
  <c r="AX40" i="23"/>
  <c r="BL40" i="23" s="1"/>
  <c r="CJ43" i="32" s="1"/>
  <c r="AY40" i="23"/>
  <c r="BM40" i="23"/>
  <c r="CT43" i="32" s="1"/>
  <c r="AZ40" i="23"/>
  <c r="BN40" i="23" s="1"/>
  <c r="DD43" i="32" s="1"/>
  <c r="BA40" i="23"/>
  <c r="BO40" i="23"/>
  <c r="DN43" i="32" s="1"/>
  <c r="DR43" i="32"/>
  <c r="BB40" i="23"/>
  <c r="BP40" i="23"/>
  <c r="DX43" i="32" s="1"/>
  <c r="AP41" i="23"/>
  <c r="BD41" i="23"/>
  <c r="H44" i="32"/>
  <c r="AQ41" i="23"/>
  <c r="BE41" i="23"/>
  <c r="AR41" i="23"/>
  <c r="BF41" i="23"/>
  <c r="AB44" i="32" s="1"/>
  <c r="AS41" i="23"/>
  <c r="BG41" i="23"/>
  <c r="AT41" i="23"/>
  <c r="BH41" i="23" s="1"/>
  <c r="AV44" i="32"/>
  <c r="AU41" i="23"/>
  <c r="BI41" i="23"/>
  <c r="BF44" i="32" s="1"/>
  <c r="BO44" i="32" s="1"/>
  <c r="AV41" i="23"/>
  <c r="BJ41" i="23"/>
  <c r="BP44" i="32"/>
  <c r="BV44" i="32" s="1"/>
  <c r="AW41" i="23"/>
  <c r="BK41" i="23" s="1"/>
  <c r="BZ44" i="32" s="1"/>
  <c r="CI44" i="32" s="1"/>
  <c r="AX41" i="23"/>
  <c r="BL41" i="23" s="1"/>
  <c r="CJ44" i="32" s="1"/>
  <c r="AY41" i="23"/>
  <c r="BM41" i="23" s="1"/>
  <c r="AZ41" i="23"/>
  <c r="BN41" i="23" s="1"/>
  <c r="DD44" i="32"/>
  <c r="BA41" i="23"/>
  <c r="BO41" i="23" s="1"/>
  <c r="DN44" i="32" s="1"/>
  <c r="BB41" i="23"/>
  <c r="BP41" i="23" s="1"/>
  <c r="DX44" i="32"/>
  <c r="ED44" i="32" s="1"/>
  <c r="AP42" i="23"/>
  <c r="BD42" i="23" s="1"/>
  <c r="H45" i="32" s="1"/>
  <c r="AQ42" i="23"/>
  <c r="BE42" i="23"/>
  <c r="R45" i="32" s="1"/>
  <c r="AR42" i="23"/>
  <c r="BF42" i="23" s="1"/>
  <c r="AB45" i="32"/>
  <c r="AH45" i="32" s="1"/>
  <c r="AS42" i="23"/>
  <c r="BG42" i="23"/>
  <c r="AL45" i="32"/>
  <c r="AR45" i="32" s="1"/>
  <c r="AT42" i="23"/>
  <c r="BH42" i="23" s="1"/>
  <c r="AV45" i="32" s="1"/>
  <c r="AU42" i="23"/>
  <c r="BI42" i="23" s="1"/>
  <c r="BF45" i="32" s="1"/>
  <c r="AV42" i="23"/>
  <c r="BJ42" i="23"/>
  <c r="AW42" i="23"/>
  <c r="BK42" i="23"/>
  <c r="BZ45" i="32" s="1"/>
  <c r="AX42" i="23"/>
  <c r="BL42" i="23" s="1"/>
  <c r="AY42" i="23"/>
  <c r="BM42" i="23"/>
  <c r="CT45" i="32"/>
  <c r="CZ45" i="32" s="1"/>
  <c r="AZ42" i="23"/>
  <c r="BN42" i="23" s="1"/>
  <c r="DD45" i="32"/>
  <c r="AL10" i="48" s="1"/>
  <c r="BA42" i="23"/>
  <c r="BO42" i="23"/>
  <c r="DN45" i="32"/>
  <c r="BB42" i="23"/>
  <c r="BP42" i="23"/>
  <c r="AP43" i="23"/>
  <c r="BD43" i="23"/>
  <c r="H46" i="32" s="1"/>
  <c r="Q46" i="32" s="1"/>
  <c r="AQ43" i="23"/>
  <c r="BE43" i="23"/>
  <c r="R46" i="32" s="1"/>
  <c r="AA46" i="32"/>
  <c r="AR43" i="23"/>
  <c r="BF43" i="23"/>
  <c r="AB46" i="32" s="1"/>
  <c r="AK46" i="32" s="1"/>
  <c r="AS43" i="23"/>
  <c r="BG43" i="23"/>
  <c r="AT43" i="23"/>
  <c r="BH43" i="23"/>
  <c r="AV46" i="32" s="1"/>
  <c r="AU43" i="23"/>
  <c r="BI43" i="23" s="1"/>
  <c r="BF46" i="32" s="1"/>
  <c r="BO46" i="32" s="1"/>
  <c r="AV43" i="23"/>
  <c r="BJ43" i="23" s="1"/>
  <c r="BP46" i="32" s="1"/>
  <c r="BY46" i="32" s="1"/>
  <c r="AW43" i="23"/>
  <c r="BK43" i="23"/>
  <c r="BZ46" i="32" s="1"/>
  <c r="CI46" i="32" s="1"/>
  <c r="AX43" i="23"/>
  <c r="BL43" i="23"/>
  <c r="AY43" i="23"/>
  <c r="BM43" i="23"/>
  <c r="CT46" i="32" s="1"/>
  <c r="AZ43" i="23"/>
  <c r="BN43" i="23" s="1"/>
  <c r="DD46" i="32" s="1"/>
  <c r="BA43" i="23"/>
  <c r="BO43" i="23"/>
  <c r="DN46" i="32"/>
  <c r="BB43" i="23"/>
  <c r="BP43" i="23"/>
  <c r="DX46" i="32" s="1"/>
  <c r="AP44" i="23"/>
  <c r="BD44" i="23" s="1"/>
  <c r="H47" i="32" s="1"/>
  <c r="Q47" i="32" s="1"/>
  <c r="AQ44" i="23"/>
  <c r="BE44" i="23" s="1"/>
  <c r="R47" i="32"/>
  <c r="AR44" i="23"/>
  <c r="BF44" i="23"/>
  <c r="AB47" i="32" s="1"/>
  <c r="AK47" i="32" s="1"/>
  <c r="AS44" i="23"/>
  <c r="BG44" i="23" s="1"/>
  <c r="AL47" i="32" s="1"/>
  <c r="AU47" i="32" s="1"/>
  <c r="AT44" i="23"/>
  <c r="BH44" i="23"/>
  <c r="AU44" i="23"/>
  <c r="BI44" i="23"/>
  <c r="BF47" i="32" s="1"/>
  <c r="AV44" i="23"/>
  <c r="BJ44" i="23"/>
  <c r="AW44" i="23"/>
  <c r="BK44" i="23" s="1"/>
  <c r="BZ47" i="32" s="1"/>
  <c r="CI47" i="32" s="1"/>
  <c r="AX44" i="23"/>
  <c r="BL44" i="23" s="1"/>
  <c r="CJ47" i="32" s="1"/>
  <c r="CS47" i="32" s="1"/>
  <c r="AY44" i="23"/>
  <c r="BM44" i="23" s="1"/>
  <c r="CT47" i="32"/>
  <c r="DC47" i="32" s="1"/>
  <c r="AZ44" i="23"/>
  <c r="BN44" i="23" s="1"/>
  <c r="BA44" i="23"/>
  <c r="BO44" i="23"/>
  <c r="DN47" i="32"/>
  <c r="BB44" i="23"/>
  <c r="BP44" i="23"/>
  <c r="BC45" i="23"/>
  <c r="G15" i="49"/>
  <c r="I15" i="49"/>
  <c r="J15" i="49"/>
  <c r="K15" i="49"/>
  <c r="L15" i="49"/>
  <c r="M15" i="49"/>
  <c r="N15" i="49"/>
  <c r="O15" i="49"/>
  <c r="P15" i="49"/>
  <c r="Q15" i="49"/>
  <c r="R15" i="49"/>
  <c r="S15" i="49"/>
  <c r="G20" i="49"/>
  <c r="H20" i="49"/>
  <c r="I20" i="49"/>
  <c r="J20" i="49"/>
  <c r="K20" i="49"/>
  <c r="L20" i="49"/>
  <c r="M20" i="49"/>
  <c r="N20" i="49"/>
  <c r="O20" i="49"/>
  <c r="P20" i="49"/>
  <c r="Q20" i="49"/>
  <c r="R20" i="49"/>
  <c r="S20" i="49"/>
  <c r="G24" i="49"/>
  <c r="H24" i="49"/>
  <c r="I24" i="49"/>
  <c r="J24" i="49"/>
  <c r="K24" i="49"/>
  <c r="L24" i="49"/>
  <c r="M24" i="49"/>
  <c r="N24" i="49"/>
  <c r="O24" i="49"/>
  <c r="P24" i="49"/>
  <c r="Q24" i="49"/>
  <c r="R24" i="49"/>
  <c r="S24" i="49"/>
  <c r="V7" i="43"/>
  <c r="V8" i="43"/>
  <c r="V10" i="43"/>
  <c r="V11" i="43"/>
  <c r="V13" i="43"/>
  <c r="V14" i="43"/>
  <c r="V16" i="43"/>
  <c r="V17" i="43"/>
  <c r="V19" i="43"/>
  <c r="V20" i="43"/>
  <c r="U27" i="43"/>
  <c r="AI27" i="43" s="1"/>
  <c r="V27" i="43"/>
  <c r="U28" i="43"/>
  <c r="V28" i="43"/>
  <c r="U29" i="43"/>
  <c r="V29" i="43"/>
  <c r="U30" i="43"/>
  <c r="V30" i="43"/>
  <c r="V42" i="43"/>
  <c r="V48" i="43"/>
  <c r="AM71" i="43"/>
  <c r="U10" i="43"/>
  <c r="U7" i="43"/>
  <c r="AM72" i="43"/>
  <c r="U11" i="43"/>
  <c r="L2" i="13"/>
  <c r="K22" i="13"/>
  <c r="L22" i="13"/>
  <c r="M22" i="13"/>
  <c r="N22" i="13"/>
  <c r="O22" i="13"/>
  <c r="L2" i="48"/>
  <c r="I7" i="39"/>
  <c r="L52" i="39"/>
  <c r="P52" i="39" s="1"/>
  <c r="L51" i="39"/>
  <c r="P51" i="39" s="1"/>
  <c r="P49" i="39"/>
  <c r="J52" i="39"/>
  <c r="H52" i="39"/>
  <c r="M52" i="39" s="1"/>
  <c r="R52" i="39" s="1"/>
  <c r="W52" i="39" s="1"/>
  <c r="AB52" i="39" s="1"/>
  <c r="AG52" i="39" s="1"/>
  <c r="AL52" i="39" s="1"/>
  <c r="AQ52" i="39" s="1"/>
  <c r="AV52" i="39" s="1"/>
  <c r="BA52" i="39" s="1"/>
  <c r="AA24" i="48" s="1"/>
  <c r="O52" i="39"/>
  <c r="T52" i="39"/>
  <c r="Y52" i="39"/>
  <c r="AD52" i="39"/>
  <c r="AI52" i="39"/>
  <c r="AN52" i="39"/>
  <c r="AS52" i="39"/>
  <c r="J51" i="39"/>
  <c r="H51" i="39"/>
  <c r="M51" i="39"/>
  <c r="R51" i="39" s="1"/>
  <c r="W51" i="39" s="1"/>
  <c r="AB51" i="39" s="1"/>
  <c r="AG51" i="39" s="1"/>
  <c r="AL51" i="39" s="1"/>
  <c r="AQ51" i="39" s="1"/>
  <c r="AV51" i="39" s="1"/>
  <c r="BA51" i="39" s="1"/>
  <c r="O51" i="39"/>
  <c r="T51" i="39"/>
  <c r="Y51" i="39"/>
  <c r="AD51" i="39"/>
  <c r="AI51" i="39"/>
  <c r="AN51" i="39"/>
  <c r="AS51" i="39"/>
  <c r="J49" i="39"/>
  <c r="H49" i="39"/>
  <c r="M49" i="39" s="1"/>
  <c r="R49" i="39"/>
  <c r="W49" i="39" s="1"/>
  <c r="AB49" i="39" s="1"/>
  <c r="AG49" i="39" s="1"/>
  <c r="AL49" i="39" s="1"/>
  <c r="AQ49" i="39" s="1"/>
  <c r="AV49" i="39" s="1"/>
  <c r="BA49" i="39" s="1"/>
  <c r="O49" i="39"/>
  <c r="T49" i="39"/>
  <c r="Y49" i="39"/>
  <c r="AD49" i="39"/>
  <c r="AI49" i="39"/>
  <c r="AN49" i="39"/>
  <c r="AS49" i="39"/>
  <c r="J48" i="39"/>
  <c r="H48" i="39"/>
  <c r="M48" i="39" s="1"/>
  <c r="R48" i="39" s="1"/>
  <c r="W48" i="39" s="1"/>
  <c r="AB48" i="39" s="1"/>
  <c r="AG48" i="39" s="1"/>
  <c r="AL48" i="39"/>
  <c r="AQ48" i="39" s="1"/>
  <c r="AV48" i="39" s="1"/>
  <c r="BA48" i="39" s="1"/>
  <c r="O48" i="39"/>
  <c r="T48" i="39"/>
  <c r="Y48" i="39"/>
  <c r="AD48" i="39"/>
  <c r="AI48" i="39"/>
  <c r="AN48" i="39"/>
  <c r="AS48" i="39"/>
  <c r="Y41" i="40"/>
  <c r="G41" i="39" s="1"/>
  <c r="K41" i="39" s="1"/>
  <c r="AA41" i="40"/>
  <c r="Q41" i="39"/>
  <c r="AC41" i="40"/>
  <c r="AA41" i="39"/>
  <c r="AE41" i="40"/>
  <c r="AK41" i="39"/>
  <c r="AO41" i="39" s="1"/>
  <c r="AG41" i="40"/>
  <c r="AU41" i="39" s="1"/>
  <c r="AI41" i="40"/>
  <c r="BE41" i="39" s="1"/>
  <c r="Y9" i="40"/>
  <c r="G9" i="39" s="1"/>
  <c r="K9" i="39"/>
  <c r="Z9" i="40"/>
  <c r="L9" i="39"/>
  <c r="P9" i="39" s="1"/>
  <c r="AB9" i="40"/>
  <c r="V9" i="39" s="1"/>
  <c r="Z9" i="39"/>
  <c r="AD9" i="40"/>
  <c r="AF9" i="39" s="1"/>
  <c r="AJ9" i="39" s="1"/>
  <c r="AF9" i="40"/>
  <c r="AP9" i="39"/>
  <c r="AT9" i="39" s="1"/>
  <c r="AH9" i="40"/>
  <c r="AZ9" i="39" s="1"/>
  <c r="AI9" i="40"/>
  <c r="BE9" i="39" s="1"/>
  <c r="E26" i="48" s="1"/>
  <c r="AJ9" i="40"/>
  <c r="BJ9" i="39"/>
  <c r="AK9" i="40"/>
  <c r="BO9" i="39"/>
  <c r="AA9" i="40"/>
  <c r="Q9" i="39"/>
  <c r="U9" i="39" s="1"/>
  <c r="AE9" i="40"/>
  <c r="AK9" i="39" s="1"/>
  <c r="AO9" i="39" s="1"/>
  <c r="Y8" i="40"/>
  <c r="G8" i="39"/>
  <c r="K8" i="39" s="1"/>
  <c r="AA8" i="40"/>
  <c r="Q8" i="39" s="1"/>
  <c r="U8" i="39" s="1"/>
  <c r="AC8" i="40"/>
  <c r="AA8" i="39"/>
  <c r="AE8" i="39" s="1"/>
  <c r="AE8" i="40"/>
  <c r="AK8" i="39" s="1"/>
  <c r="AO8" i="39" s="1"/>
  <c r="AG8" i="40"/>
  <c r="AU8" i="39"/>
  <c r="AY8" i="39"/>
  <c r="AI8" i="40"/>
  <c r="BE8" i="39"/>
  <c r="AK8" i="40"/>
  <c r="BO8" i="39"/>
  <c r="AB8" i="40"/>
  <c r="V8" i="39"/>
  <c r="Z8" i="39" s="1"/>
  <c r="AF8" i="40"/>
  <c r="AP8" i="39" s="1"/>
  <c r="AT8" i="39"/>
  <c r="AJ8" i="40"/>
  <c r="BJ8" i="39"/>
  <c r="AL46" i="32"/>
  <c r="AU46" i="32"/>
  <c r="AL44" i="32"/>
  <c r="CP43" i="32"/>
  <c r="CX11" i="32"/>
  <c r="BL11" i="32"/>
  <c r="DN7" i="32"/>
  <c r="DR7" i="32" s="1"/>
  <c r="AU45" i="32"/>
  <c r="BJ9" i="32"/>
  <c r="AP19" i="32"/>
  <c r="BO19" i="32"/>
  <c r="AK19" i="32"/>
  <c r="BT19" i="32"/>
  <c r="CN19" i="32"/>
  <c r="U19" i="43"/>
  <c r="AI19" i="43" s="1"/>
  <c r="U16" i="43"/>
  <c r="AI16" i="43"/>
  <c r="U13" i="43"/>
  <c r="AI13" i="43" s="1"/>
  <c r="BO10" i="32"/>
  <c r="CD6" i="32"/>
  <c r="DJ6" i="32"/>
  <c r="P15" i="17"/>
  <c r="K21" i="13"/>
  <c r="AT46" i="39"/>
  <c r="AE46" i="39"/>
  <c r="L12" i="17"/>
  <c r="Z46" i="39"/>
  <c r="P46" i="39"/>
  <c r="I12" i="17"/>
  <c r="DR19" i="32"/>
  <c r="B18" i="48"/>
  <c r="AP26" i="48"/>
  <c r="AO26" i="48"/>
  <c r="AM34" i="48"/>
  <c r="AI26" i="48"/>
  <c r="BD38" i="39"/>
  <c r="BD36" i="39"/>
  <c r="BD35" i="39"/>
  <c r="BD34" i="39"/>
  <c r="BD15" i="39"/>
  <c r="BD8" i="39"/>
  <c r="BI35" i="39"/>
  <c r="N13" i="13"/>
  <c r="BS21" i="39"/>
  <c r="BS14" i="39"/>
  <c r="BN20" i="39"/>
  <c r="BS39" i="39"/>
  <c r="BD39" i="39"/>
  <c r="BI21" i="39"/>
  <c r="BI14" i="39"/>
  <c r="BN21" i="39"/>
  <c r="BN14" i="39"/>
  <c r="N15" i="13"/>
  <c r="BD13" i="39"/>
  <c r="BI30" i="39"/>
  <c r="BI26" i="39"/>
  <c r="BI22" i="39"/>
  <c r="BI15" i="39"/>
  <c r="BD14" i="39"/>
  <c r="BD10" i="39"/>
  <c r="L15" i="17"/>
  <c r="J15" i="17"/>
  <c r="AT48" i="39"/>
  <c r="AT47" i="39"/>
  <c r="AO47" i="39"/>
  <c r="AJ48" i="39"/>
  <c r="AJ47" i="39"/>
  <c r="M13" i="17" s="1"/>
  <c r="AE48" i="39"/>
  <c r="U48" i="39"/>
  <c r="U47" i="39" s="1"/>
  <c r="M11" i="17"/>
  <c r="K11" i="17"/>
  <c r="H11" i="17"/>
  <c r="AY39" i="39"/>
  <c r="AO39" i="39"/>
  <c r="AJ39" i="39"/>
  <c r="AE39" i="39"/>
  <c r="U39" i="39"/>
  <c r="P39" i="39"/>
  <c r="AT37" i="39"/>
  <c r="AY35" i="39"/>
  <c r="AJ35" i="39"/>
  <c r="U35" i="39"/>
  <c r="AT25" i="39"/>
  <c r="AO25" i="39"/>
  <c r="AE25" i="39"/>
  <c r="Z25" i="39"/>
  <c r="AT21" i="39"/>
  <c r="AO21" i="39"/>
  <c r="Z21" i="39"/>
  <c r="P21" i="39"/>
  <c r="CZ7" i="32"/>
  <c r="DC19" i="32"/>
  <c r="DW43" i="32"/>
  <c r="DC45" i="32"/>
  <c r="BL7" i="32"/>
  <c r="BV6" i="32"/>
  <c r="CI43" i="32"/>
  <c r="BT9" i="32"/>
  <c r="AR44" i="32"/>
  <c r="BJ11" i="32"/>
  <c r="BO11" i="32"/>
  <c r="AH43" i="32"/>
  <c r="AP6" i="32"/>
  <c r="AJ34" i="48"/>
  <c r="AJ30" i="48"/>
  <c r="AM40" i="40"/>
  <c r="BF40" i="39"/>
  <c r="C28" i="48"/>
  <c r="C24" i="48"/>
  <c r="DX47" i="32"/>
  <c r="AN18" i="48" s="1"/>
  <c r="EG47" i="32"/>
  <c r="DD47" i="32"/>
  <c r="AN10" i="48" s="1"/>
  <c r="DM47" i="32"/>
  <c r="BP47" i="32"/>
  <c r="BY47" i="32"/>
  <c r="BO47" i="32"/>
  <c r="AV47" i="32"/>
  <c r="BE47" i="32"/>
  <c r="AA47" i="32"/>
  <c r="CJ46" i="32"/>
  <c r="CS46" i="32"/>
  <c r="BE46" i="32"/>
  <c r="DX45" i="32"/>
  <c r="EB45" i="32" s="1"/>
  <c r="CJ45" i="32"/>
  <c r="BP45" i="32"/>
  <c r="CT44" i="32"/>
  <c r="R44" i="32"/>
  <c r="BF43" i="32"/>
  <c r="BL43" i="32" s="1"/>
  <c r="BO43" i="32"/>
  <c r="DX11" i="32"/>
  <c r="EG11" i="32" s="1"/>
  <c r="DX7" i="32"/>
  <c r="DD7" i="32"/>
  <c r="DM7" i="32"/>
  <c r="BP7" i="32"/>
  <c r="BV7" i="32" s="1"/>
  <c r="B8" i="48"/>
  <c r="G8" i="48"/>
  <c r="B12" i="48"/>
  <c r="G12" i="48"/>
  <c r="B16" i="48"/>
  <c r="G16" i="48"/>
  <c r="O19" i="13"/>
  <c r="N19" i="13"/>
  <c r="BC52" i="39"/>
  <c r="AC24" i="48"/>
  <c r="BC51" i="39"/>
  <c r="Y24" i="48"/>
  <c r="BC49" i="39"/>
  <c r="U24" i="48"/>
  <c r="BC48" i="39"/>
  <c r="Q24" i="48" s="1"/>
  <c r="BH52" i="39"/>
  <c r="AC28" i="48"/>
  <c r="BH51" i="39"/>
  <c r="Y28" i="48"/>
  <c r="BH49" i="39"/>
  <c r="U28" i="48"/>
  <c r="BH48" i="39"/>
  <c r="Q28" i="48" s="1"/>
  <c r="BM52" i="39"/>
  <c r="AC32" i="48"/>
  <c r="BM51" i="39"/>
  <c r="Y32" i="48"/>
  <c r="BM49" i="39"/>
  <c r="U32" i="48"/>
  <c r="BM48" i="39"/>
  <c r="Q32" i="48" s="1"/>
  <c r="B24" i="48"/>
  <c r="F24" i="48"/>
  <c r="J24" i="48"/>
  <c r="N24" i="48"/>
  <c r="R24" i="48"/>
  <c r="V24" i="48"/>
  <c r="Z24" i="48"/>
  <c r="B28" i="48"/>
  <c r="F28" i="48"/>
  <c r="J28" i="48"/>
  <c r="N28" i="48"/>
  <c r="R28" i="48"/>
  <c r="V28" i="48"/>
  <c r="Z28" i="48"/>
  <c r="B32" i="48"/>
  <c r="F32" i="48"/>
  <c r="J32" i="48"/>
  <c r="N32" i="48"/>
  <c r="R32" i="48"/>
  <c r="V32" i="48"/>
  <c r="Z32" i="48"/>
  <c r="BK40" i="39"/>
  <c r="BP40" i="39" s="1"/>
  <c r="C36" i="48" s="1"/>
  <c r="BT7" i="32"/>
  <c r="C10" i="48"/>
  <c r="AZ44" i="32"/>
  <c r="CS44" i="32"/>
  <c r="CN45" i="32"/>
  <c r="ED45" i="32"/>
  <c r="AN6" i="48"/>
  <c r="BG13" i="23"/>
  <c r="AL13" i="32"/>
  <c r="BF13" i="23"/>
  <c r="AB13" i="32"/>
  <c r="AK13" i="32"/>
  <c r="BE13" i="23"/>
  <c r="R13" i="32" s="1"/>
  <c r="N13" i="32"/>
  <c r="BT6" i="32"/>
  <c r="V6" i="32"/>
  <c r="BP39" i="23"/>
  <c r="DX41" i="32"/>
  <c r="BO39" i="23"/>
  <c r="DN41" i="32" s="1"/>
  <c r="DW41" i="32" s="1"/>
  <c r="DD41" i="32"/>
  <c r="DM41" i="32"/>
  <c r="BL39" i="23"/>
  <c r="CJ41" i="32"/>
  <c r="CS41" i="32" s="1"/>
  <c r="BJ39" i="23"/>
  <c r="BP41" i="32"/>
  <c r="BY41" i="32" s="1"/>
  <c r="BH39" i="23"/>
  <c r="AV41" i="32" s="1"/>
  <c r="BE41" i="32"/>
  <c r="H41" i="32"/>
  <c r="Q41" i="32" s="1"/>
  <c r="BN38" i="23"/>
  <c r="DD40" i="32" s="1"/>
  <c r="BL38" i="23"/>
  <c r="CJ40" i="32" s="1"/>
  <c r="BZ40" i="32"/>
  <c r="BP40" i="32"/>
  <c r="BY40" i="32"/>
  <c r="BH38" i="23"/>
  <c r="AV40" i="32" s="1"/>
  <c r="BB40" i="32"/>
  <c r="BF38" i="23"/>
  <c r="AB40" i="32" s="1"/>
  <c r="AH40" i="32" s="1"/>
  <c r="BE38" i="23"/>
  <c r="R40" i="32"/>
  <c r="H40" i="32"/>
  <c r="L40" i="32"/>
  <c r="BP36" i="23"/>
  <c r="DX38" i="32" s="1"/>
  <c r="AF18" i="48" s="1"/>
  <c r="DN38" i="32"/>
  <c r="BN36" i="23"/>
  <c r="DD38" i="32" s="1"/>
  <c r="DM38" i="32" s="1"/>
  <c r="BM36" i="23"/>
  <c r="CT38" i="32" s="1"/>
  <c r="DC38" i="32" s="1"/>
  <c r="BL36" i="23"/>
  <c r="CJ38" i="32"/>
  <c r="BJ36" i="23"/>
  <c r="BP38" i="32"/>
  <c r="BI36" i="23"/>
  <c r="BF38" i="32" s="1"/>
  <c r="BH36" i="23"/>
  <c r="AV38" i="32"/>
  <c r="AL38" i="32"/>
  <c r="BF36" i="23"/>
  <c r="AB38" i="32"/>
  <c r="AF38" i="32" s="1"/>
  <c r="BE36" i="23"/>
  <c r="R38" i="32" s="1"/>
  <c r="BD36" i="23"/>
  <c r="H38" i="32"/>
  <c r="BP23" i="23"/>
  <c r="DX23" i="32" s="1"/>
  <c r="EB23" i="32" s="1"/>
  <c r="BN23" i="23"/>
  <c r="DD23" i="32"/>
  <c r="S10" i="48" s="1"/>
  <c r="BM23" i="23"/>
  <c r="CT23" i="32"/>
  <c r="CZ23" i="32"/>
  <c r="BL23" i="23"/>
  <c r="CJ23" i="32" s="1"/>
  <c r="CS23" i="32" s="1"/>
  <c r="BZ23" i="32"/>
  <c r="CD23" i="32" s="1"/>
  <c r="BJ23" i="23"/>
  <c r="BP23" i="32"/>
  <c r="BH23" i="23"/>
  <c r="AV23" i="32" s="1"/>
  <c r="BE23" i="32" s="1"/>
  <c r="BB23" i="32"/>
  <c r="AL23" i="32"/>
  <c r="AP23" i="32"/>
  <c r="BF23" i="23"/>
  <c r="AB23" i="32"/>
  <c r="BE23" i="23"/>
  <c r="R23" i="32" s="1"/>
  <c r="AA23" i="32" s="1"/>
  <c r="BD23" i="23"/>
  <c r="H23" i="32"/>
  <c r="BP21" i="23"/>
  <c r="DX21" i="32"/>
  <c r="BN21" i="23"/>
  <c r="DD21" i="32"/>
  <c r="BM21" i="23"/>
  <c r="CT21" i="32" s="1"/>
  <c r="CX21" i="32" s="1"/>
  <c r="BL21" i="23"/>
  <c r="CJ21" i="32" s="1"/>
  <c r="CP21" i="32" s="1"/>
  <c r="BZ21" i="32"/>
  <c r="BJ21" i="23"/>
  <c r="BP21" i="32"/>
  <c r="BV21" i="32"/>
  <c r="BI21" i="23"/>
  <c r="BF21" i="32" s="1"/>
  <c r="BH21" i="23"/>
  <c r="AV21" i="32"/>
  <c r="BE21" i="32" s="1"/>
  <c r="BF21" i="23"/>
  <c r="AB21" i="32"/>
  <c r="BE21" i="23"/>
  <c r="R21" i="32" s="1"/>
  <c r="X21" i="32" s="1"/>
  <c r="H21" i="32"/>
  <c r="Q21" i="32" s="1"/>
  <c r="BP18" i="23"/>
  <c r="DX18" i="32" s="1"/>
  <c r="EB18" i="32" s="1"/>
  <c r="DN18" i="32"/>
  <c r="BN18" i="23"/>
  <c r="DD18" i="32" s="1"/>
  <c r="BM18" i="23"/>
  <c r="CT18" i="32"/>
  <c r="CZ18" i="32" s="1"/>
  <c r="BL18" i="23"/>
  <c r="CJ18" i="32" s="1"/>
  <c r="BJ18" i="23"/>
  <c r="BP18" i="32"/>
  <c r="BI18" i="23"/>
  <c r="BF18" i="32" s="1"/>
  <c r="BH18" i="23"/>
  <c r="AV18" i="32" s="1"/>
  <c r="AB18" i="32"/>
  <c r="BE18" i="23"/>
  <c r="R18" i="32"/>
  <c r="X18" i="32" s="1"/>
  <c r="BD18" i="23"/>
  <c r="H18" i="32"/>
  <c r="BO15" i="23"/>
  <c r="DN15" i="32" s="1"/>
  <c r="DW15" i="32" s="1"/>
  <c r="BN15" i="23"/>
  <c r="DD15" i="32" s="1"/>
  <c r="CJ15" i="32"/>
  <c r="BK15" i="23"/>
  <c r="BZ15" i="32"/>
  <c r="BI15" i="23"/>
  <c r="BF15" i="32" s="1"/>
  <c r="BJ15" i="32" s="1"/>
  <c r="AV15" i="32"/>
  <c r="AZ15" i="32" s="1"/>
  <c r="AL15" i="32"/>
  <c r="BF15" i="23"/>
  <c r="AB15" i="32" s="1"/>
  <c r="AH15" i="32" s="1"/>
  <c r="BE15" i="23"/>
  <c r="R15" i="32" s="1"/>
  <c r="H15" i="32"/>
  <c r="BP14" i="23"/>
  <c r="DX14" i="32" s="1"/>
  <c r="BO14" i="23"/>
  <c r="DN14" i="32"/>
  <c r="BM14" i="23"/>
  <c r="CT14" i="32" s="1"/>
  <c r="BL14" i="23"/>
  <c r="CJ14" i="32" s="1"/>
  <c r="CS14" i="32" s="1"/>
  <c r="BK14" i="23"/>
  <c r="BZ14" i="32"/>
  <c r="BT14" i="32"/>
  <c r="BI14" i="23"/>
  <c r="BF14" i="32"/>
  <c r="BH14" i="23"/>
  <c r="AV14" i="32"/>
  <c r="BB14" i="32" s="1"/>
  <c r="AL14" i="32"/>
  <c r="AB14" i="32"/>
  <c r="AF14" i="32" s="1"/>
  <c r="R14" i="32"/>
  <c r="X14" i="32" s="1"/>
  <c r="DX13" i="32"/>
  <c r="BO13" i="23"/>
  <c r="DN13" i="32"/>
  <c r="DT13" i="32"/>
  <c r="BM13" i="23"/>
  <c r="CT13" i="32" s="1"/>
  <c r="CZ13" i="32" s="1"/>
  <c r="CJ13" i="32"/>
  <c r="BK13" i="23"/>
  <c r="BZ13" i="32"/>
  <c r="BJ13" i="23"/>
  <c r="BP13" i="32" s="1"/>
  <c r="BI13" i="23"/>
  <c r="BF13" i="32"/>
  <c r="AV13" i="32"/>
  <c r="BB13" i="32"/>
  <c r="BD26" i="23"/>
  <c r="H26" i="32"/>
  <c r="Q26" i="32"/>
  <c r="BF26" i="23"/>
  <c r="AB26" i="32"/>
  <c r="AF26" i="32" s="1"/>
  <c r="BG26" i="23"/>
  <c r="AL26" i="32"/>
  <c r="BI26" i="23"/>
  <c r="BF26" i="32"/>
  <c r="BL26" i="32" s="1"/>
  <c r="BJ26" i="23"/>
  <c r="BP26" i="32"/>
  <c r="BK26" i="23"/>
  <c r="BZ26" i="32"/>
  <c r="CD26" i="32"/>
  <c r="BP26" i="23"/>
  <c r="DX26" i="32" s="1"/>
  <c r="AI30" i="43"/>
  <c r="AH30" i="43"/>
  <c r="AG30" i="43"/>
  <c r="AF30" i="43"/>
  <c r="AE30" i="43"/>
  <c r="AD30" i="43"/>
  <c r="AC30" i="43"/>
  <c r="AB30" i="43"/>
  <c r="AA30" i="43"/>
  <c r="Z30" i="43"/>
  <c r="Y30" i="43"/>
  <c r="X30" i="43"/>
  <c r="W30" i="43"/>
  <c r="AI29" i="43"/>
  <c r="AH29" i="43"/>
  <c r="AG29" i="43"/>
  <c r="AF29" i="43"/>
  <c r="AE29" i="43"/>
  <c r="AE31" i="43" s="1"/>
  <c r="T16" i="23" s="1"/>
  <c r="AX16" i="23" s="1"/>
  <c r="BL16" i="23" s="1"/>
  <c r="CJ16" i="32" s="1"/>
  <c r="AD29" i="43"/>
  <c r="AC29" i="43"/>
  <c r="AB29" i="43"/>
  <c r="AA29" i="43"/>
  <c r="Y42" i="43"/>
  <c r="N25" i="23" s="1"/>
  <c r="AR25" i="23" s="1"/>
  <c r="BF25" i="23"/>
  <c r="AB25" i="32" s="1"/>
  <c r="Z42" i="43"/>
  <c r="O25" i="23" s="1"/>
  <c r="AS25" i="23" s="1"/>
  <c r="BG25" i="23" s="1"/>
  <c r="AL25" i="32" s="1"/>
  <c r="AA42" i="43"/>
  <c r="P25" i="23"/>
  <c r="AT25" i="23" s="1"/>
  <c r="BH25" i="23" s="1"/>
  <c r="AV25" i="32" s="1"/>
  <c r="AC42" i="43"/>
  <c r="R25" i="23"/>
  <c r="AV25" i="23" s="1"/>
  <c r="BJ25" i="23" s="1"/>
  <c r="BP25" i="32" s="1"/>
  <c r="AD42" i="43"/>
  <c r="S25" i="23" s="1"/>
  <c r="AW25" i="23"/>
  <c r="BK25" i="23" s="1"/>
  <c r="BZ25" i="32" s="1"/>
  <c r="AE42" i="43"/>
  <c r="T25" i="23"/>
  <c r="AX25" i="23" s="1"/>
  <c r="BL25" i="23" s="1"/>
  <c r="CJ25" i="32"/>
  <c r="AF42" i="43"/>
  <c r="U25" i="23" s="1"/>
  <c r="AY25" i="23" s="1"/>
  <c r="BM25" i="23" s="1"/>
  <c r="CT25" i="32" s="1"/>
  <c r="AG42" i="43"/>
  <c r="V25" i="23"/>
  <c r="AZ25" i="23" s="1"/>
  <c r="BN25" i="23"/>
  <c r="DD25" i="32" s="1"/>
  <c r="AH42" i="43"/>
  <c r="W25" i="23"/>
  <c r="BA25" i="23" s="1"/>
  <c r="BO25" i="23" s="1"/>
  <c r="DN25" i="32" s="1"/>
  <c r="DW25" i="32" s="1"/>
  <c r="AI42" i="43"/>
  <c r="X25" i="23"/>
  <c r="BB25" i="23" s="1"/>
  <c r="BP25" i="23" s="1"/>
  <c r="DX25" i="32" s="1"/>
  <c r="W42" i="43"/>
  <c r="L25" i="23" s="1"/>
  <c r="AP25" i="23"/>
  <c r="BD25" i="23" s="1"/>
  <c r="H25" i="32"/>
  <c r="Q25" i="32" s="1"/>
  <c r="X48" i="43"/>
  <c r="M27" i="23"/>
  <c r="AQ27" i="23"/>
  <c r="BE27" i="23" s="1"/>
  <c r="R27" i="32" s="1"/>
  <c r="Y48" i="43"/>
  <c r="N27" i="23" s="1"/>
  <c r="AR27" i="23"/>
  <c r="BF27" i="23" s="1"/>
  <c r="AB27" i="32" s="1"/>
  <c r="Z48" i="43"/>
  <c r="O27" i="23" s="1"/>
  <c r="AS27" i="23" s="1"/>
  <c r="BG27" i="23"/>
  <c r="AL27" i="32" s="1"/>
  <c r="AA48" i="43"/>
  <c r="P27" i="23" s="1"/>
  <c r="AT27" i="23" s="1"/>
  <c r="BH27" i="23" s="1"/>
  <c r="AV27" i="32" s="1"/>
  <c r="AC48" i="43"/>
  <c r="R27" i="23" s="1"/>
  <c r="AV27" i="23" s="1"/>
  <c r="BJ27" i="23" s="1"/>
  <c r="BP27" i="32" s="1"/>
  <c r="AD48" i="43"/>
  <c r="S27" i="23"/>
  <c r="AW27" i="23" s="1"/>
  <c r="BK27" i="23"/>
  <c r="BZ27" i="32" s="1"/>
  <c r="AE48" i="43"/>
  <c r="T27" i="23"/>
  <c r="AX27" i="23" s="1"/>
  <c r="BL27" i="23" s="1"/>
  <c r="CJ27" i="32"/>
  <c r="AF48" i="43"/>
  <c r="U27" i="23" s="1"/>
  <c r="AY27" i="23" s="1"/>
  <c r="BM27" i="23" s="1"/>
  <c r="CT27" i="32" s="1"/>
  <c r="AG48" i="43"/>
  <c r="V27" i="23"/>
  <c r="AZ27" i="23" s="1"/>
  <c r="BN27" i="23"/>
  <c r="DD27" i="32" s="1"/>
  <c r="AH48" i="43"/>
  <c r="W27" i="23"/>
  <c r="BA27" i="23" s="1"/>
  <c r="BO27" i="23" s="1"/>
  <c r="DN27" i="32"/>
  <c r="AI48" i="43"/>
  <c r="X27" i="23"/>
  <c r="BB27" i="23" s="1"/>
  <c r="BP27" i="23" s="1"/>
  <c r="DX27" i="32" s="1"/>
  <c r="W48" i="43"/>
  <c r="L27" i="23" s="1"/>
  <c r="AP27" i="23" s="1"/>
  <c r="BD27" i="23" s="1"/>
  <c r="H27" i="32" s="1"/>
  <c r="W39" i="43"/>
  <c r="L19" i="23"/>
  <c r="AP19" i="23"/>
  <c r="BD19" i="23" s="1"/>
  <c r="H19" i="32" s="1"/>
  <c r="N19" i="32"/>
  <c r="AI39" i="43"/>
  <c r="X19" i="23"/>
  <c r="BB19" i="23" s="1"/>
  <c r="BP19" i="23" s="1"/>
  <c r="DX19" i="32" s="1"/>
  <c r="ED19" i="32" s="1"/>
  <c r="Z7" i="43"/>
  <c r="AC7" i="43"/>
  <c r="AE7" i="43"/>
  <c r="AG7" i="43"/>
  <c r="W10" i="43"/>
  <c r="X10" i="43"/>
  <c r="Y10" i="43"/>
  <c r="Y12" i="43" s="1"/>
  <c r="N29" i="23" s="1"/>
  <c r="AR29" i="23" s="1"/>
  <c r="BF29" i="23" s="1"/>
  <c r="AB29" i="32" s="1"/>
  <c r="Z10" i="43"/>
  <c r="Z12" i="43" s="1"/>
  <c r="O29" i="23" s="1"/>
  <c r="AS29" i="23" s="1"/>
  <c r="BG29" i="23" s="1"/>
  <c r="AL29" i="32" s="1"/>
  <c r="AA10" i="43"/>
  <c r="AB10" i="43"/>
  <c r="AC10" i="43"/>
  <c r="AD10" i="43"/>
  <c r="AD12" i="43" s="1"/>
  <c r="S29" i="23" s="1"/>
  <c r="AW29" i="23" s="1"/>
  <c r="BK29" i="23" s="1"/>
  <c r="AE10" i="43"/>
  <c r="CJ29" i="32"/>
  <c r="AF10" i="43"/>
  <c r="AG10" i="43"/>
  <c r="AG12" i="43" s="1"/>
  <c r="V29" i="23" s="1"/>
  <c r="AZ29" i="23" s="1"/>
  <c r="BN29" i="23" s="1"/>
  <c r="DD29" i="32" s="1"/>
  <c r="DH29" i="32" s="1"/>
  <c r="AH10" i="43"/>
  <c r="W11" i="43"/>
  <c r="W12" i="43"/>
  <c r="Y11" i="43"/>
  <c r="Z11" i="43"/>
  <c r="AA11" i="43"/>
  <c r="AC11" i="43"/>
  <c r="AC12" i="43" s="1"/>
  <c r="AD11" i="43"/>
  <c r="BZ29" i="32"/>
  <c r="AE11" i="43"/>
  <c r="AE12" i="43" s="1"/>
  <c r="T29" i="23" s="1"/>
  <c r="AX29" i="23" s="1"/>
  <c r="BL29" i="23" s="1"/>
  <c r="AG11" i="43"/>
  <c r="AH11" i="43"/>
  <c r="W13" i="43"/>
  <c r="Y13" i="43"/>
  <c r="Z13" i="43"/>
  <c r="AA13" i="43"/>
  <c r="AC13" i="43"/>
  <c r="AD13" i="43"/>
  <c r="AE13" i="43"/>
  <c r="AG13" i="43"/>
  <c r="AH13" i="43"/>
  <c r="W16" i="43"/>
  <c r="X16" i="43"/>
  <c r="Y16" i="43"/>
  <c r="Z16" i="43"/>
  <c r="AA16" i="43"/>
  <c r="AB16" i="43"/>
  <c r="AC16" i="43"/>
  <c r="AD16" i="43"/>
  <c r="AE16" i="43"/>
  <c r="AF16" i="43"/>
  <c r="AG16" i="43"/>
  <c r="AH16" i="43"/>
  <c r="W19" i="43"/>
  <c r="Y19" i="43"/>
  <c r="Z19" i="43"/>
  <c r="AA19" i="43"/>
  <c r="AC19" i="43"/>
  <c r="AD19" i="43"/>
  <c r="AE19" i="43"/>
  <c r="AG19" i="43"/>
  <c r="AH19" i="43"/>
  <c r="W27" i="43"/>
  <c r="X27" i="43"/>
  <c r="Y27" i="43"/>
  <c r="Z27" i="43"/>
  <c r="AA27" i="43"/>
  <c r="AB27" i="43"/>
  <c r="AC27" i="43"/>
  <c r="AC31" i="43" s="1"/>
  <c r="R16" i="23" s="1"/>
  <c r="AD27" i="43"/>
  <c r="AE27" i="43"/>
  <c r="AF27" i="43"/>
  <c r="AF31" i="43" s="1"/>
  <c r="U16" i="23" s="1"/>
  <c r="AY16" i="23" s="1"/>
  <c r="BM16" i="23" s="1"/>
  <c r="CT16" i="32" s="1"/>
  <c r="AG27" i="43"/>
  <c r="AH27" i="43"/>
  <c r="W28" i="43"/>
  <c r="X28" i="43"/>
  <c r="Y28" i="43"/>
  <c r="Z28" i="43"/>
  <c r="AA28" i="43"/>
  <c r="AB28" i="43"/>
  <c r="AB31" i="43" s="1"/>
  <c r="Q16" i="23" s="1"/>
  <c r="AU16" i="23" s="1"/>
  <c r="BI16" i="23" s="1"/>
  <c r="BF16" i="32" s="1"/>
  <c r="AC28" i="43"/>
  <c r="AD28" i="43"/>
  <c r="AE28" i="43"/>
  <c r="AF28" i="43"/>
  <c r="AG28" i="43"/>
  <c r="AH28" i="43"/>
  <c r="W29" i="43"/>
  <c r="X29" i="43"/>
  <c r="Y29" i="43"/>
  <c r="Z29" i="43"/>
  <c r="Q13" i="32"/>
  <c r="L13" i="32"/>
  <c r="AF13" i="32"/>
  <c r="BJ26" i="32"/>
  <c r="AU26" i="32"/>
  <c r="N26" i="32"/>
  <c r="BE13" i="32"/>
  <c r="AZ13" i="32"/>
  <c r="BJ13" i="32"/>
  <c r="CI13" i="32"/>
  <c r="I14" i="48"/>
  <c r="DR13" i="32"/>
  <c r="DW13" i="32"/>
  <c r="AA14" i="32"/>
  <c r="AU14" i="32"/>
  <c r="BY14" i="32"/>
  <c r="BV14" i="32"/>
  <c r="CF14" i="32"/>
  <c r="DJ14" i="32"/>
  <c r="DW14" i="32"/>
  <c r="DT14" i="32"/>
  <c r="Q15" i="32"/>
  <c r="CI15" i="32"/>
  <c r="AK18" i="32"/>
  <c r="AZ18" i="32"/>
  <c r="N10" i="48"/>
  <c r="DR18" i="32"/>
  <c r="BT21" i="32"/>
  <c r="BY21" i="32"/>
  <c r="CI21" i="32"/>
  <c r="ED21" i="32"/>
  <c r="EG21" i="32"/>
  <c r="AH23" i="32"/>
  <c r="AU23" i="32"/>
  <c r="AR23" i="32"/>
  <c r="AZ23" i="32"/>
  <c r="BL23" i="32"/>
  <c r="CX23" i="32"/>
  <c r="N38" i="32"/>
  <c r="Q38" i="32"/>
  <c r="L38" i="32"/>
  <c r="AR38" i="32"/>
  <c r="AP38" i="32"/>
  <c r="AU38" i="32"/>
  <c r="CP38" i="32"/>
  <c r="CN38" i="32"/>
  <c r="CS38" i="32"/>
  <c r="CZ38" i="32"/>
  <c r="DJ38" i="32"/>
  <c r="DR38" i="32"/>
  <c r="DW38" i="32"/>
  <c r="DT38" i="32"/>
  <c r="AF14" i="48"/>
  <c r="EG38" i="32"/>
  <c r="Q40" i="32"/>
  <c r="N40" i="32"/>
  <c r="AZ40" i="32"/>
  <c r="BE40" i="32"/>
  <c r="CN40" i="32"/>
  <c r="AH10" i="48"/>
  <c r="DW40" i="32"/>
  <c r="DT40" i="32"/>
  <c r="AI10" i="48"/>
  <c r="EG41" i="32"/>
  <c r="AI18" i="48"/>
  <c r="CS25" i="32"/>
  <c r="R29" i="23"/>
  <c r="AV29" i="23" s="1"/>
  <c r="BJ29" i="23" s="1"/>
  <c r="BP29" i="32" s="1"/>
  <c r="AK29" i="32"/>
  <c r="L29" i="23"/>
  <c r="AP29" i="23"/>
  <c r="BD29" i="23" s="1"/>
  <c r="H29" i="32" s="1"/>
  <c r="AR28" i="23"/>
  <c r="BF28" i="23"/>
  <c r="AB28" i="32" s="1"/>
  <c r="AQ28" i="23"/>
  <c r="BE28" i="23"/>
  <c r="R28" i="32" s="1"/>
  <c r="X28" i="32" s="1"/>
  <c r="AP28" i="23"/>
  <c r="BD28" i="23"/>
  <c r="H28" i="32" s="1"/>
  <c r="L28" i="32" s="1"/>
  <c r="T22" i="17"/>
  <c r="S40" i="39"/>
  <c r="U40" i="39"/>
  <c r="P40" i="39"/>
  <c r="X40" i="39"/>
  <c r="AC40" i="39"/>
  <c r="AH40" i="39" s="1"/>
  <c r="N11" i="13"/>
  <c r="O11" i="13"/>
  <c r="O23" i="13"/>
  <c r="N23" i="13"/>
  <c r="BP8" i="23"/>
  <c r="DX8" i="32" s="1"/>
  <c r="BO8" i="23"/>
  <c r="DN8" i="32"/>
  <c r="BM8" i="23"/>
  <c r="CT8" i="32"/>
  <c r="CX8" i="32" s="1"/>
  <c r="BL8" i="23"/>
  <c r="CJ8" i="32"/>
  <c r="BK8" i="23"/>
  <c r="BZ8" i="32" s="1"/>
  <c r="BH8" i="23"/>
  <c r="AV8" i="32"/>
  <c r="BG8" i="23"/>
  <c r="AL8" i="32" s="1"/>
  <c r="BE8" i="23"/>
  <c r="R8" i="32" s="1"/>
  <c r="AR42" i="39"/>
  <c r="AW42" i="39"/>
  <c r="AY42" i="39" s="1"/>
  <c r="AR41" i="39"/>
  <c r="AE41" i="39"/>
  <c r="U41" i="39"/>
  <c r="AJ42" i="39"/>
  <c r="Z42" i="39"/>
  <c r="U42" i="39"/>
  <c r="AJ41" i="39"/>
  <c r="Z41" i="39"/>
  <c r="P41" i="39"/>
  <c r="BF52" i="39"/>
  <c r="BK52" i="39"/>
  <c r="BF49" i="39"/>
  <c r="S24" i="48"/>
  <c r="BF42" i="39"/>
  <c r="K24" i="48"/>
  <c r="AK26" i="48"/>
  <c r="AL34" i="48"/>
  <c r="AL30" i="48"/>
  <c r="AL22" i="48"/>
  <c r="AK34" i="48"/>
  <c r="AK30" i="48"/>
  <c r="AK22" i="48"/>
  <c r="BI19" i="39"/>
  <c r="O26" i="48"/>
  <c r="O22" i="48"/>
  <c r="BL33" i="23"/>
  <c r="CJ33" i="32" s="1"/>
  <c r="BG34" i="23"/>
  <c r="AL34" i="32" s="1"/>
  <c r="BT12" i="32"/>
  <c r="BV12" i="32"/>
  <c r="BY12" i="32"/>
  <c r="V12" i="32"/>
  <c r="BD34" i="23"/>
  <c r="H34" i="32" s="1"/>
  <c r="BE34" i="23"/>
  <c r="R34" i="32" s="1"/>
  <c r="AA34" i="32" s="1"/>
  <c r="BF34" i="23"/>
  <c r="AB34" i="32" s="1"/>
  <c r="AF34" i="32"/>
  <c r="BH34" i="23"/>
  <c r="AV34" i="32" s="1"/>
  <c r="BI34" i="23"/>
  <c r="BF34" i="32" s="1"/>
  <c r="BK34" i="23"/>
  <c r="BZ34" i="32"/>
  <c r="CD34" i="32" s="1"/>
  <c r="BL34" i="23"/>
  <c r="CJ34" i="32"/>
  <c r="BM34" i="23"/>
  <c r="CT34" i="32"/>
  <c r="CX34" i="32"/>
  <c r="DC34" i="32"/>
  <c r="BN34" i="23"/>
  <c r="DD34" i="32" s="1"/>
  <c r="DM34" i="32" s="1"/>
  <c r="BO34" i="23"/>
  <c r="DN34" i="32"/>
  <c r="DT34" i="32" s="1"/>
  <c r="BP34" i="23"/>
  <c r="DX34" i="32"/>
  <c r="BJ34" i="23"/>
  <c r="BP34" i="32" s="1"/>
  <c r="BD33" i="23"/>
  <c r="H33" i="32" s="1"/>
  <c r="N33" i="32" s="1"/>
  <c r="Q33" i="32"/>
  <c r="BE33" i="23"/>
  <c r="R33" i="32"/>
  <c r="BF33" i="23"/>
  <c r="AB33" i="32" s="1"/>
  <c r="BG33" i="23"/>
  <c r="AL33" i="32"/>
  <c r="AU33" i="32" s="1"/>
  <c r="BH33" i="23"/>
  <c r="AV33" i="32" s="1"/>
  <c r="BI33" i="23"/>
  <c r="BF33" i="32"/>
  <c r="BJ33" i="23"/>
  <c r="BP33" i="32"/>
  <c r="BY33" i="32"/>
  <c r="BV33" i="32"/>
  <c r="BK33" i="23"/>
  <c r="BZ33" i="32" s="1"/>
  <c r="BM33" i="23"/>
  <c r="CT33" i="32"/>
  <c r="DC33" i="32" s="1"/>
  <c r="BN33" i="23"/>
  <c r="DD33" i="32"/>
  <c r="BO33" i="23"/>
  <c r="DN33" i="32" s="1"/>
  <c r="BP33" i="23"/>
  <c r="DX33" i="32"/>
  <c r="AC18" i="48"/>
  <c r="L12" i="32"/>
  <c r="AF57" i="43"/>
  <c r="AA28" i="48"/>
  <c r="BK42" i="39"/>
  <c r="BP42" i="39"/>
  <c r="K36" i="48" s="1"/>
  <c r="K28" i="48"/>
  <c r="L33" i="32"/>
  <c r="K32" i="48"/>
  <c r="AP10" i="48"/>
  <c r="AG55" i="43"/>
  <c r="AE55" i="43"/>
  <c r="AQ47" i="23"/>
  <c r="AP47" i="23"/>
  <c r="BD47" i="23" s="1"/>
  <c r="AR47" i="23"/>
  <c r="BF47" i="23"/>
  <c r="AS47" i="23"/>
  <c r="AT47" i="23"/>
  <c r="AU47" i="23"/>
  <c r="AV47" i="23"/>
  <c r="BJ47" i="23"/>
  <c r="AW47" i="23"/>
  <c r="BK47" i="23" s="1"/>
  <c r="AX47" i="23"/>
  <c r="BL47" i="23" s="1"/>
  <c r="AY47" i="23"/>
  <c r="BM47" i="23" s="1"/>
  <c r="N8" i="48"/>
  <c r="AZ47" i="23"/>
  <c r="BN47" i="23" s="1"/>
  <c r="BA47" i="23"/>
  <c r="BB47" i="23"/>
  <c r="BP47" i="23" s="1"/>
  <c r="N20" i="48"/>
  <c r="BO47" i="23"/>
  <c r="N16" i="48"/>
  <c r="N12" i="48"/>
  <c r="BI47" i="23"/>
  <c r="BH47" i="23"/>
  <c r="BG47" i="23"/>
  <c r="BE47" i="23"/>
  <c r="N9" i="13"/>
  <c r="N30" i="13" s="1"/>
  <c r="BP52" i="39"/>
  <c r="AA36" i="48"/>
  <c r="AA32" i="48"/>
  <c r="U14" i="48"/>
  <c r="DJ29" i="32"/>
  <c r="AH27" i="32"/>
  <c r="EG8" i="32"/>
  <c r="EB8" i="32"/>
  <c r="AH29" i="32"/>
  <c r="AF29" i="32"/>
  <c r="Z40" i="39"/>
  <c r="AI6" i="48"/>
  <c r="AH13" i="32"/>
  <c r="CP18" i="32"/>
  <c r="CN18" i="32"/>
  <c r="N23" i="32"/>
  <c r="P13" i="17"/>
  <c r="K17" i="13" s="1"/>
  <c r="DT44" i="32"/>
  <c r="AK14" i="48"/>
  <c r="DR44" i="32"/>
  <c r="DW44" i="32"/>
  <c r="AD30" i="48"/>
  <c r="BN34" i="39"/>
  <c r="AT42" i="39"/>
  <c r="CS18" i="32"/>
  <c r="AG31" i="43"/>
  <c r="V16" i="23"/>
  <c r="AZ16" i="23" s="1"/>
  <c r="BN16" i="23" s="1"/>
  <c r="DD16" i="32"/>
  <c r="AV16" i="23"/>
  <c r="BJ16" i="23"/>
  <c r="BP16" i="32" s="1"/>
  <c r="Y31" i="43"/>
  <c r="N16" i="23"/>
  <c r="AR16" i="23" s="1"/>
  <c r="BF16" i="23" s="1"/>
  <c r="AB16" i="32" s="1"/>
  <c r="CF26" i="32"/>
  <c r="CI26" i="32"/>
  <c r="BO26" i="32"/>
  <c r="AR26" i="32"/>
  <c r="AP26" i="32"/>
  <c r="BL13" i="32"/>
  <c r="BO13" i="32"/>
  <c r="CF13" i="32"/>
  <c r="CD13" i="32"/>
  <c r="AF15" i="32"/>
  <c r="AK15" i="32"/>
  <c r="BE15" i="32"/>
  <c r="BB15" i="32"/>
  <c r="CX15" i="32"/>
  <c r="CS21" i="32"/>
  <c r="CN21" i="32"/>
  <c r="EB38" i="32"/>
  <c r="ED38" i="32"/>
  <c r="BE11" i="32"/>
  <c r="BB11" i="32"/>
  <c r="AZ11" i="32"/>
  <c r="CX43" i="32"/>
  <c r="BY44" i="32"/>
  <c r="AZ45" i="32"/>
  <c r="BE45" i="32"/>
  <c r="AM10" i="48"/>
  <c r="DM46" i="32"/>
  <c r="BD23" i="39"/>
  <c r="BD52" i="39"/>
  <c r="Q14" i="17"/>
  <c r="L19" i="13" s="1"/>
  <c r="AS22" i="48"/>
  <c r="AO50" i="39"/>
  <c r="U30" i="48"/>
  <c r="BN25" i="39"/>
  <c r="BN22" i="39"/>
  <c r="R30" i="48"/>
  <c r="Y18" i="40"/>
  <c r="G18" i="39" s="1"/>
  <c r="K18" i="39" s="1"/>
  <c r="AC18" i="40"/>
  <c r="AA18" i="39" s="1"/>
  <c r="AE18" i="39" s="1"/>
  <c r="AG18" i="40"/>
  <c r="AU18" i="39"/>
  <c r="AY18" i="39"/>
  <c r="AE18" i="40"/>
  <c r="AK18" i="39"/>
  <c r="AO18" i="39" s="1"/>
  <c r="AI18" i="40"/>
  <c r="BE18" i="39"/>
  <c r="Z18" i="40"/>
  <c r="L18" i="39"/>
  <c r="P18" i="39"/>
  <c r="AJ18" i="40"/>
  <c r="BJ18" i="39" s="1"/>
  <c r="AF18" i="40"/>
  <c r="AP18" i="39"/>
  <c r="AT18" i="39" s="1"/>
  <c r="AK18" i="40"/>
  <c r="BO18" i="39"/>
  <c r="BS18" i="39"/>
  <c r="AD18" i="40"/>
  <c r="AF18" i="39" s="1"/>
  <c r="AJ18" i="39" s="1"/>
  <c r="AA18" i="40"/>
  <c r="Q18" i="39" s="1"/>
  <c r="U18" i="39" s="1"/>
  <c r="AB18" i="40"/>
  <c r="V18" i="39"/>
  <c r="Z18" i="39" s="1"/>
  <c r="AH18" i="40"/>
  <c r="AZ18" i="39" s="1"/>
  <c r="N22" i="48" s="1"/>
  <c r="BL19" i="32"/>
  <c r="BJ19" i="32"/>
  <c r="CD19" i="32"/>
  <c r="CF19" i="32"/>
  <c r="CI19" i="32"/>
  <c r="AK14" i="32"/>
  <c r="AH14" i="32"/>
  <c r="CD14" i="32"/>
  <c r="CI14" i="32"/>
  <c r="DC14" i="32"/>
  <c r="K10" i="48"/>
  <c r="N21" i="32"/>
  <c r="L21" i="32"/>
  <c r="AF21" i="32"/>
  <c r="DC21" i="32"/>
  <c r="Q6" i="48"/>
  <c r="DW21" i="32"/>
  <c r="DT21" i="32"/>
  <c r="BO40" i="32"/>
  <c r="CD40" i="32"/>
  <c r="CI40" i="32"/>
  <c r="ED40" i="32"/>
  <c r="EB40" i="32"/>
  <c r="G18" i="48"/>
  <c r="EB11" i="32"/>
  <c r="ED11" i="32"/>
  <c r="BI8" i="39"/>
  <c r="D26" i="48"/>
  <c r="BI9" i="39"/>
  <c r="AS34" i="48"/>
  <c r="BI51" i="39"/>
  <c r="R14" i="17"/>
  <c r="M19" i="13" s="1"/>
  <c r="AR26" i="48"/>
  <c r="H12" i="17"/>
  <c r="T22" i="48"/>
  <c r="BD24" i="39"/>
  <c r="BE19" i="32"/>
  <c r="BB19" i="32"/>
  <c r="DM25" i="32"/>
  <c r="DJ25" i="32"/>
  <c r="AA18" i="32"/>
  <c r="V18" i="32"/>
  <c r="S6" i="48"/>
  <c r="EG40" i="32"/>
  <c r="CF40" i="32"/>
  <c r="BB38" i="32"/>
  <c r="Q14" i="48"/>
  <c r="CZ21" i="32"/>
  <c r="DM15" i="32"/>
  <c r="AH26" i="32"/>
  <c r="ED26" i="32"/>
  <c r="V18" i="48"/>
  <c r="AH18" i="32"/>
  <c r="AF18" i="32"/>
  <c r="DT18" i="32"/>
  <c r="DW18" i="32"/>
  <c r="N14" i="48"/>
  <c r="CP23" i="32"/>
  <c r="CN23" i="32"/>
  <c r="BB45" i="32"/>
  <c r="BT44" i="32"/>
  <c r="AZ19" i="32"/>
  <c r="DT7" i="32"/>
  <c r="C14" i="48"/>
  <c r="DW7" i="32"/>
  <c r="DH43" i="32"/>
  <c r="DM43" i="32"/>
  <c r="AJ10" i="48"/>
  <c r="DJ43" i="32"/>
  <c r="BL44" i="32"/>
  <c r="BJ44" i="32"/>
  <c r="AG22" i="48"/>
  <c r="BD37" i="39"/>
  <c r="AD26" i="48"/>
  <c r="BI34" i="39"/>
  <c r="CN11" i="32"/>
  <c r="CP11" i="32"/>
  <c r="CF43" i="32"/>
  <c r="CD43" i="32"/>
  <c r="BL45" i="32"/>
  <c r="AF45" i="32"/>
  <c r="AK45" i="32"/>
  <c r="BK39" i="23"/>
  <c r="BZ41" i="32"/>
  <c r="CI41" i="32" s="1"/>
  <c r="BG39" i="23"/>
  <c r="AL41" i="32" s="1"/>
  <c r="AU41" i="32" s="1"/>
  <c r="BF41" i="32"/>
  <c r="BO41" i="32" s="1"/>
  <c r="AA41" i="32"/>
  <c r="BP37" i="23"/>
  <c r="DX39" i="32"/>
  <c r="BN37" i="23"/>
  <c r="DD39" i="32" s="1"/>
  <c r="DH39" i="32" s="1"/>
  <c r="BL37" i="23"/>
  <c r="CJ39" i="32" s="1"/>
  <c r="CS39" i="32" s="1"/>
  <c r="BJ37" i="23"/>
  <c r="BP39" i="32"/>
  <c r="BH37" i="23"/>
  <c r="AV39" i="32" s="1"/>
  <c r="BB39" i="32" s="1"/>
  <c r="BF37" i="23"/>
  <c r="AB39" i="32" s="1"/>
  <c r="BD37" i="23"/>
  <c r="H39" i="32"/>
  <c r="BO37" i="23"/>
  <c r="DN39" i="32" s="1"/>
  <c r="BK37" i="23"/>
  <c r="BZ39" i="32" s="1"/>
  <c r="BG37" i="23"/>
  <c r="AL39" i="32" s="1"/>
  <c r="AU39" i="32" s="1"/>
  <c r="BM37" i="23"/>
  <c r="CT39" i="32"/>
  <c r="BI37" i="23"/>
  <c r="BF39" i="32" s="1"/>
  <c r="BE37" i="23"/>
  <c r="R39" i="32"/>
  <c r="AA39" i="32" s="1"/>
  <c r="BP35" i="23"/>
  <c r="DX37" i="32"/>
  <c r="BN35" i="23"/>
  <c r="DD37" i="32" s="1"/>
  <c r="BL35" i="23"/>
  <c r="CJ37" i="32" s="1"/>
  <c r="CS37" i="32" s="1"/>
  <c r="BJ35" i="23"/>
  <c r="BP37" i="32"/>
  <c r="BH35" i="23"/>
  <c r="AV37" i="32" s="1"/>
  <c r="BF35" i="23"/>
  <c r="AB37" i="32" s="1"/>
  <c r="AK37" i="32" s="1"/>
  <c r="BD35" i="23"/>
  <c r="H37" i="32"/>
  <c r="BO35" i="23"/>
  <c r="DN37" i="32"/>
  <c r="DT37" i="32" s="1"/>
  <c r="BK35" i="23"/>
  <c r="BZ37" i="32" s="1"/>
  <c r="BG35" i="23"/>
  <c r="AL37" i="32" s="1"/>
  <c r="BM35" i="23"/>
  <c r="CT37" i="32"/>
  <c r="CX37" i="32"/>
  <c r="BI35" i="23"/>
  <c r="BF37" i="32" s="1"/>
  <c r="BE35" i="23"/>
  <c r="R37" i="32"/>
  <c r="AA37" i="32" s="1"/>
  <c r="BO24" i="23"/>
  <c r="DN24" i="32"/>
  <c r="BK24" i="23"/>
  <c r="BZ24" i="32" s="1"/>
  <c r="BG24" i="23"/>
  <c r="AL24" i="32" s="1"/>
  <c r="AU24" i="32" s="1"/>
  <c r="BP24" i="23"/>
  <c r="DX24" i="32"/>
  <c r="BN24" i="23"/>
  <c r="DD24" i="32" s="1"/>
  <c r="BL24" i="23"/>
  <c r="CJ24" i="32" s="1"/>
  <c r="CN24" i="32" s="1"/>
  <c r="BJ24" i="23"/>
  <c r="BP24" i="32" s="1"/>
  <c r="BH24" i="23"/>
  <c r="AV24" i="32"/>
  <c r="BF24" i="23"/>
  <c r="AB24" i="32"/>
  <c r="BD24" i="23"/>
  <c r="H24" i="32" s="1"/>
  <c r="Q24" i="32" s="1"/>
  <c r="BM24" i="23"/>
  <c r="CT24" i="32"/>
  <c r="BI24" i="23"/>
  <c r="BF24" i="32" s="1"/>
  <c r="BE24" i="23"/>
  <c r="R24" i="32" s="1"/>
  <c r="BO22" i="23"/>
  <c r="DN22" i="32"/>
  <c r="BK22" i="23"/>
  <c r="BZ22" i="32" s="1"/>
  <c r="BG22" i="23"/>
  <c r="AL22" i="32" s="1"/>
  <c r="BP22" i="23"/>
  <c r="DX22" i="32" s="1"/>
  <c r="BN22" i="23"/>
  <c r="DD22" i="32"/>
  <c r="BL22" i="23"/>
  <c r="CJ22" i="32" s="1"/>
  <c r="BJ22" i="23"/>
  <c r="BP22" i="32" s="1"/>
  <c r="BH22" i="23"/>
  <c r="AV22" i="32" s="1"/>
  <c r="BF22" i="23"/>
  <c r="AB22" i="32"/>
  <c r="BD22" i="23"/>
  <c r="H22" i="32" s="1"/>
  <c r="BM22" i="23"/>
  <c r="CT22" i="32"/>
  <c r="BI22" i="23"/>
  <c r="BF22" i="32" s="1"/>
  <c r="BE22" i="23"/>
  <c r="R22" i="32"/>
  <c r="BO20" i="23"/>
  <c r="DN20" i="32" s="1"/>
  <c r="BK20" i="23"/>
  <c r="BZ20" i="32" s="1"/>
  <c r="BG20" i="23"/>
  <c r="AL20" i="32" s="1"/>
  <c r="BP20" i="23"/>
  <c r="DX20" i="32"/>
  <c r="EB20" i="32" s="1"/>
  <c r="BN20" i="23"/>
  <c r="DD20" i="32"/>
  <c r="BL20" i="23"/>
  <c r="CJ20" i="32"/>
  <c r="BJ20" i="23"/>
  <c r="BP20" i="32" s="1"/>
  <c r="BH20" i="23"/>
  <c r="AV20" i="32" s="1"/>
  <c r="BE20" i="32" s="1"/>
  <c r="BF20" i="23"/>
  <c r="AB20" i="32"/>
  <c r="BD20" i="23"/>
  <c r="H20" i="32" s="1"/>
  <c r="BM20" i="23"/>
  <c r="CT20" i="32"/>
  <c r="BI20" i="23"/>
  <c r="BF20" i="32" s="1"/>
  <c r="BO20" i="32" s="1"/>
  <c r="BE20" i="23"/>
  <c r="R20" i="32"/>
  <c r="BO17" i="23"/>
  <c r="DN17" i="32" s="1"/>
  <c r="BK17" i="23"/>
  <c r="BZ17" i="32" s="1"/>
  <c r="BG17" i="23"/>
  <c r="AL17" i="32"/>
  <c r="AR17" i="32"/>
  <c r="BP17" i="23"/>
  <c r="DX17" i="32" s="1"/>
  <c r="BN17" i="23"/>
  <c r="DD17" i="32"/>
  <c r="BL17" i="23"/>
  <c r="CJ17" i="32" s="1"/>
  <c r="BJ17" i="23"/>
  <c r="BP17" i="32" s="1"/>
  <c r="BY17" i="32" s="1"/>
  <c r="BH17" i="23"/>
  <c r="AV17" i="32" s="1"/>
  <c r="BF17" i="23"/>
  <c r="AB17" i="32"/>
  <c r="BD17" i="23"/>
  <c r="H17" i="32" s="1"/>
  <c r="CT17" i="32"/>
  <c r="R17" i="32"/>
  <c r="CF11" i="32"/>
  <c r="CI11" i="32"/>
  <c r="CD11" i="32"/>
  <c r="DH9" i="32"/>
  <c r="CP9" i="32"/>
  <c r="CN9" i="32"/>
  <c r="AR9" i="32"/>
  <c r="X9" i="32"/>
  <c r="AA9" i="32"/>
  <c r="CS6" i="32"/>
  <c r="CP6" i="32"/>
  <c r="CN6" i="32"/>
  <c r="BD48" i="39"/>
  <c r="Q13" i="17"/>
  <c r="L17" i="13" s="1"/>
  <c r="AO22" i="48"/>
  <c r="W30" i="48"/>
  <c r="BN27" i="39"/>
  <c r="V34" i="48"/>
  <c r="BS26" i="39"/>
  <c r="CP7" i="32"/>
  <c r="CN7" i="32"/>
  <c r="AZ10" i="32"/>
  <c r="BE10" i="32"/>
  <c r="AK18" i="48"/>
  <c r="DM45" i="32"/>
  <c r="BR40" i="39"/>
  <c r="E36" i="48" s="1"/>
  <c r="BH40" i="39"/>
  <c r="E28" i="48" s="1"/>
  <c r="AX40" i="39"/>
  <c r="AD40" i="39"/>
  <c r="J40" i="39"/>
  <c r="BM40" i="39"/>
  <c r="E32" i="48" s="1"/>
  <c r="BC40" i="39"/>
  <c r="E24" i="48"/>
  <c r="AN40" i="39"/>
  <c r="T40" i="39"/>
  <c r="CF45" i="32"/>
  <c r="CI45" i="32"/>
  <c r="CD45" i="32"/>
  <c r="AI11" i="43"/>
  <c r="X11" i="43"/>
  <c r="AB11" i="43"/>
  <c r="AF11" i="43"/>
  <c r="AF12" i="43" s="1"/>
  <c r="U29" i="23" s="1"/>
  <c r="AY29" i="23" s="1"/>
  <c r="BM29" i="23" s="1"/>
  <c r="CT29" i="32" s="1"/>
  <c r="X19" i="43"/>
  <c r="AB19" i="43"/>
  <c r="AF19" i="43"/>
  <c r="X13" i="43"/>
  <c r="AB13" i="43"/>
  <c r="AF13" i="43"/>
  <c r="X7" i="43"/>
  <c r="AB7" i="43"/>
  <c r="AF7" i="43"/>
  <c r="AL6" i="48"/>
  <c r="CX45" i="32"/>
  <c r="DT43" i="32"/>
  <c r="AJ14" i="48"/>
  <c r="AR43" i="32"/>
  <c r="AP43" i="32"/>
  <c r="DR11" i="32"/>
  <c r="G14" i="48"/>
  <c r="DT11" i="32"/>
  <c r="DW11" i="32"/>
  <c r="E14" i="48"/>
  <c r="DW9" i="32"/>
  <c r="DR9" i="32"/>
  <c r="BY9" i="32"/>
  <c r="BV9" i="32"/>
  <c r="BE9" i="32"/>
  <c r="DT6" i="32"/>
  <c r="DW6" i="32"/>
  <c r="DR6" i="32"/>
  <c r="N6" i="32"/>
  <c r="Q6" i="32"/>
  <c r="L6" i="32"/>
  <c r="BS49" i="39"/>
  <c r="AP34" i="48"/>
  <c r="BI47" i="39"/>
  <c r="R13" i="17"/>
  <c r="M17" i="13" s="1"/>
  <c r="P47" i="39"/>
  <c r="BD45" i="39"/>
  <c r="AM22" i="48"/>
  <c r="AE34" i="48"/>
  <c r="BS35" i="39"/>
  <c r="V11" i="32"/>
  <c r="AU44" i="32"/>
  <c r="AU48" i="32"/>
  <c r="AP44" i="32"/>
  <c r="N9" i="32"/>
  <c r="Q9" i="32"/>
  <c r="CI6" i="32"/>
  <c r="CF6" i="32"/>
  <c r="AH6" i="32"/>
  <c r="K50" i="39"/>
  <c r="H14" i="17"/>
  <c r="K47" i="39"/>
  <c r="BN36" i="39"/>
  <c r="AF30" i="48"/>
  <c r="AA28" i="40"/>
  <c r="Q28" i="39"/>
  <c r="U28" i="39" s="1"/>
  <c r="AE28" i="40"/>
  <c r="AK28" i="39" s="1"/>
  <c r="AO28" i="39" s="1"/>
  <c r="AI28" i="40"/>
  <c r="BE28" i="39" s="1"/>
  <c r="BI28" i="39" s="1"/>
  <c r="Y28" i="40"/>
  <c r="G28" i="39" s="1"/>
  <c r="K28" i="39" s="1"/>
  <c r="AF28" i="40"/>
  <c r="AP28" i="39" s="1"/>
  <c r="AT28" i="39" s="1"/>
  <c r="AH28" i="40"/>
  <c r="AZ28" i="39" s="1"/>
  <c r="BD28" i="39" s="1"/>
  <c r="AC28" i="40"/>
  <c r="AA28" i="39" s="1"/>
  <c r="AE28" i="39" s="1"/>
  <c r="AJ28" i="40"/>
  <c r="BJ28" i="39"/>
  <c r="Z28" i="40"/>
  <c r="L28" i="39" s="1"/>
  <c r="P28" i="39"/>
  <c r="AG28" i="40"/>
  <c r="AU28" i="39" s="1"/>
  <c r="AY28" i="39" s="1"/>
  <c r="AH19" i="32"/>
  <c r="AF19" i="32"/>
  <c r="ED9" i="32"/>
  <c r="EG9" i="32"/>
  <c r="E18" i="48"/>
  <c r="N7" i="32"/>
  <c r="L7" i="32"/>
  <c r="DM6" i="32"/>
  <c r="DH6" i="32"/>
  <c r="BD49" i="39"/>
  <c r="BD47" i="39" s="1"/>
  <c r="AP22" i="48"/>
  <c r="AN22" i="48"/>
  <c r="BD46" i="39"/>
  <c r="Q12" i="17"/>
  <c r="L15" i="13" s="1"/>
  <c r="Y38" i="40"/>
  <c r="G38" i="39"/>
  <c r="K38" i="39" s="1"/>
  <c r="AC38" i="40"/>
  <c r="AA38" i="39" s="1"/>
  <c r="AE38" i="39" s="1"/>
  <c r="AG38" i="40"/>
  <c r="AU38" i="39" s="1"/>
  <c r="AY38" i="39" s="1"/>
  <c r="AB38" i="40"/>
  <c r="V38" i="39"/>
  <c r="Z38" i="39" s="1"/>
  <c r="AF38" i="40"/>
  <c r="AP38" i="39"/>
  <c r="AT38" i="39" s="1"/>
  <c r="AJ38" i="40"/>
  <c r="BJ38" i="39"/>
  <c r="AK38" i="40"/>
  <c r="BO38" i="39" s="1"/>
  <c r="AA38" i="40"/>
  <c r="Q38" i="39" s="1"/>
  <c r="U38" i="39" s="1"/>
  <c r="AI38" i="40"/>
  <c r="BE38" i="39" s="1"/>
  <c r="AE38" i="40"/>
  <c r="AK38" i="39"/>
  <c r="AO38" i="39" s="1"/>
  <c r="Y37" i="40"/>
  <c r="G37" i="39" s="1"/>
  <c r="K37" i="39" s="1"/>
  <c r="AK37" i="40"/>
  <c r="BO37" i="39" s="1"/>
  <c r="AA37" i="40"/>
  <c r="Q37" i="39" s="1"/>
  <c r="U37" i="39" s="1"/>
  <c r="AC37" i="40"/>
  <c r="AA37" i="39" s="1"/>
  <c r="AE37" i="39" s="1"/>
  <c r="AE37" i="40"/>
  <c r="AK37" i="39" s="1"/>
  <c r="AO37" i="39" s="1"/>
  <c r="AG37" i="40"/>
  <c r="AU37" i="39"/>
  <c r="AY37" i="39" s="1"/>
  <c r="AJ37" i="40"/>
  <c r="BJ37" i="39"/>
  <c r="AI37" i="40"/>
  <c r="BE37" i="39" s="1"/>
  <c r="AI27" i="40"/>
  <c r="BE27" i="39" s="1"/>
  <c r="Y27" i="40"/>
  <c r="G27" i="39" s="1"/>
  <c r="K27" i="39" s="1"/>
  <c r="AA27" i="40"/>
  <c r="Q27" i="39" s="1"/>
  <c r="U27" i="39" s="1"/>
  <c r="AD27" i="40"/>
  <c r="AF27" i="39" s="1"/>
  <c r="AJ27" i="39" s="1"/>
  <c r="AB27" i="40"/>
  <c r="V27" i="39"/>
  <c r="Z27" i="39"/>
  <c r="AG27" i="40"/>
  <c r="AU27" i="39"/>
  <c r="AY27" i="39"/>
  <c r="AK27" i="40"/>
  <c r="BO27" i="39"/>
  <c r="AH27" i="40"/>
  <c r="AZ27" i="39"/>
  <c r="Z27" i="40"/>
  <c r="L27" i="39" s="1"/>
  <c r="P27" i="39" s="1"/>
  <c r="AE27" i="40"/>
  <c r="AK27" i="39"/>
  <c r="AO27" i="39" s="1"/>
  <c r="AI28" i="43"/>
  <c r="AI31" i="43"/>
  <c r="X16" i="23"/>
  <c r="BB16" i="23" s="1"/>
  <c r="BP16" i="23"/>
  <c r="DX16" i="32" s="1"/>
  <c r="AK32" i="40"/>
  <c r="BO32" i="39"/>
  <c r="AJ31" i="40"/>
  <c r="BJ31" i="39"/>
  <c r="BN31" i="39"/>
  <c r="BS15" i="39"/>
  <c r="K34" i="48"/>
  <c r="G30" i="48"/>
  <c r="BN11" i="39"/>
  <c r="P50" i="39"/>
  <c r="I14" i="17" s="1"/>
  <c r="AA32" i="40"/>
  <c r="Q32" i="39"/>
  <c r="U32" i="39" s="1"/>
  <c r="AE32" i="40"/>
  <c r="AK32" i="39"/>
  <c r="AO32" i="39"/>
  <c r="AI32" i="40"/>
  <c r="BE32" i="39" s="1"/>
  <c r="AC32" i="40"/>
  <c r="AA32" i="39"/>
  <c r="AE32" i="39" s="1"/>
  <c r="AJ32" i="40"/>
  <c r="BJ32" i="39"/>
  <c r="AB30" i="48" s="1"/>
  <c r="Z32" i="40"/>
  <c r="L32" i="39" s="1"/>
  <c r="P32" i="39"/>
  <c r="AG32" i="40"/>
  <c r="AU32" i="39" s="1"/>
  <c r="AY32" i="39" s="1"/>
  <c r="AI31" i="40"/>
  <c r="BE31" i="39" s="1"/>
  <c r="AB31" i="40"/>
  <c r="V31" i="39"/>
  <c r="Z31" i="39"/>
  <c r="AG31" i="40"/>
  <c r="AU31" i="39"/>
  <c r="AY31" i="39"/>
  <c r="AK31" i="40"/>
  <c r="BO31" i="39"/>
  <c r="AA34" i="48" s="1"/>
  <c r="Z31" i="40"/>
  <c r="L31" i="39"/>
  <c r="P31" i="39" s="1"/>
  <c r="AE31" i="40"/>
  <c r="AK31" i="39" s="1"/>
  <c r="AO31" i="39" s="1"/>
  <c r="AH31" i="40"/>
  <c r="AZ31" i="39" s="1"/>
  <c r="BD31" i="39" s="1"/>
  <c r="AB30" i="40"/>
  <c r="V30" i="39" s="1"/>
  <c r="Z30" i="39"/>
  <c r="AF30" i="40"/>
  <c r="AP30" i="39" s="1"/>
  <c r="AT30" i="39" s="1"/>
  <c r="AC30" i="40"/>
  <c r="AA30" i="39" s="1"/>
  <c r="AE30" i="39" s="1"/>
  <c r="AE30" i="40"/>
  <c r="AK30" i="39"/>
  <c r="AO30" i="39"/>
  <c r="AJ30" i="40"/>
  <c r="BJ30" i="39" s="1"/>
  <c r="Z30" i="40"/>
  <c r="L30" i="39" s="1"/>
  <c r="P30" i="39" s="1"/>
  <c r="AG30" i="40"/>
  <c r="AU30" i="39"/>
  <c r="AY30" i="39" s="1"/>
  <c r="AA29" i="40"/>
  <c r="Q29" i="39"/>
  <c r="U29" i="39"/>
  <c r="AC29" i="40"/>
  <c r="AA29" i="39" s="1"/>
  <c r="AE29" i="39" s="1"/>
  <c r="AE29" i="40"/>
  <c r="AK29" i="39" s="1"/>
  <c r="AO29" i="39" s="1"/>
  <c r="AG29" i="40"/>
  <c r="AU29" i="39"/>
  <c r="AY29" i="39" s="1"/>
  <c r="AJ29" i="40"/>
  <c r="BJ29" i="39"/>
  <c r="AB29" i="40"/>
  <c r="V29" i="39" s="1"/>
  <c r="Z29" i="39" s="1"/>
  <c r="AK29" i="40"/>
  <c r="BO29" i="39"/>
  <c r="Y34" i="48" s="1"/>
  <c r="Z29" i="40"/>
  <c r="L29" i="39" s="1"/>
  <c r="P29" i="39" s="1"/>
  <c r="AH29" i="40"/>
  <c r="AZ29" i="39" s="1"/>
  <c r="Y22" i="48" s="1"/>
  <c r="AA23" i="40"/>
  <c r="Q23" i="39"/>
  <c r="U23" i="39" s="1"/>
  <c r="AC23" i="40"/>
  <c r="AA23" i="39"/>
  <c r="AE23" i="39"/>
  <c r="AE23" i="40"/>
  <c r="AK23" i="39" s="1"/>
  <c r="AO23" i="39" s="1"/>
  <c r="AG23" i="40"/>
  <c r="AU23" i="39" s="1"/>
  <c r="AY23" i="39" s="1"/>
  <c r="AJ23" i="40"/>
  <c r="BJ23" i="39"/>
  <c r="AB23" i="40"/>
  <c r="V23" i="39"/>
  <c r="Z23" i="39"/>
  <c r="AK23" i="40"/>
  <c r="BO23" i="39" s="1"/>
  <c r="Y23" i="40"/>
  <c r="G23" i="39"/>
  <c r="K23" i="39" s="1"/>
  <c r="AF23" i="40"/>
  <c r="AP23" i="39"/>
  <c r="AT23" i="39"/>
  <c r="AI23" i="40"/>
  <c r="BE23" i="39" s="1"/>
  <c r="BI23" i="39" s="1"/>
  <c r="Z23" i="40"/>
  <c r="L23" i="39" s="1"/>
  <c r="P23" i="39" s="1"/>
  <c r="Y19" i="40"/>
  <c r="G19" i="39"/>
  <c r="K19" i="39" s="1"/>
  <c r="AC19" i="40"/>
  <c r="AA19" i="39"/>
  <c r="AE19" i="39"/>
  <c r="AG19" i="40"/>
  <c r="AU19" i="39" s="1"/>
  <c r="AY19" i="39" s="1"/>
  <c r="Z19" i="40"/>
  <c r="L19" i="39" s="1"/>
  <c r="P19" i="39" s="1"/>
  <c r="AB19" i="40"/>
  <c r="V19" i="39"/>
  <c r="Z19" i="39" s="1"/>
  <c r="AJ19" i="40"/>
  <c r="BJ19" i="39"/>
  <c r="AK19" i="40"/>
  <c r="BO19" i="39" s="1"/>
  <c r="AA19" i="40"/>
  <c r="Q19" i="39"/>
  <c r="U19" i="39" s="1"/>
  <c r="AD19" i="40"/>
  <c r="AF19" i="39"/>
  <c r="AJ19" i="39"/>
  <c r="AB17" i="40"/>
  <c r="V17" i="39" s="1"/>
  <c r="Z17" i="39" s="1"/>
  <c r="AF17" i="40"/>
  <c r="AP17" i="39" s="1"/>
  <c r="AT17" i="39" s="1"/>
  <c r="AJ17" i="40"/>
  <c r="BJ17" i="39"/>
  <c r="Y17" i="40"/>
  <c r="G17" i="39" s="1"/>
  <c r="K17" i="39" s="1"/>
  <c r="AA17" i="40"/>
  <c r="Q17" i="39" s="1"/>
  <c r="U17" i="39" s="1"/>
  <c r="AH17" i="40"/>
  <c r="AZ17" i="39"/>
  <c r="M22" i="48" s="1"/>
  <c r="AD17" i="40"/>
  <c r="AF17" i="39"/>
  <c r="AJ17" i="39"/>
  <c r="AI17" i="40"/>
  <c r="BE17" i="39" s="1"/>
  <c r="BI17" i="39" s="1"/>
  <c r="AK17" i="40"/>
  <c r="BO17" i="39"/>
  <c r="AG17" i="40"/>
  <c r="AU17" i="39" s="1"/>
  <c r="AY17" i="39" s="1"/>
  <c r="AE17" i="40"/>
  <c r="AK17" i="39" s="1"/>
  <c r="AO17" i="39" s="1"/>
  <c r="AA6" i="40"/>
  <c r="Q6" i="39"/>
  <c r="U6" i="39" s="1"/>
  <c r="AE6" i="40"/>
  <c r="AK6" i="39"/>
  <c r="AO6" i="39"/>
  <c r="AI6" i="40"/>
  <c r="BE6" i="39" s="1"/>
  <c r="AB6" i="40"/>
  <c r="V6" i="39"/>
  <c r="Z6" i="39" s="1"/>
  <c r="AD6" i="40"/>
  <c r="AF6" i="39"/>
  <c r="AJ6" i="39"/>
  <c r="Y6" i="40"/>
  <c r="G6" i="39"/>
  <c r="K6" i="39"/>
  <c r="AC6" i="40"/>
  <c r="AA6" i="39" s="1"/>
  <c r="AE6" i="39" s="1"/>
  <c r="AJ6" i="40"/>
  <c r="BJ6" i="39" s="1"/>
  <c r="AH6" i="40"/>
  <c r="AZ6" i="39"/>
  <c r="BD6" i="39" s="1"/>
  <c r="AK6" i="40"/>
  <c r="BO6" i="39"/>
  <c r="B34" i="48"/>
  <c r="AG6" i="40"/>
  <c r="AU6" i="39" s="1"/>
  <c r="AY6" i="39" s="1"/>
  <c r="Z6" i="40"/>
  <c r="L6" i="39" s="1"/>
  <c r="P6" i="39" s="1"/>
  <c r="AF6" i="40"/>
  <c r="AP6" i="39"/>
  <c r="AT6" i="39" s="1"/>
  <c r="AK34" i="40"/>
  <c r="BO34" i="39"/>
  <c r="AG34" i="40"/>
  <c r="AU34" i="39" s="1"/>
  <c r="AY34" i="39" s="1"/>
  <c r="Y34" i="40"/>
  <c r="G34" i="39"/>
  <c r="K34" i="39" s="1"/>
  <c r="AE33" i="40"/>
  <c r="AK33" i="39"/>
  <c r="AO33" i="39"/>
  <c r="AA33" i="40"/>
  <c r="Q33" i="39" s="1"/>
  <c r="U33" i="39" s="1"/>
  <c r="AC33" i="40"/>
  <c r="AA33" i="39" s="1"/>
  <c r="AE33" i="39" s="1"/>
  <c r="AI33" i="40"/>
  <c r="BE33" i="39"/>
  <c r="BI33" i="39" s="1"/>
  <c r="AJ26" i="40"/>
  <c r="BJ26" i="39"/>
  <c r="V30" i="48"/>
  <c r="AH26" i="40"/>
  <c r="AZ26" i="39" s="1"/>
  <c r="V22" i="48" s="1"/>
  <c r="AI25" i="40"/>
  <c r="BE25" i="39" s="1"/>
  <c r="AG25" i="40"/>
  <c r="AU25" i="39"/>
  <c r="AY25" i="39" s="1"/>
  <c r="AB24" i="40"/>
  <c r="V24" i="39"/>
  <c r="Z24" i="39"/>
  <c r="AF24" i="40"/>
  <c r="AP24" i="39" s="1"/>
  <c r="AT24" i="39" s="1"/>
  <c r="AJ24" i="40"/>
  <c r="BJ24" i="39" s="1"/>
  <c r="Y13" i="40"/>
  <c r="G13" i="39"/>
  <c r="K13" i="39"/>
  <c r="AC13" i="40"/>
  <c r="AA13" i="39" s="1"/>
  <c r="AE13" i="39" s="1"/>
  <c r="AG13" i="40"/>
  <c r="AU13" i="39" s="1"/>
  <c r="AY13" i="39" s="1"/>
  <c r="AK13" i="40"/>
  <c r="BO13" i="39"/>
  <c r="I34" i="48" s="1"/>
  <c r="Z13" i="40"/>
  <c r="L13" i="39"/>
  <c r="P13" i="39"/>
  <c r="AB13" i="40"/>
  <c r="V13" i="39" s="1"/>
  <c r="Z13" i="39" s="1"/>
  <c r="AI13" i="40"/>
  <c r="BE13" i="39" s="1"/>
  <c r="I26" i="48" s="1"/>
  <c r="AE13" i="40"/>
  <c r="AK13" i="39"/>
  <c r="AO13" i="39"/>
  <c r="AJ13" i="40"/>
  <c r="BJ13" i="39" s="1"/>
  <c r="Y12" i="40"/>
  <c r="G12" i="39"/>
  <c r="K12" i="39" s="1"/>
  <c r="AC12" i="40"/>
  <c r="AA12" i="39"/>
  <c r="AE12" i="39"/>
  <c r="AG12" i="40"/>
  <c r="AU12" i="39" s="1"/>
  <c r="AY12" i="39" s="1"/>
  <c r="AK12" i="40"/>
  <c r="BO12" i="39" s="1"/>
  <c r="H34" i="48" s="1"/>
  <c r="AA12" i="40"/>
  <c r="Q12" i="39"/>
  <c r="U12" i="39" s="1"/>
  <c r="AH12" i="40"/>
  <c r="AZ12" i="39"/>
  <c r="AJ12" i="40"/>
  <c r="BJ12" i="39" s="1"/>
  <c r="BN12" i="39" s="1"/>
  <c r="AB12" i="40"/>
  <c r="V12" i="39"/>
  <c r="Z12" i="39"/>
  <c r="AD12" i="40"/>
  <c r="AF12" i="39" s="1"/>
  <c r="AJ12" i="39" s="1"/>
  <c r="AI12" i="40"/>
  <c r="BE12" i="39" s="1"/>
  <c r="H26" i="48" s="1"/>
  <c r="AA10" i="40"/>
  <c r="Q10" i="39"/>
  <c r="U10" i="39"/>
  <c r="AE10" i="40"/>
  <c r="AK10" i="39" s="1"/>
  <c r="AO10" i="39" s="1"/>
  <c r="AI10" i="40"/>
  <c r="BE10" i="39" s="1"/>
  <c r="Y10" i="40"/>
  <c r="G10" i="39"/>
  <c r="K10" i="39" s="1"/>
  <c r="AC10" i="40"/>
  <c r="AA10" i="39"/>
  <c r="AE10" i="39"/>
  <c r="AG10" i="40"/>
  <c r="AU10" i="39" s="1"/>
  <c r="AY10" i="39" s="1"/>
  <c r="AK10" i="40"/>
  <c r="BO10" i="39" s="1"/>
  <c r="AF10" i="40"/>
  <c r="AP10" i="39"/>
  <c r="AT10" i="39" s="1"/>
  <c r="AJ10" i="40"/>
  <c r="BJ10" i="39"/>
  <c r="BN10" i="39"/>
  <c r="Y26" i="40"/>
  <c r="G26" i="39"/>
  <c r="K26" i="39" s="1"/>
  <c r="AC26" i="40"/>
  <c r="AA26" i="39"/>
  <c r="AE26" i="39"/>
  <c r="AG26" i="40"/>
  <c r="AU26" i="39" s="1"/>
  <c r="AY26" i="39" s="1"/>
  <c r="Y25" i="40"/>
  <c r="G25" i="39" s="1"/>
  <c r="K25" i="39" s="1"/>
  <c r="AK25" i="40"/>
  <c r="BO25" i="39"/>
  <c r="AA11" i="40"/>
  <c r="Q11" i="39"/>
  <c r="U11" i="39"/>
  <c r="AE11" i="40"/>
  <c r="AK11" i="39" s="1"/>
  <c r="AO11" i="39" s="1"/>
  <c r="AI11" i="40"/>
  <c r="BE11" i="39" s="1"/>
  <c r="Y11" i="40"/>
  <c r="G11" i="39"/>
  <c r="K11" i="39" s="1"/>
  <c r="AC11" i="40"/>
  <c r="AA11" i="39"/>
  <c r="AE11" i="39"/>
  <c r="AG11" i="40"/>
  <c r="AU11" i="39" s="1"/>
  <c r="AY11" i="39" s="1"/>
  <c r="AF11" i="40"/>
  <c r="AP11" i="39" s="1"/>
  <c r="AT11" i="39" s="1"/>
  <c r="AK11" i="40"/>
  <c r="BO11" i="39"/>
  <c r="Z11" i="40"/>
  <c r="L11" i="39"/>
  <c r="P11" i="39"/>
  <c r="AD11" i="40"/>
  <c r="AF11" i="39" s="1"/>
  <c r="AJ11" i="39" s="1"/>
  <c r="BM45" i="23"/>
  <c r="CT49" i="32" s="1"/>
  <c r="AB16" i="40"/>
  <c r="V16" i="39"/>
  <c r="Z16" i="39" s="1"/>
  <c r="AF16" i="40"/>
  <c r="AP16" i="39"/>
  <c r="AT16" i="39"/>
  <c r="AJ16" i="40"/>
  <c r="BJ16" i="39" s="1"/>
  <c r="Z16" i="40"/>
  <c r="L16" i="39" s="1"/>
  <c r="P16" i="39" s="1"/>
  <c r="AG16" i="40"/>
  <c r="AU16" i="39"/>
  <c r="AY16" i="39" s="1"/>
  <c r="AI16" i="40"/>
  <c r="BE16" i="39"/>
  <c r="AG56" i="43"/>
  <c r="AM45" i="23" s="1"/>
  <c r="AZ45" i="23" s="1"/>
  <c r="BN45" i="23" s="1"/>
  <c r="DD49" i="32" s="1"/>
  <c r="Y56" i="43"/>
  <c r="AA56" i="43"/>
  <c r="AC56" i="43"/>
  <c r="AC57" i="43" s="1"/>
  <c r="AE56" i="43"/>
  <c r="AK45" i="23" s="1"/>
  <c r="AX45" i="23" s="1"/>
  <c r="BL45" i="23" s="1"/>
  <c r="CJ49" i="32" s="1"/>
  <c r="CS49" i="32" s="1"/>
  <c r="CS51" i="32" s="1"/>
  <c r="AH56" i="43"/>
  <c r="AI56" i="43"/>
  <c r="Z56" i="43"/>
  <c r="AD56" i="43"/>
  <c r="AD57" i="43" s="1"/>
  <c r="W56" i="43"/>
  <c r="AB56" i="43"/>
  <c r="X56" i="43"/>
  <c r="X57" i="43" s="1"/>
  <c r="Y20" i="40"/>
  <c r="G20" i="39" s="1"/>
  <c r="K20" i="39" s="1"/>
  <c r="AC20" i="40"/>
  <c r="AA20" i="39"/>
  <c r="AE20" i="39" s="1"/>
  <c r="AG20" i="40"/>
  <c r="AU20" i="39"/>
  <c r="AY20" i="39"/>
  <c r="AK20" i="40"/>
  <c r="BO20" i="39" s="1"/>
  <c r="AX41" i="39"/>
  <c r="AN41" i="39"/>
  <c r="AD41" i="39"/>
  <c r="T41" i="39"/>
  <c r="BM41" i="39"/>
  <c r="I32" i="48"/>
  <c r="BC41" i="39"/>
  <c r="I24" i="48" s="1"/>
  <c r="BR41" i="39"/>
  <c r="I36" i="48"/>
  <c r="BH41" i="39"/>
  <c r="I28" i="48" s="1"/>
  <c r="J41" i="39"/>
  <c r="BM12" i="23"/>
  <c r="CT12" i="32" s="1"/>
  <c r="AM42" i="40"/>
  <c r="AI54" i="43"/>
  <c r="AO46" i="23" s="1"/>
  <c r="BB46" i="23" s="1"/>
  <c r="X54" i="43"/>
  <c r="X55" i="43" s="1"/>
  <c r="Z54" i="43"/>
  <c r="AF46" i="23" s="1"/>
  <c r="AS46" i="23" s="1"/>
  <c r="BG46" i="23" s="1"/>
  <c r="AL50" i="32" s="1"/>
  <c r="AU50" i="32" s="1"/>
  <c r="AB54" i="43"/>
  <c r="AD54" i="43"/>
  <c r="AD55" i="43" s="1"/>
  <c r="AF54" i="43"/>
  <c r="AF55" i="43" s="1"/>
  <c r="W54" i="43"/>
  <c r="Z55" i="43"/>
  <c r="AC45" i="23"/>
  <c r="AP45" i="23" s="1"/>
  <c r="BD45" i="23" s="1"/>
  <c r="H49" i="32" s="1"/>
  <c r="Q49" i="32" s="1"/>
  <c r="W57" i="43"/>
  <c r="AN45" i="23"/>
  <c r="BA45" i="23" s="1"/>
  <c r="BO45" i="23" s="1"/>
  <c r="DN49" i="32" s="1"/>
  <c r="DW49" i="32" s="1"/>
  <c r="AH57" i="43"/>
  <c r="AJ46" i="23"/>
  <c r="AW46" i="23" s="1"/>
  <c r="BK46" i="23" s="1"/>
  <c r="BZ50" i="32" s="1"/>
  <c r="CI50" i="32" s="1"/>
  <c r="BP46" i="23"/>
  <c r="DX50" i="32" s="1"/>
  <c r="AP18" i="48" s="1"/>
  <c r="AI55" i="43"/>
  <c r="AD45" i="23"/>
  <c r="AQ45" i="23" s="1"/>
  <c r="BE45" i="23" s="1"/>
  <c r="R49" i="32" s="1"/>
  <c r="AA49" i="32"/>
  <c r="AF45" i="23"/>
  <c r="AS45" i="23"/>
  <c r="BG45" i="23"/>
  <c r="AL49" i="32" s="1"/>
  <c r="AU49" i="32" s="1"/>
  <c r="Z57" i="43"/>
  <c r="AI45" i="23"/>
  <c r="AV45" i="23" s="1"/>
  <c r="BJ45" i="23" s="1"/>
  <c r="BP49" i="32" s="1"/>
  <c r="BY49" i="32" s="1"/>
  <c r="BI16" i="39"/>
  <c r="L26" i="48"/>
  <c r="S26" i="48"/>
  <c r="X26" i="48"/>
  <c r="Q11" i="17"/>
  <c r="L13" i="13"/>
  <c r="M10" i="48"/>
  <c r="DC22" i="32"/>
  <c r="EB24" i="32"/>
  <c r="V37" i="32"/>
  <c r="X37" i="32"/>
  <c r="AE18" i="48"/>
  <c r="EG37" i="32"/>
  <c r="ED37" i="32"/>
  <c r="EB37" i="32"/>
  <c r="AP39" i="32"/>
  <c r="AH39" i="32"/>
  <c r="AF39" i="32"/>
  <c r="AK39" i="32"/>
  <c r="AG10" i="48"/>
  <c r="DM39" i="32"/>
  <c r="N34" i="48"/>
  <c r="BI18" i="39"/>
  <c r="N26" i="48"/>
  <c r="N14" i="17"/>
  <c r="AH46" i="23"/>
  <c r="AU46" i="23"/>
  <c r="BI46" i="23"/>
  <c r="BF50" i="32" s="1"/>
  <c r="BO50" i="32" s="1"/>
  <c r="AB55" i="43"/>
  <c r="BR42" i="39"/>
  <c r="M36" i="48" s="1"/>
  <c r="BH42" i="39"/>
  <c r="M28" i="48"/>
  <c r="AS42" i="39"/>
  <c r="AI42" i="39"/>
  <c r="Y42" i="39"/>
  <c r="O42" i="39"/>
  <c r="AX42" i="39"/>
  <c r="AD42" i="39"/>
  <c r="AN42" i="39"/>
  <c r="T42" i="39"/>
  <c r="J42" i="39"/>
  <c r="BM42" i="39"/>
  <c r="M32" i="48" s="1"/>
  <c r="BC42" i="39"/>
  <c r="M24" i="48"/>
  <c r="AH45" i="23"/>
  <c r="AU45" i="23" s="1"/>
  <c r="BI45" i="23" s="1"/>
  <c r="BF49" i="32" s="1"/>
  <c r="BO49" i="32" s="1"/>
  <c r="BO51" i="32" s="1"/>
  <c r="AB57" i="43"/>
  <c r="AO45" i="23"/>
  <c r="BB45" i="23" s="1"/>
  <c r="BP45" i="23" s="1"/>
  <c r="DX49" i="32" s="1"/>
  <c r="AI57" i="43"/>
  <c r="AG45" i="23"/>
  <c r="AT45" i="23" s="1"/>
  <c r="BH45" i="23" s="1"/>
  <c r="AV49" i="32"/>
  <c r="BE49" i="32" s="1"/>
  <c r="AA57" i="43"/>
  <c r="H22" i="48"/>
  <c r="BD12" i="39"/>
  <c r="BD26" i="39"/>
  <c r="BS6" i="39"/>
  <c r="BN19" i="39"/>
  <c r="O30" i="48"/>
  <c r="BS31" i="39"/>
  <c r="BI32" i="39"/>
  <c r="AB26" i="48"/>
  <c r="AA30" i="48"/>
  <c r="X22" i="48"/>
  <c r="BE17" i="32"/>
  <c r="AZ17" i="32"/>
  <c r="BB17" i="32"/>
  <c r="EB17" i="32"/>
  <c r="ED17" i="32"/>
  <c r="EG17" i="32"/>
  <c r="M18" i="48"/>
  <c r="AA20" i="32"/>
  <c r="X20" i="32"/>
  <c r="V20" i="32"/>
  <c r="DH20" i="32"/>
  <c r="DJ20" i="32"/>
  <c r="DM20" i="32"/>
  <c r="P10" i="48"/>
  <c r="P14" i="48"/>
  <c r="DT20" i="32"/>
  <c r="DW20" i="32"/>
  <c r="DR20" i="32"/>
  <c r="N22" i="32"/>
  <c r="L22" i="32"/>
  <c r="Q22" i="32"/>
  <c r="CN22" i="32"/>
  <c r="CS22" i="32"/>
  <c r="CP22" i="32"/>
  <c r="CF22" i="32"/>
  <c r="CD22" i="32"/>
  <c r="CI22" i="32"/>
  <c r="CZ24" i="32"/>
  <c r="CX24" i="32"/>
  <c r="DC24" i="32"/>
  <c r="T6" i="48"/>
  <c r="BV24" i="32"/>
  <c r="BT24" i="32"/>
  <c r="BY24" i="32"/>
  <c r="AR24" i="32"/>
  <c r="AP24" i="32"/>
  <c r="BJ37" i="32"/>
  <c r="BL37" i="32"/>
  <c r="BO37" i="32"/>
  <c r="BV37" i="32"/>
  <c r="BY37" i="32"/>
  <c r="BT37" i="32"/>
  <c r="X39" i="32"/>
  <c r="V39" i="32"/>
  <c r="CF39" i="32"/>
  <c r="CD39" i="32"/>
  <c r="CI39" i="32"/>
  <c r="BE39" i="32"/>
  <c r="EB39" i="32"/>
  <c r="EB42" i="32" s="1"/>
  <c r="ED42" i="32" s="1"/>
  <c r="AC46" i="23"/>
  <c r="AP46" i="23"/>
  <c r="BD46" i="23" s="1"/>
  <c r="H50" i="32" s="1"/>
  <c r="Q50" i="32" s="1"/>
  <c r="W55" i="43"/>
  <c r="AE45" i="23"/>
  <c r="AR45" i="23" s="1"/>
  <c r="BF45" i="23" s="1"/>
  <c r="AB49" i="32"/>
  <c r="AK49" i="32" s="1"/>
  <c r="Y57" i="43"/>
  <c r="BN26" i="39"/>
  <c r="B22" i="48"/>
  <c r="Y30" i="48"/>
  <c r="BN29" i="39"/>
  <c r="BS32" i="39"/>
  <c r="AB34" i="48"/>
  <c r="AG26" i="48"/>
  <c r="BI37" i="39"/>
  <c r="DC17" i="32"/>
  <c r="M6" i="48"/>
  <c r="BL20" i="32"/>
  <c r="EG20" i="32"/>
  <c r="R10" i="48"/>
  <c r="N24" i="32"/>
  <c r="DC37" i="32"/>
  <c r="CZ37" i="32"/>
  <c r="AE6" i="48"/>
  <c r="L37" i="32"/>
  <c r="Q37" i="32"/>
  <c r="N37" i="32"/>
  <c r="CP37" i="32"/>
  <c r="CN37" i="32"/>
  <c r="CN42" i="32" s="1"/>
  <c r="CP42" i="32" s="1"/>
  <c r="BO39" i="32"/>
  <c r="BL39" i="32"/>
  <c r="BJ39" i="32"/>
  <c r="DR39" i="32"/>
  <c r="BV39" i="32"/>
  <c r="BY39" i="32"/>
  <c r="BT39" i="32"/>
  <c r="R12" i="17"/>
  <c r="M15" i="13"/>
  <c r="BT16" i="32"/>
  <c r="AM40" i="39"/>
  <c r="AO40" i="39" s="1"/>
  <c r="AL46" i="23"/>
  <c r="AY46" i="23" s="1"/>
  <c r="BM46" i="23" s="1"/>
  <c r="CT50" i="32" s="1"/>
  <c r="AE57" i="43"/>
  <c r="BS12" i="39"/>
  <c r="M30" i="48"/>
  <c r="BN17" i="39"/>
  <c r="W34" i="48"/>
  <c r="BS27" i="39"/>
  <c r="AH26" i="48"/>
  <c r="BI38" i="39"/>
  <c r="X30" i="48"/>
  <c r="BN28" i="39"/>
  <c r="L17" i="32"/>
  <c r="N17" i="32"/>
  <c r="Q17" i="32"/>
  <c r="CD17" i="32"/>
  <c r="CF17" i="32"/>
  <c r="CI17" i="32"/>
  <c r="CX20" i="32"/>
  <c r="CZ20" i="32"/>
  <c r="DC20" i="32"/>
  <c r="P6" i="48"/>
  <c r="BT20" i="32"/>
  <c r="BY20" i="32"/>
  <c r="BV20" i="32"/>
  <c r="AU20" i="32"/>
  <c r="AR20" i="32"/>
  <c r="AP20" i="32"/>
  <c r="BB22" i="32"/>
  <c r="BE22" i="32"/>
  <c r="AZ22" i="32"/>
  <c r="ED22" i="32"/>
  <c r="EG22" i="32"/>
  <c r="EB22" i="32"/>
  <c r="R18" i="48"/>
  <c r="V24" i="32"/>
  <c r="AA24" i="32"/>
  <c r="X24" i="32"/>
  <c r="DT24" i="32"/>
  <c r="DW24" i="32"/>
  <c r="AR37" i="32"/>
  <c r="AU37" i="32"/>
  <c r="AP37" i="32"/>
  <c r="AH37" i="32"/>
  <c r="AF37" i="32"/>
  <c r="AE10" i="48"/>
  <c r="CX39" i="32"/>
  <c r="DC39" i="32"/>
  <c r="CP39" i="32"/>
  <c r="CN39" i="32"/>
  <c r="R9" i="17"/>
  <c r="R22" i="17"/>
  <c r="M9" i="13"/>
  <c r="M30" i="13" s="1"/>
  <c r="Q9" i="17"/>
  <c r="L9" i="13" s="1"/>
  <c r="L30" i="13" s="1"/>
  <c r="R8" i="17"/>
  <c r="Q8" i="17"/>
  <c r="Q10" i="17"/>
  <c r="L11" i="13"/>
  <c r="R10" i="17"/>
  <c r="M11" i="13"/>
  <c r="L23" i="13"/>
  <c r="Q16" i="17"/>
  <c r="M23" i="13"/>
  <c r="R16" i="17"/>
  <c r="AH34" i="32"/>
  <c r="BB33" i="32"/>
  <c r="AZ33" i="32"/>
  <c r="BE33" i="32"/>
  <c r="BL34" i="32"/>
  <c r="AR34" i="32"/>
  <c r="AU34" i="32"/>
  <c r="AP34" i="32"/>
  <c r="EG33" i="32"/>
  <c r="BJ33" i="32"/>
  <c r="AK33" i="32"/>
  <c r="DG34" i="32"/>
  <c r="J8" i="48"/>
  <c r="DH34" i="32"/>
  <c r="DJ34" i="32"/>
  <c r="DE33" i="32"/>
  <c r="C8" i="48"/>
  <c r="DG33" i="32"/>
  <c r="DQ33" i="32" s="1"/>
  <c r="E8" i="48"/>
  <c r="BT34" i="32"/>
  <c r="BY34" i="32"/>
  <c r="DE34" i="32"/>
  <c r="H12" i="48" s="1"/>
  <c r="CZ34" i="32"/>
  <c r="AD6" i="48"/>
  <c r="Q34" i="32"/>
  <c r="N34" i="32"/>
  <c r="L34" i="32"/>
  <c r="AD10" i="48"/>
  <c r="BV34" i="32"/>
  <c r="BB34" i="32"/>
  <c r="AZ34" i="32"/>
  <c r="BE34" i="32"/>
  <c r="V34" i="32"/>
  <c r="E12" i="48"/>
  <c r="J12" i="48"/>
  <c r="DQ34" i="32"/>
  <c r="J16" i="48" s="1"/>
  <c r="C12" i="48"/>
  <c r="DO33" i="32"/>
  <c r="C16" i="48"/>
  <c r="DY33" i="32"/>
  <c r="C20" i="48" s="1"/>
  <c r="Q22" i="17"/>
  <c r="AH17" i="32"/>
  <c r="AF17" i="32"/>
  <c r="DJ17" i="32"/>
  <c r="DH17" i="32"/>
  <c r="DM17" i="32"/>
  <c r="N20" i="32"/>
  <c r="Q20" i="32"/>
  <c r="L20" i="32"/>
  <c r="CP20" i="32"/>
  <c r="CS20" i="32"/>
  <c r="CI20" i="32"/>
  <c r="X22" i="32"/>
  <c r="V22" i="32"/>
  <c r="AK22" i="32"/>
  <c r="AH22" i="32"/>
  <c r="DM22" i="32"/>
  <c r="DJ22" i="32"/>
  <c r="DW22" i="32"/>
  <c r="DT22" i="32"/>
  <c r="DM16" i="32"/>
  <c r="V33" i="32"/>
  <c r="AA33" i="32"/>
  <c r="X33" i="32"/>
  <c r="AU8" i="32"/>
  <c r="AR8" i="32"/>
  <c r="AP8" i="32"/>
  <c r="Z31" i="43"/>
  <c r="O16" i="23"/>
  <c r="AS16" i="23"/>
  <c r="BG16" i="23" s="1"/>
  <c r="AL16" i="32" s="1"/>
  <c r="AR29" i="32"/>
  <c r="AU29" i="32"/>
  <c r="AN14" i="48"/>
  <c r="DW47" i="32"/>
  <c r="AM14" i="48"/>
  <c r="DW46" i="32"/>
  <c r="L24" i="32"/>
  <c r="DH22" i="32"/>
  <c r="BJ20" i="32"/>
  <c r="H13" i="17"/>
  <c r="K54" i="39"/>
  <c r="CS34" i="32"/>
  <c r="CP34" i="32"/>
  <c r="CN34" i="32"/>
  <c r="Q29" i="32"/>
  <c r="L29" i="32"/>
  <c r="N29" i="32"/>
  <c r="AP25" i="32"/>
  <c r="AR25" i="32"/>
  <c r="AU25" i="32"/>
  <c r="AP14" i="32"/>
  <c r="AR14" i="32"/>
  <c r="ED14" i="32"/>
  <c r="EB14" i="32"/>
  <c r="EG14" i="32"/>
  <c r="J18" i="48"/>
  <c r="AP11" i="32"/>
  <c r="AR11" i="32"/>
  <c r="AU11" i="32"/>
  <c r="N11" i="32"/>
  <c r="L11" i="32"/>
  <c r="Q11" i="32"/>
  <c r="DM9" i="32"/>
  <c r="DJ9" i="32"/>
  <c r="E10" i="48"/>
  <c r="AZ6" i="32"/>
  <c r="BB6" i="32"/>
  <c r="BE6" i="32"/>
  <c r="N15" i="17"/>
  <c r="O14" i="17"/>
  <c r="J19" i="13"/>
  <c r="AT54" i="39"/>
  <c r="ED16" i="32"/>
  <c r="AC26" i="48"/>
  <c r="CP24" i="32"/>
  <c r="R14" i="48"/>
  <c r="AF22" i="32"/>
  <c r="AZ20" i="32"/>
  <c r="CN20" i="32"/>
  <c r="BS17" i="39"/>
  <c r="M34" i="48"/>
  <c r="BN37" i="39"/>
  <c r="AG30" i="48"/>
  <c r="CD37" i="32"/>
  <c r="CF37" i="32"/>
  <c r="CI37" i="32"/>
  <c r="CZ39" i="32"/>
  <c r="AG6" i="48"/>
  <c r="BY16" i="32"/>
  <c r="BV16" i="32"/>
  <c r="CF33" i="32"/>
  <c r="CI33" i="32"/>
  <c r="CD33" i="32"/>
  <c r="CS33" i="32"/>
  <c r="CP33" i="32"/>
  <c r="CN33" i="32"/>
  <c r="CD29" i="32"/>
  <c r="CI29" i="32"/>
  <c r="CF29" i="32"/>
  <c r="DR27" i="32"/>
  <c r="DW27" i="32"/>
  <c r="DT27" i="32"/>
  <c r="W14" i="48"/>
  <c r="BV25" i="32"/>
  <c r="BY25" i="32"/>
  <c r="BT25" i="32"/>
  <c r="AZ25" i="32"/>
  <c r="BE25" i="32"/>
  <c r="BB25" i="32"/>
  <c r="CN13" i="32"/>
  <c r="CS13" i="32"/>
  <c r="CP13" i="32"/>
  <c r="EG18" i="32"/>
  <c r="N18" i="48"/>
  <c r="ED18" i="32"/>
  <c r="AH21" i="32"/>
  <c r="AK21" i="32"/>
  <c r="DM21" i="32"/>
  <c r="DH21" i="32"/>
  <c r="DJ21" i="32"/>
  <c r="Q10" i="48"/>
  <c r="L23" i="32"/>
  <c r="Q23" i="32"/>
  <c r="V38" i="32"/>
  <c r="X38" i="32"/>
  <c r="AA38" i="32"/>
  <c r="BJ38" i="32"/>
  <c r="BO38" i="32"/>
  <c r="BO42" i="32" s="1"/>
  <c r="BL38" i="32"/>
  <c r="DM40" i="32"/>
  <c r="DH40" i="32"/>
  <c r="DJ40" i="32"/>
  <c r="X13" i="32"/>
  <c r="V13" i="32"/>
  <c r="AA13" i="32"/>
  <c r="N13" i="17"/>
  <c r="AO54" i="39"/>
  <c r="X12" i="32"/>
  <c r="AA12" i="32"/>
  <c r="DJ11" i="32"/>
  <c r="G10" i="48"/>
  <c r="DH11" i="32"/>
  <c r="DM11" i="32"/>
  <c r="AF7" i="32"/>
  <c r="AH7" i="32"/>
  <c r="AK7" i="32"/>
  <c r="BI12" i="39"/>
  <c r="BV17" i="32"/>
  <c r="AP17" i="32"/>
  <c r="AU17" i="32"/>
  <c r="ED20" i="32"/>
  <c r="P18" i="48"/>
  <c r="R6" i="48"/>
  <c r="CX22" i="32"/>
  <c r="CZ22" i="32"/>
  <c r="BY22" i="32"/>
  <c r="BB24" i="32"/>
  <c r="AZ24" i="32"/>
  <c r="AP33" i="32"/>
  <c r="AR33" i="32"/>
  <c r="DR34" i="32"/>
  <c r="AD14" i="48"/>
  <c r="DW34" i="32"/>
  <c r="AH31" i="43"/>
  <c r="W16" i="23"/>
  <c r="BA16" i="23" s="1"/>
  <c r="BO16" i="23" s="1"/>
  <c r="DN16" i="32" s="1"/>
  <c r="AD31" i="43"/>
  <c r="S16" i="23" s="1"/>
  <c r="AW16" i="23" s="1"/>
  <c r="BK16" i="23" s="1"/>
  <c r="BZ16" i="32" s="1"/>
  <c r="X12" i="43"/>
  <c r="M29" i="23"/>
  <c r="AQ29" i="23"/>
  <c r="BE29" i="23"/>
  <c r="R29" i="32" s="1"/>
  <c r="DJ27" i="32"/>
  <c r="W10" i="48"/>
  <c r="DH27" i="32"/>
  <c r="DM27" i="32"/>
  <c r="BB27" i="32"/>
  <c r="BE27" i="32"/>
  <c r="AZ27" i="32"/>
  <c r="CS15" i="32"/>
  <c r="CN15" i="32"/>
  <c r="CP15" i="32"/>
  <c r="BE24" i="32"/>
  <c r="AK17" i="32"/>
  <c r="AD34" i="48"/>
  <c r="BS34" i="39"/>
  <c r="I13" i="17"/>
  <c r="P54" i="39"/>
  <c r="CZ17" i="32"/>
  <c r="CX17" i="32"/>
  <c r="AP29" i="32"/>
  <c r="BO33" i="32"/>
  <c r="BL33" i="32"/>
  <c r="BJ34" i="32"/>
  <c r="BO34" i="32"/>
  <c r="V28" i="32"/>
  <c r="BV29" i="32"/>
  <c r="BY29" i="32"/>
  <c r="BT29" i="32"/>
  <c r="L6" i="48"/>
  <c r="BT27" i="32"/>
  <c r="BV27" i="32"/>
  <c r="BY27" i="32"/>
  <c r="EG13" i="32"/>
  <c r="I18" i="48"/>
  <c r="ED13" i="32"/>
  <c r="EB13" i="32"/>
  <c r="AP15" i="32"/>
  <c r="AR15" i="32"/>
  <c r="AU15" i="32"/>
  <c r="DC44" i="32"/>
  <c r="AK6" i="48"/>
  <c r="CZ44" i="32"/>
  <c r="CX44" i="32"/>
  <c r="CX48" i="32"/>
  <c r="CZ48" i="32" s="1"/>
  <c r="AP9" i="32"/>
  <c r="AU9" i="32"/>
  <c r="AK6" i="32"/>
  <c r="AF6" i="32"/>
  <c r="AK34" i="32"/>
  <c r="CS24" i="32"/>
  <c r="DR22" i="32"/>
  <c r="AA22" i="32"/>
  <c r="BB20" i="32"/>
  <c r="CZ12" i="32"/>
  <c r="BD18" i="39"/>
  <c r="DW17" i="32"/>
  <c r="F30" i="48"/>
  <c r="W22" i="48"/>
  <c r="BD27" i="39"/>
  <c r="AH30" i="48"/>
  <c r="BN38" i="39"/>
  <c r="T18" i="48"/>
  <c r="EG24" i="32"/>
  <c r="ED24" i="32"/>
  <c r="T14" i="48"/>
  <c r="DR24" i="32"/>
  <c r="AA28" i="32"/>
  <c r="CS27" i="32"/>
  <c r="CZ8" i="32"/>
  <c r="D6" i="48"/>
  <c r="DC8" i="32"/>
  <c r="CS29" i="32"/>
  <c r="CP29" i="32"/>
  <c r="CN29" i="32"/>
  <c r="O18" i="48"/>
  <c r="EB19" i="32"/>
  <c r="EG19" i="32"/>
  <c r="EB27" i="32"/>
  <c r="EG27" i="32"/>
  <c r="W18" i="48"/>
  <c r="ED27" i="32"/>
  <c r="CD27" i="32"/>
  <c r="CI27" i="32"/>
  <c r="CF27" i="32"/>
  <c r="AP27" i="32"/>
  <c r="AU27" i="32"/>
  <c r="AR27" i="32"/>
  <c r="V27" i="32"/>
  <c r="X27" i="32"/>
  <c r="AA27" i="32"/>
  <c r="U18" i="48"/>
  <c r="EB25" i="32"/>
  <c r="EG25" i="32"/>
  <c r="ED25" i="32"/>
  <c r="U6" i="48"/>
  <c r="CX25" i="32"/>
  <c r="CZ25" i="32"/>
  <c r="DC25" i="32"/>
  <c r="BO16" i="32"/>
  <c r="DR15" i="32"/>
  <c r="DT15" i="32"/>
  <c r="K14" i="48"/>
  <c r="J13" i="17"/>
  <c r="AL14" i="48"/>
  <c r="DT45" i="32"/>
  <c r="DR45" i="32"/>
  <c r="DR48" i="32"/>
  <c r="DT48" i="32" s="1"/>
  <c r="DW45" i="32"/>
  <c r="DW48" i="32" s="1"/>
  <c r="Q45" i="32"/>
  <c r="N45" i="32"/>
  <c r="L45" i="32"/>
  <c r="DM44" i="32"/>
  <c r="DM48" i="32"/>
  <c r="DJ44" i="32"/>
  <c r="DH44" i="32"/>
  <c r="AK10" i="48"/>
  <c r="CD44" i="32"/>
  <c r="CD48" i="32"/>
  <c r="CF48" i="32" s="1"/>
  <c r="CF44" i="32"/>
  <c r="Q44" i="32"/>
  <c r="N44" i="32"/>
  <c r="L44" i="32"/>
  <c r="AR18" i="32"/>
  <c r="AP18" i="32"/>
  <c r="AU18" i="32"/>
  <c r="K18" i="48"/>
  <c r="ED15" i="32"/>
  <c r="EB15" i="32"/>
  <c r="EG15" i="32"/>
  <c r="DC15" i="32"/>
  <c r="CZ15" i="32"/>
  <c r="K6" i="48"/>
  <c r="BV15" i="32"/>
  <c r="BY15" i="32"/>
  <c r="V14" i="32"/>
  <c r="AC6" i="48"/>
  <c r="CZ33" i="32"/>
  <c r="AA8" i="32"/>
  <c r="V8" i="32"/>
  <c r="X8" i="32"/>
  <c r="CP8" i="32"/>
  <c r="DW8" i="32"/>
  <c r="D14" i="48"/>
  <c r="DR8" i="32"/>
  <c r="DT8" i="32"/>
  <c r="BE14" i="32"/>
  <c r="DM29" i="32"/>
  <c r="Y10" i="48"/>
  <c r="L19" i="32"/>
  <c r="Q19" i="32"/>
  <c r="AF27" i="32"/>
  <c r="AK27" i="32"/>
  <c r="L25" i="32"/>
  <c r="N25" i="32"/>
  <c r="DT25" i="32"/>
  <c r="DR25" i="32"/>
  <c r="DH25" i="32"/>
  <c r="U10" i="48"/>
  <c r="AF25" i="32"/>
  <c r="AK25" i="32"/>
  <c r="AH25" i="32"/>
  <c r="EG26" i="32"/>
  <c r="EB26" i="32"/>
  <c r="CD15" i="32"/>
  <c r="CF15" i="32"/>
  <c r="L18" i="32"/>
  <c r="N18" i="32"/>
  <c r="Q18" i="32"/>
  <c r="DM18" i="32"/>
  <c r="DH18" i="32"/>
  <c r="DJ18" i="32"/>
  <c r="AU21" i="32"/>
  <c r="AR21" i="32"/>
  <c r="V23" i="32"/>
  <c r="X23" i="32"/>
  <c r="CI23" i="32"/>
  <c r="CF23" i="32"/>
  <c r="DJ23" i="32"/>
  <c r="DH23" i="32"/>
  <c r="DM23" i="32"/>
  <c r="DH38" i="32"/>
  <c r="AF10" i="48"/>
  <c r="AP40" i="32"/>
  <c r="AP42" i="32"/>
  <c r="AR42" i="32" s="1"/>
  <c r="AU40" i="32"/>
  <c r="AU42" i="32"/>
  <c r="EG44" i="32"/>
  <c r="BV45" i="32"/>
  <c r="BY45" i="32"/>
  <c r="BT45" i="32"/>
  <c r="BT48" i="32"/>
  <c r="BV48" i="32" s="1"/>
  <c r="CZ11" i="32"/>
  <c r="DC11" i="32"/>
  <c r="G6" i="48"/>
  <c r="BB44" i="32"/>
  <c r="BE44" i="32"/>
  <c r="CF9" i="32"/>
  <c r="CI9" i="32"/>
  <c r="CD9" i="32"/>
  <c r="AK9" i="32"/>
  <c r="AH9" i="32"/>
  <c r="AF9" i="32"/>
  <c r="CX7" i="32"/>
  <c r="C6" i="48"/>
  <c r="DC7" i="32"/>
  <c r="BI46" i="39"/>
  <c r="AN26" i="48"/>
  <c r="N11" i="17"/>
  <c r="AI30" i="48"/>
  <c r="BN39" i="39"/>
  <c r="K30" i="48"/>
  <c r="BN15" i="39"/>
  <c r="DW19" i="32"/>
  <c r="DT19" i="32"/>
  <c r="O14" i="48"/>
  <c r="ED33" i="32"/>
  <c r="EB33" i="32"/>
  <c r="N28" i="32"/>
  <c r="Q28" i="32"/>
  <c r="AF28" i="32"/>
  <c r="AH28" i="32"/>
  <c r="AH12" i="43"/>
  <c r="W29" i="23" s="1"/>
  <c r="BA29" i="23"/>
  <c r="BO29" i="23"/>
  <c r="DN29" i="32" s="1"/>
  <c r="DT29" i="32" s="1"/>
  <c r="Q27" i="32"/>
  <c r="L27" i="32"/>
  <c r="N27" i="32"/>
  <c r="W6" i="48"/>
  <c r="CX27" i="32"/>
  <c r="DC27" i="32"/>
  <c r="BY13" i="32"/>
  <c r="BT13" i="32"/>
  <c r="DC13" i="32"/>
  <c r="CX13" i="32"/>
  <c r="CZ14" i="32"/>
  <c r="CX14" i="32"/>
  <c r="J6" i="48"/>
  <c r="DC18" i="32"/>
  <c r="N6" i="48"/>
  <c r="CX18" i="32"/>
  <c r="S18" i="48"/>
  <c r="ED23" i="32"/>
  <c r="AK38" i="32"/>
  <c r="AH38" i="32"/>
  <c r="AF6" i="48"/>
  <c r="CX38" i="32"/>
  <c r="AF40" i="32"/>
  <c r="AF42" i="32" s="1"/>
  <c r="AH42" i="32" s="1"/>
  <c r="AK40" i="32"/>
  <c r="BT40" i="32"/>
  <c r="BV40" i="32"/>
  <c r="AA11" i="32"/>
  <c r="X11" i="32"/>
  <c r="DH45" i="32"/>
  <c r="DH48" i="32" s="1"/>
  <c r="DJ48" i="32"/>
  <c r="DJ45" i="32"/>
  <c r="BJ45" i="32"/>
  <c r="BO45" i="32"/>
  <c r="BO48" i="32"/>
  <c r="AA45" i="32"/>
  <c r="X45" i="32"/>
  <c r="V45" i="32"/>
  <c r="AH44" i="32"/>
  <c r="AK44" i="32"/>
  <c r="AF44" i="32"/>
  <c r="CZ6" i="32"/>
  <c r="DC6" i="32"/>
  <c r="B6" i="48"/>
  <c r="CX6" i="32"/>
  <c r="BL6" i="32"/>
  <c r="BJ6" i="32"/>
  <c r="BO6" i="32"/>
  <c r="AA6" i="32"/>
  <c r="X6" i="32"/>
  <c r="M15" i="17"/>
  <c r="H15" i="17"/>
  <c r="BN46" i="39"/>
  <c r="AN30" i="48"/>
  <c r="P12" i="17"/>
  <c r="K15" i="13" s="1"/>
  <c r="AY54" i="39"/>
  <c r="M12" i="17"/>
  <c r="J12" i="17"/>
  <c r="O11" i="17"/>
  <c r="J13" i="13"/>
  <c r="X34" i="32"/>
  <c r="EG50" i="32"/>
  <c r="BN32" i="39"/>
  <c r="AA22" i="48"/>
  <c r="BD29" i="39"/>
  <c r="AZ39" i="32"/>
  <c r="AE14" i="48"/>
  <c r="DJ39" i="32"/>
  <c r="AR39" i="32"/>
  <c r="DW33" i="32"/>
  <c r="EB44" i="32"/>
  <c r="CZ27" i="32"/>
  <c r="DC23" i="32"/>
  <c r="BT33" i="32"/>
  <c r="AC10" i="48"/>
  <c r="DJ33" i="32"/>
  <c r="AK28" i="32"/>
  <c r="AI14" i="48"/>
  <c r="EG23" i="32"/>
  <c r="BL21" i="32"/>
  <c r="AZ14" i="32"/>
  <c r="BV13" i="32"/>
  <c r="L26" i="32"/>
  <c r="AA31" i="43"/>
  <c r="P16" i="23" s="1"/>
  <c r="AT16" i="23" s="1"/>
  <c r="BH16" i="23" s="1"/>
  <c r="AV16" i="32" s="1"/>
  <c r="W31" i="43"/>
  <c r="L16" i="23"/>
  <c r="AP16" i="23"/>
  <c r="BD16" i="23"/>
  <c r="H16" i="32" s="1"/>
  <c r="Q16" i="32" s="1"/>
  <c r="AA12" i="43"/>
  <c r="P29" i="23"/>
  <c r="AT29" i="23" s="1"/>
  <c r="BH29" i="23" s="1"/>
  <c r="AV29" i="32" s="1"/>
  <c r="BY26" i="32"/>
  <c r="BT26" i="32"/>
  <c r="BV26" i="32"/>
  <c r="DM13" i="32"/>
  <c r="DH13" i="32"/>
  <c r="DJ13" i="32"/>
  <c r="BO14" i="32"/>
  <c r="BL14" i="32"/>
  <c r="BJ14" i="32"/>
  <c r="J14" i="48"/>
  <c r="DR14" i="32"/>
  <c r="BL15" i="32"/>
  <c r="BO15" i="32"/>
  <c r="V21" i="32"/>
  <c r="AA21" i="32"/>
  <c r="AZ21" i="32"/>
  <c r="BB21" i="32"/>
  <c r="AK23" i="32"/>
  <c r="AF23" i="32"/>
  <c r="AZ38" i="32"/>
  <c r="BE38" i="32"/>
  <c r="CF38" i="32"/>
  <c r="CD38" i="32"/>
  <c r="CD42" i="32" s="1"/>
  <c r="CF42" i="32" s="1"/>
  <c r="CI38" i="32"/>
  <c r="AA44" i="32"/>
  <c r="AA48" i="32" s="1"/>
  <c r="X44" i="32"/>
  <c r="V44" i="32"/>
  <c r="CS45" i="32"/>
  <c r="CP45" i="32"/>
  <c r="O12" i="17"/>
  <c r="J15" i="13" s="1"/>
  <c r="EB43" i="32"/>
  <c r="EB48" i="32"/>
  <c r="ED48" i="32"/>
  <c r="ED43" i="32"/>
  <c r="AJ18" i="48"/>
  <c r="EG43" i="32"/>
  <c r="AJ6" i="48"/>
  <c r="CZ43" i="32"/>
  <c r="DC43" i="32"/>
  <c r="DC48" i="32"/>
  <c r="AZ43" i="32"/>
  <c r="AZ48" i="32" s="1"/>
  <c r="BB48" i="32" s="1"/>
  <c r="BE43" i="32"/>
  <c r="BE48" i="32"/>
  <c r="BB43" i="32"/>
  <c r="V43" i="32"/>
  <c r="V48" i="32" s="1"/>
  <c r="X48" i="32" s="1"/>
  <c r="AA43" i="32"/>
  <c r="X43" i="32"/>
  <c r="AH14" i="48"/>
  <c r="DR40" i="32"/>
  <c r="BL40" i="32"/>
  <c r="BJ40" i="32"/>
  <c r="DM14" i="32"/>
  <c r="DH14" i="32"/>
  <c r="J10" i="48"/>
  <c r="N14" i="32"/>
  <c r="Q14" i="32"/>
  <c r="L14" i="32"/>
  <c r="BT11" i="32"/>
  <c r="BY11" i="32"/>
  <c r="BV11" i="32"/>
  <c r="DC9" i="32"/>
  <c r="CX9" i="32"/>
  <c r="E6" i="48"/>
  <c r="CZ9" i="32"/>
  <c r="P14" i="17"/>
  <c r="K19" i="13"/>
  <c r="DH19" i="32"/>
  <c r="DH7" i="32"/>
  <c r="DJ7" i="32"/>
  <c r="O13" i="17"/>
  <c r="J17" i="13"/>
  <c r="BS9" i="39"/>
  <c r="E34" i="48"/>
  <c r="EG46" i="32"/>
  <c r="AM18" i="48"/>
  <c r="AK11" i="32"/>
  <c r="AH11" i="32"/>
  <c r="AF11" i="32"/>
  <c r="BL10" i="32"/>
  <c r="BJ10" i="32"/>
  <c r="BL9" i="32"/>
  <c r="BO9" i="32"/>
  <c r="EG6" i="32"/>
  <c r="EB6" i="32"/>
  <c r="ED6" i="32"/>
  <c r="AR6" i="32"/>
  <c r="AU6" i="32"/>
  <c r="BD51" i="39"/>
  <c r="BD50" i="39"/>
  <c r="BD54" i="39"/>
  <c r="AR22" i="48"/>
  <c r="AE50" i="39"/>
  <c r="K13" i="17"/>
  <c r="P11" i="17"/>
  <c r="K13" i="13" s="1"/>
  <c r="AE30" i="48"/>
  <c r="BN35" i="39"/>
  <c r="Q22" i="48"/>
  <c r="BD21" i="39"/>
  <c r="P26" i="48"/>
  <c r="BI20" i="39"/>
  <c r="CX19" i="32"/>
  <c r="O6" i="48"/>
  <c r="CZ19" i="32"/>
  <c r="BN8" i="39"/>
  <c r="D30" i="48"/>
  <c r="E22" i="48"/>
  <c r="BD9" i="39"/>
  <c r="DC46" i="32"/>
  <c r="AM6" i="48"/>
  <c r="CP44" i="32"/>
  <c r="CN44" i="32"/>
  <c r="N43" i="32"/>
  <c r="L43" i="32"/>
  <c r="Q43" i="32"/>
  <c r="Q48" i="32" s="1"/>
  <c r="BS22" i="39"/>
  <c r="R34" i="48"/>
  <c r="BV19" i="32"/>
  <c r="BY19" i="32"/>
  <c r="BJ43" i="32"/>
  <c r="BJ48" i="32"/>
  <c r="BL48" i="32" s="1"/>
  <c r="K12" i="17"/>
  <c r="AP45" i="32"/>
  <c r="AP48" i="32" s="1"/>
  <c r="AR48" i="32" s="1"/>
  <c r="BY43" i="32"/>
  <c r="BY48" i="32"/>
  <c r="BV43" i="32"/>
  <c r="AJ50" i="39"/>
  <c r="U50" i="39"/>
  <c r="BS46" i="39"/>
  <c r="BN45" i="39"/>
  <c r="AF26" i="48"/>
  <c r="BI36" i="39"/>
  <c r="CP19" i="32"/>
  <c r="CS19" i="32"/>
  <c r="BN9" i="39"/>
  <c r="E30" i="48"/>
  <c r="AA7" i="32"/>
  <c r="X7" i="32"/>
  <c r="N12" i="17"/>
  <c r="V29" i="32"/>
  <c r="X29" i="32"/>
  <c r="AA29" i="32"/>
  <c r="M14" i="17"/>
  <c r="L16" i="32"/>
  <c r="N16" i="32"/>
  <c r="L48" i="32"/>
  <c r="N48" i="32"/>
  <c r="L14" i="17"/>
  <c r="DR16" i="32"/>
  <c r="L14" i="48"/>
  <c r="DW16" i="32"/>
  <c r="DT16" i="32"/>
  <c r="J14" i="17"/>
  <c r="U54" i="39"/>
  <c r="AK42" i="32"/>
  <c r="AJ54" i="39"/>
  <c r="CI42" i="32"/>
  <c r="AU16" i="32"/>
  <c r="AR16" i="32"/>
  <c r="AP16" i="32"/>
  <c r="AZ16" i="32" l="1"/>
  <c r="BB16" i="32"/>
  <c r="BE16" i="32"/>
  <c r="EG48" i="32"/>
  <c r="AZ29" i="32"/>
  <c r="BE29" i="32"/>
  <c r="BB29" i="32"/>
  <c r="CD16" i="32"/>
  <c r="CF16" i="32"/>
  <c r="CI16" i="32"/>
  <c r="P22" i="48"/>
  <c r="BD20" i="39"/>
  <c r="BS25" i="39"/>
  <c r="U34" i="48"/>
  <c r="S30" i="48"/>
  <c r="BN23" i="39"/>
  <c r="CN17" i="32"/>
  <c r="CP17" i="32"/>
  <c r="CS17" i="32"/>
  <c r="DR17" i="32"/>
  <c r="DT17" i="32"/>
  <c r="L10" i="48"/>
  <c r="DH16" i="32"/>
  <c r="DJ16" i="32"/>
  <c r="BF51" i="39"/>
  <c r="W24" i="48"/>
  <c r="O10" i="48"/>
  <c r="DW37" i="32"/>
  <c r="DW42" i="32" s="1"/>
  <c r="H30" i="48"/>
  <c r="M26" i="48"/>
  <c r="Q51" i="32"/>
  <c r="DM49" i="32"/>
  <c r="DM51" i="32" s="1"/>
  <c r="AO10" i="48"/>
  <c r="BS19" i="39"/>
  <c r="O34" i="48"/>
  <c r="AH34" i="48"/>
  <c r="BS38" i="39"/>
  <c r="V17" i="32"/>
  <c r="AA17" i="32"/>
  <c r="X17" i="32"/>
  <c r="T10" i="48"/>
  <c r="DH24" i="32"/>
  <c r="DJ24" i="32"/>
  <c r="DM24" i="32"/>
  <c r="DH37" i="32"/>
  <c r="DH42" i="32" s="1"/>
  <c r="DJ42" i="32" s="1"/>
  <c r="DJ37" i="32"/>
  <c r="DM37" i="32"/>
  <c r="DM42" i="32" s="1"/>
  <c r="BN18" i="39"/>
  <c r="N30" i="48"/>
  <c r="CP16" i="32"/>
  <c r="CS16" i="32"/>
  <c r="CN16" i="32"/>
  <c r="EA33" i="32"/>
  <c r="E20" i="48" s="1"/>
  <c r="E16" i="48"/>
  <c r="V19" i="32"/>
  <c r="AA19" i="32"/>
  <c r="X19" i="32"/>
  <c r="BJ42" i="32"/>
  <c r="BL42" i="32" s="1"/>
  <c r="Y14" i="48"/>
  <c r="G34" i="48"/>
  <c r="BS11" i="39"/>
  <c r="U26" i="48"/>
  <c r="BI25" i="39"/>
  <c r="BN30" i="39"/>
  <c r="Z30" i="48"/>
  <c r="W26" i="48"/>
  <c r="BI27" i="39"/>
  <c r="CD20" i="32"/>
  <c r="CF20" i="32"/>
  <c r="AU22" i="32"/>
  <c r="AP22" i="32"/>
  <c r="AR22" i="32"/>
  <c r="EG34" i="32"/>
  <c r="EB34" i="32"/>
  <c r="ED34" i="32"/>
  <c r="AD18" i="48"/>
  <c r="L30" i="48"/>
  <c r="BN16" i="39"/>
  <c r="AH20" i="32"/>
  <c r="AF20" i="32"/>
  <c r="AK20" i="32"/>
  <c r="AO18" i="48"/>
  <c r="EG49" i="32"/>
  <c r="EG51" i="32" s="1"/>
  <c r="H6" i="48"/>
  <c r="CX12" i="32"/>
  <c r="DC12" i="32"/>
  <c r="BI11" i="39"/>
  <c r="G26" i="48"/>
  <c r="I30" i="48"/>
  <c r="BN13" i="39"/>
  <c r="T30" i="48"/>
  <c r="BN24" i="39"/>
  <c r="AG34" i="48"/>
  <c r="BS37" i="39"/>
  <c r="AK24" i="32"/>
  <c r="AH24" i="32"/>
  <c r="AF24" i="32"/>
  <c r="AG14" i="48"/>
  <c r="DT39" i="32"/>
  <c r="DW39" i="32"/>
  <c r="BJ16" i="32"/>
  <c r="BL16" i="32"/>
  <c r="DC16" i="32"/>
  <c r="CZ16" i="32"/>
  <c r="CX16" i="32"/>
  <c r="DW29" i="32"/>
  <c r="BT17" i="32"/>
  <c r="M14" i="48"/>
  <c r="DO34" i="32"/>
  <c r="B30" i="48"/>
  <c r="BN6" i="39"/>
  <c r="S34" i="48"/>
  <c r="BS23" i="39"/>
  <c r="Q39" i="32"/>
  <c r="Q42" i="32" s="1"/>
  <c r="N39" i="32"/>
  <c r="L39" i="32"/>
  <c r="L42" i="32" s="1"/>
  <c r="N42" i="32" s="1"/>
  <c r="EG39" i="32"/>
  <c r="EG42" i="32" s="1"/>
  <c r="AG18" i="48"/>
  <c r="ED39" i="32"/>
  <c r="AH16" i="32"/>
  <c r="AF16" i="32"/>
  <c r="AK16" i="32"/>
  <c r="AW41" i="39"/>
  <c r="AT41" i="39"/>
  <c r="CS8" i="32"/>
  <c r="CN8" i="32"/>
  <c r="DM19" i="32"/>
  <c r="DR29" i="32"/>
  <c r="AO14" i="48"/>
  <c r="DC49" i="32"/>
  <c r="DC51" i="32" s="1"/>
  <c r="AO6" i="48"/>
  <c r="BI10" i="39"/>
  <c r="F26" i="48"/>
  <c r="BV22" i="32"/>
  <c r="BT22" i="32"/>
  <c r="CI24" i="32"/>
  <c r="CF24" i="32"/>
  <c r="CD24" i="32"/>
  <c r="AZ37" i="32"/>
  <c r="AZ42" i="32" s="1"/>
  <c r="BB42" i="32" s="1"/>
  <c r="BE37" i="32"/>
  <c r="BE42" i="32" s="1"/>
  <c r="BB37" i="32"/>
  <c r="DC50" i="32"/>
  <c r="AP6" i="48"/>
  <c r="P34" i="48"/>
  <c r="BS20" i="39"/>
  <c r="BO24" i="32"/>
  <c r="BJ24" i="32"/>
  <c r="BL24" i="32"/>
  <c r="DR37" i="32"/>
  <c r="DR42" i="32" s="1"/>
  <c r="DT42" i="32" s="1"/>
  <c r="BI13" i="39"/>
  <c r="AU51" i="32"/>
  <c r="BS10" i="39"/>
  <c r="F34" i="48"/>
  <c r="B26" i="48"/>
  <c r="BI6" i="39"/>
  <c r="BI31" i="39"/>
  <c r="AA26" i="48"/>
  <c r="EB16" i="32"/>
  <c r="L18" i="48"/>
  <c r="EG16" i="32"/>
  <c r="CZ29" i="32"/>
  <c r="DC29" i="32"/>
  <c r="CX29" i="32"/>
  <c r="Y6" i="48"/>
  <c r="BO22" i="32"/>
  <c r="BL22" i="32"/>
  <c r="BJ22" i="32"/>
  <c r="BD17" i="39"/>
  <c r="AH33" i="32"/>
  <c r="AF33" i="32"/>
  <c r="AG57" i="43"/>
  <c r="AC14" i="48"/>
  <c r="DR33" i="32"/>
  <c r="DT33" i="32"/>
  <c r="AZ9" i="32"/>
  <c r="BB9" i="32"/>
  <c r="AD46" i="23"/>
  <c r="AQ46" i="23" s="1"/>
  <c r="BE46" i="23" s="1"/>
  <c r="R50" i="32" s="1"/>
  <c r="AA50" i="32" s="1"/>
  <c r="AA51" i="32" s="1"/>
  <c r="BS13" i="39"/>
  <c r="DM33" i="32"/>
  <c r="DH33" i="32"/>
  <c r="AB12" i="43"/>
  <c r="Q29" i="23" s="1"/>
  <c r="AU29" i="23" s="1"/>
  <c r="BI29" i="23" s="1"/>
  <c r="BF29" i="32" s="1"/>
  <c r="CI25" i="32"/>
  <c r="CF25" i="32"/>
  <c r="CD25" i="32"/>
  <c r="ED7" i="32"/>
  <c r="EG7" i="32"/>
  <c r="C18" i="48"/>
  <c r="EB7" i="32"/>
  <c r="Q12" i="32"/>
  <c r="N12" i="32"/>
  <c r="CF34" i="32"/>
  <c r="CI34" i="32"/>
  <c r="AP13" i="32"/>
  <c r="AU13" i="32"/>
  <c r="AR13" i="32"/>
  <c r="O24" i="48"/>
  <c r="BF48" i="39"/>
  <c r="EA34" i="32"/>
  <c r="J20" i="48" s="1"/>
  <c r="AJ45" i="23"/>
  <c r="AW45" i="23" s="1"/>
  <c r="BK45" i="23" s="1"/>
  <c r="BZ49" i="32" s="1"/>
  <c r="CI49" i="32" s="1"/>
  <c r="CI51" i="32" s="1"/>
  <c r="S28" i="48"/>
  <c r="BK49" i="39"/>
  <c r="BE8" i="32"/>
  <c r="AZ8" i="32"/>
  <c r="BB8" i="32"/>
  <c r="BT38" i="32"/>
  <c r="BT42" i="32" s="1"/>
  <c r="BV42" i="32" s="1"/>
  <c r="BV38" i="32"/>
  <c r="BY38" i="32"/>
  <c r="BY42" i="32" s="1"/>
  <c r="AR40" i="39"/>
  <c r="BS29" i="39"/>
  <c r="D18" i="48"/>
  <c r="ED8" i="32"/>
  <c r="BO21" i="32"/>
  <c r="BJ21" i="32"/>
  <c r="CI8" i="32"/>
  <c r="CD8" i="32"/>
  <c r="CF8" i="32"/>
  <c r="X15" i="32"/>
  <c r="AA15" i="32"/>
  <c r="V15" i="32"/>
  <c r="DH15" i="32"/>
  <c r="DJ15" i="32"/>
  <c r="BL18" i="32"/>
  <c r="BJ18" i="32"/>
  <c r="BO18" i="32"/>
  <c r="I6" i="48"/>
  <c r="BT18" i="32"/>
  <c r="BY18" i="32"/>
  <c r="BV18" i="32"/>
  <c r="Q18" i="48"/>
  <c r="EB21" i="32"/>
  <c r="CX40" i="32"/>
  <c r="CX42" i="32" s="1"/>
  <c r="CZ42" i="32" s="1"/>
  <c r="CZ40" i="32"/>
  <c r="AH6" i="48"/>
  <c r="DC40" i="32"/>
  <c r="DC42" i="32" s="1"/>
  <c r="CN27" i="32"/>
  <c r="CP27" i="32"/>
  <c r="CP14" i="32"/>
  <c r="CN14" i="32"/>
  <c r="X40" i="32"/>
  <c r="AA40" i="32"/>
  <c r="AA42" i="32" s="1"/>
  <c r="V40" i="32"/>
  <c r="V42" i="32" s="1"/>
  <c r="X42" i="32" s="1"/>
  <c r="AS40" i="39"/>
  <c r="AI40" i="39"/>
  <c r="Y40" i="39"/>
  <c r="O40" i="39"/>
  <c r="Y31" i="40"/>
  <c r="G31" i="39" s="1"/>
  <c r="K31" i="39" s="1"/>
  <c r="AA31" i="40"/>
  <c r="Q31" i="39" s="1"/>
  <c r="U31" i="39" s="1"/>
  <c r="AF31" i="40"/>
  <c r="AP31" i="39" s="1"/>
  <c r="AT31" i="39" s="1"/>
  <c r="AD31" i="40"/>
  <c r="AF31" i="39" s="1"/>
  <c r="AJ31" i="39" s="1"/>
  <c r="AC31" i="40"/>
  <c r="AA31" i="39" s="1"/>
  <c r="AE31" i="39" s="1"/>
  <c r="G22" i="48"/>
  <c r="BD11" i="39"/>
  <c r="AR19" i="32"/>
  <c r="AU19" i="32"/>
  <c r="CS40" i="32"/>
  <c r="CS42" i="32" s="1"/>
  <c r="CP40" i="32"/>
  <c r="CI48" i="32"/>
  <c r="C32" i="48"/>
  <c r="CX33" i="32"/>
  <c r="AE42" i="39"/>
  <c r="AK26" i="32"/>
  <c r="CF21" i="32"/>
  <c r="CD21" i="32"/>
  <c r="BY23" i="32"/>
  <c r="BT23" i="32"/>
  <c r="BV23" i="32"/>
  <c r="CD18" i="32"/>
  <c r="CI18" i="32"/>
  <c r="CF18" i="32"/>
  <c r="AU7" i="32"/>
  <c r="AP7" i="32"/>
  <c r="AR7" i="32"/>
  <c r="BB42" i="39"/>
  <c r="CN25" i="32"/>
  <c r="CP25" i="32"/>
  <c r="AI7" i="43"/>
  <c r="AH7" i="43"/>
  <c r="W7" i="43"/>
  <c r="Y7" i="43"/>
  <c r="AD7" i="43"/>
  <c r="AA7" i="43"/>
  <c r="F14" i="48"/>
  <c r="DR10" i="32"/>
  <c r="DW10" i="32"/>
  <c r="DT10" i="32"/>
  <c r="X31" i="43"/>
  <c r="M16" i="23" s="1"/>
  <c r="AQ16" i="23" s="1"/>
  <c r="BE16" i="23" s="1"/>
  <c r="R16" i="32" s="1"/>
  <c r="N15" i="32"/>
  <c r="L15" i="32"/>
  <c r="BB18" i="32"/>
  <c r="BE18" i="32"/>
  <c r="BO23" i="32"/>
  <c r="BJ23" i="32"/>
  <c r="BY7" i="32"/>
  <c r="AI10" i="43"/>
  <c r="AI12" i="43" s="1"/>
  <c r="X29" i="23" s="1"/>
  <c r="BB29" i="23" s="1"/>
  <c r="BP29" i="23" s="1"/>
  <c r="DX29" i="32" s="1"/>
  <c r="CS43" i="32"/>
  <c r="CS48" i="32" s="1"/>
  <c r="CN43" i="32"/>
  <c r="CN48" i="32" s="1"/>
  <c r="CP48" i="32" s="1"/>
  <c r="BI17" i="23"/>
  <c r="BF17" i="32" s="1"/>
  <c r="BN10" i="23"/>
  <c r="DD10" i="32" s="1"/>
  <c r="BD8" i="23"/>
  <c r="H8" i="32" s="1"/>
  <c r="BI8" i="23"/>
  <c r="BF8" i="32" s="1"/>
  <c r="BN8" i="23"/>
  <c r="DD8" i="32" s="1"/>
  <c r="BJ8" i="23"/>
  <c r="BP8" i="32" s="1"/>
  <c r="EG45" i="32"/>
  <c r="BO23" i="23"/>
  <c r="DN23" i="32" s="1"/>
  <c r="BI12" i="23"/>
  <c r="BF12" i="32" s="1"/>
  <c r="BM10" i="23"/>
  <c r="CT10" i="32" s="1"/>
  <c r="Z33" i="40"/>
  <c r="L33" i="39" s="1"/>
  <c r="P33" i="39" s="1"/>
  <c r="Y33" i="40"/>
  <c r="G33" i="39" s="1"/>
  <c r="K33" i="39" s="1"/>
  <c r="AF33" i="40"/>
  <c r="AP33" i="39" s="1"/>
  <c r="AT33" i="39" s="1"/>
  <c r="AK33" i="40"/>
  <c r="BO33" i="39" s="1"/>
  <c r="AG33" i="40"/>
  <c r="AU33" i="39" s="1"/>
  <c r="AY33" i="39" s="1"/>
  <c r="AH33" i="40"/>
  <c r="AZ33" i="39" s="1"/>
  <c r="AJ33" i="40"/>
  <c r="BJ33" i="39" s="1"/>
  <c r="AB33" i="40"/>
  <c r="V33" i="39" s="1"/>
  <c r="Z33" i="39" s="1"/>
  <c r="AL18" i="48"/>
  <c r="BS8" i="39"/>
  <c r="D34" i="48"/>
  <c r="BN12" i="23"/>
  <c r="DD12" i="32" s="1"/>
  <c r="BO12" i="23"/>
  <c r="DN12" i="32" s="1"/>
  <c r="BF12" i="23"/>
  <c r="AB12" i="32" s="1"/>
  <c r="BH12" i="23"/>
  <c r="AV12" i="32" s="1"/>
  <c r="BG10" i="23"/>
  <c r="AL10" i="32" s="1"/>
  <c r="AS26" i="48"/>
  <c r="BI52" i="39"/>
  <c r="BI50" i="39" s="1"/>
  <c r="BI54" i="39" s="1"/>
  <c r="AF43" i="32"/>
  <c r="AF48" i="32" s="1"/>
  <c r="AH48" i="32" s="1"/>
  <c r="AK43" i="32"/>
  <c r="AK48" i="32" s="1"/>
  <c r="BL12" i="23"/>
  <c r="CJ12" i="32" s="1"/>
  <c r="BL10" i="23"/>
  <c r="CJ10" i="32" s="1"/>
  <c r="BF8" i="23"/>
  <c r="AB8" i="32" s="1"/>
  <c r="BJ7" i="32"/>
  <c r="BO7" i="32"/>
  <c r="BN51" i="39"/>
  <c r="AO30" i="48"/>
  <c r="BN48" i="39"/>
  <c r="BN47" i="39" s="1"/>
  <c r="U20" i="43"/>
  <c r="U17" i="43"/>
  <c r="U8" i="43"/>
  <c r="U14" i="43"/>
  <c r="BG12" i="23"/>
  <c r="AL12" i="32" s="1"/>
  <c r="BK10" i="23"/>
  <c r="BZ10" i="32" s="1"/>
  <c r="BE10" i="23"/>
  <c r="R10" i="32" s="1"/>
  <c r="Z50" i="39"/>
  <c r="BK12" i="23"/>
  <c r="BZ12" i="32" s="1"/>
  <c r="BP10" i="23"/>
  <c r="DX10" i="32" s="1"/>
  <c r="BJ10" i="23"/>
  <c r="BP10" i="32" s="1"/>
  <c r="BD10" i="23"/>
  <c r="H10" i="32" s="1"/>
  <c r="AD29" i="40"/>
  <c r="AF29" i="39" s="1"/>
  <c r="AJ29" i="39" s="1"/>
  <c r="Y29" i="40"/>
  <c r="G29" i="39" s="1"/>
  <c r="K29" i="39" s="1"/>
  <c r="AF29" i="40"/>
  <c r="AP29" i="39" s="1"/>
  <c r="AT29" i="39" s="1"/>
  <c r="AI29" i="40"/>
  <c r="BE29" i="39" s="1"/>
  <c r="AC17" i="40"/>
  <c r="AA17" i="39" s="1"/>
  <c r="AE17" i="39" s="1"/>
  <c r="Z17" i="40"/>
  <c r="L17" i="39" s="1"/>
  <c r="P17" i="39" s="1"/>
  <c r="BF10" i="23"/>
  <c r="AB10" i="32" s="1"/>
  <c r="AO34" i="48"/>
  <c r="BS48" i="39"/>
  <c r="BS47" i="39" s="1"/>
  <c r="BS54" i="39" s="1"/>
  <c r="BH7" i="23"/>
  <c r="AV7" i="32" s="1"/>
  <c r="BK7" i="23"/>
  <c r="BZ7" i="32" s="1"/>
  <c r="AE47" i="39"/>
  <c r="BS51" i="39"/>
  <c r="BS50" i="39" s="1"/>
  <c r="AR34" i="48"/>
  <c r="AS30" i="48"/>
  <c r="BN52" i="39"/>
  <c r="Y24" i="40"/>
  <c r="G24" i="39" s="1"/>
  <c r="K24" i="39" s="1"/>
  <c r="AI24" i="40"/>
  <c r="BE24" i="39" s="1"/>
  <c r="AA24" i="40"/>
  <c r="Q24" i="39" s="1"/>
  <c r="U24" i="39" s="1"/>
  <c r="AE24" i="40"/>
  <c r="AK24" i="39" s="1"/>
  <c r="AO24" i="39" s="1"/>
  <c r="AK24" i="40"/>
  <c r="BO24" i="39" s="1"/>
  <c r="AE42" i="40"/>
  <c r="AK42" i="39" s="1"/>
  <c r="AO42" i="39" s="1"/>
  <c r="AD40" i="40"/>
  <c r="AF40" i="39" s="1"/>
  <c r="AJ40" i="39" s="1"/>
  <c r="AH32" i="40"/>
  <c r="AZ32" i="39" s="1"/>
  <c r="Z25" i="40"/>
  <c r="L25" i="39" s="1"/>
  <c r="P25" i="39" s="1"/>
  <c r="AC24" i="40"/>
  <c r="AA24" i="39" s="1"/>
  <c r="AE24" i="39" s="1"/>
  <c r="AI42" i="40"/>
  <c r="BE42" i="39" s="1"/>
  <c r="Z42" i="40"/>
  <c r="L42" i="39" s="1"/>
  <c r="P42" i="39" s="1"/>
  <c r="AH40" i="40"/>
  <c r="AZ40" i="39" s="1"/>
  <c r="AK36" i="40"/>
  <c r="BO36" i="39" s="1"/>
  <c r="AK30" i="40"/>
  <c r="BO30" i="39" s="1"/>
  <c r="AD23" i="40"/>
  <c r="AF23" i="39" s="1"/>
  <c r="AJ23" i="39" s="1"/>
  <c r="AE16" i="40"/>
  <c r="AK16" i="39" s="1"/>
  <c r="AO16" i="39" s="1"/>
  <c r="AD16" i="40"/>
  <c r="AF16" i="39" s="1"/>
  <c r="AJ16" i="39" s="1"/>
  <c r="AA16" i="40"/>
  <c r="Q16" i="39" s="1"/>
  <c r="U16" i="39" s="1"/>
  <c r="AH16" i="40"/>
  <c r="AZ16" i="39" s="1"/>
  <c r="AK16" i="40"/>
  <c r="BO16" i="39" s="1"/>
  <c r="X42" i="43"/>
  <c r="M25" i="23" s="1"/>
  <c r="AQ25" i="23" s="1"/>
  <c r="BE25" i="23" s="1"/>
  <c r="R25" i="32" s="1"/>
  <c r="AC40" i="40"/>
  <c r="AA40" i="39" s="1"/>
  <c r="AE40" i="39" s="1"/>
  <c r="Y40" i="40"/>
  <c r="G40" i="39" s="1"/>
  <c r="K40" i="39" s="1"/>
  <c r="AG36" i="40"/>
  <c r="AU36" i="39" s="1"/>
  <c r="AY36" i="39" s="1"/>
  <c r="AD36" i="40"/>
  <c r="AF36" i="39" s="1"/>
  <c r="AJ36" i="39" s="1"/>
  <c r="AA36" i="40"/>
  <c r="Q36" i="39" s="1"/>
  <c r="U36" i="39" s="1"/>
  <c r="AF32" i="40"/>
  <c r="AP32" i="39" s="1"/>
  <c r="AT32" i="39" s="1"/>
  <c r="AD32" i="40"/>
  <c r="AF32" i="39" s="1"/>
  <c r="AJ32" i="39" s="1"/>
  <c r="AG24" i="40"/>
  <c r="AU24" i="39" s="1"/>
  <c r="AY24" i="39" s="1"/>
  <c r="Z22" i="40"/>
  <c r="L22" i="39" s="1"/>
  <c r="P22" i="39" s="1"/>
  <c r="AH22" i="40"/>
  <c r="AZ22" i="39" s="1"/>
  <c r="AC22" i="40"/>
  <c r="AA22" i="39" s="1"/>
  <c r="AE22" i="39" s="1"/>
  <c r="AF22" i="40"/>
  <c r="AP22" i="39" s="1"/>
  <c r="AT22" i="39" s="1"/>
  <c r="AF19" i="40"/>
  <c r="AP19" i="39" s="1"/>
  <c r="AT19" i="39" s="1"/>
  <c r="AE19" i="40"/>
  <c r="AK19" i="39" s="1"/>
  <c r="AO19" i="39" s="1"/>
  <c r="K15" i="39"/>
  <c r="AB7" i="40"/>
  <c r="V7" i="39" s="1"/>
  <c r="Z7" i="39" s="1"/>
  <c r="Z43" i="39" s="1"/>
  <c r="AE7" i="40"/>
  <c r="AK7" i="39" s="1"/>
  <c r="AO7" i="39" s="1"/>
  <c r="AO43" i="39" s="1"/>
  <c r="AI7" i="40"/>
  <c r="BE7" i="39" s="1"/>
  <c r="AA7" i="40"/>
  <c r="Q7" i="39" s="1"/>
  <c r="U7" i="39" s="1"/>
  <c r="U43" i="39" s="1"/>
  <c r="AK7" i="40"/>
  <c r="BO7" i="39" s="1"/>
  <c r="Y7" i="40"/>
  <c r="G7" i="39" s="1"/>
  <c r="K7" i="39" s="1"/>
  <c r="Z7" i="40"/>
  <c r="L7" i="39" s="1"/>
  <c r="P7" i="39" s="1"/>
  <c r="P43" i="39" s="1"/>
  <c r="AD7" i="40"/>
  <c r="AF7" i="39" s="1"/>
  <c r="AJ7" i="39" s="1"/>
  <c r="AJ43" i="39" s="1"/>
  <c r="AJ7" i="40"/>
  <c r="BJ7" i="39" s="1"/>
  <c r="AF7" i="40"/>
  <c r="AP7" i="39" s="1"/>
  <c r="AT7" i="39" s="1"/>
  <c r="AG7" i="40"/>
  <c r="AU7" i="39" s="1"/>
  <c r="AY7" i="39" s="1"/>
  <c r="AH7" i="40"/>
  <c r="AZ7" i="39" s="1"/>
  <c r="AK28" i="40"/>
  <c r="BO28" i="39" s="1"/>
  <c r="AD28" i="40"/>
  <c r="AF28" i="39" s="1"/>
  <c r="AJ28" i="39" s="1"/>
  <c r="Z24" i="40"/>
  <c r="L24" i="39" s="1"/>
  <c r="P24" i="39" s="1"/>
  <c r="AH30" i="40"/>
  <c r="AZ30" i="39" s="1"/>
  <c r="AD30" i="40"/>
  <c r="AF30" i="39" s="1"/>
  <c r="AJ30" i="39" s="1"/>
  <c r="AA25" i="40"/>
  <c r="Q25" i="39" s="1"/>
  <c r="U25" i="39" s="1"/>
  <c r="AH25" i="40"/>
  <c r="AZ25" i="39" s="1"/>
  <c r="BO26" i="23"/>
  <c r="DN26" i="32" s="1"/>
  <c r="BE26" i="23"/>
  <c r="R26" i="32" s="1"/>
  <c r="S22" i="17"/>
  <c r="AG21" i="40"/>
  <c r="AU21" i="39" s="1"/>
  <c r="AY21" i="39" s="1"/>
  <c r="AC21" i="40"/>
  <c r="AA21" i="39" s="1"/>
  <c r="AE21" i="39" s="1"/>
  <c r="AC9" i="40"/>
  <c r="AA9" i="39" s="1"/>
  <c r="AE9" i="39" s="1"/>
  <c r="AE43" i="39" s="1"/>
  <c r="BL26" i="23"/>
  <c r="CJ26" i="32" s="1"/>
  <c r="BH26" i="23"/>
  <c r="AV26" i="32" s="1"/>
  <c r="BM26" i="23"/>
  <c r="CT26" i="32" s="1"/>
  <c r="Y41" i="39"/>
  <c r="O41" i="39"/>
  <c r="AS41" i="39"/>
  <c r="AI41" i="39"/>
  <c r="AF12" i="40"/>
  <c r="AP12" i="39" s="1"/>
  <c r="AT12" i="39" s="1"/>
  <c r="Z12" i="40"/>
  <c r="L12" i="39" s="1"/>
  <c r="P12" i="39" s="1"/>
  <c r="AB42" i="43"/>
  <c r="Q25" i="23" s="1"/>
  <c r="AU25" i="23" s="1"/>
  <c r="BI25" i="23" s="1"/>
  <c r="BF25" i="32" s="1"/>
  <c r="BN26" i="23"/>
  <c r="DD26" i="32" s="1"/>
  <c r="AB48" i="43"/>
  <c r="Q27" i="23" s="1"/>
  <c r="AU27" i="23" s="1"/>
  <c r="BI27" i="23" s="1"/>
  <c r="BF27" i="32" s="1"/>
  <c r="BP12" i="23"/>
  <c r="DX12" i="32" s="1"/>
  <c r="Y54" i="43"/>
  <c r="AA54" i="43"/>
  <c r="AH54" i="43"/>
  <c r="H41" i="39"/>
  <c r="M41" i="39" s="1"/>
  <c r="R41" i="39" s="1"/>
  <c r="W41" i="39" s="1"/>
  <c r="AB41" i="39" s="1"/>
  <c r="AG41" i="39" s="1"/>
  <c r="AL41" i="39" s="1"/>
  <c r="AQ41" i="39" s="1"/>
  <c r="AV41" i="39" s="1"/>
  <c r="BA41" i="39" s="1"/>
  <c r="AC54" i="43"/>
  <c r="M10" i="17" l="1"/>
  <c r="AJ55" i="39"/>
  <c r="I10" i="17"/>
  <c r="P55" i="39"/>
  <c r="J10" i="17"/>
  <c r="U55" i="39"/>
  <c r="K10" i="17"/>
  <c r="L10" i="17"/>
  <c r="AO55" i="39"/>
  <c r="N10" i="17"/>
  <c r="BN7" i="39"/>
  <c r="C30" i="48"/>
  <c r="AF12" i="32"/>
  <c r="AH12" i="32"/>
  <c r="AK12" i="32"/>
  <c r="AG46" i="23"/>
  <c r="AT46" i="23" s="1"/>
  <c r="BH46" i="23" s="1"/>
  <c r="AV50" i="32" s="1"/>
  <c r="BE50" i="32" s="1"/>
  <c r="BE51" i="32" s="1"/>
  <c r="AA55" i="43"/>
  <c r="BD30" i="39"/>
  <c r="Z22" i="48"/>
  <c r="L34" i="48"/>
  <c r="BS16" i="39"/>
  <c r="AJ22" i="48"/>
  <c r="BS24" i="39"/>
  <c r="T34" i="48"/>
  <c r="CI12" i="32"/>
  <c r="CD12" i="32"/>
  <c r="CF12" i="32"/>
  <c r="AI20" i="43"/>
  <c r="AI21" i="43" s="1"/>
  <c r="X32" i="23" s="1"/>
  <c r="BB32" i="23" s="1"/>
  <c r="BP32" i="23" s="1"/>
  <c r="DX32" i="32" s="1"/>
  <c r="Y20" i="43"/>
  <c r="Y21" i="43" s="1"/>
  <c r="N32" i="23" s="1"/>
  <c r="AR32" i="23" s="1"/>
  <c r="BF32" i="23" s="1"/>
  <c r="AB32" i="32" s="1"/>
  <c r="AB20" i="43"/>
  <c r="AB21" i="43" s="1"/>
  <c r="Q32" i="23" s="1"/>
  <c r="AU32" i="23" s="1"/>
  <c r="BI32" i="23" s="1"/>
  <c r="BF32" i="32" s="1"/>
  <c r="W20" i="43"/>
  <c r="W21" i="43" s="1"/>
  <c r="L32" i="23" s="1"/>
  <c r="AP32" i="23" s="1"/>
  <c r="BD32" i="23" s="1"/>
  <c r="H32" i="32" s="1"/>
  <c r="AC20" i="43"/>
  <c r="AC21" i="43" s="1"/>
  <c r="R32" i="23" s="1"/>
  <c r="AV32" i="23" s="1"/>
  <c r="BJ32" i="23" s="1"/>
  <c r="BP32" i="32" s="1"/>
  <c r="AF20" i="43"/>
  <c r="AF21" i="43" s="1"/>
  <c r="U32" i="23" s="1"/>
  <c r="AY32" i="23" s="1"/>
  <c r="BM32" i="23" s="1"/>
  <c r="CT32" i="32" s="1"/>
  <c r="AD20" i="43"/>
  <c r="AD21" i="43" s="1"/>
  <c r="S32" i="23" s="1"/>
  <c r="AW32" i="23" s="1"/>
  <c r="BK32" i="23" s="1"/>
  <c r="BZ32" i="32" s="1"/>
  <c r="AG20" i="43"/>
  <c r="AG21" i="43" s="1"/>
  <c r="V32" i="23" s="1"/>
  <c r="AZ32" i="23" s="1"/>
  <c r="BN32" i="23" s="1"/>
  <c r="DD32" i="32" s="1"/>
  <c r="AE20" i="43"/>
  <c r="AE21" i="43" s="1"/>
  <c r="T32" i="23" s="1"/>
  <c r="AX32" i="23" s="1"/>
  <c r="BL32" i="23" s="1"/>
  <c r="CJ32" i="32" s="1"/>
  <c r="AH20" i="43"/>
  <c r="AH21" i="43" s="1"/>
  <c r="W32" i="23" s="1"/>
  <c r="BA32" i="23" s="1"/>
  <c r="BO32" i="23" s="1"/>
  <c r="DN32" i="32" s="1"/>
  <c r="Z20" i="43"/>
  <c r="Z21" i="43" s="1"/>
  <c r="O32" i="23" s="1"/>
  <c r="AS32" i="23" s="1"/>
  <c r="BG32" i="23" s="1"/>
  <c r="AL32" i="32" s="1"/>
  <c r="X20" i="43"/>
  <c r="X21" i="43" s="1"/>
  <c r="M32" i="23" s="1"/>
  <c r="AQ32" i="23" s="1"/>
  <c r="BE32" i="23" s="1"/>
  <c r="R32" i="32" s="1"/>
  <c r="AA20" i="43"/>
  <c r="AA21" i="43" s="1"/>
  <c r="P32" i="23" s="1"/>
  <c r="AT32" i="23" s="1"/>
  <c r="BH32" i="23" s="1"/>
  <c r="AV32" i="32" s="1"/>
  <c r="CS12" i="32"/>
  <c r="CN12" i="32"/>
  <c r="CP12" i="32"/>
  <c r="DW12" i="32"/>
  <c r="H14" i="48"/>
  <c r="DR12" i="32"/>
  <c r="DT12" i="32"/>
  <c r="BP49" i="39"/>
  <c r="S36" i="48" s="1"/>
  <c r="S32" i="48"/>
  <c r="L13" i="17"/>
  <c r="AE54" i="39"/>
  <c r="AE55" i="39" s="1"/>
  <c r="Y18" i="48"/>
  <c r="EB29" i="32"/>
  <c r="EG29" i="32"/>
  <c r="ED29" i="32"/>
  <c r="AW40" i="39"/>
  <c r="AT40" i="39"/>
  <c r="AT43" i="39" s="1"/>
  <c r="DJ8" i="32"/>
  <c r="D10" i="48"/>
  <c r="DM8" i="32"/>
  <c r="DH8" i="32"/>
  <c r="AY41" i="39"/>
  <c r="BB41" i="39"/>
  <c r="H16" i="48"/>
  <c r="DY34" i="32"/>
  <c r="H20" i="48" s="1"/>
  <c r="BI29" i="39"/>
  <c r="Y26" i="48"/>
  <c r="BT8" i="32"/>
  <c r="BY8" i="32"/>
  <c r="BV8" i="32"/>
  <c r="K43" i="39"/>
  <c r="CI7" i="32"/>
  <c r="CF7" i="32"/>
  <c r="CD7" i="32"/>
  <c r="AA10" i="32"/>
  <c r="V10" i="32"/>
  <c r="X10" i="32"/>
  <c r="BJ27" i="32"/>
  <c r="BL27" i="32"/>
  <c r="BO27" i="32"/>
  <c r="X26" i="32"/>
  <c r="AA26" i="32"/>
  <c r="V26" i="32"/>
  <c r="BS28" i="39"/>
  <c r="X34" i="48"/>
  <c r="BS7" i="39"/>
  <c r="C34" i="48"/>
  <c r="T26" i="48"/>
  <c r="BI24" i="39"/>
  <c r="BE7" i="32"/>
  <c r="AZ7" i="32"/>
  <c r="BB7" i="32"/>
  <c r="CD10" i="32"/>
  <c r="CF10" i="32"/>
  <c r="CI10" i="32"/>
  <c r="BN50" i="39"/>
  <c r="BN54" i="39" s="1"/>
  <c r="BJ8" i="32"/>
  <c r="BL8" i="32"/>
  <c r="BO8" i="32"/>
  <c r="AN46" i="23"/>
  <c r="BA46" i="23" s="1"/>
  <c r="BO46" i="23" s="1"/>
  <c r="DN50" i="32" s="1"/>
  <c r="AH55" i="43"/>
  <c r="V25" i="32"/>
  <c r="X25" i="32"/>
  <c r="AA25" i="32"/>
  <c r="BS36" i="39"/>
  <c r="AF34" i="48"/>
  <c r="CS10" i="32"/>
  <c r="CN10" i="32"/>
  <c r="CP10" i="32"/>
  <c r="AD9" i="43"/>
  <c r="S28" i="23" s="1"/>
  <c r="AW28" i="23" s="1"/>
  <c r="BK28" i="23" s="1"/>
  <c r="BZ28" i="32" s="1"/>
  <c r="L22" i="48"/>
  <c r="BD16" i="39"/>
  <c r="V16" i="32"/>
  <c r="AA16" i="32"/>
  <c r="X16" i="32"/>
  <c r="EB12" i="32"/>
  <c r="H18" i="48"/>
  <c r="EG12" i="32"/>
  <c r="ED12" i="32"/>
  <c r="AL26" i="48"/>
  <c r="V10" i="48"/>
  <c r="DM26" i="32"/>
  <c r="DH26" i="32"/>
  <c r="DJ26" i="32"/>
  <c r="DC26" i="32"/>
  <c r="V6" i="48"/>
  <c r="CZ26" i="32"/>
  <c r="CX26" i="32"/>
  <c r="DW26" i="32"/>
  <c r="DT26" i="32"/>
  <c r="DR26" i="32"/>
  <c r="V14" i="48"/>
  <c r="C22" i="48"/>
  <c r="BD7" i="39"/>
  <c r="AU12" i="32"/>
  <c r="AR12" i="32"/>
  <c r="AP12" i="32"/>
  <c r="L8" i="32"/>
  <c r="N8" i="32"/>
  <c r="Q8" i="32"/>
  <c r="AC17" i="43"/>
  <c r="AC18" i="43" s="1"/>
  <c r="R31" i="23" s="1"/>
  <c r="AV31" i="23" s="1"/>
  <c r="BJ31" i="23" s="1"/>
  <c r="BP31" i="32" s="1"/>
  <c r="AE17" i="43"/>
  <c r="AE18" i="43" s="1"/>
  <c r="T31" i="23" s="1"/>
  <c r="AX31" i="23" s="1"/>
  <c r="BL31" i="23" s="1"/>
  <c r="CJ31" i="32" s="1"/>
  <c r="AH17" i="43"/>
  <c r="AH18" i="43" s="1"/>
  <c r="W31" i="23" s="1"/>
  <c r="BA31" i="23" s="1"/>
  <c r="BO31" i="23" s="1"/>
  <c r="DN31" i="32" s="1"/>
  <c r="AG17" i="43"/>
  <c r="AG18" i="43" s="1"/>
  <c r="V31" i="23" s="1"/>
  <c r="AZ31" i="23" s="1"/>
  <c r="BN31" i="23" s="1"/>
  <c r="DD31" i="32" s="1"/>
  <c r="Z17" i="43"/>
  <c r="Z18" i="43" s="1"/>
  <c r="O31" i="23" s="1"/>
  <c r="AS31" i="23" s="1"/>
  <c r="BG31" i="23" s="1"/>
  <c r="AL31" i="32" s="1"/>
  <c r="AI17" i="43"/>
  <c r="AI18" i="43" s="1"/>
  <c r="X31" i="23" s="1"/>
  <c r="BB31" i="23" s="1"/>
  <c r="BP31" i="23" s="1"/>
  <c r="DX31" i="32" s="1"/>
  <c r="AA17" i="43"/>
  <c r="AA18" i="43" s="1"/>
  <c r="P31" i="23" s="1"/>
  <c r="AT31" i="23" s="1"/>
  <c r="BH31" i="23" s="1"/>
  <c r="AV31" i="32" s="1"/>
  <c r="Y17" i="43"/>
  <c r="Y18" i="43" s="1"/>
  <c r="N31" i="23" s="1"/>
  <c r="AR31" i="23" s="1"/>
  <c r="BF31" i="23" s="1"/>
  <c r="AB31" i="32" s="1"/>
  <c r="AD17" i="43"/>
  <c r="AD18" i="43" s="1"/>
  <c r="S31" i="23" s="1"/>
  <c r="AW31" i="23" s="1"/>
  <c r="BK31" i="23" s="1"/>
  <c r="BZ31" i="32" s="1"/>
  <c r="W17" i="43"/>
  <c r="W18" i="43" s="1"/>
  <c r="L31" i="23" s="1"/>
  <c r="AP31" i="23" s="1"/>
  <c r="BD31" i="23" s="1"/>
  <c r="H31" i="32" s="1"/>
  <c r="X17" i="43"/>
  <c r="X18" i="43" s="1"/>
  <c r="M31" i="23" s="1"/>
  <c r="AQ31" i="23" s="1"/>
  <c r="BE31" i="23" s="1"/>
  <c r="R31" i="32" s="1"/>
  <c r="AB17" i="43"/>
  <c r="AB18" i="43" s="1"/>
  <c r="Q31" i="23" s="1"/>
  <c r="AU31" i="23" s="1"/>
  <c r="BI31" i="23" s="1"/>
  <c r="BF31" i="32" s="1"/>
  <c r="AF17" i="43"/>
  <c r="AF18" i="43" s="1"/>
  <c r="U31" i="23" s="1"/>
  <c r="AY31" i="23" s="1"/>
  <c r="BM31" i="23" s="1"/>
  <c r="CT31" i="32" s="1"/>
  <c r="AC22" i="48"/>
  <c r="BD33" i="39"/>
  <c r="BD42" i="39"/>
  <c r="BG42" i="39"/>
  <c r="BI42" i="39" s="1"/>
  <c r="L24" i="48"/>
  <c r="AC34" i="48"/>
  <c r="BS33" i="39"/>
  <c r="AI46" i="23"/>
  <c r="AV46" i="23" s="1"/>
  <c r="BJ46" i="23" s="1"/>
  <c r="BP50" i="32" s="1"/>
  <c r="BY50" i="32" s="1"/>
  <c r="BY51" i="32" s="1"/>
  <c r="AC55" i="43"/>
  <c r="BJ25" i="32"/>
  <c r="BO25" i="32"/>
  <c r="BL25" i="32"/>
  <c r="AZ26" i="32"/>
  <c r="BE26" i="32"/>
  <c r="BB26" i="32"/>
  <c r="U22" i="48"/>
  <c r="BD25" i="39"/>
  <c r="C26" i="48"/>
  <c r="BI7" i="39"/>
  <c r="R22" i="48"/>
  <c r="BD22" i="39"/>
  <c r="AB22" i="48"/>
  <c r="BD32" i="39"/>
  <c r="N10" i="32"/>
  <c r="Q10" i="32"/>
  <c r="L10" i="32"/>
  <c r="AA14" i="43"/>
  <c r="AA15" i="43" s="1"/>
  <c r="P30" i="23" s="1"/>
  <c r="AT30" i="23" s="1"/>
  <c r="BH30" i="23" s="1"/>
  <c r="AV30" i="32" s="1"/>
  <c r="AG14" i="43"/>
  <c r="AG15" i="43" s="1"/>
  <c r="V30" i="23" s="1"/>
  <c r="AZ30" i="23" s="1"/>
  <c r="BN30" i="23" s="1"/>
  <c r="DD30" i="32" s="1"/>
  <c r="Y14" i="43"/>
  <c r="Y15" i="43" s="1"/>
  <c r="N30" i="23" s="1"/>
  <c r="AR30" i="23" s="1"/>
  <c r="BF30" i="23" s="1"/>
  <c r="AB30" i="32" s="1"/>
  <c r="AD14" i="43"/>
  <c r="AD15" i="43" s="1"/>
  <c r="S30" i="23" s="1"/>
  <c r="AW30" i="23" s="1"/>
  <c r="BK30" i="23" s="1"/>
  <c r="BZ30" i="32" s="1"/>
  <c r="AB14" i="43"/>
  <c r="AB15" i="43" s="1"/>
  <c r="Q30" i="23" s="1"/>
  <c r="AU30" i="23" s="1"/>
  <c r="BI30" i="23" s="1"/>
  <c r="BF30" i="32" s="1"/>
  <c r="AF14" i="43"/>
  <c r="AF15" i="43" s="1"/>
  <c r="U30" i="23" s="1"/>
  <c r="AY30" i="23" s="1"/>
  <c r="BM30" i="23" s="1"/>
  <c r="CT30" i="32" s="1"/>
  <c r="W14" i="43"/>
  <c r="W15" i="43" s="1"/>
  <c r="L30" i="23" s="1"/>
  <c r="AP30" i="23" s="1"/>
  <c r="BD30" i="23" s="1"/>
  <c r="H30" i="32" s="1"/>
  <c r="AC14" i="43"/>
  <c r="AC15" i="43" s="1"/>
  <c r="R30" i="23" s="1"/>
  <c r="AV30" i="23" s="1"/>
  <c r="BJ30" i="23" s="1"/>
  <c r="BP30" i="32" s="1"/>
  <c r="AE14" i="43"/>
  <c r="AE15" i="43" s="1"/>
  <c r="T30" i="23" s="1"/>
  <c r="AX30" i="23" s="1"/>
  <c r="BL30" i="23" s="1"/>
  <c r="CJ30" i="32" s="1"/>
  <c r="AH14" i="43"/>
  <c r="AH15" i="43" s="1"/>
  <c r="W30" i="23" s="1"/>
  <c r="BA30" i="23" s="1"/>
  <c r="BO30" i="23" s="1"/>
  <c r="DN30" i="32" s="1"/>
  <c r="AI14" i="43"/>
  <c r="AI15" i="43" s="1"/>
  <c r="X30" i="23" s="1"/>
  <c r="BB30" i="23" s="1"/>
  <c r="BP30" i="23" s="1"/>
  <c r="DX30" i="32" s="1"/>
  <c r="X14" i="43"/>
  <c r="X15" i="43" s="1"/>
  <c r="M30" i="23" s="1"/>
  <c r="AQ30" i="23" s="1"/>
  <c r="BE30" i="23" s="1"/>
  <c r="R30" i="32" s="1"/>
  <c r="Z14" i="43"/>
  <c r="Z15" i="43" s="1"/>
  <c r="O30" i="23" s="1"/>
  <c r="AS30" i="23" s="1"/>
  <c r="BG30" i="23" s="1"/>
  <c r="AL30" i="32" s="1"/>
  <c r="AP10" i="32"/>
  <c r="AR10" i="32"/>
  <c r="AU10" i="32"/>
  <c r="CX10" i="32"/>
  <c r="CZ10" i="32"/>
  <c r="DC10" i="32"/>
  <c r="F6" i="48"/>
  <c r="DH10" i="32"/>
  <c r="DM10" i="32"/>
  <c r="F10" i="48"/>
  <c r="DJ10" i="32"/>
  <c r="BK48" i="39"/>
  <c r="O28" i="48"/>
  <c r="BK51" i="39"/>
  <c r="W28" i="48"/>
  <c r="EG10" i="32"/>
  <c r="ED10" i="32"/>
  <c r="F18" i="48"/>
  <c r="EB10" i="32"/>
  <c r="DT23" i="32"/>
  <c r="DW23" i="32"/>
  <c r="S14" i="48"/>
  <c r="DR23" i="32"/>
  <c r="AE46" i="23"/>
  <c r="AR46" i="23" s="1"/>
  <c r="BF46" i="23" s="1"/>
  <c r="AB50" i="32" s="1"/>
  <c r="AK50" i="32" s="1"/>
  <c r="AK51" i="32" s="1"/>
  <c r="Y55" i="43"/>
  <c r="Z54" i="39"/>
  <c r="Z55" i="39" s="1"/>
  <c r="K14" i="17"/>
  <c r="DH12" i="32"/>
  <c r="DM12" i="32"/>
  <c r="H10" i="48"/>
  <c r="DJ12" i="32"/>
  <c r="W9" i="43"/>
  <c r="BF41" i="39"/>
  <c r="G24" i="48"/>
  <c r="CN26" i="32"/>
  <c r="CP26" i="32"/>
  <c r="CS26" i="32"/>
  <c r="Z34" i="48"/>
  <c r="BS30" i="39"/>
  <c r="AH10" i="32"/>
  <c r="AF10" i="32"/>
  <c r="AK10" i="32"/>
  <c r="BV10" i="32"/>
  <c r="BT10" i="32"/>
  <c r="BY10" i="32"/>
  <c r="AI8" i="43"/>
  <c r="AI9" i="43" s="1"/>
  <c r="X28" i="23" s="1"/>
  <c r="BB28" i="23" s="1"/>
  <c r="BP28" i="23" s="1"/>
  <c r="DX28" i="32" s="1"/>
  <c r="AD8" i="43"/>
  <c r="AG8" i="43"/>
  <c r="AG9" i="43" s="1"/>
  <c r="V28" i="23" s="1"/>
  <c r="AZ28" i="23" s="1"/>
  <c r="BN28" i="23" s="1"/>
  <c r="DD28" i="32" s="1"/>
  <c r="AE8" i="43"/>
  <c r="AE9" i="43" s="1"/>
  <c r="T28" i="23" s="1"/>
  <c r="AX28" i="23" s="1"/>
  <c r="BL28" i="23" s="1"/>
  <c r="CJ28" i="32" s="1"/>
  <c r="AF8" i="43"/>
  <c r="AF9" i="43" s="1"/>
  <c r="U28" i="23" s="1"/>
  <c r="AY28" i="23" s="1"/>
  <c r="BM28" i="23" s="1"/>
  <c r="CT28" i="32" s="1"/>
  <c r="AH8" i="43"/>
  <c r="AH9" i="43" s="1"/>
  <c r="W28" i="23" s="1"/>
  <c r="BA28" i="23" s="1"/>
  <c r="BO28" i="23" s="1"/>
  <c r="DN28" i="32" s="1"/>
  <c r="W8" i="43"/>
  <c r="X8" i="43"/>
  <c r="X9" i="43" s="1"/>
  <c r="AA8" i="43"/>
  <c r="Z8" i="43"/>
  <c r="Z9" i="43" s="1"/>
  <c r="O28" i="23" s="1"/>
  <c r="AS28" i="23" s="1"/>
  <c r="BG28" i="23" s="1"/>
  <c r="AL28" i="32" s="1"/>
  <c r="AC8" i="43"/>
  <c r="AC9" i="43" s="1"/>
  <c r="R28" i="23" s="1"/>
  <c r="AV28" i="23" s="1"/>
  <c r="BJ28" i="23" s="1"/>
  <c r="BP28" i="32" s="1"/>
  <c r="Y8" i="43"/>
  <c r="Y9" i="43" s="1"/>
  <c r="AB8" i="43"/>
  <c r="AB9" i="43" s="1"/>
  <c r="Q28" i="23" s="1"/>
  <c r="AU28" i="23" s="1"/>
  <c r="BI28" i="23" s="1"/>
  <c r="BF28" i="32" s="1"/>
  <c r="AF8" i="32"/>
  <c r="AK8" i="32"/>
  <c r="AH8" i="32"/>
  <c r="BB12" i="32"/>
  <c r="BE12" i="32"/>
  <c r="AZ12" i="32"/>
  <c r="BN33" i="39"/>
  <c r="AC30" i="48"/>
  <c r="BO12" i="32"/>
  <c r="BJ12" i="32"/>
  <c r="BL12" i="32"/>
  <c r="BJ17" i="32"/>
  <c r="BL17" i="32"/>
  <c r="BO17" i="32"/>
  <c r="AA9" i="43"/>
  <c r="P28" i="23" s="1"/>
  <c r="AT28" i="23" s="1"/>
  <c r="BH28" i="23" s="1"/>
  <c r="AV28" i="32" s="1"/>
  <c r="BJ29" i="32"/>
  <c r="BO29" i="32"/>
  <c r="BL29" i="32"/>
  <c r="EG28" i="32" l="1"/>
  <c r="X18" i="48"/>
  <c r="EB28" i="32"/>
  <c r="ED28" i="32"/>
  <c r="DR28" i="32"/>
  <c r="X14" i="48"/>
  <c r="DT28" i="32"/>
  <c r="DW28" i="32"/>
  <c r="DW35" i="32" s="1"/>
  <c r="DW53" i="32" s="1"/>
  <c r="S8" i="50" s="1"/>
  <c r="S14" i="50" s="1"/>
  <c r="EB35" i="32"/>
  <c r="O10" i="17"/>
  <c r="J11" i="13" s="1"/>
  <c r="AT55" i="39"/>
  <c r="Q30" i="32"/>
  <c r="N30" i="32"/>
  <c r="L30" i="32"/>
  <c r="AU30" i="32"/>
  <c r="AR30" i="32"/>
  <c r="AP30" i="32"/>
  <c r="BO30" i="32"/>
  <c r="BJ30" i="32"/>
  <c r="BL30" i="32"/>
  <c r="CZ31" i="32"/>
  <c r="AA6" i="48"/>
  <c r="DC31" i="32"/>
  <c r="CX31" i="32"/>
  <c r="AR31" i="32"/>
  <c r="AU31" i="32"/>
  <c r="AP31" i="32"/>
  <c r="L35" i="32"/>
  <c r="DW50" i="32"/>
  <c r="DW51" i="32" s="1"/>
  <c r="AP14" i="48"/>
  <c r="CN32" i="32"/>
  <c r="CS32" i="32"/>
  <c r="CP32" i="32"/>
  <c r="EG32" i="32"/>
  <c r="EG35" i="32" s="1"/>
  <c r="EG53" i="32" s="1"/>
  <c r="T8" i="50" s="1"/>
  <c r="T14" i="50" s="1"/>
  <c r="ED32" i="32"/>
  <c r="AB18" i="48"/>
  <c r="EB32" i="32"/>
  <c r="BE28" i="32"/>
  <c r="BB28" i="32"/>
  <c r="AZ28" i="32"/>
  <c r="G28" i="48"/>
  <c r="BK41" i="39"/>
  <c r="CD35" i="32"/>
  <c r="CX30" i="32"/>
  <c r="CZ30" i="32"/>
  <c r="DC30" i="32"/>
  <c r="Z6" i="48"/>
  <c r="DR32" i="32"/>
  <c r="AB14" i="48"/>
  <c r="DT32" i="32"/>
  <c r="DW32" i="32"/>
  <c r="W32" i="48"/>
  <c r="BP51" i="39"/>
  <c r="W36" i="48" s="1"/>
  <c r="X30" i="32"/>
  <c r="V30" i="32"/>
  <c r="AA30" i="32"/>
  <c r="CD30" i="32"/>
  <c r="CF30" i="32"/>
  <c r="CI30" i="32"/>
  <c r="BL31" i="32"/>
  <c r="BJ31" i="32"/>
  <c r="BO31" i="32"/>
  <c r="DJ31" i="32"/>
  <c r="AA10" i="48"/>
  <c r="DH31" i="32"/>
  <c r="DM31" i="32"/>
  <c r="H10" i="17"/>
  <c r="K55" i="39"/>
  <c r="DH32" i="32"/>
  <c r="DJ32" i="32"/>
  <c r="DM32" i="32"/>
  <c r="AB10" i="48"/>
  <c r="CN28" i="32"/>
  <c r="CP28" i="32"/>
  <c r="CS28" i="32"/>
  <c r="CS35" i="32" s="1"/>
  <c r="CS53" i="32" s="1"/>
  <c r="CI28" i="32"/>
  <c r="CI35" i="32" s="1"/>
  <c r="CI53" i="32" s="1"/>
  <c r="CD28" i="32"/>
  <c r="CF28" i="32"/>
  <c r="X10" i="48"/>
  <c r="DH28" i="32"/>
  <c r="DJ28" i="32"/>
  <c r="DM28" i="32"/>
  <c r="DM35" i="32" s="1"/>
  <c r="DM53" i="32" s="1"/>
  <c r="R8" i="50" s="1"/>
  <c r="R14" i="50" s="1"/>
  <c r="EB31" i="32"/>
  <c r="AA18" i="48"/>
  <c r="ED31" i="32"/>
  <c r="EG31" i="32"/>
  <c r="AP28" i="32"/>
  <c r="AP35" i="32" s="1"/>
  <c r="AU28" i="32"/>
  <c r="AR28" i="32"/>
  <c r="ED30" i="32"/>
  <c r="EG30" i="32"/>
  <c r="EB30" i="32"/>
  <c r="Z18" i="48"/>
  <c r="AK30" i="32"/>
  <c r="AH30" i="32"/>
  <c r="AF30" i="32"/>
  <c r="AA31" i="32"/>
  <c r="AA35" i="32" s="1"/>
  <c r="AA53" i="32" s="1"/>
  <c r="V31" i="32"/>
  <c r="V35" i="32" s="1"/>
  <c r="X31" i="32"/>
  <c r="AA14" i="48"/>
  <c r="DT31" i="32"/>
  <c r="DW31" i="32"/>
  <c r="DR31" i="32"/>
  <c r="BD41" i="39"/>
  <c r="BG41" i="39"/>
  <c r="H24" i="48"/>
  <c r="AY40" i="39"/>
  <c r="AY43" i="39" s="1"/>
  <c r="BB40" i="39"/>
  <c r="CF32" i="32"/>
  <c r="CI32" i="32"/>
  <c r="CD32" i="32"/>
  <c r="AP32" i="32"/>
  <c r="AU32" i="32"/>
  <c r="AU35" i="32" s="1"/>
  <c r="AU53" i="32" s="1"/>
  <c r="AR32" i="32"/>
  <c r="BV28" i="32"/>
  <c r="BY28" i="32"/>
  <c r="BY35" i="32" s="1"/>
  <c r="BY53" i="32" s="1"/>
  <c r="BT28" i="32"/>
  <c r="AH32" i="32"/>
  <c r="AF32" i="32"/>
  <c r="AK32" i="32"/>
  <c r="BP48" i="39"/>
  <c r="O36" i="48" s="1"/>
  <c r="O32" i="48"/>
  <c r="Z14" i="48"/>
  <c r="DW30" i="32"/>
  <c r="DT30" i="32"/>
  <c r="DR30" i="32"/>
  <c r="DR35" i="32" s="1"/>
  <c r="DH30" i="32"/>
  <c r="DH35" i="32" s="1"/>
  <c r="DM30" i="32"/>
  <c r="DJ30" i="32"/>
  <c r="Z10" i="48"/>
  <c r="N31" i="32"/>
  <c r="L31" i="32"/>
  <c r="Q31" i="32"/>
  <c r="Q35" i="32" s="1"/>
  <c r="Q53" i="32" s="1"/>
  <c r="CS31" i="32"/>
  <c r="CP31" i="32"/>
  <c r="CN31" i="32"/>
  <c r="CZ32" i="32"/>
  <c r="AB6" i="48"/>
  <c r="DC32" i="32"/>
  <c r="CX32" i="32"/>
  <c r="AZ31" i="32"/>
  <c r="BB31" i="32"/>
  <c r="BE31" i="32"/>
  <c r="BO32" i="32"/>
  <c r="BJ32" i="32"/>
  <c r="BL32" i="32"/>
  <c r="CP30" i="32"/>
  <c r="CN30" i="32"/>
  <c r="CS30" i="32"/>
  <c r="AZ30" i="32"/>
  <c r="AZ35" i="32" s="1"/>
  <c r="BB30" i="32"/>
  <c r="BE30" i="32"/>
  <c r="BL42" i="39"/>
  <c r="L28" i="48"/>
  <c r="CD31" i="32"/>
  <c r="CI31" i="32"/>
  <c r="CF31" i="32"/>
  <c r="BY31" i="32"/>
  <c r="BV31" i="32"/>
  <c r="BT31" i="32"/>
  <c r="BE32" i="32"/>
  <c r="AZ32" i="32"/>
  <c r="BB32" i="32"/>
  <c r="BY32" i="32"/>
  <c r="BV32" i="32"/>
  <c r="BT32" i="32"/>
  <c r="BO28" i="32"/>
  <c r="BO35" i="32" s="1"/>
  <c r="BO53" i="32" s="1"/>
  <c r="BL28" i="32"/>
  <c r="BJ28" i="32"/>
  <c r="BJ35" i="32" s="1"/>
  <c r="X6" i="48"/>
  <c r="DC28" i="32"/>
  <c r="DC35" i="32" s="1"/>
  <c r="DC53" i="32" s="1"/>
  <c r="Q8" i="50" s="1"/>
  <c r="Q14" i="50" s="1"/>
  <c r="CZ28" i="32"/>
  <c r="CX28" i="32"/>
  <c r="CX35" i="32" s="1"/>
  <c r="BY30" i="32"/>
  <c r="BV30" i="32"/>
  <c r="BT30" i="32"/>
  <c r="BT35" i="32" s="1"/>
  <c r="AH31" i="32"/>
  <c r="AF31" i="32"/>
  <c r="AF35" i="32" s="1"/>
  <c r="AK31" i="32"/>
  <c r="AK35" i="32" s="1"/>
  <c r="AK53" i="32" s="1"/>
  <c r="BE35" i="32"/>
  <c r="BE53" i="32" s="1"/>
  <c r="X32" i="32"/>
  <c r="AA32" i="32"/>
  <c r="V32" i="32"/>
  <c r="L32" i="32"/>
  <c r="N32" i="32"/>
  <c r="Q32" i="32"/>
  <c r="J8" i="50" l="1"/>
  <c r="J14" i="50" s="1"/>
  <c r="J9" i="17"/>
  <c r="M9" i="17"/>
  <c r="M8" i="50"/>
  <c r="M14" i="50" s="1"/>
  <c r="DJ35" i="32"/>
  <c r="DH53" i="32"/>
  <c r="DJ53" i="32" s="1"/>
  <c r="AP53" i="32"/>
  <c r="AR53" i="32" s="1"/>
  <c r="K8" i="17" s="1"/>
  <c r="AR35" i="32"/>
  <c r="BB35" i="32"/>
  <c r="AZ53" i="32"/>
  <c r="BB53" i="32" s="1"/>
  <c r="L8" i="17" s="1"/>
  <c r="DR53" i="32"/>
  <c r="DT53" i="32" s="1"/>
  <c r="DT35" i="32"/>
  <c r="BT53" i="32"/>
  <c r="BV53" i="32" s="1"/>
  <c r="N8" i="17" s="1"/>
  <c r="BV35" i="32"/>
  <c r="CZ35" i="32"/>
  <c r="CX53" i="32"/>
  <c r="CZ53" i="32" s="1"/>
  <c r="H9" i="17"/>
  <c r="H8" i="50"/>
  <c r="H14" i="50" s="1"/>
  <c r="AH35" i="32"/>
  <c r="AF53" i="32"/>
  <c r="AH53" i="32" s="1"/>
  <c r="J8" i="17" s="1"/>
  <c r="N9" i="17"/>
  <c r="N8" i="50"/>
  <c r="N14" i="50" s="1"/>
  <c r="O9" i="17"/>
  <c r="O8" i="50"/>
  <c r="O14" i="50" s="1"/>
  <c r="P9" i="17"/>
  <c r="P8" i="50"/>
  <c r="P14" i="50" s="1"/>
  <c r="X35" i="32"/>
  <c r="V53" i="32"/>
  <c r="X53" i="32" s="1"/>
  <c r="I8" i="17" s="1"/>
  <c r="BJ53" i="32"/>
  <c r="BL53" i="32" s="1"/>
  <c r="M8" i="17" s="1"/>
  <c r="BL35" i="32"/>
  <c r="K8" i="50"/>
  <c r="K14" i="50" s="1"/>
  <c r="K9" i="17"/>
  <c r="I8" i="50"/>
  <c r="I14" i="50" s="1"/>
  <c r="I9" i="17"/>
  <c r="CN35" i="32"/>
  <c r="BP41" i="39"/>
  <c r="G36" i="48" s="1"/>
  <c r="G32" i="48"/>
  <c r="BL41" i="39"/>
  <c r="BI41" i="39"/>
  <c r="H28" i="48"/>
  <c r="CF35" i="32"/>
  <c r="CD53" i="32"/>
  <c r="CF53" i="32" s="1"/>
  <c r="O8" i="17" s="1"/>
  <c r="EB53" i="32"/>
  <c r="ED53" i="32" s="1"/>
  <c r="ED35" i="32"/>
  <c r="N35" i="32"/>
  <c r="L53" i="32"/>
  <c r="N53" i="32" s="1"/>
  <c r="H8" i="17" s="1"/>
  <c r="L32" i="48"/>
  <c r="BN42" i="39"/>
  <c r="BQ42" i="39"/>
  <c r="BG40" i="39"/>
  <c r="D24" i="48"/>
  <c r="BD40" i="39"/>
  <c r="BD43" i="39" s="1"/>
  <c r="BD55" i="39" s="1"/>
  <c r="AY55" i="39"/>
  <c r="P10" i="17"/>
  <c r="K11" i="13" s="1"/>
  <c r="L8" i="50"/>
  <c r="L14" i="50" s="1"/>
  <c r="L9" i="17"/>
  <c r="O16" i="17" l="1"/>
  <c r="J9" i="13"/>
  <c r="O22" i="17"/>
  <c r="N22" i="17"/>
  <c r="N16" i="17"/>
  <c r="CP35" i="32"/>
  <c r="CN53" i="32"/>
  <c r="CP53" i="32" s="1"/>
  <c r="P8" i="17" s="1"/>
  <c r="M22" i="17"/>
  <c r="M16" i="17"/>
  <c r="BL40" i="39"/>
  <c r="D28" i="48"/>
  <c r="BI40" i="39"/>
  <c r="BI43" i="39" s="1"/>
  <c r="BI55" i="39" s="1"/>
  <c r="J16" i="17"/>
  <c r="J22" i="17"/>
  <c r="L22" i="17"/>
  <c r="L16" i="17"/>
  <c r="K16" i="17"/>
  <c r="K22" i="17"/>
  <c r="BN41" i="39"/>
  <c r="BQ41" i="39"/>
  <c r="H32" i="48"/>
  <c r="I22" i="17"/>
  <c r="I16" i="17"/>
  <c r="L36" i="48"/>
  <c r="BS42" i="39"/>
  <c r="P22" i="17"/>
  <c r="P16" i="17"/>
  <c r="K9" i="13"/>
  <c r="H16" i="17"/>
  <c r="H22" i="17"/>
  <c r="K23" i="13" l="1"/>
  <c r="K30" i="13"/>
  <c r="H36" i="48"/>
  <c r="BS41" i="39"/>
  <c r="D32" i="48"/>
  <c r="BQ40" i="39"/>
  <c r="BN40" i="39"/>
  <c r="BN43" i="39" s="1"/>
  <c r="BN55" i="39" s="1"/>
  <c r="J23" i="13"/>
  <c r="J30" i="13"/>
  <c r="D36" i="48" l="1"/>
  <c r="BS40" i="39"/>
  <c r="BS43" i="39" s="1"/>
  <c r="BS55" i="39" s="1"/>
</calcChain>
</file>

<file path=xl/comments1.xml><?xml version="1.0" encoding="utf-8"?>
<comments xmlns="http://schemas.openxmlformats.org/spreadsheetml/2006/main">
  <authors>
    <author>埼玉県　矢島</author>
  </authors>
  <commentList>
    <comment ref="C7" authorId="0" shapeId="0">
      <text>
        <r>
          <rPr>
            <b/>
            <sz val="9"/>
            <color indexed="81"/>
            <rFont val="ＭＳ Ｐゴシック"/>
            <family val="3"/>
            <charset val="128"/>
          </rPr>
          <t>ページが不足した場合は、行を挿入してページを増やしてください。
シートの追加はしないでください。</t>
        </r>
      </text>
    </comment>
  </commentList>
</comments>
</file>

<file path=xl/sharedStrings.xml><?xml version="1.0" encoding="utf-8"?>
<sst xmlns="http://schemas.openxmlformats.org/spreadsheetml/2006/main" count="5108" uniqueCount="994">
  <si>
    <t>（１）計画期間の温室効果ガス排出量の推移</t>
    <rPh sb="3" eb="5">
      <t>ケイカク</t>
    </rPh>
    <rPh sb="5" eb="7">
      <t>キカン</t>
    </rPh>
    <rPh sb="8" eb="10">
      <t>オンシツ</t>
    </rPh>
    <rPh sb="10" eb="12">
      <t>コウカ</t>
    </rPh>
    <rPh sb="14" eb="17">
      <t>ハイシュツリョウ</t>
    </rPh>
    <rPh sb="18" eb="20">
      <t>スイイ</t>
    </rPh>
    <phoneticPr fontId="3"/>
  </si>
  <si>
    <t>目標</t>
    <rPh sb="0" eb="2">
      <t>モクヒョウ</t>
    </rPh>
    <phoneticPr fontId="3"/>
  </si>
  <si>
    <t>実績</t>
    <rPh sb="0" eb="2">
      <t>ジッセキ</t>
    </rPh>
    <phoneticPr fontId="3"/>
  </si>
  <si>
    <t>活動規模の指標</t>
    <rPh sb="0" eb="2">
      <t>カツドウ</t>
    </rPh>
    <rPh sb="2" eb="4">
      <t>キボ</t>
    </rPh>
    <rPh sb="5" eb="7">
      <t>シヒョウ</t>
    </rPh>
    <phoneticPr fontId="3"/>
  </si>
  <si>
    <t>種類</t>
    <rPh sb="0" eb="2">
      <t>シュルイ</t>
    </rPh>
    <phoneticPr fontId="2"/>
  </si>
  <si>
    <t>使用量</t>
    <rPh sb="0" eb="3">
      <t>シヨウリョウ</t>
    </rPh>
    <phoneticPr fontId="2"/>
  </si>
  <si>
    <t>単位当たり発熱量</t>
    <rPh sb="0" eb="2">
      <t>タンイ</t>
    </rPh>
    <rPh sb="2" eb="3">
      <t>ア</t>
    </rPh>
    <rPh sb="5" eb="8">
      <t>ハツネツリョウ</t>
    </rPh>
    <phoneticPr fontId="2"/>
  </si>
  <si>
    <t>原油換算</t>
    <rPh sb="0" eb="2">
      <t>ゲンユ</t>
    </rPh>
    <rPh sb="2" eb="4">
      <t>カンサン</t>
    </rPh>
    <phoneticPr fontId="2"/>
  </si>
  <si>
    <t>原油換算使用量</t>
    <rPh sb="0" eb="2">
      <t>ゲンユ</t>
    </rPh>
    <rPh sb="2" eb="4">
      <t>カンサン</t>
    </rPh>
    <rPh sb="4" eb="7">
      <t>シヨウリョウ</t>
    </rPh>
    <phoneticPr fontId="2"/>
  </si>
  <si>
    <t>排出係数</t>
    <phoneticPr fontId="2"/>
  </si>
  <si>
    <t>二酸化炭素排出量</t>
    <phoneticPr fontId="2"/>
  </si>
  <si>
    <t>単位</t>
    <phoneticPr fontId="2"/>
  </si>
  <si>
    <t>数値</t>
    <rPh sb="0" eb="2">
      <t>スウチ</t>
    </rPh>
    <phoneticPr fontId="2"/>
  </si>
  <si>
    <t>単位</t>
    <rPh sb="0" eb="2">
      <t>タンイ</t>
    </rPh>
    <phoneticPr fontId="2"/>
  </si>
  <si>
    <t>原油（コンデンセートを除く）</t>
    <rPh sb="0" eb="2">
      <t>ゲンユ</t>
    </rPh>
    <rPh sb="11" eb="12">
      <t>ノゾ</t>
    </rPh>
    <phoneticPr fontId="2"/>
  </si>
  <si>
    <t>原油のうちコンデンセート（ＮＧＬ）</t>
    <rPh sb="0" eb="2">
      <t>ゲンユ</t>
    </rPh>
    <phoneticPr fontId="2"/>
  </si>
  <si>
    <t>揮発油（ガソリン）</t>
    <rPh sb="0" eb="3">
      <t>キハツユ</t>
    </rPh>
    <phoneticPr fontId="2"/>
  </si>
  <si>
    <t>灯油</t>
    <rPh sb="0" eb="2">
      <t>トウユ</t>
    </rPh>
    <phoneticPr fontId="2"/>
  </si>
  <si>
    <t>軽油</t>
    <rPh sb="0" eb="2">
      <t>ケイユ</t>
    </rPh>
    <phoneticPr fontId="2"/>
  </si>
  <si>
    <t>Ａ重油</t>
    <rPh sb="1" eb="3">
      <t>ジュウユ</t>
    </rPh>
    <phoneticPr fontId="2"/>
  </si>
  <si>
    <t>Ｂ・Ｃ重油</t>
    <rPh sb="3" eb="5">
      <t>ジュウユ</t>
    </rPh>
    <phoneticPr fontId="2"/>
  </si>
  <si>
    <t>石油アスファルト</t>
    <rPh sb="0" eb="2">
      <t>セキユ</t>
    </rPh>
    <phoneticPr fontId="2"/>
  </si>
  <si>
    <t>t</t>
    <phoneticPr fontId="2"/>
  </si>
  <si>
    <t>石油コークス</t>
    <rPh sb="0" eb="2">
      <t>セキユ</t>
    </rPh>
    <phoneticPr fontId="2"/>
  </si>
  <si>
    <t>石油ガス</t>
    <rPh sb="0" eb="2">
      <t>セキユ</t>
    </rPh>
    <phoneticPr fontId="2"/>
  </si>
  <si>
    <t>石油系炭化水素ガス</t>
    <rPh sb="0" eb="3">
      <t>セキユケイ</t>
    </rPh>
    <rPh sb="3" eb="5">
      <t>タンカ</t>
    </rPh>
    <rPh sb="5" eb="7">
      <t>スイソ</t>
    </rPh>
    <phoneticPr fontId="2"/>
  </si>
  <si>
    <t>液化天然ガス（LNG)</t>
    <rPh sb="0" eb="2">
      <t>エキカ</t>
    </rPh>
    <rPh sb="2" eb="4">
      <t>テンネン</t>
    </rPh>
    <phoneticPr fontId="2"/>
  </si>
  <si>
    <t>その他可燃性天然ガス</t>
    <rPh sb="2" eb="3">
      <t>タ</t>
    </rPh>
    <rPh sb="3" eb="6">
      <t>カネンセイ</t>
    </rPh>
    <rPh sb="6" eb="8">
      <t>テンネン</t>
    </rPh>
    <phoneticPr fontId="2"/>
  </si>
  <si>
    <t>石炭</t>
    <rPh sb="0" eb="2">
      <t>セキタン</t>
    </rPh>
    <phoneticPr fontId="2"/>
  </si>
  <si>
    <t>原料炭</t>
    <rPh sb="0" eb="2">
      <t>ゲンリョウ</t>
    </rPh>
    <rPh sb="2" eb="3">
      <t>タン</t>
    </rPh>
    <phoneticPr fontId="2"/>
  </si>
  <si>
    <t>一般炭</t>
    <rPh sb="0" eb="2">
      <t>イッパン</t>
    </rPh>
    <rPh sb="2" eb="3">
      <t>タン</t>
    </rPh>
    <phoneticPr fontId="2"/>
  </si>
  <si>
    <t>無煙炭</t>
    <rPh sb="0" eb="3">
      <t>ムエンタン</t>
    </rPh>
    <phoneticPr fontId="2"/>
  </si>
  <si>
    <t>石炭コークス</t>
    <rPh sb="0" eb="2">
      <t>セキタン</t>
    </rPh>
    <phoneticPr fontId="2"/>
  </si>
  <si>
    <t>コークス炉ガス</t>
    <rPh sb="4" eb="5">
      <t>ロ</t>
    </rPh>
    <phoneticPr fontId="2"/>
  </si>
  <si>
    <t>高炉ガス</t>
    <rPh sb="0" eb="2">
      <t>コウロ</t>
    </rPh>
    <phoneticPr fontId="2"/>
  </si>
  <si>
    <t>転炉ガス</t>
    <rPh sb="0" eb="2">
      <t>テンロ</t>
    </rPh>
    <phoneticPr fontId="2"/>
  </si>
  <si>
    <t>その他燃料</t>
    <rPh sb="2" eb="3">
      <t>タ</t>
    </rPh>
    <rPh sb="3" eb="5">
      <t>ネンリョウ</t>
    </rPh>
    <phoneticPr fontId="2"/>
  </si>
  <si>
    <t>産業用蒸気</t>
    <rPh sb="0" eb="3">
      <t>サンギョウヨウ</t>
    </rPh>
    <rPh sb="3" eb="5">
      <t>ジョウキ</t>
    </rPh>
    <phoneticPr fontId="2"/>
  </si>
  <si>
    <t>産業用以外の蒸気</t>
    <rPh sb="0" eb="3">
      <t>サンギョウヨウ</t>
    </rPh>
    <rPh sb="3" eb="5">
      <t>イガイ</t>
    </rPh>
    <rPh sb="6" eb="8">
      <t>ジョウキ</t>
    </rPh>
    <phoneticPr fontId="2"/>
  </si>
  <si>
    <t>冷水</t>
    <rPh sb="0" eb="2">
      <t>レイスイ</t>
    </rPh>
    <phoneticPr fontId="2"/>
  </si>
  <si>
    <t>温水</t>
    <rPh sb="0" eb="2">
      <t>オンスイ</t>
    </rPh>
    <phoneticPr fontId="2"/>
  </si>
  <si>
    <t>電気</t>
    <rPh sb="0" eb="2">
      <t>デンキ</t>
    </rPh>
    <phoneticPr fontId="2"/>
  </si>
  <si>
    <t>昼間（8時～22時）</t>
    <rPh sb="0" eb="2">
      <t>ヒルマ</t>
    </rPh>
    <rPh sb="4" eb="5">
      <t>ジ</t>
    </rPh>
    <rPh sb="8" eb="9">
      <t>ジ</t>
    </rPh>
    <phoneticPr fontId="2"/>
  </si>
  <si>
    <t>千kWh</t>
    <rPh sb="0" eb="1">
      <t>セン</t>
    </rPh>
    <phoneticPr fontId="2"/>
  </si>
  <si>
    <t>夜間（22時～翌8時）</t>
    <rPh sb="0" eb="2">
      <t>ヤカン</t>
    </rPh>
    <rPh sb="5" eb="6">
      <t>ジ</t>
    </rPh>
    <rPh sb="7" eb="8">
      <t>ヨク</t>
    </rPh>
    <rPh sb="9" eb="10">
      <t>ジ</t>
    </rPh>
    <phoneticPr fontId="2"/>
  </si>
  <si>
    <t>その他の買電</t>
    <rPh sb="2" eb="3">
      <t>タ</t>
    </rPh>
    <phoneticPr fontId="2"/>
  </si>
  <si>
    <t>外部供給</t>
    <rPh sb="0" eb="2">
      <t>ガイブ</t>
    </rPh>
    <rPh sb="2" eb="4">
      <t>キョウキュウ</t>
    </rPh>
    <phoneticPr fontId="2"/>
  </si>
  <si>
    <t>自ら生成した熱の供給</t>
    <rPh sb="0" eb="1">
      <t>ミズカ</t>
    </rPh>
    <rPh sb="2" eb="4">
      <t>セイセイ</t>
    </rPh>
    <rPh sb="6" eb="7">
      <t>ネツ</t>
    </rPh>
    <rPh sb="8" eb="10">
      <t>キョウキュウ</t>
    </rPh>
    <phoneticPr fontId="2"/>
  </si>
  <si>
    <t>自ら生成した電力の供給</t>
    <rPh sb="0" eb="1">
      <t>ミズカ</t>
    </rPh>
    <rPh sb="2" eb="4">
      <t>セイセイ</t>
    </rPh>
    <rPh sb="6" eb="8">
      <t>デンリョク</t>
    </rPh>
    <rPh sb="9" eb="11">
      <t>キョウキュウ</t>
    </rPh>
    <phoneticPr fontId="2"/>
  </si>
  <si>
    <t>コージェネレーションシステムの利用</t>
    <rPh sb="15" eb="17">
      <t>リヨウ</t>
    </rPh>
    <phoneticPr fontId="2"/>
  </si>
  <si>
    <t>廃棄物の焼却及び
製品の製造の用途への使用</t>
    <rPh sb="0" eb="3">
      <t>ハイキブツ</t>
    </rPh>
    <rPh sb="4" eb="6">
      <t>ショウキャク</t>
    </rPh>
    <rPh sb="6" eb="7">
      <t>オヨ</t>
    </rPh>
    <rPh sb="9" eb="11">
      <t>セイヒン</t>
    </rPh>
    <rPh sb="12" eb="14">
      <t>セイゾウ</t>
    </rPh>
    <rPh sb="15" eb="17">
      <t>ヨウト</t>
    </rPh>
    <rPh sb="19" eb="21">
      <t>シヨウ</t>
    </rPh>
    <phoneticPr fontId="2"/>
  </si>
  <si>
    <t>合成繊維</t>
    <rPh sb="0" eb="2">
      <t>ゴウセイ</t>
    </rPh>
    <rPh sb="2" eb="4">
      <t>センイ</t>
    </rPh>
    <phoneticPr fontId="2"/>
  </si>
  <si>
    <t>廃ゴムタイヤ</t>
    <rPh sb="0" eb="1">
      <t>ハイ</t>
    </rPh>
    <phoneticPr fontId="2"/>
  </si>
  <si>
    <t>その他の廃ﾌﾟﾗｽﾁｯｸ類</t>
    <rPh sb="2" eb="3">
      <t>タ</t>
    </rPh>
    <rPh sb="4" eb="5">
      <t>ハイ</t>
    </rPh>
    <rPh sb="12" eb="13">
      <t>ルイ</t>
    </rPh>
    <phoneticPr fontId="2"/>
  </si>
  <si>
    <t>ごみ固形燃料（ＲＰＦ）</t>
    <rPh sb="2" eb="4">
      <t>コケイ</t>
    </rPh>
    <rPh sb="4" eb="6">
      <t>ネンリョウ</t>
    </rPh>
    <phoneticPr fontId="2"/>
  </si>
  <si>
    <t>ごみ固形燃料（ＲＤＦ）</t>
    <rPh sb="2" eb="4">
      <t>コケイ</t>
    </rPh>
    <rPh sb="4" eb="6">
      <t>ネンリョウ</t>
    </rPh>
    <phoneticPr fontId="2"/>
  </si>
  <si>
    <t>廃棄物燃料の使用</t>
    <rPh sb="0" eb="3">
      <t>ハイキブツ</t>
    </rPh>
    <rPh sb="3" eb="5">
      <t>ネンリョウ</t>
    </rPh>
    <rPh sb="6" eb="8">
      <t>シヨウ</t>
    </rPh>
    <phoneticPr fontId="2"/>
  </si>
  <si>
    <t>セメント製造</t>
    <rPh sb="4" eb="6">
      <t>セイゾウ</t>
    </rPh>
    <phoneticPr fontId="2"/>
  </si>
  <si>
    <t>生石灰の製造</t>
    <rPh sb="0" eb="3">
      <t>セイセッカイ</t>
    </rPh>
    <rPh sb="4" eb="6">
      <t>セイゾウ</t>
    </rPh>
    <phoneticPr fontId="2"/>
  </si>
  <si>
    <t>石灰石</t>
    <rPh sb="0" eb="3">
      <t>セッカイセキ</t>
    </rPh>
    <phoneticPr fontId="2"/>
  </si>
  <si>
    <t>ソーダ石灰ガラス又は鉄鋼の製造</t>
    <rPh sb="3" eb="5">
      <t>セッカイ</t>
    </rPh>
    <rPh sb="8" eb="9">
      <t>マタ</t>
    </rPh>
    <rPh sb="10" eb="12">
      <t>テッコウ</t>
    </rPh>
    <rPh sb="13" eb="15">
      <t>セイゾウ</t>
    </rPh>
    <phoneticPr fontId="2"/>
  </si>
  <si>
    <t>ソーダ灰の製造</t>
    <rPh sb="3" eb="4">
      <t>ハイ</t>
    </rPh>
    <rPh sb="5" eb="7">
      <t>セイゾウ</t>
    </rPh>
    <phoneticPr fontId="2"/>
  </si>
  <si>
    <t>ソーダ灰の使用</t>
    <rPh sb="3" eb="4">
      <t>ハイ</t>
    </rPh>
    <rPh sb="5" eb="7">
      <t>シヨウ</t>
    </rPh>
    <phoneticPr fontId="2"/>
  </si>
  <si>
    <t>小計</t>
    <rPh sb="0" eb="2">
      <t>ショウケイ</t>
    </rPh>
    <phoneticPr fontId="2"/>
  </si>
  <si>
    <t>その他温室効果ガス</t>
    <rPh sb="2" eb="3">
      <t>タ</t>
    </rPh>
    <rPh sb="3" eb="5">
      <t>オンシツ</t>
    </rPh>
    <rPh sb="5" eb="7">
      <t>コウカ</t>
    </rPh>
    <phoneticPr fontId="2"/>
  </si>
  <si>
    <t>一酸化二窒素</t>
    <rPh sb="0" eb="3">
      <t>イッサンカ</t>
    </rPh>
    <rPh sb="3" eb="6">
      <t>ニチッソ</t>
    </rPh>
    <phoneticPr fontId="2"/>
  </si>
  <si>
    <t>合計</t>
    <rPh sb="0" eb="2">
      <t>ゴウケイ</t>
    </rPh>
    <phoneticPr fontId="2"/>
  </si>
  <si>
    <t>活動規模の指標</t>
    <rPh sb="0" eb="2">
      <t>カツドウ</t>
    </rPh>
    <rPh sb="2" eb="4">
      <t>キボ</t>
    </rPh>
    <rPh sb="5" eb="7">
      <t>シヒョウ</t>
    </rPh>
    <phoneticPr fontId="2"/>
  </si>
  <si>
    <t>対策の区分</t>
    <rPh sb="0" eb="2">
      <t>タイサク</t>
    </rPh>
    <rPh sb="3" eb="5">
      <t>クブン</t>
    </rPh>
    <phoneticPr fontId="2"/>
  </si>
  <si>
    <t>削減効果</t>
    <rPh sb="0" eb="2">
      <t>サクゲン</t>
    </rPh>
    <rPh sb="2" eb="4">
      <t>コウカ</t>
    </rPh>
    <phoneticPr fontId="2"/>
  </si>
  <si>
    <t>実施時期</t>
    <rPh sb="0" eb="2">
      <t>ジッシ</t>
    </rPh>
    <rPh sb="2" eb="4">
      <t>ジキ</t>
    </rPh>
    <phoneticPr fontId="2"/>
  </si>
  <si>
    <t>削減効果の推計</t>
    <rPh sb="0" eb="2">
      <t>サクゲン</t>
    </rPh>
    <rPh sb="2" eb="4">
      <t>コウカ</t>
    </rPh>
    <rPh sb="5" eb="7">
      <t>スイケイ</t>
    </rPh>
    <phoneticPr fontId="2"/>
  </si>
  <si>
    <t>備考</t>
    <rPh sb="0" eb="2">
      <t>ビコウ</t>
    </rPh>
    <phoneticPr fontId="2"/>
  </si>
  <si>
    <t>（一年度当たり）</t>
    <rPh sb="1" eb="3">
      <t>イチネン</t>
    </rPh>
    <rPh sb="3" eb="4">
      <t>ド</t>
    </rPh>
    <rPh sb="4" eb="5">
      <t>ア</t>
    </rPh>
    <phoneticPr fontId="2"/>
  </si>
  <si>
    <t>削減量（ｔ）</t>
    <rPh sb="0" eb="3">
      <t>サクゲンリョウ</t>
    </rPh>
    <phoneticPr fontId="2"/>
  </si>
  <si>
    <t>削減率（％）</t>
    <rPh sb="0" eb="3">
      <t>サクゲンリツ</t>
    </rPh>
    <phoneticPr fontId="2"/>
  </si>
  <si>
    <t>削減効果の推計及び排出量取引による取得量の合計</t>
    <rPh sb="0" eb="2">
      <t>サクゲン</t>
    </rPh>
    <rPh sb="2" eb="4">
      <t>コウカ</t>
    </rPh>
    <rPh sb="5" eb="7">
      <t>スイケイ</t>
    </rPh>
    <rPh sb="7" eb="8">
      <t>オヨ</t>
    </rPh>
    <rPh sb="9" eb="12">
      <t>ハイシュツリョウ</t>
    </rPh>
    <rPh sb="12" eb="14">
      <t>トリヒキ</t>
    </rPh>
    <rPh sb="17" eb="19">
      <t>シュトク</t>
    </rPh>
    <rPh sb="19" eb="20">
      <t>リョウ</t>
    </rPh>
    <rPh sb="21" eb="23">
      <t>ゴウケイ</t>
    </rPh>
    <phoneticPr fontId="2"/>
  </si>
  <si>
    <t>算定排出削減量</t>
    <rPh sb="0" eb="2">
      <t>サンテイ</t>
    </rPh>
    <rPh sb="2" eb="4">
      <t>ハイシュツ</t>
    </rPh>
    <rPh sb="4" eb="7">
      <t>サクゲンリョウ</t>
    </rPh>
    <phoneticPr fontId="2"/>
  </si>
  <si>
    <t>ナフサ</t>
    <phoneticPr fontId="2"/>
  </si>
  <si>
    <t>液化石油ガス（ＬＰＧ）</t>
    <phoneticPr fontId="2"/>
  </si>
  <si>
    <t>コールタール</t>
    <phoneticPr fontId="2"/>
  </si>
  <si>
    <t>GJ</t>
    <phoneticPr fontId="2"/>
  </si>
  <si>
    <t>小計</t>
    <phoneticPr fontId="4"/>
  </si>
  <si>
    <t>日本工業規格Ａ列４番</t>
    <phoneticPr fontId="4"/>
  </si>
  <si>
    <t>日本工業規格Ａ列４番</t>
    <phoneticPr fontId="2"/>
  </si>
  <si>
    <t>合成繊維及び廃ｺﾞﾑﾀｲﾔ以外の廃ﾌﾟﾗｽﾁｯｸ類
（産業廃棄物に限る）</t>
    <rPh sb="0" eb="2">
      <t>ゴウセイ</t>
    </rPh>
    <rPh sb="2" eb="4">
      <t>センイ</t>
    </rPh>
    <rPh sb="4" eb="5">
      <t>オヨ</t>
    </rPh>
    <rPh sb="6" eb="7">
      <t>ハイ</t>
    </rPh>
    <rPh sb="13" eb="15">
      <t>イガイ</t>
    </rPh>
    <rPh sb="16" eb="17">
      <t>ハイ</t>
    </rPh>
    <rPh sb="24" eb="25">
      <t>ルイ</t>
    </rPh>
    <rPh sb="27" eb="29">
      <t>サンギョウ</t>
    </rPh>
    <rPh sb="29" eb="32">
      <t>ハイキブツ</t>
    </rPh>
    <rPh sb="33" eb="34">
      <t>カギ</t>
    </rPh>
    <phoneticPr fontId="2"/>
  </si>
  <si>
    <t>メタン</t>
    <phoneticPr fontId="2"/>
  </si>
  <si>
    <t>ハイドロフルオロカーボン</t>
    <phoneticPr fontId="2"/>
  </si>
  <si>
    <t>パーフルオロカーボン</t>
    <phoneticPr fontId="2"/>
  </si>
  <si>
    <t>Ｎｏ</t>
    <phoneticPr fontId="2"/>
  </si>
  <si>
    <t>燃料等
監視点</t>
    <rPh sb="0" eb="2">
      <t>ネンリョウ</t>
    </rPh>
    <rPh sb="2" eb="3">
      <t>トウ</t>
    </rPh>
    <rPh sb="4" eb="6">
      <t>カンシ</t>
    </rPh>
    <rPh sb="6" eb="7">
      <t>テン</t>
    </rPh>
    <phoneticPr fontId="6"/>
  </si>
  <si>
    <t>単位</t>
    <rPh sb="0" eb="2">
      <t>タンイ</t>
    </rPh>
    <phoneticPr fontId="6"/>
  </si>
  <si>
    <t>使用量</t>
    <rPh sb="0" eb="3">
      <t>シヨウリョウ</t>
    </rPh>
    <phoneticPr fontId="7"/>
  </si>
  <si>
    <t>年度</t>
    <rPh sb="0" eb="2">
      <t>ネンド</t>
    </rPh>
    <phoneticPr fontId="7"/>
  </si>
  <si>
    <t>監視点</t>
    <rPh sb="0" eb="2">
      <t>カンシ</t>
    </rPh>
    <rPh sb="2" eb="3">
      <t>テン</t>
    </rPh>
    <phoneticPr fontId="6"/>
  </si>
  <si>
    <t>GJ</t>
    <phoneticPr fontId="4"/>
  </si>
  <si>
    <t>GJ/千kWh</t>
    <rPh sb="3" eb="4">
      <t>セン</t>
    </rPh>
    <phoneticPr fontId="4"/>
  </si>
  <si>
    <t>GJ/t</t>
    <phoneticPr fontId="4"/>
  </si>
  <si>
    <t>GJ/GJ</t>
    <phoneticPr fontId="4"/>
  </si>
  <si>
    <t>再生可能エネルギーの環境価値を移転した電気</t>
    <rPh sb="0" eb="2">
      <t>サイセイ</t>
    </rPh>
    <rPh sb="2" eb="4">
      <t>カノウ</t>
    </rPh>
    <rPh sb="10" eb="12">
      <t>カンキョウ</t>
    </rPh>
    <rPh sb="12" eb="14">
      <t>カチ</t>
    </rPh>
    <rPh sb="15" eb="17">
      <t>イテン</t>
    </rPh>
    <rPh sb="19" eb="21">
      <t>デンキ</t>
    </rPh>
    <phoneticPr fontId="2"/>
  </si>
  <si>
    <t>①</t>
  </si>
  <si>
    <t>①</t>
    <phoneticPr fontId="4"/>
  </si>
  <si>
    <t>②</t>
    <phoneticPr fontId="4"/>
  </si>
  <si>
    <t>④</t>
    <phoneticPr fontId="4"/>
  </si>
  <si>
    <t>⑥</t>
  </si>
  <si>
    <t>⑥</t>
    <phoneticPr fontId="4"/>
  </si>
  <si>
    <t>kL</t>
    <phoneticPr fontId="4"/>
  </si>
  <si>
    <t>kL/GJ</t>
    <phoneticPr fontId="2"/>
  </si>
  <si>
    <t>単位</t>
    <rPh sb="0" eb="2">
      <t>タンイ</t>
    </rPh>
    <phoneticPr fontId="4"/>
  </si>
  <si>
    <t>③=①×②</t>
    <phoneticPr fontId="4"/>
  </si>
  <si>
    <t>⑤=①×②×④</t>
    <phoneticPr fontId="4"/>
  </si>
  <si>
    <t>熱量</t>
    <phoneticPr fontId="4"/>
  </si>
  <si>
    <t>⑦=①×⑥</t>
    <phoneticPr fontId="4"/>
  </si>
  <si>
    <t>再生可能エネルギーを自家消費した
電気</t>
    <rPh sb="0" eb="2">
      <t>サイセイ</t>
    </rPh>
    <rPh sb="2" eb="4">
      <t>カノウ</t>
    </rPh>
    <rPh sb="10" eb="12">
      <t>ジカ</t>
    </rPh>
    <rPh sb="12" eb="14">
      <t>ショウヒ</t>
    </rPh>
    <rPh sb="17" eb="19">
      <t>デンキ</t>
    </rPh>
    <phoneticPr fontId="2"/>
  </si>
  <si>
    <t>⑦=①×②×⑥
×44/12</t>
    <phoneticPr fontId="4"/>
  </si>
  <si>
    <t>kL</t>
    <phoneticPr fontId="2"/>
  </si>
  <si>
    <t>GJ/kL</t>
  </si>
  <si>
    <t>GJ/kL</t>
    <phoneticPr fontId="4"/>
  </si>
  <si>
    <t>t-C/GJ</t>
    <phoneticPr fontId="2"/>
  </si>
  <si>
    <t>使用量</t>
    <phoneticPr fontId="4"/>
  </si>
  <si>
    <t>液化石油ガス（LPG)</t>
    <rPh sb="0" eb="2">
      <t>エキカ</t>
    </rPh>
    <rPh sb="2" eb="4">
      <t>セキユ</t>
    </rPh>
    <phoneticPr fontId="4"/>
  </si>
  <si>
    <t>石油系炭化水素ガス</t>
    <rPh sb="0" eb="3">
      <t>セキユケイ</t>
    </rPh>
    <rPh sb="3" eb="5">
      <t>タンカ</t>
    </rPh>
    <rPh sb="5" eb="7">
      <t>スイソ</t>
    </rPh>
    <phoneticPr fontId="4"/>
  </si>
  <si>
    <t>液化天然ガス（LNG)</t>
    <rPh sb="0" eb="2">
      <t>エキカ</t>
    </rPh>
    <rPh sb="2" eb="4">
      <t>テンネン</t>
    </rPh>
    <phoneticPr fontId="4"/>
  </si>
  <si>
    <t>天然ガス
（液化天然ガス（LNG)を除く）</t>
    <rPh sb="0" eb="2">
      <t>テンネン</t>
    </rPh>
    <rPh sb="6" eb="8">
      <t>エキカ</t>
    </rPh>
    <rPh sb="8" eb="10">
      <t>テンネン</t>
    </rPh>
    <rPh sb="18" eb="19">
      <t>ノゾ</t>
    </rPh>
    <phoneticPr fontId="4"/>
  </si>
  <si>
    <t>コークス炉ガス</t>
    <rPh sb="4" eb="5">
      <t>ロ</t>
    </rPh>
    <phoneticPr fontId="4"/>
  </si>
  <si>
    <t>アンモニアの製造</t>
    <rPh sb="6" eb="8">
      <t>セイゾウ</t>
    </rPh>
    <phoneticPr fontId="4"/>
  </si>
  <si>
    <t>シリコンカーバイトの製造</t>
    <rPh sb="10" eb="12">
      <t>セイゾウ</t>
    </rPh>
    <phoneticPr fontId="4"/>
  </si>
  <si>
    <t>カルシウムカーバイトの製造</t>
    <rPh sb="11" eb="13">
      <t>セイゾウ</t>
    </rPh>
    <phoneticPr fontId="4"/>
  </si>
  <si>
    <t>生石灰の製造</t>
    <rPh sb="0" eb="1">
      <t>セイ</t>
    </rPh>
    <rPh sb="1" eb="3">
      <t>セッカイ</t>
    </rPh>
    <rPh sb="4" eb="6">
      <t>セイゾウ</t>
    </rPh>
    <phoneticPr fontId="4"/>
  </si>
  <si>
    <t>生石灰の還元</t>
    <rPh sb="0" eb="3">
      <t>セイセッカイ</t>
    </rPh>
    <rPh sb="4" eb="6">
      <t>カンゲン</t>
    </rPh>
    <phoneticPr fontId="4"/>
  </si>
  <si>
    <t>エチレンの製造</t>
    <rPh sb="5" eb="7">
      <t>セイゾウ</t>
    </rPh>
    <phoneticPr fontId="4"/>
  </si>
  <si>
    <t>カルシウムカーバイトを原料としたアセチレンの使用</t>
    <rPh sb="11" eb="13">
      <t>ゲンリョウ</t>
    </rPh>
    <rPh sb="22" eb="24">
      <t>シヨウ</t>
    </rPh>
    <phoneticPr fontId="4"/>
  </si>
  <si>
    <t>電気炉を使用とした粗鋼の製造</t>
    <rPh sb="0" eb="3">
      <t>デンキロ</t>
    </rPh>
    <rPh sb="4" eb="6">
      <t>シヨウ</t>
    </rPh>
    <rPh sb="9" eb="11">
      <t>ソコウ</t>
    </rPh>
    <rPh sb="12" eb="14">
      <t>セイゾウ</t>
    </rPh>
    <phoneticPr fontId="4"/>
  </si>
  <si>
    <t>石炭（一般・輸入）</t>
    <rPh sb="0" eb="2">
      <t>セキタン</t>
    </rPh>
    <rPh sb="3" eb="5">
      <t>イッパン</t>
    </rPh>
    <rPh sb="6" eb="8">
      <t>ユニュウ</t>
    </rPh>
    <phoneticPr fontId="4"/>
  </si>
  <si>
    <t>地球温暖化係数</t>
    <rPh sb="0" eb="2">
      <t>チキュウ</t>
    </rPh>
    <rPh sb="2" eb="5">
      <t>オンダンカ</t>
    </rPh>
    <rPh sb="5" eb="7">
      <t>ケイスウ</t>
    </rPh>
    <phoneticPr fontId="4"/>
  </si>
  <si>
    <t>排出活動</t>
    <phoneticPr fontId="7"/>
  </si>
  <si>
    <t>13A:45MJ/m3</t>
    <phoneticPr fontId="2"/>
  </si>
  <si>
    <t>13A:43.12MJ/m3</t>
    <phoneticPr fontId="2"/>
  </si>
  <si>
    <t>13A:46.04MJ/m3</t>
    <phoneticPr fontId="2"/>
  </si>
  <si>
    <t>12A:41.86MJ/m3</t>
    <phoneticPr fontId="2"/>
  </si>
  <si>
    <t>6A:29.30MJ/m3</t>
    <phoneticPr fontId="2"/>
  </si>
  <si>
    <t>GJ/t</t>
  </si>
  <si>
    <t>GJ/GJ</t>
  </si>
  <si>
    <t>電気</t>
    <rPh sb="0" eb="2">
      <t>デンキ</t>
    </rPh>
    <phoneticPr fontId="7"/>
  </si>
  <si>
    <t>区分</t>
    <rPh sb="0" eb="2">
      <t>クブン</t>
    </rPh>
    <phoneticPr fontId="2"/>
  </si>
  <si>
    <t>単位当たり発熱量</t>
    <phoneticPr fontId="7"/>
  </si>
  <si>
    <t>区分</t>
    <rPh sb="0" eb="2">
      <t>クブン</t>
    </rPh>
    <phoneticPr fontId="9"/>
  </si>
  <si>
    <t>活動の規模</t>
    <rPh sb="0" eb="2">
      <t>カツドウ</t>
    </rPh>
    <rPh sb="3" eb="5">
      <t>キボ</t>
    </rPh>
    <phoneticPr fontId="2"/>
  </si>
  <si>
    <t>t</t>
  </si>
  <si>
    <t>排出係数</t>
    <phoneticPr fontId="7"/>
  </si>
  <si>
    <t>t-C/GJ</t>
  </si>
  <si>
    <t>排出係数</t>
    <phoneticPr fontId="9"/>
  </si>
  <si>
    <t>控除後使用量</t>
    <rPh sb="0" eb="2">
      <t>コウジョ</t>
    </rPh>
    <rPh sb="2" eb="3">
      <t>ゴ</t>
    </rPh>
    <rPh sb="3" eb="6">
      <t>シヨウリョウ</t>
    </rPh>
    <phoneticPr fontId="7"/>
  </si>
  <si>
    <t>入力方法</t>
    <rPh sb="0" eb="2">
      <t>ニュウリョク</t>
    </rPh>
    <rPh sb="2" eb="4">
      <t>ホウホウ</t>
    </rPh>
    <phoneticPr fontId="6"/>
  </si>
  <si>
    <t>計量器の種類</t>
    <phoneticPr fontId="7"/>
  </si>
  <si>
    <t>検定等の有無</t>
    <rPh sb="0" eb="2">
      <t>ケンテイ</t>
    </rPh>
    <rPh sb="2" eb="3">
      <t>トウ</t>
    </rPh>
    <rPh sb="4" eb="5">
      <t>ユウ</t>
    </rPh>
    <rPh sb="5" eb="6">
      <t>ム</t>
    </rPh>
    <phoneticPr fontId="6"/>
  </si>
  <si>
    <t>GJ
/千kWh</t>
    <rPh sb="4" eb="5">
      <t>セン</t>
    </rPh>
    <phoneticPr fontId="4"/>
  </si>
  <si>
    <t>GJ</t>
  </si>
  <si>
    <t>使　　　　　　　　　　用　　　　　　　　　　量</t>
    <rPh sb="0" eb="1">
      <t>シ</t>
    </rPh>
    <rPh sb="11" eb="12">
      <t>ヨウ</t>
    </rPh>
    <rPh sb="22" eb="23">
      <t>リョウ</t>
    </rPh>
    <phoneticPr fontId="7"/>
  </si>
  <si>
    <t>算定対象外使用量</t>
    <rPh sb="0" eb="2">
      <t>サンテイ</t>
    </rPh>
    <rPh sb="2" eb="4">
      <t>タイショウ</t>
    </rPh>
    <rPh sb="5" eb="8">
      <t>シヨウリョウ</t>
    </rPh>
    <rPh sb="7" eb="8">
      <t>リョウ</t>
    </rPh>
    <phoneticPr fontId="7"/>
  </si>
  <si>
    <t>事業所内使用量</t>
    <rPh sb="0" eb="3">
      <t>ジギョウショ</t>
    </rPh>
    <rPh sb="3" eb="4">
      <t>ナイ</t>
    </rPh>
    <rPh sb="4" eb="6">
      <t>シヨウ</t>
    </rPh>
    <rPh sb="6" eb="7">
      <t>リョウ</t>
    </rPh>
    <phoneticPr fontId="7"/>
  </si>
  <si>
    <t>その他</t>
    <rPh sb="2" eb="3">
      <t>タ</t>
    </rPh>
    <phoneticPr fontId="11"/>
  </si>
  <si>
    <t>種類</t>
    <rPh sb="0" eb="2">
      <t>シュルイ</t>
    </rPh>
    <phoneticPr fontId="11"/>
  </si>
  <si>
    <t>気化率</t>
    <rPh sb="0" eb="1">
      <t>キ</t>
    </rPh>
    <rPh sb="1" eb="2">
      <t>カ</t>
    </rPh>
    <rPh sb="2" eb="3">
      <t>リツ</t>
    </rPh>
    <phoneticPr fontId="11"/>
  </si>
  <si>
    <t>別紙３号　温室効果ガスの過年度における推移</t>
    <phoneticPr fontId="2"/>
  </si>
  <si>
    <t>控除後使用量　単位補正後</t>
    <rPh sb="0" eb="2">
      <t>コウジョ</t>
    </rPh>
    <rPh sb="2" eb="3">
      <t>ゴ</t>
    </rPh>
    <rPh sb="3" eb="6">
      <t>シヨウリョウ</t>
    </rPh>
    <rPh sb="7" eb="9">
      <t>タンイ</t>
    </rPh>
    <rPh sb="9" eb="12">
      <t>ホセイゴ</t>
    </rPh>
    <phoneticPr fontId="7"/>
  </si>
  <si>
    <t>単位補正</t>
    <rPh sb="0" eb="2">
      <t>タンイ</t>
    </rPh>
    <rPh sb="2" eb="4">
      <t>ホセイ</t>
    </rPh>
    <phoneticPr fontId="7"/>
  </si>
  <si>
    <t>千kWh</t>
  </si>
  <si>
    <t>L</t>
  </si>
  <si>
    <t>kg</t>
  </si>
  <si>
    <t>m3</t>
  </si>
  <si>
    <t>Nm3</t>
  </si>
  <si>
    <t>kWh</t>
  </si>
  <si>
    <t>MJ</t>
  </si>
  <si>
    <t>kL</t>
    <phoneticPr fontId="7"/>
  </si>
  <si>
    <t>区分番号</t>
    <rPh sb="0" eb="2">
      <t>クブン</t>
    </rPh>
    <rPh sb="2" eb="4">
      <t>バンゴウ</t>
    </rPh>
    <phoneticPr fontId="4"/>
  </si>
  <si>
    <t>大区分</t>
    <rPh sb="0" eb="3">
      <t>ダイクブン</t>
    </rPh>
    <phoneticPr fontId="4"/>
  </si>
  <si>
    <t>中区分</t>
    <rPh sb="0" eb="1">
      <t>チュウ</t>
    </rPh>
    <rPh sb="1" eb="3">
      <t>クブン</t>
    </rPh>
    <phoneticPr fontId="4"/>
  </si>
  <si>
    <t xml:space="preserve">11_推進体制の整備 </t>
  </si>
  <si>
    <t xml:space="preserve">11_主要設備等の保全管理 </t>
  </si>
  <si>
    <t xml:space="preserve">11_エネルギー使用量の管理 </t>
  </si>
  <si>
    <t xml:space="preserve">12_燃焼設備の管理 </t>
  </si>
  <si>
    <t xml:space="preserve">12_冷凍機の効率管理 </t>
  </si>
  <si>
    <t xml:space="preserve">12_運転管理及び効率管理 </t>
  </si>
  <si>
    <t xml:space="preserve">熱源設備・熱搬送設備 </t>
  </si>
  <si>
    <t xml:space="preserve">12_補機の運転管理 </t>
  </si>
  <si>
    <t xml:space="preserve">12_熱搬送設備の運転管理 </t>
  </si>
  <si>
    <t xml:space="preserve">12_廃熱回収の管理 </t>
  </si>
  <si>
    <t xml:space="preserve">空気調和設備・換気設備 </t>
  </si>
  <si>
    <t xml:space="preserve">13_空気調和設備の効率管理 </t>
  </si>
  <si>
    <t xml:space="preserve">13_換気設備の運転管理 </t>
  </si>
  <si>
    <t xml:space="preserve">給湯設備、給排水設備、 冷凍冷蔵設備、厨房設備 </t>
  </si>
  <si>
    <t xml:space="preserve">14_給湯設備の管理 </t>
  </si>
  <si>
    <t xml:space="preserve">14_給排水設備の管理 </t>
  </si>
  <si>
    <t xml:space="preserve">14_冷凍冷蔵設備及びちゅう房設備の管理 </t>
  </si>
  <si>
    <t xml:space="preserve">受変電設備、照明設備、 電気設備 </t>
  </si>
  <si>
    <t xml:space="preserve">15_受変電設備の管理 </t>
  </si>
  <si>
    <t>一般管理事項</t>
  </si>
  <si>
    <t xml:space="preserve">31_計測及び記録の管理 </t>
  </si>
  <si>
    <t xml:space="preserve">31_エネルギー使用量の管理 </t>
  </si>
  <si>
    <t xml:space="preserve">31_生産工程のエネルギー管理 </t>
  </si>
  <si>
    <t xml:space="preserve">32_燃料の燃焼の合理化に関する措置 </t>
  </si>
  <si>
    <t xml:space="preserve">32_加熱及び冷却並びに伝熱の合理化に関する措置 </t>
  </si>
  <si>
    <t>ボイラー、工業炉、蒸気系統、</t>
  </si>
  <si>
    <t xml:space="preserve">32_放射・伝熱等による熱の損失の防止に関する措置 </t>
  </si>
  <si>
    <t>熱交換器等</t>
  </si>
  <si>
    <t xml:space="preserve">32_廃熱の回収利用に関する措置 </t>
  </si>
  <si>
    <t xml:space="preserve">32_ボイラー・工業炉・蒸気系統・熱交換器等に係るその他の削減対策 </t>
  </si>
  <si>
    <t>空気調和設備・換気設備</t>
  </si>
  <si>
    <t xml:space="preserve">33_加熱及び冷却並びに伝熱の合理化に関する措置 </t>
  </si>
  <si>
    <t>発電専用設備、コージェネレーション設備</t>
  </si>
  <si>
    <t xml:space="preserve">34_熱の動力等への変換の合理化に関する措置 </t>
  </si>
  <si>
    <t>受変電設備、配電設備</t>
  </si>
  <si>
    <t xml:space="preserve">35_抵抗等による電気の損失の防止に関する措置 </t>
  </si>
  <si>
    <t>ポンプ、ファン、ブロワー、 コンプレッサー等</t>
  </si>
  <si>
    <t xml:space="preserve">36_電気の動力・熱等への変換の合理化に関する措置 </t>
  </si>
  <si>
    <t>電動力応用設備、電気加熱設備等</t>
  </si>
  <si>
    <t xml:space="preserve">37_電気の動力・熱等への変換の合理化に関する措置 </t>
  </si>
  <si>
    <t>照明設備</t>
  </si>
  <si>
    <t xml:space="preserve">38_電気の動力・熱等への変換の合理化に関する措置 </t>
  </si>
  <si>
    <t>昇降機</t>
  </si>
  <si>
    <t xml:space="preserve">39_電気の動力・熱等への変換の合理化に関する措置 </t>
  </si>
  <si>
    <t>給湯設備</t>
  </si>
  <si>
    <t xml:space="preserve">40_加熱及び冷却並びに伝熱の合理化に関する措置 </t>
  </si>
  <si>
    <t>事務用機器</t>
  </si>
  <si>
    <t xml:space="preserve">41_電気の動力・熱等への変換の合理化に関する措置 </t>
  </si>
  <si>
    <t>その他</t>
  </si>
  <si>
    <t xml:space="preserve">49_排出量取引 </t>
  </si>
  <si>
    <t xml:space="preserve">49_その他の削減対策 </t>
  </si>
  <si>
    <t>低圧用</t>
    <rPh sb="0" eb="3">
      <t>テイアツヨウ</t>
    </rPh>
    <phoneticPr fontId="7"/>
  </si>
  <si>
    <t>中間圧以上用</t>
    <rPh sb="0" eb="2">
      <t>チュウカン</t>
    </rPh>
    <rPh sb="2" eb="3">
      <t>アツ</t>
    </rPh>
    <rPh sb="3" eb="5">
      <t>イジョウ</t>
    </rPh>
    <rPh sb="5" eb="6">
      <t>ヨウ</t>
    </rPh>
    <phoneticPr fontId="7"/>
  </si>
  <si>
    <t>単位</t>
    <rPh sb="0" eb="2">
      <t>タンイ</t>
    </rPh>
    <phoneticPr fontId="13"/>
  </si>
  <si>
    <t>圧力補正</t>
    <rPh sb="0" eb="2">
      <t>アツリョク</t>
    </rPh>
    <rPh sb="2" eb="4">
      <t>ホセイ</t>
    </rPh>
    <phoneticPr fontId="13"/>
  </si>
  <si>
    <t>都市ガス圧力補正</t>
    <rPh sb="0" eb="2">
      <t>トシ</t>
    </rPh>
    <rPh sb="4" eb="6">
      <t>アツリョク</t>
    </rPh>
    <rPh sb="6" eb="8">
      <t>ホセイ</t>
    </rPh>
    <phoneticPr fontId="13"/>
  </si>
  <si>
    <t>都市ガス</t>
    <rPh sb="0" eb="2">
      <t>トシ</t>
    </rPh>
    <phoneticPr fontId="2"/>
  </si>
  <si>
    <t>低圧用</t>
    <rPh sb="0" eb="3">
      <t>テイアツヨウ</t>
    </rPh>
    <phoneticPr fontId="13"/>
  </si>
  <si>
    <t>中間圧以上用</t>
    <rPh sb="0" eb="2">
      <t>チュウカン</t>
    </rPh>
    <rPh sb="2" eb="3">
      <t>アツ</t>
    </rPh>
    <rPh sb="3" eb="5">
      <t>イジョウ</t>
    </rPh>
    <rPh sb="5" eb="6">
      <t>ヨウ</t>
    </rPh>
    <phoneticPr fontId="13"/>
  </si>
  <si>
    <t>単位補正</t>
    <rPh sb="0" eb="2">
      <t>タンイ</t>
    </rPh>
    <rPh sb="2" eb="4">
      <t>ホセイ</t>
    </rPh>
    <phoneticPr fontId="13"/>
  </si>
  <si>
    <t>換算後</t>
    <rPh sb="0" eb="2">
      <t>カンサン</t>
    </rPh>
    <rPh sb="2" eb="3">
      <t>ゴ</t>
    </rPh>
    <phoneticPr fontId="13"/>
  </si>
  <si>
    <t>イ　液化石油ガス（ＬＰＧ）</t>
    <phoneticPr fontId="11"/>
  </si>
  <si>
    <t>t</t>
    <phoneticPr fontId="13"/>
  </si>
  <si>
    <t>プロパン</t>
    <phoneticPr fontId="13"/>
  </si>
  <si>
    <t>ブタン</t>
    <phoneticPr fontId="13"/>
  </si>
  <si>
    <t>その他</t>
    <phoneticPr fontId="13"/>
  </si>
  <si>
    <t>プロパン・ブタン混合ガス
（LPガス）</t>
    <phoneticPr fontId="2"/>
  </si>
  <si>
    <t>換算単位</t>
    <rPh sb="0" eb="2">
      <t>カンサン</t>
    </rPh>
    <rPh sb="2" eb="4">
      <t>タンイ</t>
    </rPh>
    <phoneticPr fontId="13"/>
  </si>
  <si>
    <t>その他可燃性
天然ガス</t>
    <rPh sb="2" eb="3">
      <t>タ</t>
    </rPh>
    <rPh sb="3" eb="6">
      <t>カネンセイ</t>
    </rPh>
    <rPh sb="7" eb="9">
      <t>テンネン</t>
    </rPh>
    <phoneticPr fontId="2"/>
  </si>
  <si>
    <t>ウ　都市ガス・LPG以外の気体燃料</t>
    <rPh sb="2" eb="4">
      <t>トシ</t>
    </rPh>
    <rPh sb="10" eb="12">
      <t>イガイ</t>
    </rPh>
    <rPh sb="13" eb="15">
      <t>キタイ</t>
    </rPh>
    <rPh sb="15" eb="17">
      <t>ネンリョウ</t>
    </rPh>
    <phoneticPr fontId="13"/>
  </si>
  <si>
    <t>千Nm3</t>
    <phoneticPr fontId="13"/>
  </si>
  <si>
    <t>合成繊維及び廃ｺﾞﾑﾀｲﾔ以外の
廃ﾌﾟﾗｽﾁｯｸ類
（産業廃棄物に限る）</t>
    <rPh sb="0" eb="2">
      <t>ゴウセイ</t>
    </rPh>
    <rPh sb="2" eb="4">
      <t>センイ</t>
    </rPh>
    <rPh sb="4" eb="5">
      <t>オヨ</t>
    </rPh>
    <rPh sb="6" eb="7">
      <t>ハイ</t>
    </rPh>
    <rPh sb="13" eb="15">
      <t>イガイ</t>
    </rPh>
    <rPh sb="17" eb="18">
      <t>ハイ</t>
    </rPh>
    <rPh sb="25" eb="26">
      <t>ルイ</t>
    </rPh>
    <rPh sb="28" eb="30">
      <t>サンギョウ</t>
    </rPh>
    <rPh sb="30" eb="33">
      <t>ハイキブツ</t>
    </rPh>
    <rPh sb="34" eb="35">
      <t>カギ</t>
    </rPh>
    <phoneticPr fontId="2"/>
  </si>
  <si>
    <t>区分名称</t>
    <rPh sb="0" eb="2">
      <t>クブン</t>
    </rPh>
    <rPh sb="2" eb="4">
      <t>メイショウ</t>
    </rPh>
    <phoneticPr fontId="4"/>
  </si>
  <si>
    <t>使用量（換算前）</t>
    <rPh sb="0" eb="3">
      <t>シヨウリョウ</t>
    </rPh>
    <rPh sb="4" eb="6">
      <t>カンサン</t>
    </rPh>
    <rPh sb="6" eb="7">
      <t>マエ</t>
    </rPh>
    <phoneticPr fontId="13"/>
  </si>
  <si>
    <t>使用量（換算後）</t>
    <rPh sb="0" eb="3">
      <t>シヨウリョウ</t>
    </rPh>
    <phoneticPr fontId="13"/>
  </si>
  <si>
    <t>使用量（換算後）</t>
    <rPh sb="0" eb="3">
      <t>シヨウリョウ</t>
    </rPh>
    <rPh sb="4" eb="6">
      <t>カンサン</t>
    </rPh>
    <rPh sb="6" eb="7">
      <t>ゴ</t>
    </rPh>
    <phoneticPr fontId="13"/>
  </si>
  <si>
    <t>有効数字</t>
    <rPh sb="0" eb="2">
      <t>ユウコウ</t>
    </rPh>
    <rPh sb="2" eb="4">
      <t>スウジ</t>
    </rPh>
    <phoneticPr fontId="13"/>
  </si>
  <si>
    <t>桁補正</t>
    <rPh sb="0" eb="1">
      <t>ケタ</t>
    </rPh>
    <rPh sb="1" eb="3">
      <t>ホセイ</t>
    </rPh>
    <phoneticPr fontId="13"/>
  </si>
  <si>
    <t>単位換算</t>
    <rPh sb="0" eb="2">
      <t>タンイ</t>
    </rPh>
    <rPh sb="2" eb="4">
      <t>カンサン</t>
    </rPh>
    <phoneticPr fontId="13"/>
  </si>
  <si>
    <t>22年度</t>
    <rPh sb="2" eb="4">
      <t>ネンド</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</si>
  <si>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</si>
  <si>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</si>
  <si>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</si>
  <si>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</si>
  <si>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廃プラスチック類から製造される燃料油
（自ら製造するものを除く）</t>
    <rPh sb="0" eb="1">
      <t>ハイ</t>
    </rPh>
    <rPh sb="7" eb="8">
      <t>ルイ</t>
    </rPh>
    <rPh sb="10" eb="12">
      <t>セイゾウ</t>
    </rPh>
    <rPh sb="15" eb="17">
      <t>ネンリョウ</t>
    </rPh>
    <rPh sb="17" eb="18">
      <t>アブラ</t>
    </rPh>
    <rPh sb="20" eb="21">
      <t>ミズカ</t>
    </rPh>
    <rPh sb="22" eb="24">
      <t>セイゾウ</t>
    </rPh>
    <rPh sb="29" eb="30">
      <t>ノゾ</t>
    </rPh>
    <phoneticPr fontId="2"/>
  </si>
  <si>
    <t xml:space="preserve">11_計測及び記録の管理 </t>
    <rPh sb="5" eb="6">
      <t>オヨ</t>
    </rPh>
    <phoneticPr fontId="2"/>
  </si>
  <si>
    <t xml:space="preserve">12_蓄熱槽の管理 </t>
    <rPh sb="4" eb="5">
      <t>ネツ</t>
    </rPh>
    <phoneticPr fontId="2"/>
  </si>
  <si>
    <t>13_空気調和の運転管理</t>
    <rPh sb="8" eb="10">
      <t>ウンテン</t>
    </rPh>
    <phoneticPr fontId="2"/>
  </si>
  <si>
    <t>単位補正後使用量</t>
    <phoneticPr fontId="9"/>
  </si>
  <si>
    <t>実績</t>
    <rPh sb="0" eb="2">
      <t>ジッセキ</t>
    </rPh>
    <phoneticPr fontId="2"/>
  </si>
  <si>
    <t>事業所番号</t>
    <rPh sb="0" eb="3">
      <t>ジギョウショ</t>
    </rPh>
    <rPh sb="3" eb="5">
      <t>バンゴウ</t>
    </rPh>
    <phoneticPr fontId="2"/>
  </si>
  <si>
    <t>目標</t>
    <rPh sb="0" eb="2">
      <t>モクヒョウ</t>
    </rPh>
    <phoneticPr fontId="2"/>
  </si>
  <si>
    <t>その他ガス</t>
    <phoneticPr fontId="2"/>
  </si>
  <si>
    <t>温室効果ガスの合計</t>
    <rPh sb="0" eb="2">
      <t>オンシツ</t>
    </rPh>
    <rPh sb="2" eb="4">
      <t>コウカ</t>
    </rPh>
    <rPh sb="7" eb="9">
      <t>ゴウケイ</t>
    </rPh>
    <phoneticPr fontId="2"/>
  </si>
  <si>
    <t>（２）計画期間の温室効果ガス排出量原単位の状況（エネルギー起源CO2）</t>
    <rPh sb="3" eb="5">
      <t>ケイカク</t>
    </rPh>
    <rPh sb="5" eb="7">
      <t>キカン</t>
    </rPh>
    <rPh sb="8" eb="10">
      <t>オンシツ</t>
    </rPh>
    <rPh sb="10" eb="12">
      <t>コウカ</t>
    </rPh>
    <rPh sb="14" eb="16">
      <t>ハイシュツ</t>
    </rPh>
    <rPh sb="16" eb="17">
      <t>リョウ</t>
    </rPh>
    <rPh sb="17" eb="20">
      <t>ゲンタンイ</t>
    </rPh>
    <rPh sb="21" eb="23">
      <t>ジョウキョウ</t>
    </rPh>
    <phoneticPr fontId="2"/>
  </si>
  <si>
    <t>（１）温室効果ガス排出量の推移</t>
    <rPh sb="3" eb="5">
      <t>オンシツ</t>
    </rPh>
    <rPh sb="5" eb="7">
      <t>コウカ</t>
    </rPh>
    <rPh sb="9" eb="12">
      <t>ハイシュツリョウ</t>
    </rPh>
    <rPh sb="13" eb="15">
      <t>スイイ</t>
    </rPh>
    <phoneticPr fontId="2"/>
  </si>
  <si>
    <t>ア　都市ガスの圧力及び標準状態換算</t>
    <rPh sb="2" eb="4">
      <t>トシ</t>
    </rPh>
    <rPh sb="7" eb="9">
      <t>アツリョク</t>
    </rPh>
    <rPh sb="9" eb="10">
      <t>オヨ</t>
    </rPh>
    <rPh sb="11" eb="13">
      <t>ヒョウジュン</t>
    </rPh>
    <rPh sb="13" eb="15">
      <t>ジョウタイ</t>
    </rPh>
    <rPh sb="15" eb="17">
      <t>カンサン</t>
    </rPh>
    <phoneticPr fontId="2"/>
  </si>
  <si>
    <t>別紙１－２号　その他ガス排出量</t>
    <rPh sb="0" eb="2">
      <t>ベッシ</t>
    </rPh>
    <rPh sb="5" eb="6">
      <t>ゴウ</t>
    </rPh>
    <rPh sb="9" eb="10">
      <t>タ</t>
    </rPh>
    <rPh sb="12" eb="14">
      <t>ハイシュツ</t>
    </rPh>
    <rPh sb="14" eb="15">
      <t>リョウ</t>
    </rPh>
    <phoneticPr fontId="2"/>
  </si>
  <si>
    <t>別紙４号　事業者として実施した対策の内容及び対策実施状況に関する自己評価</t>
    <rPh sb="0" eb="2">
      <t>ベッシ</t>
    </rPh>
    <rPh sb="3" eb="4">
      <t>ゴウ</t>
    </rPh>
    <rPh sb="5" eb="8">
      <t>ジギョウシャ</t>
    </rPh>
    <rPh sb="11" eb="13">
      <t>ジッシ</t>
    </rPh>
    <rPh sb="15" eb="17">
      <t>タイサク</t>
    </rPh>
    <rPh sb="18" eb="20">
      <t>ナイヨウ</t>
    </rPh>
    <rPh sb="20" eb="21">
      <t>オヨ</t>
    </rPh>
    <rPh sb="22" eb="24">
      <t>タイサク</t>
    </rPh>
    <rPh sb="24" eb="26">
      <t>ジッシ</t>
    </rPh>
    <rPh sb="26" eb="28">
      <t>ジョウキョウ</t>
    </rPh>
    <rPh sb="29" eb="30">
      <t>カン</t>
    </rPh>
    <rPh sb="32" eb="34">
      <t>ジコ</t>
    </rPh>
    <rPh sb="34" eb="36">
      <t>ヒョウカ</t>
    </rPh>
    <phoneticPr fontId="2"/>
  </si>
  <si>
    <t>（※希望者のみ記載）</t>
    <phoneticPr fontId="2"/>
  </si>
  <si>
    <t>自由記述欄</t>
    <rPh sb="0" eb="2">
      <t>ジユウ</t>
    </rPh>
    <rPh sb="2" eb="4">
      <t>キジュツ</t>
    </rPh>
    <rPh sb="4" eb="5">
      <t>ラン</t>
    </rPh>
    <phoneticPr fontId="2"/>
  </si>
  <si>
    <t>22.6.11</t>
    <phoneticPr fontId="2"/>
  </si>
  <si>
    <t>（　　　　）</t>
    <phoneticPr fontId="2"/>
  </si>
  <si>
    <t>別紙２号　温室効果ガスの排出の抑制等に関する措置の計画及び実施状況</t>
    <phoneticPr fontId="2"/>
  </si>
  <si>
    <t>別紙５号　目標達成に係る措置（その他ガス排出量の削減及び排出量取引を含む。）の計画及び実施状況</t>
    <rPh sb="5" eb="7">
      <t>モクヒョウ</t>
    </rPh>
    <rPh sb="7" eb="9">
      <t>タッセイ</t>
    </rPh>
    <phoneticPr fontId="4"/>
  </si>
  <si>
    <t>再生可能エネルギーの環境価値を移転した熱</t>
    <rPh sb="0" eb="2">
      <t>サイセイ</t>
    </rPh>
    <rPh sb="2" eb="4">
      <t>カノウ</t>
    </rPh>
    <rPh sb="10" eb="12">
      <t>カンキョウ</t>
    </rPh>
    <rPh sb="12" eb="14">
      <t>カチ</t>
    </rPh>
    <rPh sb="15" eb="17">
      <t>イテン</t>
    </rPh>
    <rPh sb="19" eb="20">
      <t>ネツ</t>
    </rPh>
    <phoneticPr fontId="2"/>
  </si>
  <si>
    <t xml:space="preserve">一般管理事項 </t>
    <phoneticPr fontId="2"/>
  </si>
  <si>
    <t xml:space="preserve">12_蒸気漏えい及び保温の管理 </t>
    <phoneticPr fontId="2"/>
  </si>
  <si>
    <t xml:space="preserve">15_照明設備の運用管理 </t>
  </si>
  <si>
    <t xml:space="preserve">15_事務用機器等の管理 </t>
  </si>
  <si>
    <t xml:space="preserve">16_昇降機の運転管理 </t>
  </si>
  <si>
    <t xml:space="preserve">昇降機、建物 </t>
  </si>
  <si>
    <t xml:space="preserve">16_建物の省エネルギー </t>
  </si>
  <si>
    <t xml:space="preserve">17_負荷平準化対策 </t>
  </si>
  <si>
    <t xml:space="preserve">負荷平準化 </t>
  </si>
  <si>
    <t xml:space="preserve">17_コージェネレーション </t>
  </si>
  <si>
    <t xml:space="preserve">17_新エネルギー </t>
  </si>
  <si>
    <t xml:space="preserve">18_排出量取引 </t>
  </si>
  <si>
    <t xml:space="preserve">その他 </t>
  </si>
  <si>
    <t xml:space="preserve">18_その他 </t>
  </si>
  <si>
    <t xml:space="preserve">31_推進体制の整備 </t>
  </si>
  <si>
    <t xml:space="preserve">31_主要設備等の保全管理 </t>
  </si>
  <si>
    <t>21年度
(2009)</t>
    <rPh sb="2" eb="4">
      <t>ネンド</t>
    </rPh>
    <phoneticPr fontId="2"/>
  </si>
  <si>
    <t>22年度
(2010)</t>
    <rPh sb="2" eb="4">
      <t>ネンド</t>
    </rPh>
    <phoneticPr fontId="2"/>
  </si>
  <si>
    <t>23年度
(2011)</t>
    <rPh sb="2" eb="4">
      <t>ネンド</t>
    </rPh>
    <phoneticPr fontId="2"/>
  </si>
  <si>
    <t>24年度
(2012)</t>
    <rPh sb="2" eb="4">
      <t>ネンド</t>
    </rPh>
    <phoneticPr fontId="2"/>
  </si>
  <si>
    <t>25年度
(2013)</t>
    <rPh sb="2" eb="4">
      <t>ネンド</t>
    </rPh>
    <phoneticPr fontId="2"/>
  </si>
  <si>
    <t>26年度
(2014)</t>
    <rPh sb="2" eb="4">
      <t>ネンド</t>
    </rPh>
    <phoneticPr fontId="2"/>
  </si>
  <si>
    <t>使用量（換算後）</t>
    <phoneticPr fontId="13"/>
  </si>
  <si>
    <t>燃料</t>
    <rPh sb="0" eb="2">
      <t>ネンリョウ</t>
    </rPh>
    <phoneticPr fontId="2"/>
  </si>
  <si>
    <t>熱</t>
    <rPh sb="0" eb="1">
      <t>ネツ</t>
    </rPh>
    <phoneticPr fontId="17"/>
  </si>
  <si>
    <t>電気</t>
    <rPh sb="0" eb="2">
      <t>デンキ</t>
    </rPh>
    <phoneticPr fontId="17"/>
  </si>
  <si>
    <t>熱</t>
    <rPh sb="0" eb="1">
      <t>ネツ</t>
    </rPh>
    <phoneticPr fontId="7"/>
  </si>
  <si>
    <t>事業所外供給</t>
    <rPh sb="0" eb="3">
      <t>ジギョウショ</t>
    </rPh>
    <rPh sb="3" eb="4">
      <t>ガイ</t>
    </rPh>
    <rPh sb="4" eb="6">
      <t>キョウキュウ</t>
    </rPh>
    <phoneticPr fontId="2"/>
  </si>
  <si>
    <t>排出係数</t>
    <rPh sb="0" eb="2">
      <t>ハイシュツ</t>
    </rPh>
    <rPh sb="2" eb="4">
      <t>ケイスウ</t>
    </rPh>
    <phoneticPr fontId="13"/>
  </si>
  <si>
    <t>電気供給量</t>
    <rPh sb="0" eb="2">
      <t>デンキ</t>
    </rPh>
    <rPh sb="2" eb="4">
      <t>キョウキュウ</t>
    </rPh>
    <rPh sb="4" eb="5">
      <t>リョウ</t>
    </rPh>
    <phoneticPr fontId="13"/>
  </si>
  <si>
    <t>熱</t>
    <rPh sb="0" eb="1">
      <t>ネツ</t>
    </rPh>
    <phoneticPr fontId="2"/>
  </si>
  <si>
    <t>熱供給量</t>
    <rPh sb="0" eb="1">
      <t>ネツ</t>
    </rPh>
    <rPh sb="1" eb="3">
      <t>キョウキュウ</t>
    </rPh>
    <rPh sb="3" eb="4">
      <t>リョウ</t>
    </rPh>
    <phoneticPr fontId="13"/>
  </si>
  <si>
    <t>既存設備</t>
    <rPh sb="0" eb="2">
      <t>キゾン</t>
    </rPh>
    <rPh sb="2" eb="4">
      <t>セツビ</t>
    </rPh>
    <phoneticPr fontId="2"/>
  </si>
  <si>
    <t>Ｂ</t>
    <phoneticPr fontId="20"/>
  </si>
  <si>
    <t>Ｃ</t>
    <phoneticPr fontId="20"/>
  </si>
  <si>
    <t>新設設備</t>
    <rPh sb="0" eb="2">
      <t>シンセツ</t>
    </rPh>
    <rPh sb="2" eb="4">
      <t>セツビ</t>
    </rPh>
    <phoneticPr fontId="2"/>
  </si>
  <si>
    <t>t-CO2/GJ</t>
  </si>
  <si>
    <t>削減量</t>
    <rPh sb="0" eb="2">
      <t>サクゲン</t>
    </rPh>
    <rPh sb="2" eb="3">
      <t>リョウ</t>
    </rPh>
    <phoneticPr fontId="20"/>
  </si>
  <si>
    <t>14年度(2002)</t>
    <rPh sb="2" eb="4">
      <t>ネンド</t>
    </rPh>
    <phoneticPr fontId="2"/>
  </si>
  <si>
    <t>15年度(2003)</t>
    <rPh sb="2" eb="4">
      <t>ネンド</t>
    </rPh>
    <phoneticPr fontId="2"/>
  </si>
  <si>
    <t>16年度(2004)</t>
    <rPh sb="2" eb="4">
      <t>ネンド</t>
    </rPh>
    <phoneticPr fontId="2"/>
  </si>
  <si>
    <t>17年度(2005)</t>
    <rPh sb="2" eb="4">
      <t>ネンド</t>
    </rPh>
    <phoneticPr fontId="2"/>
  </si>
  <si>
    <t>18年度(2006)</t>
    <rPh sb="2" eb="4">
      <t>ネンド</t>
    </rPh>
    <phoneticPr fontId="2"/>
  </si>
  <si>
    <t>19年度(2007)</t>
    <rPh sb="2" eb="4">
      <t>ネンド</t>
    </rPh>
    <phoneticPr fontId="2"/>
  </si>
  <si>
    <t>20年度(2008)</t>
    <rPh sb="2" eb="4">
      <t>ネンド</t>
    </rPh>
    <phoneticPr fontId="2"/>
  </si>
  <si>
    <t>21年度(2009)</t>
    <rPh sb="2" eb="4">
      <t>ネンド</t>
    </rPh>
    <phoneticPr fontId="2"/>
  </si>
  <si>
    <t>22年度(2010)</t>
    <rPh sb="2" eb="4">
      <t>ネンド</t>
    </rPh>
    <phoneticPr fontId="2"/>
  </si>
  <si>
    <t>23年度(2011)</t>
    <rPh sb="2" eb="4">
      <t>ネンド</t>
    </rPh>
    <phoneticPr fontId="2"/>
  </si>
  <si>
    <t>24年度(2012)</t>
    <rPh sb="2" eb="4">
      <t>ネンド</t>
    </rPh>
    <phoneticPr fontId="2"/>
  </si>
  <si>
    <t>25年度(2013)</t>
    <rPh sb="2" eb="4">
      <t>ネンド</t>
    </rPh>
    <phoneticPr fontId="2"/>
  </si>
  <si>
    <t>26年度(2014)</t>
    <rPh sb="2" eb="4">
      <t>ネンド</t>
    </rPh>
    <phoneticPr fontId="2"/>
  </si>
  <si>
    <t>14年度
(2002)</t>
  </si>
  <si>
    <t>15年度
(2003)</t>
  </si>
  <si>
    <t>16年度
(2004)</t>
  </si>
  <si>
    <t>17年度
(2005)</t>
  </si>
  <si>
    <t>18年度
(2006)</t>
  </si>
  <si>
    <t>19年度
(2007)</t>
  </si>
  <si>
    <t>20年度
(2008)</t>
  </si>
  <si>
    <t>21年度
(2009)</t>
  </si>
  <si>
    <t>22年度
(2010)</t>
  </si>
  <si>
    <t>23年度
(2011)</t>
  </si>
  <si>
    <t>24年度
(2012)</t>
  </si>
  <si>
    <t>25年度
(2013)</t>
  </si>
  <si>
    <t>26年度
(2014)</t>
  </si>
  <si>
    <t>基　　準　　年　　度</t>
  </si>
  <si>
    <t>燃料等使用量の原油換算量（kL）</t>
  </si>
  <si>
    <t>その他ガス</t>
  </si>
  <si>
    <t>六ふっ化いおう</t>
    <rPh sb="0" eb="1">
      <t>ロク</t>
    </rPh>
    <rPh sb="3" eb="4">
      <t>カ</t>
    </rPh>
    <phoneticPr fontId="2"/>
  </si>
  <si>
    <t>合計</t>
  </si>
  <si>
    <t>14年度
(2002)</t>
    <rPh sb="2" eb="4">
      <t>ネンド</t>
    </rPh>
    <phoneticPr fontId="2"/>
  </si>
  <si>
    <t>15年度
(2003)</t>
    <rPh sb="2" eb="4">
      <t>ネンド</t>
    </rPh>
    <phoneticPr fontId="2"/>
  </si>
  <si>
    <t>16年度
(2004)</t>
    <rPh sb="2" eb="4">
      <t>ネンド</t>
    </rPh>
    <phoneticPr fontId="2"/>
  </si>
  <si>
    <t>17年度
(2005)</t>
    <rPh sb="2" eb="4">
      <t>ネンド</t>
    </rPh>
    <phoneticPr fontId="2"/>
  </si>
  <si>
    <t>18年度
(2006)</t>
    <rPh sb="2" eb="4">
      <t>ネンド</t>
    </rPh>
    <phoneticPr fontId="2"/>
  </si>
  <si>
    <t>19年度
(2007)</t>
    <rPh sb="2" eb="4">
      <t>ネンド</t>
    </rPh>
    <phoneticPr fontId="2"/>
  </si>
  <si>
    <t>20年度
(2008)</t>
    <rPh sb="2" eb="4">
      <t>ネンド</t>
    </rPh>
    <phoneticPr fontId="2"/>
  </si>
  <si>
    <t>基　　準　　年　　度</t>
    <rPh sb="0" eb="1">
      <t>モト</t>
    </rPh>
    <rPh sb="3" eb="4">
      <t>ジュン</t>
    </rPh>
    <rPh sb="6" eb="7">
      <t>ネン</t>
    </rPh>
    <rPh sb="9" eb="10">
      <t>ド</t>
    </rPh>
    <phoneticPr fontId="2"/>
  </si>
  <si>
    <t>コージェネレーションシステムの使用（紙提出不要）</t>
    <rPh sb="15" eb="17">
      <t>シヨウ</t>
    </rPh>
    <rPh sb="18" eb="19">
      <t>カミ</t>
    </rPh>
    <rPh sb="19" eb="21">
      <t>テイシュツ</t>
    </rPh>
    <rPh sb="21" eb="23">
      <t>フヨウ</t>
    </rPh>
    <phoneticPr fontId="2"/>
  </si>
  <si>
    <t>一般電気
事業者</t>
    <rPh sb="0" eb="2">
      <t>イッパン</t>
    </rPh>
    <rPh sb="2" eb="4">
      <t>デンキ</t>
    </rPh>
    <rPh sb="5" eb="8">
      <t>ジギョウシャ</t>
    </rPh>
    <phoneticPr fontId="2"/>
  </si>
  <si>
    <t>生産量
（単位）</t>
    <rPh sb="0" eb="3">
      <t>セイサンリョウ</t>
    </rPh>
    <rPh sb="5" eb="7">
      <t>タンイ</t>
    </rPh>
    <phoneticPr fontId="2"/>
  </si>
  <si>
    <t>t/年</t>
    <rPh sb="2" eb="3">
      <t>ネン</t>
    </rPh>
    <phoneticPr fontId="2"/>
  </si>
  <si>
    <t>出荷額
（単位）</t>
    <rPh sb="0" eb="3">
      <t>シュッカガク</t>
    </rPh>
    <rPh sb="5" eb="7">
      <t>タンイ</t>
    </rPh>
    <phoneticPr fontId="2"/>
  </si>
  <si>
    <t>従業員数
（単位）</t>
    <rPh sb="0" eb="3">
      <t>ジュウギョウイン</t>
    </rPh>
    <rPh sb="3" eb="4">
      <t>スウ</t>
    </rPh>
    <rPh sb="6" eb="8">
      <t>タンイ</t>
    </rPh>
    <phoneticPr fontId="2"/>
  </si>
  <si>
    <t>人</t>
    <rPh sb="0" eb="1">
      <t>ニン</t>
    </rPh>
    <phoneticPr fontId="2"/>
  </si>
  <si>
    <t>床面積
（単位）</t>
    <rPh sb="0" eb="3">
      <t>ユカメンセキ</t>
    </rPh>
    <rPh sb="5" eb="7">
      <t>タンイ</t>
    </rPh>
    <phoneticPr fontId="2"/>
  </si>
  <si>
    <t>㎡</t>
    <phoneticPr fontId="2"/>
  </si>
  <si>
    <t>可燃性
天然ガス</t>
    <rPh sb="0" eb="3">
      <t>カネンセイ</t>
    </rPh>
    <rPh sb="4" eb="6">
      <t>テンネン</t>
    </rPh>
    <phoneticPr fontId="2"/>
  </si>
  <si>
    <t>二酸化炭素
排出量</t>
    <phoneticPr fontId="2"/>
  </si>
  <si>
    <t>再生可能エネルギーの環境価値を移転した
熱</t>
    <rPh sb="0" eb="2">
      <t>サイセイ</t>
    </rPh>
    <rPh sb="2" eb="4">
      <t>カノウ</t>
    </rPh>
    <rPh sb="10" eb="12">
      <t>カンキョウ</t>
    </rPh>
    <rPh sb="12" eb="14">
      <t>カチ</t>
    </rPh>
    <rPh sb="15" eb="17">
      <t>イテン</t>
    </rPh>
    <rPh sb="20" eb="21">
      <t>ネツ</t>
    </rPh>
    <phoneticPr fontId="2"/>
  </si>
  <si>
    <t>kPa</t>
    <phoneticPr fontId="2"/>
  </si>
  <si>
    <t>℃</t>
    <phoneticPr fontId="2"/>
  </si>
  <si>
    <t>使用量</t>
    <rPh sb="0" eb="3">
      <t>シヨウリョウ</t>
    </rPh>
    <phoneticPr fontId="13"/>
  </si>
  <si>
    <t>再生可能エネルギーの環境価値を移転した
電気</t>
    <rPh sb="0" eb="2">
      <t>サイセイ</t>
    </rPh>
    <rPh sb="2" eb="4">
      <t>カノウ</t>
    </rPh>
    <rPh sb="10" eb="12">
      <t>カンキョウ</t>
    </rPh>
    <rPh sb="12" eb="14">
      <t>カチ</t>
    </rPh>
    <rPh sb="15" eb="17">
      <t>イテン</t>
    </rPh>
    <rPh sb="20" eb="22">
      <t>デンキ</t>
    </rPh>
    <phoneticPr fontId="2"/>
  </si>
  <si>
    <t>エ　電気または熱の事業所外への供給</t>
    <rPh sb="2" eb="4">
      <t>デンキ</t>
    </rPh>
    <rPh sb="7" eb="8">
      <t>ネツ</t>
    </rPh>
    <rPh sb="9" eb="12">
      <t>ジギョウショ</t>
    </rPh>
    <rPh sb="12" eb="13">
      <t>ガイ</t>
    </rPh>
    <rPh sb="15" eb="17">
      <t>キョウキュウ</t>
    </rPh>
    <phoneticPr fontId="2"/>
  </si>
  <si>
    <t>千kWh</t>
    <rPh sb="0" eb="1">
      <t>セン</t>
    </rPh>
    <phoneticPr fontId="10"/>
  </si>
  <si>
    <t>ア　高効率コージェネレーションシステムの利用</t>
    <rPh sb="2" eb="5">
      <t>コウコウリツ</t>
    </rPh>
    <rPh sb="20" eb="22">
      <t>リヨウ</t>
    </rPh>
    <phoneticPr fontId="13"/>
  </si>
  <si>
    <t>イ　コージェネレーションシステムで発電した電気または製造した熱の事業所外への供給</t>
    <rPh sb="17" eb="19">
      <t>ハツデン</t>
    </rPh>
    <rPh sb="21" eb="23">
      <t>デンキ</t>
    </rPh>
    <rPh sb="26" eb="28">
      <t>セイゾウ</t>
    </rPh>
    <rPh sb="30" eb="31">
      <t>ネツ</t>
    </rPh>
    <rPh sb="32" eb="35">
      <t>ジギョウショ</t>
    </rPh>
    <rPh sb="35" eb="36">
      <t>ガイ</t>
    </rPh>
    <rPh sb="38" eb="40">
      <t>キョウキュウ</t>
    </rPh>
    <phoneticPr fontId="13"/>
  </si>
  <si>
    <t>GJ/千Nｍ3</t>
  </si>
  <si>
    <r>
      <t>エネルギー起源CO</t>
    </r>
    <r>
      <rPr>
        <vertAlign val="subscript"/>
        <sz val="10"/>
        <color indexed="8"/>
        <rFont val="ＭＳ Ｐ明朝"/>
        <family val="1"/>
        <charset val="128"/>
      </rPr>
      <t>2</t>
    </r>
    <r>
      <rPr>
        <sz val="10"/>
        <color indexed="8"/>
        <rFont val="ＭＳ Ｐ明朝"/>
        <family val="1"/>
        <charset val="128"/>
      </rPr>
      <t>排出量の削減効果の推計の合計</t>
    </r>
    <rPh sb="5" eb="7">
      <t>キゲン</t>
    </rPh>
    <rPh sb="10" eb="13">
      <t>ハイシュツリョウ</t>
    </rPh>
    <rPh sb="14" eb="16">
      <t>サクゲン</t>
    </rPh>
    <rPh sb="16" eb="18">
      <t>コウカ</t>
    </rPh>
    <rPh sb="19" eb="21">
      <t>スイケイ</t>
    </rPh>
    <rPh sb="22" eb="24">
      <t>ゴウケイ</t>
    </rPh>
    <phoneticPr fontId="2"/>
  </si>
  <si>
    <r>
      <t>CO</t>
    </r>
    <r>
      <rPr>
        <vertAlign val="subscript"/>
        <sz val="11"/>
        <color indexed="8"/>
        <rFont val="ＭＳ Ｐ明朝"/>
        <family val="1"/>
        <charset val="128"/>
      </rPr>
      <t>2</t>
    </r>
    <r>
      <rPr>
        <sz val="11"/>
        <color indexed="8"/>
        <rFont val="ＭＳ Ｐ明朝"/>
        <family val="1"/>
        <charset val="128"/>
      </rPr>
      <t>換算（ｔ-CO</t>
    </r>
    <r>
      <rPr>
        <vertAlign val="subscript"/>
        <sz val="11"/>
        <color indexed="8"/>
        <rFont val="ＭＳ Ｐ明朝"/>
        <family val="1"/>
        <charset val="128"/>
      </rPr>
      <t>2</t>
    </r>
    <r>
      <rPr>
        <sz val="11"/>
        <color indexed="8"/>
        <rFont val="ＭＳ Ｐ明朝"/>
        <family val="1"/>
        <charset val="128"/>
      </rPr>
      <t>）</t>
    </r>
    <phoneticPr fontId="2"/>
  </si>
  <si>
    <r>
      <t>非エネルギー起源CO</t>
    </r>
    <r>
      <rPr>
        <vertAlign val="subscript"/>
        <sz val="10"/>
        <color indexed="8"/>
        <rFont val="ＭＳ Ｐ明朝"/>
        <family val="1"/>
        <charset val="128"/>
      </rPr>
      <t>2</t>
    </r>
    <rPh sb="0" eb="1">
      <t>ヒ</t>
    </rPh>
    <phoneticPr fontId="2"/>
  </si>
  <si>
    <r>
      <t>（２）温室効果ガス排出量原単位（エネルギー起源CO</t>
    </r>
    <r>
      <rPr>
        <sz val="8"/>
        <color indexed="8"/>
        <rFont val="ＭＳ Ｐ明朝"/>
        <family val="1"/>
        <charset val="128"/>
      </rPr>
      <t>2</t>
    </r>
    <r>
      <rPr>
        <sz val="11"/>
        <color indexed="8"/>
        <rFont val="ＭＳ Ｐ明朝"/>
        <family val="1"/>
        <charset val="128"/>
      </rPr>
      <t>）</t>
    </r>
    <rPh sb="12" eb="15">
      <t>ゲンタンイ</t>
    </rPh>
    <phoneticPr fontId="2"/>
  </si>
  <si>
    <r>
      <t>CO</t>
    </r>
    <r>
      <rPr>
        <vertAlign val="subscript"/>
        <sz val="11"/>
        <color indexed="8"/>
        <rFont val="ＭＳ Ｐ明朝"/>
        <family val="1"/>
        <charset val="128"/>
      </rPr>
      <t>2</t>
    </r>
    <r>
      <rPr>
        <sz val="11"/>
        <color indexed="8"/>
        <rFont val="ＭＳ Ｐ明朝"/>
        <family val="1"/>
        <charset val="128"/>
      </rPr>
      <t>換算（ｔ-CO</t>
    </r>
    <r>
      <rPr>
        <vertAlign val="subscript"/>
        <sz val="11"/>
        <color indexed="8"/>
        <rFont val="ＭＳ Ｐ明朝"/>
        <family val="1"/>
        <charset val="128"/>
      </rPr>
      <t>2</t>
    </r>
    <r>
      <rPr>
        <sz val="11"/>
        <color indexed="8"/>
        <rFont val="ＭＳ Ｐ明朝"/>
        <family val="1"/>
        <charset val="128"/>
      </rPr>
      <t>／指標）</t>
    </r>
    <rPh sb="12" eb="14">
      <t>シヒョウ</t>
    </rPh>
    <phoneticPr fontId="2"/>
  </si>
  <si>
    <r>
      <t>エネルギー起源CO</t>
    </r>
    <r>
      <rPr>
        <vertAlign val="subscript"/>
        <sz val="10"/>
        <color indexed="8"/>
        <rFont val="ＭＳ Ｐ明朝"/>
        <family val="1"/>
        <charset val="128"/>
      </rPr>
      <t>2</t>
    </r>
    <r>
      <rPr>
        <sz val="10"/>
        <color indexed="8"/>
        <rFont val="ＭＳ Ｐ明朝"/>
        <family val="1"/>
        <charset val="128"/>
      </rPr>
      <t>排出量原単位</t>
    </r>
    <rPh sb="5" eb="7">
      <t>キゲン</t>
    </rPh>
    <rPh sb="10" eb="12">
      <t>ハイシュツ</t>
    </rPh>
    <rPh sb="12" eb="13">
      <t>リョウ</t>
    </rPh>
    <rPh sb="13" eb="16">
      <t>ゲンタンイ</t>
    </rPh>
    <phoneticPr fontId="2"/>
  </si>
  <si>
    <r>
      <t>t-CO</t>
    </r>
    <r>
      <rPr>
        <vertAlign val="subscript"/>
        <sz val="11"/>
        <rFont val="ＭＳ Ｐ明朝"/>
        <family val="1"/>
        <charset val="128"/>
      </rPr>
      <t>2</t>
    </r>
    <phoneticPr fontId="4"/>
  </si>
  <si>
    <r>
      <t>非エネルギー起源CO</t>
    </r>
    <r>
      <rPr>
        <vertAlign val="subscript"/>
        <sz val="11"/>
        <color indexed="8"/>
        <rFont val="ＭＳ Ｐ明朝"/>
        <family val="1"/>
        <charset val="128"/>
      </rPr>
      <t>2</t>
    </r>
    <rPh sb="0" eb="1">
      <t>ヒ</t>
    </rPh>
    <rPh sb="6" eb="8">
      <t>キゲン</t>
    </rPh>
    <phoneticPr fontId="2"/>
  </si>
  <si>
    <r>
      <t>廃油</t>
    </r>
    <r>
      <rPr>
        <sz val="9"/>
        <rFont val="ＭＳ Ｐ明朝"/>
        <family val="1"/>
        <charset val="128"/>
      </rPr>
      <t>（植物性のもの及び
動物性のものを除く）</t>
    </r>
    <rPh sb="0" eb="2">
      <t>ハイユ</t>
    </rPh>
    <rPh sb="3" eb="6">
      <t>ショクブツセイ</t>
    </rPh>
    <rPh sb="9" eb="10">
      <t>オヨ</t>
    </rPh>
    <rPh sb="12" eb="15">
      <t>ドウブツセイ</t>
    </rPh>
    <rPh sb="19" eb="20">
      <t>ノゾ</t>
    </rPh>
    <phoneticPr fontId="2"/>
  </si>
  <si>
    <r>
      <t>t-CO</t>
    </r>
    <r>
      <rPr>
        <vertAlign val="subscript"/>
        <sz val="11"/>
        <rFont val="ＭＳ Ｐ明朝"/>
        <family val="1"/>
        <charset val="128"/>
      </rPr>
      <t>2</t>
    </r>
    <r>
      <rPr>
        <sz val="11"/>
        <rFont val="ＭＳ Ｐ明朝"/>
        <family val="1"/>
        <charset val="128"/>
      </rPr>
      <t>/t</t>
    </r>
    <phoneticPr fontId="2"/>
  </si>
  <si>
    <r>
      <t>t-CO</t>
    </r>
    <r>
      <rPr>
        <vertAlign val="subscript"/>
        <sz val="11"/>
        <rFont val="ＭＳ Ｐ明朝"/>
        <family val="1"/>
        <charset val="128"/>
      </rPr>
      <t>2</t>
    </r>
    <r>
      <rPr>
        <sz val="11"/>
        <rFont val="ＭＳ Ｐ明朝"/>
        <family val="1"/>
        <charset val="128"/>
      </rPr>
      <t>/kL</t>
    </r>
    <phoneticPr fontId="2"/>
  </si>
  <si>
    <r>
      <t>千Nm</t>
    </r>
    <r>
      <rPr>
        <vertAlign val="superscript"/>
        <sz val="11"/>
        <rFont val="ＭＳ Ｐ明朝"/>
        <family val="1"/>
        <charset val="128"/>
      </rPr>
      <t>3</t>
    </r>
    <rPh sb="0" eb="1">
      <t>セン</t>
    </rPh>
    <phoneticPr fontId="4"/>
  </si>
  <si>
    <r>
      <t>t-CO</t>
    </r>
    <r>
      <rPr>
        <vertAlign val="subscript"/>
        <sz val="11"/>
        <rFont val="ＭＳ Ｐ明朝"/>
        <family val="1"/>
        <charset val="128"/>
      </rPr>
      <t>2</t>
    </r>
    <r>
      <rPr>
        <sz val="11"/>
        <rFont val="ＭＳ Ｐ明朝"/>
        <family val="1"/>
        <charset val="128"/>
      </rPr>
      <t>/千Nm</t>
    </r>
    <r>
      <rPr>
        <vertAlign val="superscript"/>
        <sz val="11"/>
        <rFont val="ＭＳ Ｐ明朝"/>
        <family val="1"/>
        <charset val="128"/>
      </rPr>
      <t>3</t>
    </r>
    <rPh sb="6" eb="7">
      <t>セン</t>
    </rPh>
    <phoneticPr fontId="2"/>
  </si>
  <si>
    <r>
      <t>ドライアイスとしてのCO</t>
    </r>
    <r>
      <rPr>
        <vertAlign val="subscript"/>
        <sz val="11"/>
        <rFont val="ＭＳ Ｐ明朝"/>
        <family val="1"/>
        <charset val="128"/>
      </rPr>
      <t>2</t>
    </r>
    <r>
      <rPr>
        <sz val="11"/>
        <rFont val="ＭＳ Ｐ明朝"/>
        <family val="1"/>
        <charset val="128"/>
      </rPr>
      <t>使用量</t>
    </r>
    <rPh sb="13" eb="16">
      <t>シヨウリョウ</t>
    </rPh>
    <phoneticPr fontId="4"/>
  </si>
  <si>
    <r>
      <t>噴霧器の使用によるCO</t>
    </r>
    <r>
      <rPr>
        <vertAlign val="subscript"/>
        <sz val="11"/>
        <rFont val="ＭＳ Ｐ明朝"/>
        <family val="1"/>
        <charset val="128"/>
      </rPr>
      <t>2</t>
    </r>
    <r>
      <rPr>
        <sz val="11"/>
        <rFont val="ＭＳ Ｐ明朝"/>
        <family val="1"/>
        <charset val="128"/>
      </rPr>
      <t>排出量</t>
    </r>
    <rPh sb="0" eb="3">
      <t>フンムキ</t>
    </rPh>
    <rPh sb="4" eb="6">
      <t>シヨウ</t>
    </rPh>
    <rPh sb="12" eb="15">
      <t>ハイシュツリョウ</t>
    </rPh>
    <phoneticPr fontId="4"/>
  </si>
  <si>
    <r>
      <t>t-CH</t>
    </r>
    <r>
      <rPr>
        <vertAlign val="subscript"/>
        <sz val="11"/>
        <rFont val="ＭＳ Ｐ明朝"/>
        <family val="1"/>
        <charset val="128"/>
      </rPr>
      <t>4</t>
    </r>
    <phoneticPr fontId="4"/>
  </si>
  <si>
    <r>
      <t>t-CO</t>
    </r>
    <r>
      <rPr>
        <vertAlign val="subscript"/>
        <sz val="11"/>
        <rFont val="ＭＳ Ｐ明朝"/>
        <family val="1"/>
        <charset val="128"/>
      </rPr>
      <t>2</t>
    </r>
    <r>
      <rPr>
        <sz val="11"/>
        <rFont val="ＭＳ Ｐ明朝"/>
        <family val="1"/>
        <charset val="128"/>
      </rPr>
      <t>/t-CH</t>
    </r>
    <r>
      <rPr>
        <vertAlign val="subscript"/>
        <sz val="11"/>
        <rFont val="ＭＳ Ｐ明朝"/>
        <family val="1"/>
        <charset val="128"/>
      </rPr>
      <t>4</t>
    </r>
    <phoneticPr fontId="2"/>
  </si>
  <si>
    <r>
      <t>t-N</t>
    </r>
    <r>
      <rPr>
        <vertAlign val="subscript"/>
        <sz val="11"/>
        <rFont val="ＭＳ Ｐ明朝"/>
        <family val="1"/>
        <charset val="128"/>
      </rPr>
      <t>2</t>
    </r>
    <r>
      <rPr>
        <sz val="11"/>
        <rFont val="ＭＳ Ｐ明朝"/>
        <family val="1"/>
        <charset val="128"/>
      </rPr>
      <t>O</t>
    </r>
    <phoneticPr fontId="4"/>
  </si>
  <si>
    <r>
      <t>t-CO</t>
    </r>
    <r>
      <rPr>
        <vertAlign val="subscript"/>
        <sz val="11"/>
        <rFont val="ＭＳ Ｐ明朝"/>
        <family val="1"/>
        <charset val="128"/>
      </rPr>
      <t>2</t>
    </r>
    <r>
      <rPr>
        <sz val="11"/>
        <rFont val="ＭＳ Ｐ明朝"/>
        <family val="1"/>
        <charset val="128"/>
      </rPr>
      <t>/t-N</t>
    </r>
    <r>
      <rPr>
        <vertAlign val="subscript"/>
        <sz val="11"/>
        <rFont val="ＭＳ Ｐ明朝"/>
        <family val="1"/>
        <charset val="128"/>
      </rPr>
      <t>2</t>
    </r>
    <r>
      <rPr>
        <sz val="11"/>
        <rFont val="ＭＳ Ｐ明朝"/>
        <family val="1"/>
        <charset val="128"/>
      </rPr>
      <t>O</t>
    </r>
    <phoneticPr fontId="2"/>
  </si>
  <si>
    <r>
      <t>t-SF</t>
    </r>
    <r>
      <rPr>
        <vertAlign val="subscript"/>
        <sz val="11"/>
        <rFont val="ＭＳ Ｐ明朝"/>
        <family val="1"/>
        <charset val="128"/>
      </rPr>
      <t>6</t>
    </r>
    <phoneticPr fontId="4"/>
  </si>
  <si>
    <r>
      <t>t-CO</t>
    </r>
    <r>
      <rPr>
        <vertAlign val="subscript"/>
        <sz val="11"/>
        <rFont val="ＭＳ Ｐ明朝"/>
        <family val="1"/>
        <charset val="128"/>
      </rPr>
      <t>2</t>
    </r>
    <r>
      <rPr>
        <sz val="11"/>
        <rFont val="ＭＳ Ｐ明朝"/>
        <family val="1"/>
        <charset val="128"/>
      </rPr>
      <t>/t-SF</t>
    </r>
    <r>
      <rPr>
        <vertAlign val="subscript"/>
        <sz val="11"/>
        <rFont val="ＭＳ Ｐ明朝"/>
        <family val="1"/>
        <charset val="128"/>
      </rPr>
      <t>6</t>
    </r>
    <phoneticPr fontId="8"/>
  </si>
  <si>
    <r>
      <t>エネルギー起源CO</t>
    </r>
    <r>
      <rPr>
        <vertAlign val="subscript"/>
        <sz val="11"/>
        <color indexed="8"/>
        <rFont val="ＭＳ Ｐ明朝"/>
        <family val="1"/>
        <charset val="128"/>
      </rPr>
      <t>2</t>
    </r>
    <rPh sb="5" eb="7">
      <t>キゲン</t>
    </rPh>
    <phoneticPr fontId="2"/>
  </si>
  <si>
    <r>
      <t>千Nｍ</t>
    </r>
    <r>
      <rPr>
        <vertAlign val="superscript"/>
        <sz val="8"/>
        <rFont val="ＭＳ Ｐ明朝"/>
        <family val="1"/>
        <charset val="128"/>
      </rPr>
      <t>3</t>
    </r>
    <rPh sb="0" eb="1">
      <t>セン</t>
    </rPh>
    <phoneticPr fontId="2"/>
  </si>
  <si>
    <r>
      <t>GJ/千Nｍ</t>
    </r>
    <r>
      <rPr>
        <vertAlign val="superscript"/>
        <sz val="8"/>
        <rFont val="ＭＳ Ｐ明朝"/>
        <family val="1"/>
        <charset val="128"/>
      </rPr>
      <t>3</t>
    </r>
    <phoneticPr fontId="4"/>
  </si>
  <si>
    <r>
      <t>都市ガス</t>
    </r>
    <r>
      <rPr>
        <vertAlign val="superscript"/>
        <sz val="11"/>
        <rFont val="ＭＳ Ｐ明朝"/>
        <family val="1"/>
        <charset val="128"/>
      </rPr>
      <t>（※）</t>
    </r>
    <rPh sb="0" eb="2">
      <t>トシ</t>
    </rPh>
    <phoneticPr fontId="2"/>
  </si>
  <si>
    <r>
      <t>13A:45MJ/m</t>
    </r>
    <r>
      <rPr>
        <vertAlign val="superscript"/>
        <sz val="11"/>
        <rFont val="ＭＳ Ｐ明朝"/>
        <family val="1"/>
        <charset val="128"/>
      </rPr>
      <t>3</t>
    </r>
    <phoneticPr fontId="2"/>
  </si>
  <si>
    <r>
      <t>13A:43.12MJ/m</t>
    </r>
    <r>
      <rPr>
        <vertAlign val="superscript"/>
        <sz val="11"/>
        <rFont val="ＭＳ Ｐ明朝"/>
        <family val="1"/>
        <charset val="128"/>
      </rPr>
      <t>3</t>
    </r>
    <phoneticPr fontId="2"/>
  </si>
  <si>
    <r>
      <t>13A:46.04MJ/m</t>
    </r>
    <r>
      <rPr>
        <vertAlign val="superscript"/>
        <sz val="11"/>
        <rFont val="ＭＳ Ｐ明朝"/>
        <family val="1"/>
        <charset val="128"/>
      </rPr>
      <t>3</t>
    </r>
    <phoneticPr fontId="2"/>
  </si>
  <si>
    <r>
      <t>12A:41.86MJ/m</t>
    </r>
    <r>
      <rPr>
        <vertAlign val="superscript"/>
        <sz val="11"/>
        <rFont val="ＭＳ Ｐ明朝"/>
        <family val="1"/>
        <charset val="128"/>
      </rPr>
      <t>3</t>
    </r>
    <phoneticPr fontId="2"/>
  </si>
  <si>
    <r>
      <t>6A:29.30MJ/m</t>
    </r>
    <r>
      <rPr>
        <vertAlign val="superscript"/>
        <sz val="11"/>
        <rFont val="ＭＳ Ｐ明朝"/>
        <family val="1"/>
        <charset val="128"/>
      </rPr>
      <t>3</t>
    </r>
    <phoneticPr fontId="2"/>
  </si>
  <si>
    <r>
      <t>t-CO</t>
    </r>
    <r>
      <rPr>
        <vertAlign val="subscript"/>
        <sz val="8"/>
        <rFont val="ＭＳ Ｐ明朝"/>
        <family val="1"/>
        <charset val="128"/>
      </rPr>
      <t>2</t>
    </r>
    <r>
      <rPr>
        <sz val="8"/>
        <rFont val="ＭＳ Ｐ明朝"/>
        <family val="1"/>
        <charset val="128"/>
      </rPr>
      <t>/GJ</t>
    </r>
    <phoneticPr fontId="2"/>
  </si>
  <si>
    <r>
      <t>t-CO</t>
    </r>
    <r>
      <rPr>
        <vertAlign val="subscript"/>
        <sz val="8"/>
        <rFont val="ＭＳ Ｐ明朝"/>
        <family val="1"/>
        <charset val="128"/>
      </rPr>
      <t>2</t>
    </r>
    <r>
      <rPr>
        <sz val="8"/>
        <rFont val="ＭＳ Ｐ明朝"/>
        <family val="1"/>
        <charset val="128"/>
      </rPr>
      <t>/千kWh</t>
    </r>
    <rPh sb="6" eb="7">
      <t>セン</t>
    </rPh>
    <phoneticPr fontId="2"/>
  </si>
  <si>
    <t>算定報告様式②：その他ガス　（提出不要）</t>
    <rPh sb="0" eb="2">
      <t>サンテイ</t>
    </rPh>
    <rPh sb="2" eb="4">
      <t>ホウコク</t>
    </rPh>
    <rPh sb="4" eb="6">
      <t>ヨウシキ</t>
    </rPh>
    <rPh sb="10" eb="11">
      <t>タ</t>
    </rPh>
    <phoneticPr fontId="2"/>
  </si>
  <si>
    <r>
      <t>t-CO</t>
    </r>
    <r>
      <rPr>
        <vertAlign val="subscript"/>
        <sz val="8"/>
        <rFont val="ＭＳ Ｐ明朝"/>
        <family val="1"/>
        <charset val="128"/>
      </rPr>
      <t>2</t>
    </r>
    <r>
      <rPr>
        <sz val="8"/>
        <rFont val="ＭＳ Ｐ明朝"/>
        <family val="1"/>
        <charset val="128"/>
      </rPr>
      <t>/t</t>
    </r>
    <phoneticPr fontId="9"/>
  </si>
  <si>
    <r>
      <t>千m</t>
    </r>
    <r>
      <rPr>
        <vertAlign val="superscript"/>
        <sz val="10"/>
        <rFont val="ＭＳ Ｐ明朝"/>
        <family val="1"/>
        <charset val="128"/>
      </rPr>
      <t>3</t>
    </r>
    <rPh sb="0" eb="1">
      <t>セン</t>
    </rPh>
    <phoneticPr fontId="10"/>
  </si>
  <si>
    <r>
      <t xml:space="preserve">廃油（植物性のもの及び動物性のものを除く）
</t>
    </r>
    <r>
      <rPr>
        <sz val="9"/>
        <color indexed="8"/>
        <rFont val="ＭＳ Ｐ明朝"/>
        <family val="1"/>
        <charset val="128"/>
      </rPr>
      <t>から製造される燃料油</t>
    </r>
    <rPh sb="24" eb="26">
      <t>セイゾウ</t>
    </rPh>
    <rPh sb="29" eb="31">
      <t>ネンリョウ</t>
    </rPh>
    <rPh sb="31" eb="32">
      <t>アブラ</t>
    </rPh>
    <phoneticPr fontId="2"/>
  </si>
  <si>
    <r>
      <t>t-CO</t>
    </r>
    <r>
      <rPr>
        <vertAlign val="subscript"/>
        <sz val="8"/>
        <rFont val="ＭＳ Ｐ明朝"/>
        <family val="1"/>
        <charset val="128"/>
      </rPr>
      <t>2</t>
    </r>
    <r>
      <rPr>
        <sz val="8"/>
        <rFont val="ＭＳ Ｐ明朝"/>
        <family val="1"/>
        <charset val="128"/>
      </rPr>
      <t>/kL</t>
    </r>
    <phoneticPr fontId="9"/>
  </si>
  <si>
    <t>千Nｍ3</t>
    <phoneticPr fontId="10"/>
  </si>
  <si>
    <r>
      <t>t-CO</t>
    </r>
    <r>
      <rPr>
        <vertAlign val="subscript"/>
        <sz val="8"/>
        <color indexed="8"/>
        <rFont val="ＭＳ Ｐ明朝"/>
        <family val="1"/>
        <charset val="128"/>
      </rPr>
      <t>2</t>
    </r>
    <r>
      <rPr>
        <sz val="8"/>
        <color indexed="8"/>
        <rFont val="ＭＳ Ｐ明朝"/>
        <family val="1"/>
        <charset val="128"/>
      </rPr>
      <t>/t</t>
    </r>
    <phoneticPr fontId="9"/>
  </si>
  <si>
    <t>ドロマイト</t>
    <phoneticPr fontId="2"/>
  </si>
  <si>
    <t>ナフサ</t>
    <phoneticPr fontId="4"/>
  </si>
  <si>
    <t>オイルコークス</t>
    <phoneticPr fontId="4"/>
  </si>
  <si>
    <r>
      <t>t-CO</t>
    </r>
    <r>
      <rPr>
        <vertAlign val="subscript"/>
        <sz val="8"/>
        <rFont val="ＭＳ Ｐ明朝"/>
        <family val="1"/>
        <charset val="128"/>
      </rPr>
      <t>2</t>
    </r>
    <r>
      <rPr>
        <sz val="8"/>
        <rFont val="ＭＳ Ｐ明朝"/>
        <family val="1"/>
        <charset val="128"/>
      </rPr>
      <t>/千Nm</t>
    </r>
    <r>
      <rPr>
        <vertAlign val="superscript"/>
        <sz val="8"/>
        <rFont val="ＭＳ Ｐ明朝"/>
        <family val="1"/>
        <charset val="128"/>
      </rPr>
      <t>3</t>
    </r>
    <rPh sb="6" eb="7">
      <t>セン</t>
    </rPh>
    <phoneticPr fontId="2"/>
  </si>
  <si>
    <r>
      <t>t-CO</t>
    </r>
    <r>
      <rPr>
        <vertAlign val="subscript"/>
        <sz val="8"/>
        <color indexed="8"/>
        <rFont val="ＭＳ Ｐ明朝"/>
        <family val="1"/>
        <charset val="128"/>
      </rPr>
      <t>2</t>
    </r>
    <r>
      <rPr>
        <sz val="8"/>
        <color indexed="8"/>
        <rFont val="ＭＳ Ｐ明朝"/>
        <family val="1"/>
        <charset val="128"/>
      </rPr>
      <t>/t</t>
    </r>
    <phoneticPr fontId="2"/>
  </si>
  <si>
    <t>メタン</t>
    <phoneticPr fontId="2"/>
  </si>
  <si>
    <r>
      <t>t-CH</t>
    </r>
    <r>
      <rPr>
        <vertAlign val="subscript"/>
        <sz val="11"/>
        <color indexed="8"/>
        <rFont val="ＭＳ Ｐ明朝"/>
        <family val="1"/>
        <charset val="128"/>
      </rPr>
      <t>4</t>
    </r>
    <phoneticPr fontId="9"/>
  </si>
  <si>
    <r>
      <t>t-CO</t>
    </r>
    <r>
      <rPr>
        <vertAlign val="subscript"/>
        <sz val="8"/>
        <color indexed="8"/>
        <rFont val="ＭＳ Ｐ明朝"/>
        <family val="1"/>
        <charset val="128"/>
      </rPr>
      <t>2</t>
    </r>
    <r>
      <rPr>
        <sz val="8"/>
        <color indexed="8"/>
        <rFont val="ＭＳ Ｐ明朝"/>
        <family val="1"/>
        <charset val="128"/>
      </rPr>
      <t>/
t-CH</t>
    </r>
    <r>
      <rPr>
        <vertAlign val="subscript"/>
        <sz val="8"/>
        <color indexed="8"/>
        <rFont val="ＭＳ Ｐ明朝"/>
        <family val="1"/>
        <charset val="128"/>
      </rPr>
      <t>4</t>
    </r>
    <phoneticPr fontId="9"/>
  </si>
  <si>
    <r>
      <t>t-N</t>
    </r>
    <r>
      <rPr>
        <vertAlign val="subscript"/>
        <sz val="11"/>
        <color indexed="8"/>
        <rFont val="ＭＳ Ｐ明朝"/>
        <family val="1"/>
        <charset val="128"/>
      </rPr>
      <t>2</t>
    </r>
    <r>
      <rPr>
        <sz val="11"/>
        <color indexed="8"/>
        <rFont val="ＭＳ Ｐ明朝"/>
        <family val="1"/>
        <charset val="128"/>
      </rPr>
      <t>O</t>
    </r>
    <phoneticPr fontId="9"/>
  </si>
  <si>
    <r>
      <t>t-CO</t>
    </r>
    <r>
      <rPr>
        <vertAlign val="subscript"/>
        <sz val="8"/>
        <color indexed="8"/>
        <rFont val="ＭＳ Ｐ明朝"/>
        <family val="1"/>
        <charset val="128"/>
      </rPr>
      <t>2</t>
    </r>
    <r>
      <rPr>
        <sz val="8"/>
        <color indexed="8"/>
        <rFont val="ＭＳ Ｐ明朝"/>
        <family val="1"/>
        <charset val="128"/>
      </rPr>
      <t>/
t-N</t>
    </r>
    <r>
      <rPr>
        <vertAlign val="subscript"/>
        <sz val="8"/>
        <color indexed="8"/>
        <rFont val="ＭＳ Ｐ明朝"/>
        <family val="1"/>
        <charset val="128"/>
      </rPr>
      <t>2</t>
    </r>
    <r>
      <rPr>
        <sz val="8"/>
        <color indexed="8"/>
        <rFont val="ＭＳ Ｐ明朝"/>
        <family val="1"/>
        <charset val="128"/>
      </rPr>
      <t>O</t>
    </r>
    <phoneticPr fontId="9"/>
  </si>
  <si>
    <t>ハイドロフルオロカーボン</t>
    <phoneticPr fontId="2"/>
  </si>
  <si>
    <t>パーフルオロカーボン</t>
    <phoneticPr fontId="2"/>
  </si>
  <si>
    <r>
      <t>t-SF</t>
    </r>
    <r>
      <rPr>
        <vertAlign val="subscript"/>
        <sz val="11"/>
        <color indexed="8"/>
        <rFont val="ＭＳ Ｐ明朝"/>
        <family val="1"/>
        <charset val="128"/>
      </rPr>
      <t>6</t>
    </r>
    <phoneticPr fontId="9"/>
  </si>
  <si>
    <r>
      <t>t-CO</t>
    </r>
    <r>
      <rPr>
        <vertAlign val="subscript"/>
        <sz val="8"/>
        <color indexed="8"/>
        <rFont val="ＭＳ Ｐ明朝"/>
        <family val="1"/>
        <charset val="128"/>
      </rPr>
      <t>2</t>
    </r>
    <r>
      <rPr>
        <sz val="8"/>
        <color indexed="8"/>
        <rFont val="ＭＳ Ｐ明朝"/>
        <family val="1"/>
        <charset val="128"/>
      </rPr>
      <t>/
t-SF</t>
    </r>
    <r>
      <rPr>
        <vertAlign val="subscript"/>
        <sz val="8"/>
        <color indexed="8"/>
        <rFont val="ＭＳ Ｐ明朝"/>
        <family val="1"/>
        <charset val="128"/>
      </rPr>
      <t>6</t>
    </r>
    <phoneticPr fontId="9"/>
  </si>
  <si>
    <r>
      <t>m</t>
    </r>
    <r>
      <rPr>
        <vertAlign val="superscript"/>
        <sz val="11"/>
        <color indexed="8"/>
        <rFont val="ＭＳ Ｐ明朝"/>
        <family val="1"/>
        <charset val="128"/>
      </rPr>
      <t>3</t>
    </r>
    <phoneticPr fontId="7"/>
  </si>
  <si>
    <r>
      <t>Nm</t>
    </r>
    <r>
      <rPr>
        <vertAlign val="superscript"/>
        <sz val="11"/>
        <color indexed="8"/>
        <rFont val="ＭＳ Ｐ明朝"/>
        <family val="1"/>
        <charset val="128"/>
      </rPr>
      <t>3</t>
    </r>
    <phoneticPr fontId="7"/>
  </si>
  <si>
    <r>
      <t>千Nｍ</t>
    </r>
    <r>
      <rPr>
        <vertAlign val="superscript"/>
        <sz val="11"/>
        <color indexed="8"/>
        <rFont val="ＭＳ Ｐ明朝"/>
        <family val="1"/>
        <charset val="128"/>
      </rPr>
      <t>3</t>
    </r>
    <phoneticPr fontId="10"/>
  </si>
  <si>
    <t>液化石油ガス（ＬＰＧ）</t>
    <phoneticPr fontId="2"/>
  </si>
  <si>
    <t>GJ
/千Nｍ3</t>
    <phoneticPr fontId="7"/>
  </si>
  <si>
    <t>t</t>
    <phoneticPr fontId="7"/>
  </si>
  <si>
    <t>コールタール</t>
    <phoneticPr fontId="2"/>
  </si>
  <si>
    <t>千Nｍ3</t>
    <phoneticPr fontId="2"/>
  </si>
  <si>
    <r>
      <t>都市ガス</t>
    </r>
    <r>
      <rPr>
        <vertAlign val="superscript"/>
        <sz val="9"/>
        <rFont val="ＭＳ Ｐ明朝"/>
        <family val="1"/>
        <charset val="128"/>
      </rPr>
      <t>（※）</t>
    </r>
    <rPh sb="0" eb="2">
      <t>トシ</t>
    </rPh>
    <phoneticPr fontId="2"/>
  </si>
  <si>
    <t>13A:45MJ/m3</t>
    <phoneticPr fontId="2"/>
  </si>
  <si>
    <t>13A:43.12MJ/m3</t>
    <phoneticPr fontId="2"/>
  </si>
  <si>
    <t>13A:46.04MJ/m3</t>
    <phoneticPr fontId="2"/>
  </si>
  <si>
    <t>12A:41.86MJ/m3</t>
    <phoneticPr fontId="2"/>
  </si>
  <si>
    <t>6A:29.30MJ/m3</t>
    <phoneticPr fontId="2"/>
  </si>
  <si>
    <t>t-C/GJ</t>
    <phoneticPr fontId="7"/>
  </si>
  <si>
    <r>
      <t>t-CO</t>
    </r>
    <r>
      <rPr>
        <vertAlign val="subscript"/>
        <sz val="9"/>
        <rFont val="ＭＳ Ｐ明朝"/>
        <family val="1"/>
        <charset val="128"/>
      </rPr>
      <t>2</t>
    </r>
    <r>
      <rPr>
        <sz val="9"/>
        <rFont val="ＭＳ Ｐ明朝"/>
        <family val="1"/>
        <charset val="128"/>
      </rPr>
      <t xml:space="preserve">
/GJ</t>
    </r>
    <phoneticPr fontId="7"/>
  </si>
  <si>
    <r>
      <t>t-CO</t>
    </r>
    <r>
      <rPr>
        <vertAlign val="subscript"/>
        <sz val="9"/>
        <rFont val="ＭＳ Ｐ明朝"/>
        <family val="1"/>
        <charset val="128"/>
      </rPr>
      <t>2</t>
    </r>
    <r>
      <rPr>
        <sz val="9"/>
        <rFont val="ＭＳ Ｐ明朝"/>
        <family val="1"/>
        <charset val="128"/>
      </rPr>
      <t xml:space="preserve">
/GJ</t>
    </r>
    <phoneticPr fontId="2"/>
  </si>
  <si>
    <r>
      <t>t-CO</t>
    </r>
    <r>
      <rPr>
        <vertAlign val="subscript"/>
        <sz val="8"/>
        <rFont val="ＭＳ Ｐ明朝"/>
        <family val="1"/>
        <charset val="128"/>
      </rPr>
      <t xml:space="preserve">2
</t>
    </r>
    <r>
      <rPr>
        <sz val="8"/>
        <rFont val="ＭＳ Ｐ明朝"/>
        <family val="1"/>
        <charset val="128"/>
      </rPr>
      <t>/千kWh</t>
    </r>
    <rPh sb="7" eb="8">
      <t>セン</t>
    </rPh>
    <phoneticPr fontId="2"/>
  </si>
  <si>
    <r>
      <t>気化率
m</t>
    </r>
    <r>
      <rPr>
        <vertAlign val="superscript"/>
        <sz val="11"/>
        <color indexed="8"/>
        <rFont val="ＭＳ Ｐ明朝"/>
        <family val="1"/>
        <charset val="128"/>
      </rPr>
      <t>3</t>
    </r>
    <r>
      <rPr>
        <sz val="11"/>
        <color indexed="8"/>
        <rFont val="ＭＳ Ｐ明朝"/>
        <family val="1"/>
        <charset val="128"/>
      </rPr>
      <t>/kg</t>
    </r>
    <rPh sb="0" eb="1">
      <t>キ</t>
    </rPh>
    <rPh sb="1" eb="2">
      <t>カ</t>
    </rPh>
    <rPh sb="2" eb="3">
      <t>リツ</t>
    </rPh>
    <phoneticPr fontId="11"/>
  </si>
  <si>
    <t>千kWh</t>
    <phoneticPr fontId="13"/>
  </si>
  <si>
    <t>GJ</t>
    <phoneticPr fontId="13"/>
  </si>
  <si>
    <t>kg</t>
    <phoneticPr fontId="13"/>
  </si>
  <si>
    <t>ｔ</t>
    <phoneticPr fontId="13"/>
  </si>
  <si>
    <r>
      <t>m</t>
    </r>
    <r>
      <rPr>
        <vertAlign val="superscript"/>
        <sz val="11"/>
        <color indexed="8"/>
        <rFont val="ＭＳ Ｐ明朝"/>
        <family val="1"/>
        <charset val="128"/>
      </rPr>
      <t>3</t>
    </r>
    <phoneticPr fontId="7"/>
  </si>
  <si>
    <r>
      <t>Nm</t>
    </r>
    <r>
      <rPr>
        <sz val="11"/>
        <color indexed="8"/>
        <rFont val="ＭＳ Ｐ明朝"/>
        <family val="1"/>
        <charset val="128"/>
      </rPr>
      <t>3</t>
    </r>
    <phoneticPr fontId="7"/>
  </si>
  <si>
    <t>千Nm3</t>
    <phoneticPr fontId="10"/>
  </si>
  <si>
    <t>kWh</t>
    <phoneticPr fontId="7"/>
  </si>
  <si>
    <t>MJ</t>
    <phoneticPr fontId="7"/>
  </si>
  <si>
    <t>GJ</t>
    <phoneticPr fontId="10"/>
  </si>
  <si>
    <t>プロパン・ブタン混合ガス（LPガス）</t>
    <phoneticPr fontId="11"/>
  </si>
  <si>
    <t>プロパン</t>
    <phoneticPr fontId="11"/>
  </si>
  <si>
    <t>ブタン</t>
    <phoneticPr fontId="11"/>
  </si>
  <si>
    <t>ＬＰガス</t>
    <phoneticPr fontId="11"/>
  </si>
  <si>
    <r>
      <t>CO</t>
    </r>
    <r>
      <rPr>
        <vertAlign val="subscript"/>
        <sz val="10"/>
        <color indexed="8"/>
        <rFont val="ＭＳ Ｐ明朝"/>
        <family val="1"/>
        <charset val="128"/>
      </rPr>
      <t>2</t>
    </r>
    <r>
      <rPr>
        <sz val="10"/>
        <color indexed="8"/>
        <rFont val="ＭＳ Ｐ明朝"/>
        <family val="1"/>
        <charset val="128"/>
      </rPr>
      <t>換算（ｔ-CO</t>
    </r>
    <r>
      <rPr>
        <vertAlign val="subscript"/>
        <sz val="10"/>
        <color indexed="8"/>
        <rFont val="ＭＳ Ｐ明朝"/>
        <family val="1"/>
        <charset val="128"/>
      </rPr>
      <t>2</t>
    </r>
    <r>
      <rPr>
        <sz val="10"/>
        <color indexed="8"/>
        <rFont val="ＭＳ Ｐ明朝"/>
        <family val="1"/>
        <charset val="128"/>
      </rPr>
      <t>）</t>
    </r>
    <phoneticPr fontId="2"/>
  </si>
  <si>
    <r>
      <t>エネルギー起源CO</t>
    </r>
    <r>
      <rPr>
        <vertAlign val="subscript"/>
        <sz val="8"/>
        <color indexed="8"/>
        <rFont val="ＭＳ Ｐ明朝"/>
        <family val="1"/>
        <charset val="128"/>
      </rPr>
      <t>2</t>
    </r>
    <phoneticPr fontId="2"/>
  </si>
  <si>
    <r>
      <t>非エネルギー起源CO</t>
    </r>
    <r>
      <rPr>
        <vertAlign val="subscript"/>
        <sz val="8"/>
        <color indexed="8"/>
        <rFont val="ＭＳ Ｐ明朝"/>
        <family val="1"/>
        <charset val="128"/>
      </rPr>
      <t>2</t>
    </r>
    <phoneticPr fontId="2"/>
  </si>
  <si>
    <r>
      <t>CO</t>
    </r>
    <r>
      <rPr>
        <vertAlign val="subscript"/>
        <sz val="10"/>
        <color indexed="8"/>
        <rFont val="ＭＳ Ｐ明朝"/>
        <family val="1"/>
        <charset val="128"/>
      </rPr>
      <t>2</t>
    </r>
    <r>
      <rPr>
        <sz val="10"/>
        <color indexed="8"/>
        <rFont val="ＭＳ Ｐ明朝"/>
        <family val="1"/>
        <charset val="128"/>
      </rPr>
      <t>換算（ｔ-CO</t>
    </r>
    <r>
      <rPr>
        <vertAlign val="subscript"/>
        <sz val="10"/>
        <color indexed="8"/>
        <rFont val="ＭＳ Ｐ明朝"/>
        <family val="1"/>
        <charset val="128"/>
      </rPr>
      <t>2</t>
    </r>
    <r>
      <rPr>
        <sz val="10"/>
        <color indexed="8"/>
        <rFont val="ＭＳ Ｐ明朝"/>
        <family val="1"/>
        <charset val="128"/>
      </rPr>
      <t>/指標）</t>
    </r>
    <rPh sb="12" eb="14">
      <t>シヒョウ</t>
    </rPh>
    <phoneticPr fontId="2"/>
  </si>
  <si>
    <r>
      <t>エネルギー起源CO</t>
    </r>
    <r>
      <rPr>
        <vertAlign val="subscript"/>
        <sz val="9"/>
        <color indexed="8"/>
        <rFont val="ＭＳ Ｐ明朝"/>
        <family val="1"/>
        <charset val="128"/>
      </rPr>
      <t>2</t>
    </r>
    <r>
      <rPr>
        <sz val="9"/>
        <color indexed="8"/>
        <rFont val="ＭＳ Ｐ明朝"/>
        <family val="1"/>
        <charset val="128"/>
      </rPr>
      <t>排出量原単位</t>
    </r>
    <rPh sb="5" eb="7">
      <t>キゲン</t>
    </rPh>
    <rPh sb="10" eb="12">
      <t>ハイシュツ</t>
    </rPh>
    <rPh sb="12" eb="13">
      <t>リョウ</t>
    </rPh>
    <rPh sb="13" eb="16">
      <t>ゲンタンイ</t>
    </rPh>
    <phoneticPr fontId="2"/>
  </si>
  <si>
    <t>別紙１－１、１－２号</t>
    <rPh sb="0" eb="2">
      <t>ベッシ</t>
    </rPh>
    <rPh sb="9" eb="10">
      <t>ゴウ</t>
    </rPh>
    <phoneticPr fontId="2"/>
  </si>
  <si>
    <t>別紙２号</t>
    <rPh sb="0" eb="2">
      <t>ベッシ</t>
    </rPh>
    <rPh sb="3" eb="4">
      <t>ゴウ</t>
    </rPh>
    <phoneticPr fontId="2"/>
  </si>
  <si>
    <t>別紙３号</t>
    <rPh sb="0" eb="2">
      <t>ベッシ</t>
    </rPh>
    <rPh sb="3" eb="4">
      <t>ゴウ</t>
    </rPh>
    <phoneticPr fontId="2"/>
  </si>
  <si>
    <t>別紙４号</t>
    <rPh sb="0" eb="2">
      <t>ベッシ</t>
    </rPh>
    <rPh sb="3" eb="4">
      <t>ゴウ</t>
    </rPh>
    <phoneticPr fontId="2"/>
  </si>
  <si>
    <t>ドロマイト</t>
    <phoneticPr fontId="2"/>
  </si>
  <si>
    <t>ソーダ石灰ガラス
又は鉄鋼の製造</t>
    <rPh sb="3" eb="5">
      <t>セッカイ</t>
    </rPh>
    <rPh sb="9" eb="10">
      <t>マタ</t>
    </rPh>
    <rPh sb="11" eb="13">
      <t>テッコウ</t>
    </rPh>
    <rPh sb="14" eb="16">
      <t>セイゾウ</t>
    </rPh>
    <phoneticPr fontId="2"/>
  </si>
  <si>
    <t>石炭（一般・輸入）</t>
    <rPh sb="0" eb="2">
      <t>セキタン</t>
    </rPh>
    <rPh sb="3" eb="5">
      <t>イッパン</t>
    </rPh>
    <rPh sb="6" eb="8">
      <t>ユニュウ</t>
    </rPh>
    <phoneticPr fontId="2"/>
  </si>
  <si>
    <t>ナフサ</t>
    <phoneticPr fontId="2"/>
  </si>
  <si>
    <t>液化石油ガス（LPG)</t>
    <rPh sb="0" eb="2">
      <t>エキカ</t>
    </rPh>
    <rPh sb="2" eb="4">
      <t>セキユ</t>
    </rPh>
    <phoneticPr fontId="2"/>
  </si>
  <si>
    <t>天然ガス
（液化天然ガス（LNG)を除く）</t>
    <rPh sb="0" eb="2">
      <t>テンネン</t>
    </rPh>
    <rPh sb="6" eb="8">
      <t>エキカ</t>
    </rPh>
    <rPh sb="8" eb="10">
      <t>テンネン</t>
    </rPh>
    <rPh sb="18" eb="19">
      <t>ノゾ</t>
    </rPh>
    <phoneticPr fontId="2"/>
  </si>
  <si>
    <t>シリコンカーバイトの製造</t>
    <rPh sb="10" eb="12">
      <t>セイゾウ</t>
    </rPh>
    <phoneticPr fontId="2"/>
  </si>
  <si>
    <t>生石灰の製造</t>
    <rPh sb="0" eb="1">
      <t>セイ</t>
    </rPh>
    <rPh sb="1" eb="3">
      <t>セッカイ</t>
    </rPh>
    <rPh sb="4" eb="6">
      <t>セイゾウ</t>
    </rPh>
    <phoneticPr fontId="2"/>
  </si>
  <si>
    <t>生石灰の還元</t>
    <rPh sb="0" eb="3">
      <t>セイセッカイ</t>
    </rPh>
    <rPh sb="4" eb="6">
      <t>カンゲン</t>
    </rPh>
    <phoneticPr fontId="2"/>
  </si>
  <si>
    <t>エチレンの製造</t>
    <rPh sb="5" eb="7">
      <t>セイゾウ</t>
    </rPh>
    <phoneticPr fontId="2"/>
  </si>
  <si>
    <t>カルシウムカーバイトを原料としたアセチレンの使用</t>
    <rPh sb="11" eb="13">
      <t>ゲンリョウ</t>
    </rPh>
    <rPh sb="22" eb="24">
      <t>シヨウ</t>
    </rPh>
    <phoneticPr fontId="2"/>
  </si>
  <si>
    <t>電気炉を使用とした粗鋼の製造</t>
    <rPh sb="0" eb="3">
      <t>デンキロ</t>
    </rPh>
    <rPh sb="4" eb="6">
      <t>シヨウ</t>
    </rPh>
    <rPh sb="9" eb="11">
      <t>ソコウ</t>
    </rPh>
    <rPh sb="12" eb="14">
      <t>セイゾウ</t>
    </rPh>
    <phoneticPr fontId="2"/>
  </si>
  <si>
    <r>
      <t>ドライアイスとしてのCO</t>
    </r>
    <r>
      <rPr>
        <vertAlign val="subscript"/>
        <sz val="11"/>
        <rFont val="ＭＳ Ｐ明朝"/>
        <family val="1"/>
        <charset val="128"/>
      </rPr>
      <t>2</t>
    </r>
    <r>
      <rPr>
        <sz val="11"/>
        <rFont val="ＭＳ Ｐ明朝"/>
        <family val="1"/>
        <charset val="128"/>
      </rPr>
      <t>使用量</t>
    </r>
    <rPh sb="13" eb="16">
      <t>シヨウリョウ</t>
    </rPh>
    <phoneticPr fontId="2"/>
  </si>
  <si>
    <r>
      <t>噴霧器の使用によるCO</t>
    </r>
    <r>
      <rPr>
        <vertAlign val="subscript"/>
        <sz val="11"/>
        <rFont val="ＭＳ Ｐ明朝"/>
        <family val="1"/>
        <charset val="128"/>
      </rPr>
      <t>2</t>
    </r>
    <r>
      <rPr>
        <sz val="11"/>
        <rFont val="ＭＳ Ｐ明朝"/>
        <family val="1"/>
        <charset val="128"/>
      </rPr>
      <t>排出量</t>
    </r>
    <rPh sb="0" eb="3">
      <t>フンムキ</t>
    </rPh>
    <rPh sb="4" eb="6">
      <t>シヨウ</t>
    </rPh>
    <rPh sb="12" eb="15">
      <t>ハイシュツリョウ</t>
    </rPh>
    <phoneticPr fontId="2"/>
  </si>
  <si>
    <t>対策内容</t>
    <rPh sb="0" eb="2">
      <t>タイサク</t>
    </rPh>
    <rPh sb="2" eb="4">
      <t>ナイヨウ</t>
    </rPh>
    <phoneticPr fontId="2"/>
  </si>
  <si>
    <t>廃棄物の焼却及び
製品の製造の用途
への使用</t>
    <rPh sb="0" eb="3">
      <t>ハイキブツ</t>
    </rPh>
    <rPh sb="4" eb="6">
      <t>ショウキャク</t>
    </rPh>
    <rPh sb="6" eb="7">
      <t>オヨ</t>
    </rPh>
    <rPh sb="9" eb="11">
      <t>セイヒン</t>
    </rPh>
    <rPh sb="12" eb="14">
      <t>セイゾウ</t>
    </rPh>
    <rPh sb="15" eb="17">
      <t>ヨウト</t>
    </rPh>
    <rPh sb="20" eb="22">
      <t>シヨウ</t>
    </rPh>
    <phoneticPr fontId="2"/>
  </si>
  <si>
    <r>
      <t>廃油（植物性のもの及び動物性のものを除く）</t>
    </r>
    <r>
      <rPr>
        <sz val="9"/>
        <color indexed="8"/>
        <rFont val="ＭＳ Ｐ明朝"/>
        <family val="1"/>
        <charset val="128"/>
      </rPr>
      <t>から製造される燃料油</t>
    </r>
    <rPh sb="23" eb="25">
      <t>セイゾウ</t>
    </rPh>
    <rPh sb="28" eb="30">
      <t>ネンリョウ</t>
    </rPh>
    <rPh sb="30" eb="31">
      <t>アブラ</t>
    </rPh>
    <phoneticPr fontId="2"/>
  </si>
  <si>
    <t>廃プラスチック類から製造される燃料油（自ら製造するものを除く）</t>
    <rPh sb="0" eb="1">
      <t>ハイ</t>
    </rPh>
    <rPh sb="7" eb="8">
      <t>ルイ</t>
    </rPh>
    <rPh sb="10" eb="12">
      <t>セイゾウ</t>
    </rPh>
    <rPh sb="15" eb="17">
      <t>ネンリョウ</t>
    </rPh>
    <rPh sb="17" eb="18">
      <t>アブラ</t>
    </rPh>
    <rPh sb="19" eb="20">
      <t>ミズカ</t>
    </rPh>
    <rPh sb="21" eb="23">
      <t>セイゾウ</t>
    </rPh>
    <rPh sb="28" eb="29">
      <t>ノゾ</t>
    </rPh>
    <phoneticPr fontId="2"/>
  </si>
  <si>
    <t>アンモニアの製造</t>
    <rPh sb="6" eb="8">
      <t>セイゾウ</t>
    </rPh>
    <phoneticPr fontId="2"/>
  </si>
  <si>
    <t>カルシウムカーバイトの製造</t>
    <rPh sb="11" eb="13">
      <t>セイゾウ</t>
    </rPh>
    <phoneticPr fontId="2"/>
  </si>
  <si>
    <t>対策以外の要因による排出量の減少量の推計</t>
    <rPh sb="0" eb="2">
      <t>タイサク</t>
    </rPh>
    <rPh sb="2" eb="4">
      <t>イガイ</t>
    </rPh>
    <rPh sb="5" eb="7">
      <t>ヨウイン</t>
    </rPh>
    <rPh sb="10" eb="13">
      <t>ハイシュツリョウ</t>
    </rPh>
    <rPh sb="14" eb="17">
      <t>ゲンショウリョウ</t>
    </rPh>
    <rPh sb="18" eb="20">
      <t>スイケイ</t>
    </rPh>
    <phoneticPr fontId="2"/>
  </si>
  <si>
    <t>３　事業所の温室効果ガス排出量</t>
    <rPh sb="2" eb="5">
      <t>ジギョウショ</t>
    </rPh>
    <rPh sb="6" eb="8">
      <t>オンシツ</t>
    </rPh>
    <rPh sb="8" eb="10">
      <t>コウカ</t>
    </rPh>
    <rPh sb="12" eb="15">
      <t>ハイシュツリョウ</t>
    </rPh>
    <phoneticPr fontId="3"/>
  </si>
  <si>
    <t>４　燃料等使用量及び温室効果ガス排出量</t>
    <rPh sb="2" eb="4">
      <t>ネンリョウ</t>
    </rPh>
    <rPh sb="4" eb="5">
      <t>トウ</t>
    </rPh>
    <rPh sb="5" eb="8">
      <t>シヨウリョウ</t>
    </rPh>
    <rPh sb="8" eb="9">
      <t>オヨ</t>
    </rPh>
    <rPh sb="10" eb="12">
      <t>オンシツ</t>
    </rPh>
    <rPh sb="12" eb="14">
      <t>コウカ</t>
    </rPh>
    <rPh sb="16" eb="19">
      <t>ハイシュツリョウ</t>
    </rPh>
    <phoneticPr fontId="2"/>
  </si>
  <si>
    <t>５　温室効果ガス排出の抑制等に関する措置の計画及び実施状況</t>
    <rPh sb="2" eb="4">
      <t>オンシツ</t>
    </rPh>
    <rPh sb="4" eb="6">
      <t>コウカ</t>
    </rPh>
    <rPh sb="8" eb="10">
      <t>ハイシュツ</t>
    </rPh>
    <rPh sb="11" eb="13">
      <t>ヨクセイ</t>
    </rPh>
    <rPh sb="13" eb="14">
      <t>トウ</t>
    </rPh>
    <rPh sb="15" eb="16">
      <t>カン</t>
    </rPh>
    <rPh sb="18" eb="20">
      <t>ソチ</t>
    </rPh>
    <rPh sb="21" eb="23">
      <t>ケイカク</t>
    </rPh>
    <rPh sb="23" eb="24">
      <t>オヨ</t>
    </rPh>
    <rPh sb="25" eb="27">
      <t>ジッシ</t>
    </rPh>
    <rPh sb="27" eb="29">
      <t>ジョウキョウ</t>
    </rPh>
    <phoneticPr fontId="2"/>
  </si>
  <si>
    <t>６　温室効果ガスの過年度における推移</t>
    <rPh sb="2" eb="4">
      <t>オンシツ</t>
    </rPh>
    <rPh sb="4" eb="6">
      <t>コウカ</t>
    </rPh>
    <rPh sb="9" eb="12">
      <t>カネンド</t>
    </rPh>
    <rPh sb="16" eb="18">
      <t>スイイ</t>
    </rPh>
    <phoneticPr fontId="2"/>
  </si>
  <si>
    <t>７　事業者として実施した対策の内容及び対策実施状況に関する自己評価</t>
    <rPh sb="2" eb="5">
      <t>ジギョウシャ</t>
    </rPh>
    <rPh sb="8" eb="10">
      <t>ジッシ</t>
    </rPh>
    <rPh sb="12" eb="14">
      <t>タイサク</t>
    </rPh>
    <rPh sb="15" eb="17">
      <t>ナイヨウ</t>
    </rPh>
    <rPh sb="17" eb="18">
      <t>オヨ</t>
    </rPh>
    <rPh sb="19" eb="21">
      <t>タイサク</t>
    </rPh>
    <rPh sb="21" eb="23">
      <t>ジッシ</t>
    </rPh>
    <rPh sb="23" eb="25">
      <t>ジョウキョウ</t>
    </rPh>
    <rPh sb="26" eb="27">
      <t>カン</t>
    </rPh>
    <rPh sb="29" eb="31">
      <t>ジコ</t>
    </rPh>
    <rPh sb="31" eb="33">
      <t>ヒョウカ</t>
    </rPh>
    <phoneticPr fontId="2"/>
  </si>
  <si>
    <t>コージェネに供給した都市ガス由来排出量</t>
    <rPh sb="6" eb="8">
      <t>キョウキュウ</t>
    </rPh>
    <rPh sb="10" eb="12">
      <t>トシ</t>
    </rPh>
    <rPh sb="14" eb="16">
      <t>ユライ</t>
    </rPh>
    <rPh sb="16" eb="19">
      <t>ハイシュツリョウ</t>
    </rPh>
    <phoneticPr fontId="20"/>
  </si>
  <si>
    <t>事業所外供給に関する排出量</t>
    <rPh sb="0" eb="3">
      <t>ジギョウショ</t>
    </rPh>
    <rPh sb="3" eb="4">
      <t>ガイ</t>
    </rPh>
    <rPh sb="4" eb="6">
      <t>キョウキュウ</t>
    </rPh>
    <rPh sb="7" eb="8">
      <t>カン</t>
    </rPh>
    <rPh sb="10" eb="13">
      <t>ハイシュツリョウ</t>
    </rPh>
    <phoneticPr fontId="20"/>
  </si>
  <si>
    <t>コージェネ電気・熱の外部供給による削減量</t>
    <rPh sb="5" eb="7">
      <t>デンキ</t>
    </rPh>
    <rPh sb="8" eb="9">
      <t>ネツ</t>
    </rPh>
    <rPh sb="10" eb="12">
      <t>ガイブ</t>
    </rPh>
    <rPh sb="12" eb="14">
      <t>キョウキュウ</t>
    </rPh>
    <rPh sb="17" eb="20">
      <t>サクゲンリョウ</t>
    </rPh>
    <phoneticPr fontId="20"/>
  </si>
  <si>
    <t>A</t>
    <phoneticPr fontId="20"/>
  </si>
  <si>
    <r>
      <t>t-CO</t>
    </r>
    <r>
      <rPr>
        <vertAlign val="subscript"/>
        <sz val="9"/>
        <color indexed="8"/>
        <rFont val="ＭＳ Ｐ明朝"/>
        <family val="1"/>
        <charset val="128"/>
      </rPr>
      <t>2</t>
    </r>
    <phoneticPr fontId="2"/>
  </si>
  <si>
    <r>
      <t>t-CO</t>
    </r>
    <r>
      <rPr>
        <vertAlign val="subscript"/>
        <sz val="9"/>
        <color indexed="8"/>
        <rFont val="ＭＳ Ｐ明朝"/>
        <family val="1"/>
        <charset val="128"/>
      </rPr>
      <t>2</t>
    </r>
    <phoneticPr fontId="2"/>
  </si>
  <si>
    <r>
      <t>t-CO</t>
    </r>
    <r>
      <rPr>
        <vertAlign val="subscript"/>
        <sz val="8"/>
        <color indexed="8"/>
        <rFont val="ＭＳ Ｐ明朝"/>
        <family val="1"/>
        <charset val="128"/>
      </rPr>
      <t>2</t>
    </r>
    <r>
      <rPr>
        <sz val="8"/>
        <color indexed="8"/>
        <rFont val="ＭＳ Ｐ明朝"/>
        <family val="1"/>
        <charset val="128"/>
      </rPr>
      <t>/千kWh</t>
    </r>
    <rPh sb="6" eb="7">
      <t>セン</t>
    </rPh>
    <phoneticPr fontId="13"/>
  </si>
  <si>
    <t>８　目標達成に係る措置（その他ガス排出量の削減及び排出量取引を含む。）の計画及び実施状況</t>
    <rPh sb="2" eb="4">
      <t>モクヒョウ</t>
    </rPh>
    <rPh sb="4" eb="6">
      <t>タッセイ</t>
    </rPh>
    <rPh sb="7" eb="8">
      <t>カカワ</t>
    </rPh>
    <rPh sb="9" eb="11">
      <t>ソチ</t>
    </rPh>
    <rPh sb="14" eb="15">
      <t>タ</t>
    </rPh>
    <rPh sb="17" eb="19">
      <t>ハイシュツ</t>
    </rPh>
    <rPh sb="19" eb="20">
      <t>リョウ</t>
    </rPh>
    <rPh sb="21" eb="23">
      <t>サクゲン</t>
    </rPh>
    <rPh sb="23" eb="24">
      <t>オヨ</t>
    </rPh>
    <rPh sb="25" eb="27">
      <t>ハイシュツ</t>
    </rPh>
    <rPh sb="27" eb="28">
      <t>リョウ</t>
    </rPh>
    <rPh sb="28" eb="30">
      <t>トリヒキ</t>
    </rPh>
    <rPh sb="31" eb="32">
      <t>フク</t>
    </rPh>
    <rPh sb="36" eb="38">
      <t>ケイカク</t>
    </rPh>
    <rPh sb="38" eb="39">
      <t>オヨ</t>
    </rPh>
    <rPh sb="40" eb="42">
      <t>ジッシ</t>
    </rPh>
    <rPh sb="42" eb="44">
      <t>ジョウキョウ</t>
    </rPh>
    <phoneticPr fontId="2"/>
  </si>
  <si>
    <t>別紙５号</t>
    <rPh sb="0" eb="2">
      <t>ベッシ</t>
    </rPh>
    <rPh sb="3" eb="4">
      <t>ゴウ</t>
    </rPh>
    <phoneticPr fontId="2"/>
  </si>
  <si>
    <t>nendo</t>
    <phoneticPr fontId="2"/>
  </si>
  <si>
    <t>jigyoushaNo</t>
    <phoneticPr fontId="2"/>
  </si>
  <si>
    <t>jigyoushoNo</t>
    <phoneticPr fontId="2"/>
  </si>
  <si>
    <t>shubetu</t>
    <phoneticPr fontId="2"/>
  </si>
  <si>
    <t>jigyoushomei</t>
    <phoneticPr fontId="2"/>
  </si>
  <si>
    <t>jigyoushosu</t>
    <phoneticPr fontId="2"/>
  </si>
  <si>
    <t>sikuchouson</t>
    <phoneticPr fontId="2"/>
  </si>
  <si>
    <t>tiban</t>
    <phoneticPr fontId="2"/>
  </si>
  <si>
    <t>ona</t>
    <phoneticPr fontId="2"/>
  </si>
  <si>
    <t>sangyoubunrui</t>
    <phoneticPr fontId="2"/>
  </si>
  <si>
    <t>bunruiNo</t>
    <phoneticPr fontId="2"/>
  </si>
  <si>
    <t>jigyounaiyou</t>
    <phoneticPr fontId="2"/>
  </si>
  <si>
    <t>nobeyuka</t>
    <phoneticPr fontId="2"/>
  </si>
  <si>
    <t>shouhyou</t>
    <phoneticPr fontId="2"/>
  </si>
  <si>
    <t>keikakusiki</t>
    <phoneticPr fontId="2"/>
  </si>
  <si>
    <t>keikakushuki</t>
    <phoneticPr fontId="2"/>
  </si>
  <si>
    <t>enekimokuhyo</t>
    <phoneticPr fontId="2"/>
  </si>
  <si>
    <t>sonotamokuhyo</t>
    <phoneticPr fontId="2"/>
  </si>
  <si>
    <t>jougen</t>
    <phoneticPr fontId="2"/>
  </si>
  <si>
    <t>mokuhyo</t>
    <phoneticPr fontId="2"/>
  </si>
  <si>
    <t>kubun</t>
    <phoneticPr fontId="2"/>
  </si>
  <si>
    <t>eneki22</t>
    <phoneticPr fontId="2"/>
  </si>
  <si>
    <t>eneki23</t>
    <phoneticPr fontId="2"/>
  </si>
  <si>
    <t>eneki24</t>
    <phoneticPr fontId="2"/>
  </si>
  <si>
    <t>eneki25</t>
  </si>
  <si>
    <t>eneki26</t>
  </si>
  <si>
    <t>hiene22</t>
    <phoneticPr fontId="2"/>
  </si>
  <si>
    <t>hiene23</t>
    <phoneticPr fontId="2"/>
  </si>
  <si>
    <t>hiene24</t>
  </si>
  <si>
    <t>hiene25</t>
  </si>
  <si>
    <t>hiene26</t>
  </si>
  <si>
    <t>NH322</t>
    <phoneticPr fontId="2"/>
  </si>
  <si>
    <t>NH323</t>
    <phoneticPr fontId="2"/>
  </si>
  <si>
    <t>NH324</t>
  </si>
  <si>
    <t>NH325</t>
  </si>
  <si>
    <t>NH326</t>
  </si>
  <si>
    <t>N2O22</t>
    <phoneticPr fontId="2"/>
  </si>
  <si>
    <t>N2O23</t>
    <phoneticPr fontId="2"/>
  </si>
  <si>
    <t>N2O24</t>
  </si>
  <si>
    <t>N2O25</t>
  </si>
  <si>
    <t>N2O26</t>
  </si>
  <si>
    <t>HFC22</t>
    <phoneticPr fontId="2"/>
  </si>
  <si>
    <t>HFC23</t>
    <phoneticPr fontId="2"/>
  </si>
  <si>
    <t>HFC24</t>
  </si>
  <si>
    <t>HFC25</t>
  </si>
  <si>
    <t>HFC26</t>
  </si>
  <si>
    <t>PFC22</t>
    <phoneticPr fontId="2"/>
  </si>
  <si>
    <t>PFC23</t>
    <phoneticPr fontId="2"/>
  </si>
  <si>
    <t>PFC24</t>
  </si>
  <si>
    <t>PFC25</t>
  </si>
  <si>
    <t>PFC26</t>
  </si>
  <si>
    <t>SF622</t>
    <phoneticPr fontId="2"/>
  </si>
  <si>
    <t>SF623</t>
    <phoneticPr fontId="2"/>
  </si>
  <si>
    <t>SF624</t>
  </si>
  <si>
    <t>SF625</t>
  </si>
  <si>
    <t>SF626</t>
  </si>
  <si>
    <t>tani22</t>
    <phoneticPr fontId="2"/>
  </si>
  <si>
    <t>tani23</t>
    <phoneticPr fontId="2"/>
  </si>
  <si>
    <t>tani24</t>
  </si>
  <si>
    <t>tani25</t>
  </si>
  <si>
    <t>tani26</t>
  </si>
  <si>
    <t>seisan</t>
    <phoneticPr fontId="2"/>
  </si>
  <si>
    <t>seisan21</t>
    <phoneticPr fontId="2"/>
  </si>
  <si>
    <t>seisan22</t>
    <phoneticPr fontId="2"/>
  </si>
  <si>
    <t>seisan23</t>
  </si>
  <si>
    <t>seisan24</t>
  </si>
  <si>
    <t>seisan25</t>
  </si>
  <si>
    <t>seisan26</t>
  </si>
  <si>
    <t>shuka</t>
    <phoneticPr fontId="2"/>
  </si>
  <si>
    <t>shuka21</t>
    <phoneticPr fontId="2"/>
  </si>
  <si>
    <t>shuka22</t>
    <phoneticPr fontId="2"/>
  </si>
  <si>
    <t>shuka23</t>
  </si>
  <si>
    <t>shuka24</t>
  </si>
  <si>
    <t>shuka25</t>
  </si>
  <si>
    <t>shuka26</t>
  </si>
  <si>
    <t>ninzu</t>
    <phoneticPr fontId="2"/>
  </si>
  <si>
    <t>ninzu21</t>
    <phoneticPr fontId="2"/>
  </si>
  <si>
    <t>ninzu22</t>
    <phoneticPr fontId="2"/>
  </si>
  <si>
    <t>ninzu23</t>
  </si>
  <si>
    <t>ninzu24</t>
  </si>
  <si>
    <t>ninzu25</t>
  </si>
  <si>
    <t>ninzu26</t>
  </si>
  <si>
    <t>yuka</t>
    <phoneticPr fontId="2"/>
  </si>
  <si>
    <t>yuka21</t>
    <phoneticPr fontId="2"/>
  </si>
  <si>
    <t>yuka22</t>
    <phoneticPr fontId="2"/>
  </si>
  <si>
    <t>yuka23</t>
  </si>
  <si>
    <t>yuka24</t>
  </si>
  <si>
    <t>yuka25</t>
  </si>
  <si>
    <t>yuka26</t>
  </si>
  <si>
    <t>sonotaname</t>
    <phoneticPr fontId="2"/>
  </si>
  <si>
    <t>sonotatani</t>
    <phoneticPr fontId="2"/>
  </si>
  <si>
    <t>sonota21</t>
    <phoneticPr fontId="2"/>
  </si>
  <si>
    <t>sonota22</t>
    <phoneticPr fontId="2"/>
  </si>
  <si>
    <t>sonota23</t>
  </si>
  <si>
    <t>sonota24</t>
  </si>
  <si>
    <t>sonota25</t>
  </si>
  <si>
    <t>sonota26</t>
  </si>
  <si>
    <t>1-1(23)nenryo</t>
    <phoneticPr fontId="2"/>
  </si>
  <si>
    <t>genyu</t>
    <phoneticPr fontId="2"/>
  </si>
  <si>
    <t>NGL</t>
    <phoneticPr fontId="2"/>
  </si>
  <si>
    <t>gasorin</t>
    <phoneticPr fontId="2"/>
  </si>
  <si>
    <t>nahusa</t>
    <phoneticPr fontId="2"/>
  </si>
  <si>
    <t>toyu</t>
    <phoneticPr fontId="2"/>
  </si>
  <si>
    <t>keiyu</t>
    <phoneticPr fontId="2"/>
  </si>
  <si>
    <t>juyuA</t>
    <phoneticPr fontId="2"/>
  </si>
  <si>
    <t>juyuBC</t>
    <phoneticPr fontId="2"/>
  </si>
  <si>
    <t>asufaruto</t>
    <phoneticPr fontId="2"/>
  </si>
  <si>
    <t>sekyukokusu</t>
    <phoneticPr fontId="2"/>
  </si>
  <si>
    <t>LPG</t>
    <phoneticPr fontId="2"/>
  </si>
  <si>
    <t>tankasuisogasu</t>
    <phoneticPr fontId="2"/>
  </si>
  <si>
    <t>LNG</t>
    <phoneticPr fontId="2"/>
  </si>
  <si>
    <t>tennengasu</t>
    <phoneticPr fontId="2"/>
  </si>
  <si>
    <t>genryou</t>
    <phoneticPr fontId="2"/>
  </si>
  <si>
    <t>ipan</t>
    <phoneticPr fontId="2"/>
  </si>
  <si>
    <t>muen</t>
    <phoneticPr fontId="2"/>
  </si>
  <si>
    <t>sekitankokusu</t>
    <phoneticPr fontId="2"/>
  </si>
  <si>
    <t>korutaru</t>
    <phoneticPr fontId="2"/>
  </si>
  <si>
    <t>kokusurogasu</t>
    <phoneticPr fontId="2"/>
  </si>
  <si>
    <t>kourogasu</t>
    <phoneticPr fontId="2"/>
  </si>
  <si>
    <t>tenrogasu</t>
    <phoneticPr fontId="2"/>
  </si>
  <si>
    <t>13A45</t>
    <phoneticPr fontId="2"/>
  </si>
  <si>
    <t>13A43.12</t>
    <phoneticPr fontId="2"/>
  </si>
  <si>
    <t>13A46.04</t>
    <phoneticPr fontId="2"/>
  </si>
  <si>
    <t>12A41.86</t>
    <phoneticPr fontId="2"/>
  </si>
  <si>
    <t>6A29.3</t>
    <phoneticPr fontId="2"/>
  </si>
  <si>
    <t>sonota1</t>
    <phoneticPr fontId="2"/>
  </si>
  <si>
    <t>sonota2</t>
    <phoneticPr fontId="2"/>
  </si>
  <si>
    <t>sangyoujouki</t>
    <phoneticPr fontId="2"/>
  </si>
  <si>
    <t>igaijouki</t>
    <phoneticPr fontId="2"/>
  </si>
  <si>
    <t>onsui</t>
    <phoneticPr fontId="2"/>
  </si>
  <si>
    <t>reisui</t>
    <phoneticPr fontId="2"/>
  </si>
  <si>
    <t>itennetu</t>
    <phoneticPr fontId="2"/>
  </si>
  <si>
    <t>hiruma</t>
    <phoneticPr fontId="2"/>
  </si>
  <si>
    <t>yakan</t>
    <phoneticPr fontId="2"/>
  </si>
  <si>
    <t>sonotadenki</t>
    <phoneticPr fontId="2"/>
  </si>
  <si>
    <t>itendenki</t>
    <phoneticPr fontId="2"/>
  </si>
  <si>
    <t>jikadenki</t>
    <phoneticPr fontId="2"/>
  </si>
  <si>
    <t>netukyokyu</t>
    <phoneticPr fontId="2"/>
  </si>
  <si>
    <t>denkikyokyu</t>
    <phoneticPr fontId="2"/>
  </si>
  <si>
    <t>1-1(23)hoka</t>
    <phoneticPr fontId="2"/>
  </si>
  <si>
    <t>sonota1Name</t>
    <phoneticPr fontId="2"/>
  </si>
  <si>
    <t>sonota1siyoutani</t>
    <phoneticPr fontId="2"/>
  </si>
  <si>
    <t>sonota1neturyo</t>
    <phoneticPr fontId="2"/>
  </si>
  <si>
    <t>sonota1neturyotani</t>
    <phoneticPr fontId="2"/>
  </si>
  <si>
    <t>sonota1keisu</t>
    <phoneticPr fontId="2"/>
  </si>
  <si>
    <t>sonota2Name</t>
    <phoneticPr fontId="2"/>
  </si>
  <si>
    <t>sonota2siyoutani</t>
  </si>
  <si>
    <t>sonota2neturyo</t>
  </si>
  <si>
    <t>sonota2neturyotani</t>
  </si>
  <si>
    <t>sonota2keisu</t>
  </si>
  <si>
    <t>seiseinetukeisu</t>
    <phoneticPr fontId="2"/>
  </si>
  <si>
    <t>seiseidenkikeisu</t>
    <phoneticPr fontId="2"/>
  </si>
  <si>
    <t>kojene</t>
    <phoneticPr fontId="2"/>
  </si>
  <si>
    <t>1-1(24)nenryo</t>
    <phoneticPr fontId="2"/>
  </si>
  <si>
    <t>1-1(24)hoka</t>
    <phoneticPr fontId="2"/>
  </si>
  <si>
    <t>1-1(25)nenryo</t>
    <phoneticPr fontId="2"/>
  </si>
  <si>
    <t>1-1(25)hoka</t>
    <phoneticPr fontId="2"/>
  </si>
  <si>
    <t>1-1(26)nenryo</t>
    <phoneticPr fontId="2"/>
  </si>
  <si>
    <t>1-1(26)hoka</t>
    <phoneticPr fontId="2"/>
  </si>
  <si>
    <t>1-2(23)sonotanenryo</t>
    <phoneticPr fontId="2"/>
  </si>
  <si>
    <t>haiyu</t>
    <phoneticPr fontId="2"/>
  </si>
  <si>
    <t>seni</t>
    <phoneticPr fontId="2"/>
  </si>
  <si>
    <t>gomutaiya</t>
    <phoneticPr fontId="2"/>
  </si>
  <si>
    <t>pura</t>
    <phoneticPr fontId="2"/>
  </si>
  <si>
    <t>sonotapura</t>
    <phoneticPr fontId="2"/>
  </si>
  <si>
    <t>RPF</t>
    <phoneticPr fontId="2"/>
  </si>
  <si>
    <t>RDF</t>
    <phoneticPr fontId="2"/>
  </si>
  <si>
    <t>neuryohaiyu</t>
    <phoneticPr fontId="2"/>
  </si>
  <si>
    <t>nenryopurayu</t>
    <phoneticPr fontId="2"/>
  </si>
  <si>
    <t>nenryoRPF</t>
    <phoneticPr fontId="2"/>
  </si>
  <si>
    <t>nenryoRDF</t>
    <phoneticPr fontId="2"/>
  </si>
  <si>
    <t>semento</t>
    <phoneticPr fontId="2"/>
  </si>
  <si>
    <t>seisekaisekai</t>
    <phoneticPr fontId="2"/>
  </si>
  <si>
    <t>seisekaidoro</t>
    <phoneticPr fontId="2"/>
  </si>
  <si>
    <t>sodasekai</t>
    <phoneticPr fontId="2"/>
  </si>
  <si>
    <t>sodadoro</t>
    <phoneticPr fontId="2"/>
  </si>
  <si>
    <t>sodahaiseizou</t>
    <phoneticPr fontId="2"/>
  </si>
  <si>
    <t>sodahaisiyo</t>
    <phoneticPr fontId="2"/>
  </si>
  <si>
    <t>NH3sekitan</t>
    <phoneticPr fontId="2"/>
  </si>
  <si>
    <t>NH3nahusa</t>
    <phoneticPr fontId="2"/>
  </si>
  <si>
    <t>NH3sekiyukokusu</t>
    <phoneticPr fontId="2"/>
  </si>
  <si>
    <t>NH3LPG</t>
    <phoneticPr fontId="2"/>
  </si>
  <si>
    <t>NH3LNG</t>
    <phoneticPr fontId="2"/>
  </si>
  <si>
    <t>NH3tennengasu</t>
    <phoneticPr fontId="2"/>
  </si>
  <si>
    <t>NH3kokusugasu</t>
    <phoneticPr fontId="2"/>
  </si>
  <si>
    <t>NH3tankasuisogasu</t>
    <phoneticPr fontId="2"/>
  </si>
  <si>
    <t>sirikon</t>
    <phoneticPr fontId="2"/>
  </si>
  <si>
    <t>Caseizou</t>
    <phoneticPr fontId="2"/>
  </si>
  <si>
    <t>Cakangen</t>
    <phoneticPr fontId="2"/>
  </si>
  <si>
    <t>etiren</t>
    <phoneticPr fontId="2"/>
  </si>
  <si>
    <t>asetiren</t>
    <phoneticPr fontId="2"/>
  </si>
  <si>
    <t>soko</t>
    <phoneticPr fontId="2"/>
  </si>
  <si>
    <t>doraiaisu</t>
    <phoneticPr fontId="2"/>
  </si>
  <si>
    <t>hunmuki</t>
    <phoneticPr fontId="2"/>
  </si>
  <si>
    <t>sonota3</t>
    <phoneticPr fontId="2"/>
  </si>
  <si>
    <t>NH3</t>
    <phoneticPr fontId="2"/>
  </si>
  <si>
    <t>N2O</t>
    <phoneticPr fontId="2"/>
  </si>
  <si>
    <t>HFC1</t>
    <phoneticPr fontId="2"/>
  </si>
  <si>
    <t>HFC2</t>
    <phoneticPr fontId="2"/>
  </si>
  <si>
    <t>PFC1</t>
    <phoneticPr fontId="2"/>
  </si>
  <si>
    <t>PFC2</t>
    <phoneticPr fontId="2"/>
  </si>
  <si>
    <t>SF6</t>
    <phoneticPr fontId="2"/>
  </si>
  <si>
    <t>1-2(23)sonotahoka</t>
    <phoneticPr fontId="2"/>
  </si>
  <si>
    <t>sonota1keisutani</t>
    <phoneticPr fontId="2"/>
  </si>
  <si>
    <t>sonota2siyoutani</t>
    <phoneticPr fontId="2"/>
  </si>
  <si>
    <t>sonota2keisu</t>
    <phoneticPr fontId="2"/>
  </si>
  <si>
    <t>sonota2keisutani</t>
    <phoneticPr fontId="2"/>
  </si>
  <si>
    <t>sonota3Name</t>
    <phoneticPr fontId="2"/>
  </si>
  <si>
    <t>sonota3siyoutani</t>
    <phoneticPr fontId="2"/>
  </si>
  <si>
    <t>sonota3keisu</t>
    <phoneticPr fontId="2"/>
  </si>
  <si>
    <t>sonota3keisutani</t>
    <phoneticPr fontId="2"/>
  </si>
  <si>
    <t>HFC1Name</t>
    <phoneticPr fontId="2"/>
  </si>
  <si>
    <t>HFC1siyoutani</t>
    <phoneticPr fontId="2"/>
  </si>
  <si>
    <t>HFC1keisu</t>
    <phoneticPr fontId="2"/>
  </si>
  <si>
    <t>HFC1keisutani</t>
    <phoneticPr fontId="2"/>
  </si>
  <si>
    <t>HFC2Name</t>
    <phoneticPr fontId="2"/>
  </si>
  <si>
    <t>HFC2siyoutani</t>
    <phoneticPr fontId="2"/>
  </si>
  <si>
    <t>HFC2keisu</t>
    <phoneticPr fontId="2"/>
  </si>
  <si>
    <t>HFC2keisutani</t>
    <phoneticPr fontId="2"/>
  </si>
  <si>
    <t>PFC1Name</t>
    <phoneticPr fontId="2"/>
  </si>
  <si>
    <t>PFC1siyoutani</t>
    <phoneticPr fontId="2"/>
  </si>
  <si>
    <t>PFC1keisu</t>
    <phoneticPr fontId="2"/>
  </si>
  <si>
    <t>PFC1keisutani</t>
    <phoneticPr fontId="2"/>
  </si>
  <si>
    <t>PFC2Name</t>
    <phoneticPr fontId="2"/>
  </si>
  <si>
    <t>PFC2siyou</t>
    <phoneticPr fontId="2"/>
  </si>
  <si>
    <t>PFC2keisu</t>
    <phoneticPr fontId="2"/>
  </si>
  <si>
    <t>PFC2keisutani</t>
    <phoneticPr fontId="2"/>
  </si>
  <si>
    <t>1-2(24)sonotanenryo</t>
    <phoneticPr fontId="2"/>
  </si>
  <si>
    <t>1-2(24)sonotahoka</t>
    <phoneticPr fontId="2"/>
  </si>
  <si>
    <t>1-2(25)sonotanenryo</t>
    <phoneticPr fontId="2"/>
  </si>
  <si>
    <t>1-2(25)sonotahoka</t>
    <phoneticPr fontId="2"/>
  </si>
  <si>
    <t>1-2(26)sonotanenryo</t>
    <phoneticPr fontId="2"/>
  </si>
  <si>
    <t>1-2(26)sonotahoka</t>
    <phoneticPr fontId="2"/>
  </si>
  <si>
    <t>besi2</t>
    <phoneticPr fontId="2"/>
  </si>
  <si>
    <t>chukubun1</t>
    <phoneticPr fontId="2"/>
  </si>
  <si>
    <t>naiyou1</t>
    <phoneticPr fontId="2"/>
  </si>
  <si>
    <t>jiki1</t>
    <phoneticPr fontId="2"/>
  </si>
  <si>
    <t>bikou1</t>
    <phoneticPr fontId="2"/>
  </si>
  <si>
    <t>chukubun2</t>
  </si>
  <si>
    <t>naiyou2</t>
  </si>
  <si>
    <t>jiki2</t>
  </si>
  <si>
    <t>bikou2</t>
  </si>
  <si>
    <t>chukubun3</t>
  </si>
  <si>
    <t>naiyou3</t>
  </si>
  <si>
    <t>jiki3</t>
  </si>
  <si>
    <t>bikou3</t>
  </si>
  <si>
    <t>chukubun4</t>
  </si>
  <si>
    <t>naiyou4</t>
  </si>
  <si>
    <t>jiki4</t>
  </si>
  <si>
    <t>bikou4</t>
  </si>
  <si>
    <t>chukubun5</t>
  </si>
  <si>
    <t>naiyou5</t>
  </si>
  <si>
    <t>jiki5</t>
  </si>
  <si>
    <t>bikou5</t>
  </si>
  <si>
    <t>chukubun6</t>
  </si>
  <si>
    <t>naiyou6</t>
  </si>
  <si>
    <t>jiki6</t>
  </si>
  <si>
    <t>bikou6</t>
  </si>
  <si>
    <t>chukubun7</t>
  </si>
  <si>
    <t>naiyou7</t>
  </si>
  <si>
    <t>jiki7</t>
  </si>
  <si>
    <t>bikou7</t>
  </si>
  <si>
    <t>chukubun8</t>
  </si>
  <si>
    <t>naiyou8</t>
  </si>
  <si>
    <t>jiki8</t>
  </si>
  <si>
    <t>bikou8</t>
  </si>
  <si>
    <t>chukubun9</t>
  </si>
  <si>
    <t>naiyou9</t>
  </si>
  <si>
    <t>jiki9</t>
  </si>
  <si>
    <t>bikou9</t>
  </si>
  <si>
    <t>chukubun10</t>
  </si>
  <si>
    <t>naiyou10</t>
  </si>
  <si>
    <t>jiki10</t>
  </si>
  <si>
    <t>bikou10</t>
  </si>
  <si>
    <t>chukubun11</t>
  </si>
  <si>
    <t>naiyou11</t>
  </si>
  <si>
    <t>jiki11</t>
  </si>
  <si>
    <t>bikou11</t>
  </si>
  <si>
    <t>chukubun12</t>
  </si>
  <si>
    <t>naiyou12</t>
  </si>
  <si>
    <t>jiki12</t>
  </si>
  <si>
    <t>bikou12</t>
  </si>
  <si>
    <t>chukubun13</t>
  </si>
  <si>
    <t>naiyou13</t>
  </si>
  <si>
    <t>jiki13</t>
  </si>
  <si>
    <t>bikou13</t>
  </si>
  <si>
    <t>chukubun14</t>
  </si>
  <si>
    <t>naiyou14</t>
  </si>
  <si>
    <t>jiki14</t>
  </si>
  <si>
    <t>bikou14</t>
  </si>
  <si>
    <t>chukubun15</t>
  </si>
  <si>
    <t>naiyou15</t>
  </si>
  <si>
    <t>jiki15</t>
  </si>
  <si>
    <t>bikou15</t>
  </si>
  <si>
    <t>haishutu16</t>
  </si>
  <si>
    <t>haishutu17</t>
  </si>
  <si>
    <t>haishutu18</t>
  </si>
  <si>
    <t>haishutu19</t>
  </si>
  <si>
    <t>haishutu20</t>
  </si>
  <si>
    <t>haishutu21</t>
  </si>
  <si>
    <t>haishutu22</t>
  </si>
  <si>
    <t>haishutu23</t>
  </si>
  <si>
    <t>haishutu24</t>
  </si>
  <si>
    <t>haishutu25</t>
  </si>
  <si>
    <t>haishutu26</t>
  </si>
  <si>
    <t>gentani16</t>
  </si>
  <si>
    <t>gentani17</t>
  </si>
  <si>
    <t>gentani18</t>
  </si>
  <si>
    <t>gentani19</t>
  </si>
  <si>
    <t>gentani20</t>
  </si>
  <si>
    <t>gentani21</t>
  </si>
  <si>
    <t>gentani22</t>
  </si>
  <si>
    <t>gentani23</t>
  </si>
  <si>
    <t>gentani24</t>
  </si>
  <si>
    <t>gentani25</t>
  </si>
  <si>
    <t>gentani26</t>
  </si>
  <si>
    <t>B(1)</t>
    <phoneticPr fontId="2"/>
  </si>
  <si>
    <t>B(2)</t>
    <phoneticPr fontId="2"/>
  </si>
  <si>
    <t>No1</t>
    <phoneticPr fontId="19"/>
  </si>
  <si>
    <t>No2</t>
  </si>
  <si>
    <t>No3</t>
  </si>
  <si>
    <t>No4</t>
  </si>
  <si>
    <t>No5</t>
  </si>
  <si>
    <t>No6</t>
  </si>
  <si>
    <t>No7</t>
  </si>
  <si>
    <t>No8</t>
  </si>
  <si>
    <t>No9</t>
  </si>
  <si>
    <t>No10</t>
  </si>
  <si>
    <t>No11</t>
  </si>
  <si>
    <t>No12</t>
  </si>
  <si>
    <t>No13</t>
  </si>
  <si>
    <t>No14</t>
  </si>
  <si>
    <t>No15</t>
  </si>
  <si>
    <t>kouka1(23)</t>
  </si>
  <si>
    <t>kouka1(24)</t>
  </si>
  <si>
    <t>kouka1(25)</t>
  </si>
  <si>
    <t>kouka1(26)</t>
  </si>
  <si>
    <t>sakugenryo2</t>
  </si>
  <si>
    <t>sakugenryo3</t>
  </si>
  <si>
    <t>sakugenryo4</t>
  </si>
  <si>
    <t>sakugenryo5</t>
  </si>
  <si>
    <t>sakugenryo6</t>
  </si>
  <si>
    <t>sakugenryo7</t>
  </si>
  <si>
    <t>sakugenryo8</t>
  </si>
  <si>
    <t>sakugenryo9</t>
  </si>
  <si>
    <t>sakugenryo10</t>
  </si>
  <si>
    <t>sakugenryo11</t>
  </si>
  <si>
    <t>sakugenryo12</t>
  </si>
  <si>
    <t>sakugenryo13</t>
  </si>
  <si>
    <t>sakugenryo14</t>
  </si>
  <si>
    <t>sakugenryo15</t>
  </si>
  <si>
    <t>kouka2(23)</t>
  </si>
  <si>
    <t>kouka2(24)</t>
  </si>
  <si>
    <t>kouka2(25)</t>
  </si>
  <si>
    <t>kouka2(26)</t>
  </si>
  <si>
    <t>kouka3(23)</t>
  </si>
  <si>
    <t>kouka3(24)</t>
  </si>
  <si>
    <t>kouka3(25)</t>
  </si>
  <si>
    <t>kouka3(26)</t>
  </si>
  <si>
    <t>kouka4(23)</t>
  </si>
  <si>
    <t>kouka4(24)</t>
  </si>
  <si>
    <t>kouka4(25)</t>
  </si>
  <si>
    <t>kouka4(26)</t>
  </si>
  <si>
    <t>kouka5(23)</t>
  </si>
  <si>
    <t>kouka5(24)</t>
  </si>
  <si>
    <t>kouka5(25)</t>
  </si>
  <si>
    <t>kouka5(26)</t>
  </si>
  <si>
    <t>kouka6(23)</t>
  </si>
  <si>
    <t>kouka6(24)</t>
  </si>
  <si>
    <t>kouka6(25)</t>
  </si>
  <si>
    <t>kouka6(26)</t>
  </si>
  <si>
    <t>kouka7(23)</t>
  </si>
  <si>
    <t>kouka7(24)</t>
  </si>
  <si>
    <t>kouka7(25)</t>
  </si>
  <si>
    <t>kouka7(26)</t>
  </si>
  <si>
    <t>kouka8(23)</t>
  </si>
  <si>
    <t>kouka8(24)</t>
  </si>
  <si>
    <t>kouka8(25)</t>
  </si>
  <si>
    <t>kouka8(26)</t>
  </si>
  <si>
    <t>kouka9(23)</t>
  </si>
  <si>
    <t>kouka9(24)</t>
  </si>
  <si>
    <t>kouka9(25)</t>
  </si>
  <si>
    <t>kouka9(26)</t>
  </si>
  <si>
    <t>kouka10(23)</t>
  </si>
  <si>
    <t>kouka10(24)</t>
  </si>
  <si>
    <t>kouka10(25)</t>
  </si>
  <si>
    <t>kouka10(26)</t>
  </si>
  <si>
    <t>kouka11(23)</t>
  </si>
  <si>
    <t>kouka11(24)</t>
  </si>
  <si>
    <t>kouka11(25)</t>
  </si>
  <si>
    <t>kouka11(26)</t>
  </si>
  <si>
    <t>kouka13(23)</t>
  </si>
  <si>
    <t>kouka13(24)</t>
  </si>
  <si>
    <t>kouka13(25)</t>
  </si>
  <si>
    <t>kouka13(26)</t>
  </si>
  <si>
    <t>kouka12(23)</t>
  </si>
  <si>
    <t>kouka12(24)</t>
  </si>
  <si>
    <t>kouka12(25)</t>
  </si>
  <si>
    <t>kouka12(26)</t>
  </si>
  <si>
    <t>kouka14(23)</t>
  </si>
  <si>
    <t>kouka14(24)</t>
  </si>
  <si>
    <t>kouka14(25)</t>
  </si>
  <si>
    <t>kouka14(26)</t>
  </si>
  <si>
    <t>kouka15(23)</t>
  </si>
  <si>
    <t>kouka15(24)</t>
  </si>
  <si>
    <t>kouka15(25)</t>
  </si>
  <si>
    <t>kouka15(26)</t>
  </si>
  <si>
    <t>taisakuigai23</t>
  </si>
  <si>
    <t>taisakuigai24</t>
  </si>
  <si>
    <t>taisakuigai25</t>
  </si>
  <si>
    <t>taisakuigai26</t>
  </si>
  <si>
    <t>besi3</t>
    <phoneticPr fontId="2"/>
  </si>
  <si>
    <t>haishutu14</t>
    <phoneticPr fontId="2"/>
  </si>
  <si>
    <t>haishutu15</t>
    <phoneticPr fontId="2"/>
  </si>
  <si>
    <t>gentani14</t>
    <phoneticPr fontId="2"/>
  </si>
  <si>
    <t>gentani15</t>
    <phoneticPr fontId="2"/>
  </si>
  <si>
    <t>besi4</t>
    <phoneticPr fontId="2"/>
  </si>
  <si>
    <t>jiyu</t>
    <phoneticPr fontId="2"/>
  </si>
  <si>
    <t>besi5kouka</t>
    <phoneticPr fontId="19"/>
  </si>
  <si>
    <t>No1</t>
    <phoneticPr fontId="19"/>
  </si>
  <si>
    <t>naiyou1</t>
    <phoneticPr fontId="19"/>
  </si>
  <si>
    <t>sakugenryo1</t>
    <phoneticPr fontId="19"/>
  </si>
  <si>
    <t>kouka1(22)</t>
    <phoneticPr fontId="19"/>
  </si>
  <si>
    <t>kouka2(22)</t>
    <phoneticPr fontId="19"/>
  </si>
  <si>
    <t>kouka3(22)</t>
    <phoneticPr fontId="19"/>
  </si>
  <si>
    <t>kouka4(22)</t>
    <phoneticPr fontId="19"/>
  </si>
  <si>
    <t>kouka5(22)</t>
    <phoneticPr fontId="19"/>
  </si>
  <si>
    <t>kouka6(22)</t>
    <phoneticPr fontId="19"/>
  </si>
  <si>
    <t>kouka7(22)</t>
    <phoneticPr fontId="19"/>
  </si>
  <si>
    <t>kouka8(22)</t>
    <phoneticPr fontId="19"/>
  </si>
  <si>
    <t>kouka9(22)</t>
    <phoneticPr fontId="19"/>
  </si>
  <si>
    <t>kouka10(22)</t>
    <phoneticPr fontId="19"/>
  </si>
  <si>
    <t>kouka11(22)</t>
    <phoneticPr fontId="19"/>
  </si>
  <si>
    <t>kouka12(22)</t>
    <phoneticPr fontId="19"/>
  </si>
  <si>
    <t>kouka13(22)</t>
    <phoneticPr fontId="19"/>
  </si>
  <si>
    <t>kouka14(22)</t>
    <phoneticPr fontId="19"/>
  </si>
  <si>
    <t>kouka15(22)</t>
    <phoneticPr fontId="19"/>
  </si>
  <si>
    <t>besi5sonota</t>
    <phoneticPr fontId="19"/>
  </si>
  <si>
    <t>enekibikou</t>
    <phoneticPr fontId="19"/>
  </si>
  <si>
    <t>sonotabikou</t>
    <phoneticPr fontId="19"/>
  </si>
  <si>
    <t>koukatorihikigoukeibikou</t>
    <phoneticPr fontId="19"/>
  </si>
  <si>
    <t>taisakuigai22</t>
    <phoneticPr fontId="19"/>
  </si>
  <si>
    <t>taisakuigaibikou</t>
    <phoneticPr fontId="19"/>
  </si>
  <si>
    <r>
      <t>t-CO</t>
    </r>
    <r>
      <rPr>
        <vertAlign val="subscript"/>
        <sz val="9"/>
        <color indexed="8"/>
        <rFont val="ＭＳ Ｐ明朝"/>
        <family val="1"/>
        <charset val="128"/>
      </rPr>
      <t>2</t>
    </r>
    <phoneticPr fontId="7"/>
  </si>
  <si>
    <t>気体燃料
圧力</t>
    <rPh sb="0" eb="2">
      <t>キタイ</t>
    </rPh>
    <rPh sb="2" eb="4">
      <t>ネンリョウ</t>
    </rPh>
    <rPh sb="5" eb="7">
      <t>アツリョク</t>
    </rPh>
    <phoneticPr fontId="2"/>
  </si>
  <si>
    <t>気体燃料
温度</t>
    <rPh sb="0" eb="2">
      <t>キタイ</t>
    </rPh>
    <rPh sb="2" eb="4">
      <t>ネンリョウ</t>
    </rPh>
    <rPh sb="5" eb="7">
      <t>オンド</t>
    </rPh>
    <phoneticPr fontId="2"/>
  </si>
  <si>
    <t>その他温室効果ガス排出量の削減効果の推計</t>
    <rPh sb="2" eb="3">
      <t>タ</t>
    </rPh>
    <rPh sb="3" eb="5">
      <t>オンシツ</t>
    </rPh>
    <rPh sb="5" eb="7">
      <t>コウカ</t>
    </rPh>
    <rPh sb="9" eb="12">
      <t>ハイシュツリョウ</t>
    </rPh>
    <rPh sb="13" eb="15">
      <t>サクゲン</t>
    </rPh>
    <rPh sb="15" eb="17">
      <t>コウカ</t>
    </rPh>
    <rPh sb="18" eb="20">
      <t>スイケイ</t>
    </rPh>
    <phoneticPr fontId="2"/>
  </si>
  <si>
    <t>事業所の地球温暖化対策計画・実施状況報告（B事業所用）　</t>
    <rPh sb="22" eb="25">
      <t>ジギョウショ</t>
    </rPh>
    <rPh sb="25" eb="26">
      <t>ヨウ</t>
    </rPh>
    <phoneticPr fontId="2"/>
  </si>
  <si>
    <t>計　画　期　間</t>
    <rPh sb="0" eb="1">
      <t>ケイ</t>
    </rPh>
    <rPh sb="2" eb="3">
      <t>ガ</t>
    </rPh>
    <rPh sb="4" eb="5">
      <t>キ</t>
    </rPh>
    <rPh sb="6" eb="7">
      <t>アイダ</t>
    </rPh>
    <phoneticPr fontId="2"/>
  </si>
  <si>
    <t>B事業所(2)</t>
    <rPh sb="3" eb="4">
      <t>ショ</t>
    </rPh>
    <phoneticPr fontId="2"/>
  </si>
  <si>
    <t>B事業所</t>
  </si>
  <si>
    <t>B事業所</t>
    <rPh sb="1" eb="4">
      <t>ジギョウショ</t>
    </rPh>
    <phoneticPr fontId="13"/>
  </si>
  <si>
    <t>B事業所</t>
    <rPh sb="1" eb="4">
      <t>ジギョウショ</t>
    </rPh>
    <phoneticPr fontId="9"/>
  </si>
  <si>
    <t>B事業所</t>
    <phoneticPr fontId="8"/>
  </si>
  <si>
    <t>B事業所</t>
    <rPh sb="1" eb="4">
      <t>ジギョウショ</t>
    </rPh>
    <phoneticPr fontId="8"/>
  </si>
  <si>
    <t>B事業所</t>
    <phoneticPr fontId="2"/>
  </si>
  <si>
    <t>B事業所</t>
    <phoneticPr fontId="4"/>
  </si>
  <si>
    <t>④</t>
    <phoneticPr fontId="8"/>
  </si>
  <si>
    <t>百万円/年</t>
    <rPh sb="0" eb="2">
      <t>ヒャクマン</t>
    </rPh>
    <rPh sb="2" eb="3">
      <t>エン</t>
    </rPh>
    <rPh sb="4" eb="5">
      <t>ネン</t>
    </rPh>
    <phoneticPr fontId="2"/>
  </si>
  <si>
    <t>kg</t>
    <phoneticPr fontId="9"/>
  </si>
  <si>
    <t>t-C/GJ</t>
    <phoneticPr fontId="7"/>
  </si>
  <si>
    <t>ﾊﾞｰｼﾞｮﾝ</t>
    <phoneticPr fontId="19"/>
  </si>
  <si>
    <t>燃料単位換算・算定報告様式①換算後ROUND処理追加</t>
    <rPh sb="0" eb="2">
      <t>ネンリョウ</t>
    </rPh>
    <rPh sb="2" eb="4">
      <t>タンイ</t>
    </rPh>
    <rPh sb="4" eb="6">
      <t>カンザン</t>
    </rPh>
    <rPh sb="7" eb="9">
      <t>サンテイ</t>
    </rPh>
    <rPh sb="9" eb="11">
      <t>ホウコク</t>
    </rPh>
    <rPh sb="11" eb="13">
      <t>ヨウシキ</t>
    </rPh>
    <rPh sb="14" eb="16">
      <t>カンザン</t>
    </rPh>
    <rPh sb="16" eb="17">
      <t>ゴ</t>
    </rPh>
    <rPh sb="22" eb="24">
      <t>ショリ</t>
    </rPh>
    <rPh sb="24" eb="26">
      <t>ツイカ</t>
    </rPh>
    <phoneticPr fontId="19"/>
  </si>
  <si>
    <t>kg</t>
    <phoneticPr fontId="7"/>
  </si>
  <si>
    <t>L</t>
    <phoneticPr fontId="7"/>
  </si>
  <si>
    <t>供給量</t>
    <rPh sb="0" eb="3">
      <t>キョウキュウリョウ</t>
    </rPh>
    <phoneticPr fontId="13"/>
  </si>
  <si>
    <t>kL</t>
  </si>
  <si>
    <r>
      <t>エネルギー起源CO</t>
    </r>
    <r>
      <rPr>
        <vertAlign val="subscript"/>
        <sz val="11"/>
        <color indexed="8"/>
        <rFont val="ＭＳ Ｐ明朝"/>
        <family val="1"/>
        <charset val="128"/>
      </rPr>
      <t>2</t>
    </r>
    <phoneticPr fontId="4"/>
  </si>
  <si>
    <t>各種大規模修正(+1)</t>
    <rPh sb="0" eb="2">
      <t>カクシュ</t>
    </rPh>
    <rPh sb="2" eb="5">
      <t>ダイキボ</t>
    </rPh>
    <rPh sb="5" eb="7">
      <t>シュウセイ</t>
    </rPh>
    <phoneticPr fontId="19"/>
  </si>
  <si>
    <t>実績値</t>
    <rPh sb="0" eb="2">
      <t>ジッセキ</t>
    </rPh>
    <rPh sb="2" eb="3">
      <t>チ</t>
    </rPh>
    <phoneticPr fontId="13"/>
  </si>
  <si>
    <t>５％≦省エネ率＜１７．５％</t>
    <rPh sb="3" eb="4">
      <t>ショウ</t>
    </rPh>
    <rPh sb="6" eb="7">
      <t>リツ</t>
    </rPh>
    <phoneticPr fontId="2"/>
  </si>
  <si>
    <t>１７．５％≦省エネ率</t>
    <rPh sb="6" eb="7">
      <t>ショウ</t>
    </rPh>
    <rPh sb="9" eb="10">
      <t>リツ</t>
    </rPh>
    <phoneticPr fontId="2"/>
  </si>
  <si>
    <t>１０％≦省エネ率＜１７．５％</t>
    <rPh sb="4" eb="5">
      <t>ショウ</t>
    </rPh>
    <rPh sb="7" eb="8">
      <t>リツ</t>
    </rPh>
    <phoneticPr fontId="2"/>
  </si>
  <si>
    <t>コージェネ熱・電気コージェネ計算B数式解除、算定報告様式①コージェネ換算後ROUND処理解除（+0.1)</t>
    <rPh sb="5" eb="6">
      <t>ネツ</t>
    </rPh>
    <rPh sb="7" eb="9">
      <t>デンキ</t>
    </rPh>
    <rPh sb="14" eb="16">
      <t>ケイサン</t>
    </rPh>
    <rPh sb="17" eb="19">
      <t>スウシキ</t>
    </rPh>
    <rPh sb="19" eb="21">
      <t>カイジョ</t>
    </rPh>
    <rPh sb="22" eb="24">
      <t>サンテイ</t>
    </rPh>
    <rPh sb="24" eb="26">
      <t>ホウコク</t>
    </rPh>
    <rPh sb="26" eb="28">
      <t>ヨウシキ</t>
    </rPh>
    <rPh sb="34" eb="36">
      <t>カンザン</t>
    </rPh>
    <rPh sb="36" eb="37">
      <t>ゴ</t>
    </rPh>
    <rPh sb="42" eb="44">
      <t>ショリ</t>
    </rPh>
    <rPh sb="44" eb="46">
      <t>カイジョ</t>
    </rPh>
    <phoneticPr fontId="19"/>
  </si>
  <si>
    <t>Ver.2.01</t>
    <phoneticPr fontId="19"/>
  </si>
  <si>
    <t>燃料等使用量の単位換算（第2係数用）</t>
    <rPh sb="0" eb="2">
      <t>ネンリョウ</t>
    </rPh>
    <rPh sb="2" eb="3">
      <t>トウ</t>
    </rPh>
    <rPh sb="3" eb="6">
      <t>シヨウリョウ</t>
    </rPh>
    <rPh sb="7" eb="9">
      <t>タンイ</t>
    </rPh>
    <rPh sb="9" eb="11">
      <t>カンサン</t>
    </rPh>
    <rPh sb="12" eb="13">
      <t>ダイ</t>
    </rPh>
    <rPh sb="14" eb="16">
      <t>ケイスウ</t>
    </rPh>
    <rPh sb="16" eb="17">
      <t>ヨウ</t>
    </rPh>
    <phoneticPr fontId="2"/>
  </si>
  <si>
    <r>
      <t>算定報告様式①：エネルギー起源CO</t>
    </r>
    <r>
      <rPr>
        <vertAlign val="subscript"/>
        <sz val="11"/>
        <color indexed="8"/>
        <rFont val="ＭＳ Ｐ明朝"/>
        <family val="1"/>
        <charset val="128"/>
      </rPr>
      <t>2</t>
    </r>
    <r>
      <rPr>
        <sz val="11"/>
        <color indexed="8"/>
        <rFont val="ＭＳ Ｐ明朝"/>
        <family val="1"/>
        <charset val="128"/>
      </rPr>
      <t>　（第</t>
    </r>
    <r>
      <rPr>
        <sz val="11"/>
        <color indexed="8"/>
        <rFont val="ＭＳ Ｐ明朝"/>
        <family val="1"/>
        <charset val="128"/>
      </rPr>
      <t>2</t>
    </r>
    <r>
      <rPr>
        <sz val="11"/>
        <color indexed="8"/>
        <rFont val="ＭＳ Ｐ明朝"/>
        <family val="1"/>
        <charset val="128"/>
      </rPr>
      <t>係数用）</t>
    </r>
    <rPh sb="0" eb="2">
      <t>サンテイ</t>
    </rPh>
    <rPh sb="2" eb="4">
      <t>ホウコク</t>
    </rPh>
    <rPh sb="4" eb="6">
      <t>ヨウシキ</t>
    </rPh>
    <rPh sb="13" eb="15">
      <t>キゲン</t>
    </rPh>
    <rPh sb="20" eb="21">
      <t>ダイ</t>
    </rPh>
    <rPh sb="22" eb="24">
      <t>ケイスウ</t>
    </rPh>
    <rPh sb="24" eb="25">
      <t>ヨウ</t>
    </rPh>
    <phoneticPr fontId="6"/>
  </si>
  <si>
    <t>別紙１－１号　燃料等使用量及びエネルギー起源CO2排出量（第2係数用）</t>
    <rPh sb="0" eb="2">
      <t>ベッシ</t>
    </rPh>
    <rPh sb="5" eb="6">
      <t>ゴウ</t>
    </rPh>
    <rPh sb="7" eb="10">
      <t>ネンリョウトウ</t>
    </rPh>
    <rPh sb="10" eb="13">
      <t>シヨウリョウ</t>
    </rPh>
    <rPh sb="13" eb="14">
      <t>オヨ</t>
    </rPh>
    <rPh sb="20" eb="22">
      <t>キゲン</t>
    </rPh>
    <rPh sb="25" eb="27">
      <t>ハイシュツ</t>
    </rPh>
    <rPh sb="27" eb="28">
      <t>リョウ</t>
    </rPh>
    <rPh sb="29" eb="30">
      <t>ダイ</t>
    </rPh>
    <rPh sb="31" eb="33">
      <t>ケイスウ</t>
    </rPh>
    <rPh sb="33" eb="34">
      <t>ヨウ</t>
    </rPh>
    <phoneticPr fontId="2"/>
  </si>
  <si>
    <t>第2計画期間
排出係数</t>
    <rPh sb="0" eb="1">
      <t>ダイ</t>
    </rPh>
    <rPh sb="2" eb="4">
      <t>ケイカク</t>
    </rPh>
    <rPh sb="4" eb="6">
      <t>キカン</t>
    </rPh>
    <phoneticPr fontId="2"/>
  </si>
  <si>
    <r>
      <t>第2計画期間エネルギー起源CO</t>
    </r>
    <r>
      <rPr>
        <vertAlign val="subscript"/>
        <sz val="11"/>
        <color indexed="8"/>
        <rFont val="ＭＳ Ｐ明朝"/>
        <family val="1"/>
        <charset val="128"/>
      </rPr>
      <t>2</t>
    </r>
    <rPh sb="0" eb="1">
      <t>ダイ</t>
    </rPh>
    <rPh sb="2" eb="4">
      <t>ケイカク</t>
    </rPh>
    <rPh sb="4" eb="6">
      <t>キカン</t>
    </rPh>
    <phoneticPr fontId="4"/>
  </si>
  <si>
    <t>第2計画期間二酸化炭素排出量再計算結果</t>
    <rPh sb="0" eb="1">
      <t>ダイ</t>
    </rPh>
    <rPh sb="2" eb="4">
      <t>ケイカク</t>
    </rPh>
    <rPh sb="4" eb="6">
      <t>キカン</t>
    </rPh>
    <rPh sb="6" eb="9">
      <t>ニサンカ</t>
    </rPh>
    <rPh sb="9" eb="11">
      <t>タンソ</t>
    </rPh>
    <rPh sb="11" eb="13">
      <t>ハイシュツ</t>
    </rPh>
    <rPh sb="13" eb="14">
      <t>リョウ</t>
    </rPh>
    <rPh sb="14" eb="17">
      <t>サイケイサン</t>
    </rPh>
    <rPh sb="17" eb="19">
      <t>ケッカ</t>
    </rPh>
    <phoneticPr fontId="45"/>
  </si>
  <si>
    <r>
      <t>（１）温室効果ガス排出量（エネルギー起源CO</t>
    </r>
    <r>
      <rPr>
        <sz val="8"/>
        <color indexed="8"/>
        <rFont val="ＭＳ Ｐ明朝"/>
        <family val="1"/>
        <charset val="128"/>
      </rPr>
      <t>2</t>
    </r>
    <r>
      <rPr>
        <sz val="11"/>
        <color indexed="8"/>
        <rFont val="ＭＳ Ｐ明朝"/>
        <family val="1"/>
        <charset val="128"/>
      </rPr>
      <t>）</t>
    </r>
    <rPh sb="3" eb="5">
      <t>オンシツ</t>
    </rPh>
    <rPh sb="5" eb="7">
      <t>コウカ</t>
    </rPh>
    <rPh sb="9" eb="12">
      <t>ハイシュツリョウ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</si>
</sst>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81" formatCode="#,##0.0000"/>
    <numFmt numFmtId="183" formatCode="#,##0.000"/>
    <numFmt numFmtId="186" formatCode="#,##0.000;[Red]\-#,##0.000"/>
    <numFmt numFmtId="187" formatCode="#,##0.0000;[Red]\-#,##0.0000"/>
    <numFmt numFmtId="189" formatCode="#,##0.000_);[Red]\(#,##0.000\)"/>
    <numFmt numFmtId="191" formatCode="#,##0_);[Red]\(#,##0\)"/>
    <numFmt numFmtId="192" formatCode="#,##0.0000_ "/>
    <numFmt numFmtId="193" formatCode="0.000_ "/>
    <numFmt numFmtId="194" formatCode="0.0000_ "/>
    <numFmt numFmtId="195" formatCode="0.00_ "/>
    <numFmt numFmtId="197" formatCode="0.000000_ "/>
    <numFmt numFmtId="202" formatCode="0.0_ "/>
    <numFmt numFmtId="203" formatCode="#,##0;\-#,##0;#"/>
    <numFmt numFmtId="207" formatCode="0_ "/>
    <numFmt numFmtId="208" formatCode="#,##0.0;\-#,##0.0;#.0"/>
    <numFmt numFmtId="209" formatCode="#,##0.00;\-#,##0.00;#.00"/>
    <numFmt numFmtId="210" formatCode="#,##0.000;\-#,##0.000;#.000"/>
    <numFmt numFmtId="215" formatCode="#,##0.000000;[Red]\-#,##0.000000"/>
    <numFmt numFmtId="219" formatCode="0&quot;年&quot;&quot;度&quot;"/>
    <numFmt numFmtId="220" formatCode="#"/>
    <numFmt numFmtId="223" formatCode="#,##0_ ;[Red]\-#,##0\ "/>
    <numFmt numFmtId="224" formatCode="#,##0.000_ ;[Red]\-#,##0.000\ "/>
    <numFmt numFmtId="225" formatCode="0.000_);[Red]\(0.000\)"/>
    <numFmt numFmtId="226" formatCode="0.0000_);[Red]\(0.0000\)"/>
  </numFmts>
  <fonts count="5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color indexed="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vertAlign val="subscript"/>
      <sz val="9"/>
      <color indexed="8"/>
      <name val="ＭＳ 明朝"/>
      <family val="1"/>
      <charset val="128"/>
    </font>
    <font>
      <sz val="6"/>
      <name val="ＭＳ Ｐゴシック"/>
      <family val="3"/>
      <charset val="128"/>
    </font>
    <font>
      <sz val="9"/>
      <name val="MS UI Gothic"/>
      <family val="3"/>
      <charset val="128"/>
    </font>
    <font>
      <sz val="6"/>
      <name val="ＭＳ Ｐゴシック"/>
      <family val="3"/>
      <charset val="128"/>
    </font>
    <font>
      <sz val="11"/>
      <color indexed="8"/>
      <name val="ＭＳ Ｐゴシック"/>
      <family val="3"/>
      <charset val="128"/>
    </font>
    <font>
      <sz val="9"/>
      <color indexed="8"/>
      <name val="ＭＳ Ｐ明朝"/>
      <family val="1"/>
      <charset val="128"/>
    </font>
    <font>
      <b/>
      <sz val="9"/>
      <color indexed="8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8"/>
      <color indexed="8"/>
      <name val="ＭＳ Ｐ明朝"/>
      <family val="1"/>
      <charset val="128"/>
    </font>
    <font>
      <sz val="10"/>
      <name val="ＭＳ Ｐ明朝"/>
      <family val="1"/>
      <charset val="128"/>
    </font>
    <font>
      <sz val="11"/>
      <name val="ＭＳ Ｐ明朝"/>
      <family val="1"/>
      <charset val="128"/>
    </font>
    <font>
      <sz val="11"/>
      <color indexed="8"/>
      <name val="ＭＳ Ｐ明朝"/>
      <family val="1"/>
      <charset val="128"/>
    </font>
    <font>
      <sz val="12"/>
      <color indexed="8"/>
      <name val="ＭＳ Ｐ明朝"/>
      <family val="1"/>
      <charset val="128"/>
    </font>
    <font>
      <sz val="11"/>
      <color indexed="8"/>
      <name val="ＭＳ Ｐ明朝"/>
      <family val="1"/>
      <charset val="128"/>
    </font>
    <font>
      <sz val="9"/>
      <name val="ＭＳ Ｐ明朝"/>
      <family val="1"/>
      <charset val="128"/>
    </font>
    <font>
      <sz val="14"/>
      <color indexed="8"/>
      <name val="ＭＳ Ｐ明朝"/>
      <family val="1"/>
      <charset val="128"/>
    </font>
    <font>
      <sz val="10"/>
      <color indexed="8"/>
      <name val="ＭＳ Ｐ明朝"/>
      <family val="1"/>
      <charset val="128"/>
    </font>
    <font>
      <vertAlign val="subscript"/>
      <sz val="10"/>
      <color indexed="8"/>
      <name val="ＭＳ Ｐ明朝"/>
      <family val="1"/>
      <charset val="128"/>
    </font>
    <font>
      <vertAlign val="subscript"/>
      <sz val="11"/>
      <color indexed="8"/>
      <name val="ＭＳ Ｐ明朝"/>
      <family val="1"/>
      <charset val="128"/>
    </font>
    <font>
      <sz val="8"/>
      <name val="ＭＳ Ｐ明朝"/>
      <family val="1"/>
      <charset val="128"/>
    </font>
    <font>
      <sz val="9.5"/>
      <color indexed="8"/>
      <name val="ＭＳ Ｐ明朝"/>
      <family val="1"/>
      <charset val="128"/>
    </font>
    <font>
      <vertAlign val="subscript"/>
      <sz val="11"/>
      <name val="ＭＳ Ｐ明朝"/>
      <family val="1"/>
      <charset val="128"/>
    </font>
    <font>
      <vertAlign val="superscript"/>
      <sz val="11"/>
      <name val="ＭＳ Ｐ明朝"/>
      <family val="1"/>
      <charset val="128"/>
    </font>
    <font>
      <vertAlign val="superscript"/>
      <sz val="8"/>
      <name val="ＭＳ Ｐ明朝"/>
      <family val="1"/>
      <charset val="128"/>
    </font>
    <font>
      <vertAlign val="subscript"/>
      <sz val="8"/>
      <name val="ＭＳ Ｐ明朝"/>
      <family val="1"/>
      <charset val="128"/>
    </font>
    <font>
      <vertAlign val="superscript"/>
      <sz val="10"/>
      <name val="ＭＳ Ｐ明朝"/>
      <family val="1"/>
      <charset val="128"/>
    </font>
    <font>
      <vertAlign val="subscript"/>
      <sz val="8"/>
      <color indexed="8"/>
      <name val="ＭＳ Ｐ明朝"/>
      <family val="1"/>
      <charset val="128"/>
    </font>
    <font>
      <vertAlign val="superscript"/>
      <sz val="11"/>
      <color indexed="8"/>
      <name val="ＭＳ Ｐ明朝"/>
      <family val="1"/>
      <charset val="128"/>
    </font>
    <font>
      <vertAlign val="superscript"/>
      <sz val="9"/>
      <name val="ＭＳ Ｐ明朝"/>
      <family val="1"/>
      <charset val="128"/>
    </font>
    <font>
      <vertAlign val="subscript"/>
      <sz val="9"/>
      <name val="ＭＳ Ｐ明朝"/>
      <family val="1"/>
      <charset val="128"/>
    </font>
    <font>
      <vertAlign val="subscript"/>
      <sz val="9"/>
      <color indexed="8"/>
      <name val="ＭＳ Ｐ明朝"/>
      <family val="1"/>
      <charset val="128"/>
    </font>
    <font>
      <vertAlign val="subscript"/>
      <sz val="9"/>
      <color indexed="8"/>
      <name val="ＭＳ Ｐ明朝"/>
      <family val="1"/>
      <charset val="128"/>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8"/>
      <color theme="1"/>
      <name val="ＭＳ Ｐ明朝"/>
      <family val="1"/>
      <charset val="128"/>
    </font>
    <font>
      <sz val="9"/>
      <color theme="1"/>
      <name val="ＭＳ Ｐ明朝"/>
      <family val="1"/>
      <charset val="128"/>
    </font>
    <font>
      <sz val="11"/>
      <color theme="0" tint="-0.34998626667073579"/>
      <name val="ＭＳ Ｐ明朝"/>
      <family val="1"/>
      <charset val="128"/>
    </font>
    <font>
      <sz val="9"/>
      <color theme="1"/>
      <name val="ＭＳ Ｐゴシック"/>
      <family val="3"/>
      <charset val="128"/>
      <scheme val="minor"/>
    </font>
  </fonts>
  <fills count="10">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FFCCFF"/>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left/>
      <right/>
      <top style="double">
        <color indexed="64"/>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diagonalUp="1">
      <left style="thin">
        <color indexed="64"/>
      </left>
      <right style="thin">
        <color indexed="64"/>
      </right>
      <top/>
      <bottom style="double">
        <color indexed="64"/>
      </bottom>
      <diagonal style="thin">
        <color indexed="64"/>
      </diagonal>
    </border>
    <border>
      <left/>
      <right style="medium">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double">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diagonalUp="1">
      <left style="medium">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style="medium">
        <color indexed="64"/>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thin">
        <color indexed="64"/>
      </top>
      <bottom/>
      <diagonal/>
    </border>
    <border>
      <left style="thin">
        <color indexed="64"/>
      </left>
      <right/>
      <top style="medium">
        <color indexed="64"/>
      </top>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medium">
        <color indexed="64"/>
      </left>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style="medium">
        <color indexed="64"/>
      </left>
      <right/>
      <top style="thin">
        <color indexed="64"/>
      </top>
      <bottom style="thin">
        <color indexed="64"/>
      </bottom>
      <diagonal style="thin">
        <color indexed="64"/>
      </diagonal>
    </border>
  </borders>
  <cellStyleXfs count="7">
    <xf numFmtId="0" fontId="0" fillId="0" borderId="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 fillId="0" borderId="0" applyFont="0" applyFill="0" applyBorder="0" applyAlignment="0" applyProtection="0">
      <alignment vertical="center"/>
    </xf>
    <xf numFmtId="0" fontId="46" fillId="0" borderId="0">
      <alignment vertical="center"/>
    </xf>
    <xf numFmtId="0" fontId="5" fillId="0" borderId="0"/>
    <xf numFmtId="0" fontId="5" fillId="0" borderId="0">
      <alignment vertical="center"/>
    </xf>
  </cellStyleXfs>
  <cellXfs count="754">
    <xf numFmtId="0" fontId="0" fillId="0" borderId="0" xfId="0">
      <alignment vertical="center"/>
    </xf>
    <xf numFmtId="0" fontId="21" fillId="5" borderId="1" xfId="0" applyFont="1" applyFill="1" applyBorder="1" applyAlignment="1" applyProtection="1">
      <alignment vertical="center" wrapText="1"/>
      <protection locked="0"/>
    </xf>
    <xf numFmtId="0" fontId="47" fillId="5" borderId="1" xfId="0" applyFont="1" applyFill="1" applyBorder="1" applyAlignment="1" applyProtection="1">
      <alignment horizontal="center" vertical="center"/>
      <protection locked="0"/>
    </xf>
    <xf numFmtId="0" fontId="47" fillId="3" borderId="1" xfId="0" applyFont="1" applyFill="1" applyBorder="1" applyAlignment="1" applyProtection="1">
      <alignment vertical="center" shrinkToFit="1"/>
      <protection locked="0"/>
    </xf>
    <xf numFmtId="0" fontId="21" fillId="5" borderId="1" xfId="0" applyFont="1" applyFill="1" applyBorder="1" applyAlignment="1" applyProtection="1">
      <alignment horizontal="center" vertical="center"/>
      <protection locked="0"/>
    </xf>
    <xf numFmtId="10" fontId="21" fillId="0" borderId="2" xfId="1" applyNumberFormat="1" applyFont="1" applyFill="1" applyBorder="1" applyAlignment="1" applyProtection="1">
      <alignment vertical="center" shrinkToFit="1"/>
    </xf>
    <xf numFmtId="0" fontId="21" fillId="2" borderId="1" xfId="0" applyFont="1" applyFill="1" applyBorder="1" applyAlignment="1" applyProtection="1">
      <alignment horizontal="distributed" vertical="center" wrapText="1" indent="1"/>
      <protection locked="0"/>
    </xf>
    <xf numFmtId="0" fontId="32" fillId="6" borderId="3" xfId="0" applyFont="1" applyFill="1" applyBorder="1" applyAlignment="1" applyProtection="1">
      <alignment horizontal="center" vertical="center" shrinkToFit="1"/>
      <protection locked="0"/>
    </xf>
    <xf numFmtId="49" fontId="21" fillId="6" borderId="1" xfId="0" applyNumberFormat="1" applyFont="1" applyFill="1" applyBorder="1" applyAlignment="1" applyProtection="1">
      <alignment vertical="center" wrapText="1"/>
      <protection locked="0"/>
    </xf>
    <xf numFmtId="49" fontId="21" fillId="6" borderId="1" xfId="0" applyNumberFormat="1" applyFont="1" applyFill="1" applyBorder="1" applyAlignment="1" applyProtection="1">
      <alignment horizontal="center" vertical="center" wrapText="1"/>
      <protection locked="0"/>
    </xf>
    <xf numFmtId="0" fontId="47" fillId="5" borderId="1" xfId="0" applyFont="1" applyFill="1" applyBorder="1" applyAlignment="1" applyProtection="1">
      <alignment horizontal="center" vertical="center" shrinkToFit="1"/>
      <protection locked="0"/>
    </xf>
    <xf numFmtId="0" fontId="47" fillId="4" borderId="4" xfId="0" applyFont="1" applyFill="1" applyBorder="1" applyAlignment="1" applyProtection="1">
      <alignment vertical="center" shrinkToFit="1"/>
    </xf>
    <xf numFmtId="0" fontId="47" fillId="0" borderId="1" xfId="0" applyFont="1" applyFill="1" applyBorder="1" applyAlignment="1" applyProtection="1">
      <alignment horizontal="center" vertical="center" shrinkToFit="1"/>
    </xf>
    <xf numFmtId="0" fontId="21" fillId="0" borderId="1" xfId="0" applyFont="1" applyFill="1" applyBorder="1" applyAlignment="1" applyProtection="1">
      <alignment horizontal="center" vertical="center" shrinkToFit="1"/>
    </xf>
    <xf numFmtId="0" fontId="47" fillId="0" borderId="4" xfId="0" applyFont="1" applyFill="1" applyBorder="1" applyAlignment="1" applyProtection="1">
      <alignment horizontal="center" vertical="center"/>
    </xf>
    <xf numFmtId="0" fontId="47" fillId="5" borderId="1" xfId="0" applyFont="1" applyFill="1" applyBorder="1" applyAlignment="1" applyProtection="1">
      <alignment vertical="center" shrinkToFit="1"/>
      <protection locked="0"/>
    </xf>
    <xf numFmtId="0" fontId="21" fillId="5" borderId="1" xfId="0" applyFont="1" applyFill="1" applyBorder="1" applyAlignment="1" applyProtection="1">
      <alignment horizontal="center" vertical="center" wrapText="1"/>
      <protection locked="0"/>
    </xf>
    <xf numFmtId="0" fontId="21" fillId="5" borderId="1" xfId="0" applyFont="1" applyFill="1" applyBorder="1" applyAlignment="1" applyProtection="1">
      <alignment horizontal="center" vertical="center" shrinkToFit="1"/>
      <protection locked="0"/>
    </xf>
    <xf numFmtId="0" fontId="27" fillId="3" borderId="1" xfId="6" applyFont="1" applyFill="1" applyBorder="1" applyAlignment="1" applyProtection="1">
      <alignment horizontal="center" vertical="center" shrinkToFit="1"/>
      <protection locked="0"/>
    </xf>
    <xf numFmtId="38" fontId="24" fillId="3" borderId="1" xfId="2" applyFont="1" applyFill="1" applyBorder="1" applyAlignment="1" applyProtection="1">
      <alignment vertical="center" shrinkToFit="1"/>
      <protection locked="0"/>
    </xf>
    <xf numFmtId="0" fontId="29"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21" fillId="5" borderId="1" xfId="0" applyFont="1" applyFill="1" applyBorder="1" applyAlignment="1" applyProtection="1">
      <alignment horizontal="distributed" vertical="center" wrapText="1" indent="1"/>
      <protection locked="0"/>
    </xf>
    <xf numFmtId="0" fontId="32" fillId="6" borderId="5" xfId="0" applyFont="1" applyFill="1" applyBorder="1" applyAlignment="1" applyProtection="1">
      <alignment horizontal="center" vertical="center" wrapText="1"/>
      <protection locked="0"/>
    </xf>
    <xf numFmtId="224" fontId="24" fillId="3" borderId="1" xfId="2" applyNumberFormat="1" applyFont="1" applyFill="1" applyBorder="1" applyAlignment="1" applyProtection="1">
      <alignment vertical="center" shrinkToFit="1"/>
      <protection locked="0"/>
    </xf>
    <xf numFmtId="38" fontId="24" fillId="5" borderId="1" xfId="3" applyFont="1" applyFill="1" applyBorder="1" applyAlignment="1" applyProtection="1">
      <alignment horizontal="center" vertical="center" shrinkToFit="1"/>
      <protection locked="0"/>
    </xf>
    <xf numFmtId="0" fontId="24" fillId="4" borderId="0" xfId="0" applyFont="1" applyFill="1" applyBorder="1" applyAlignment="1" applyProtection="1">
      <alignment horizontal="right" vertical="center"/>
    </xf>
    <xf numFmtId="0" fontId="24" fillId="2" borderId="1" xfId="0" applyFont="1" applyFill="1" applyBorder="1" applyAlignment="1" applyProtection="1">
      <alignment horizontal="center" vertical="center" shrinkToFit="1"/>
      <protection locked="0"/>
    </xf>
    <xf numFmtId="0" fontId="32" fillId="6" borderId="1" xfId="0" applyFont="1" applyFill="1" applyBorder="1" applyAlignment="1" applyProtection="1">
      <alignment horizontal="center" vertical="center" shrinkToFit="1"/>
      <protection locked="0"/>
    </xf>
    <xf numFmtId="0" fontId="32" fillId="6" borderId="1" xfId="0" applyFont="1" applyFill="1" applyBorder="1" applyAlignment="1" applyProtection="1">
      <alignment horizontal="center" vertical="center" wrapText="1"/>
      <protection locked="0"/>
    </xf>
    <xf numFmtId="0" fontId="47" fillId="3" borderId="1" xfId="0" applyNumberFormat="1" applyFont="1" applyFill="1" applyBorder="1" applyAlignment="1" applyProtection="1">
      <alignment vertical="center" shrinkToFit="1"/>
      <protection locked="0"/>
    </xf>
    <xf numFmtId="0" fontId="47" fillId="5" borderId="1" xfId="0" applyNumberFormat="1" applyFont="1" applyFill="1" applyBorder="1" applyAlignment="1" applyProtection="1">
      <alignment vertical="center" shrinkToFit="1"/>
      <protection locked="0"/>
    </xf>
    <xf numFmtId="0" fontId="29" fillId="6" borderId="2" xfId="0" applyFont="1" applyFill="1" applyBorder="1" applyAlignment="1" applyProtection="1">
      <alignment horizontal="center" vertical="center" shrinkToFit="1"/>
      <protection locked="0"/>
    </xf>
    <xf numFmtId="0" fontId="29" fillId="6" borderId="1" xfId="0" applyFont="1" applyFill="1" applyBorder="1" applyAlignment="1" applyProtection="1">
      <alignment horizontal="center" vertical="center" shrinkToFit="1"/>
      <protection locked="0"/>
    </xf>
    <xf numFmtId="0" fontId="24" fillId="0" borderId="1" xfId="0" applyFont="1" applyFill="1" applyBorder="1" applyAlignment="1" applyProtection="1">
      <alignment horizontal="center" vertical="center" shrinkToFit="1"/>
    </xf>
    <xf numFmtId="0" fontId="47" fillId="4" borderId="0" xfId="0" applyFont="1" applyFill="1" applyProtection="1">
      <alignment vertical="center"/>
    </xf>
    <xf numFmtId="0" fontId="21" fillId="4" borderId="0" xfId="0" applyFont="1" applyFill="1" applyProtection="1">
      <alignment vertical="center"/>
    </xf>
    <xf numFmtId="0" fontId="47" fillId="0" borderId="0" xfId="0" applyFont="1" applyProtection="1">
      <alignment vertical="center"/>
    </xf>
    <xf numFmtId="0" fontId="24" fillId="4" borderId="6" xfId="0" applyFont="1" applyFill="1" applyBorder="1" applyProtection="1">
      <alignment vertical="center"/>
    </xf>
    <xf numFmtId="0" fontId="24" fillId="4" borderId="7" xfId="0" applyFont="1" applyFill="1" applyBorder="1" applyProtection="1">
      <alignment vertical="center"/>
    </xf>
    <xf numFmtId="0" fontId="47" fillId="4" borderId="8" xfId="0" applyFont="1" applyFill="1" applyBorder="1" applyProtection="1">
      <alignment vertical="center"/>
    </xf>
    <xf numFmtId="0" fontId="24" fillId="4" borderId="0" xfId="0" applyFont="1" applyFill="1" applyBorder="1" applyProtection="1">
      <alignment vertical="center"/>
    </xf>
    <xf numFmtId="0" fontId="24" fillId="4" borderId="1" xfId="0" applyFont="1" applyFill="1" applyBorder="1" applyAlignment="1" applyProtection="1">
      <alignment horizontal="center" vertical="center" shrinkToFit="1"/>
    </xf>
    <xf numFmtId="0" fontId="47" fillId="4" borderId="9" xfId="0" applyFont="1" applyFill="1" applyBorder="1" applyProtection="1">
      <alignment vertical="center"/>
    </xf>
    <xf numFmtId="0" fontId="47" fillId="4" borderId="10" xfId="0" applyFont="1" applyFill="1" applyBorder="1" applyProtection="1">
      <alignment vertical="center"/>
    </xf>
    <xf numFmtId="0" fontId="24" fillId="4" borderId="11" xfId="0" applyFont="1" applyFill="1" applyBorder="1" applyAlignment="1" applyProtection="1">
      <alignment horizontal="distributed" vertical="center" indent="1"/>
    </xf>
    <xf numFmtId="0" fontId="21" fillId="0" borderId="1" xfId="0" applyFont="1" applyFill="1" applyBorder="1" applyAlignment="1" applyProtection="1">
      <alignment horizontal="center" vertical="center" wrapText="1"/>
    </xf>
    <xf numFmtId="0" fontId="15" fillId="4" borderId="0" xfId="0" applyFont="1" applyFill="1" applyBorder="1" applyProtection="1">
      <alignment vertical="center"/>
    </xf>
    <xf numFmtId="0" fontId="47" fillId="0" borderId="0" xfId="0" applyFont="1" applyBorder="1" applyProtection="1">
      <alignment vertical="center"/>
    </xf>
    <xf numFmtId="0" fontId="15" fillId="4" borderId="1" xfId="0" applyFont="1" applyFill="1" applyBorder="1" applyAlignment="1" applyProtection="1">
      <alignment horizontal="center" vertical="center" wrapText="1"/>
    </xf>
    <xf numFmtId="0" fontId="47" fillId="0" borderId="9" xfId="0" applyFont="1" applyBorder="1" applyProtection="1">
      <alignment vertical="center"/>
    </xf>
    <xf numFmtId="0" fontId="24" fillId="4" borderId="12" xfId="0" applyFont="1" applyFill="1" applyBorder="1" applyProtection="1">
      <alignment vertical="center"/>
    </xf>
    <xf numFmtId="0" fontId="24" fillId="4" borderId="11" xfId="0" applyFont="1" applyFill="1" applyBorder="1" applyProtection="1">
      <alignment vertical="center"/>
    </xf>
    <xf numFmtId="0" fontId="15" fillId="0" borderId="0" xfId="0" applyFont="1" applyProtection="1">
      <alignment vertical="center"/>
    </xf>
    <xf numFmtId="0" fontId="48" fillId="4" borderId="0" xfId="0" applyFont="1" applyFill="1" applyProtection="1">
      <alignment vertical="center"/>
    </xf>
    <xf numFmtId="0" fontId="21" fillId="4" borderId="0" xfId="0" applyFont="1" applyFill="1" applyAlignment="1" applyProtection="1">
      <alignment horizontal="right" vertical="center"/>
    </xf>
    <xf numFmtId="0" fontId="48" fillId="0" borderId="0" xfId="0" applyFont="1" applyProtection="1">
      <alignment vertical="center"/>
    </xf>
    <xf numFmtId="0" fontId="47" fillId="4" borderId="6" xfId="0" applyFont="1" applyFill="1" applyBorder="1" applyProtection="1">
      <alignment vertical="center"/>
    </xf>
    <xf numFmtId="0" fontId="29" fillId="4" borderId="0" xfId="0" applyFont="1" applyFill="1" applyBorder="1" applyProtection="1">
      <alignment vertical="center"/>
    </xf>
    <xf numFmtId="0" fontId="29" fillId="4" borderId="0" xfId="0" applyFont="1" applyFill="1" applyBorder="1" applyAlignment="1" applyProtection="1">
      <alignment horizontal="right" vertical="center"/>
    </xf>
    <xf numFmtId="0" fontId="24" fillId="4" borderId="8" xfId="0" applyFont="1" applyFill="1" applyBorder="1" applyProtection="1">
      <alignment vertical="center"/>
    </xf>
    <xf numFmtId="0" fontId="24" fillId="4" borderId="1" xfId="0" applyFont="1" applyFill="1" applyBorder="1" applyAlignment="1" applyProtection="1">
      <alignment horizontal="center" vertical="center" wrapText="1"/>
    </xf>
    <xf numFmtId="0" fontId="24" fillId="4" borderId="13" xfId="0" applyFont="1" applyFill="1" applyBorder="1" applyProtection="1">
      <alignment vertical="center"/>
    </xf>
    <xf numFmtId="219" fontId="24" fillId="4" borderId="1" xfId="0" applyNumberFormat="1"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32" fillId="4" borderId="12" xfId="0" applyFont="1" applyFill="1" applyBorder="1" applyAlignment="1" applyProtection="1">
      <alignment horizontal="center" vertical="center" wrapText="1"/>
    </xf>
    <xf numFmtId="0" fontId="21" fillId="4" borderId="0" xfId="0" applyFont="1" applyFill="1" applyBorder="1" applyAlignment="1" applyProtection="1">
      <alignment horizontal="distributed" vertical="center" wrapText="1" indent="1"/>
    </xf>
    <xf numFmtId="0" fontId="21" fillId="4" borderId="0" xfId="0" applyFont="1" applyFill="1" applyBorder="1" applyAlignment="1" applyProtection="1">
      <alignment horizontal="center" vertical="center" wrapText="1"/>
    </xf>
    <xf numFmtId="0" fontId="21" fillId="4" borderId="0" xfId="0" applyFont="1" applyFill="1" applyBorder="1" applyProtection="1">
      <alignment vertical="center"/>
    </xf>
    <xf numFmtId="0" fontId="24" fillId="4" borderId="0" xfId="0" applyFont="1" applyFill="1" applyBorder="1" applyAlignment="1" applyProtection="1">
      <alignment horizontal="left" vertical="center" indent="1"/>
    </xf>
    <xf numFmtId="0" fontId="24" fillId="4" borderId="0" xfId="0" applyFont="1" applyFill="1" applyBorder="1" applyAlignment="1" applyProtection="1">
      <alignment horizontal="distributed" vertical="center" wrapText="1" indent="1"/>
    </xf>
    <xf numFmtId="0" fontId="21" fillId="4" borderId="0" xfId="0" applyFont="1" applyFill="1" applyBorder="1" applyAlignment="1" applyProtection="1">
      <alignment horizontal="left" vertical="center"/>
    </xf>
    <xf numFmtId="0" fontId="47" fillId="0" borderId="10" xfId="0" applyFont="1" applyBorder="1" applyProtection="1">
      <alignment vertical="center"/>
    </xf>
    <xf numFmtId="0" fontId="47" fillId="0" borderId="11" xfId="0" applyFont="1" applyBorder="1" applyProtection="1">
      <alignment vertical="center"/>
    </xf>
    <xf numFmtId="0" fontId="47" fillId="0" borderId="12" xfId="0" applyFont="1" applyBorder="1" applyProtection="1">
      <alignment vertical="center"/>
    </xf>
    <xf numFmtId="0" fontId="47" fillId="0" borderId="13" xfId="0" applyFont="1" applyBorder="1" applyProtection="1">
      <alignment vertical="center"/>
    </xf>
    <xf numFmtId="0" fontId="47" fillId="0" borderId="0" xfId="0" applyFont="1" applyFill="1" applyProtection="1">
      <alignment vertical="center"/>
    </xf>
    <xf numFmtId="0" fontId="47" fillId="7" borderId="0" xfId="0" applyFont="1" applyFill="1" applyProtection="1">
      <alignment vertical="center"/>
    </xf>
    <xf numFmtId="0" fontId="47" fillId="4" borderId="0" xfId="0" applyFont="1" applyFill="1" applyAlignment="1" applyProtection="1">
      <alignment horizontal="right" vertical="center"/>
    </xf>
    <xf numFmtId="0" fontId="15" fillId="4"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4" borderId="1" xfId="0" applyFont="1" applyFill="1" applyBorder="1" applyAlignment="1" applyProtection="1">
      <alignment horizontal="center" vertical="center" shrinkToFit="1"/>
    </xf>
    <xf numFmtId="0" fontId="27" fillId="4" borderId="1" xfId="6" applyFont="1" applyFill="1" applyBorder="1" applyAlignment="1" applyProtection="1">
      <alignment horizontal="center" vertical="center"/>
    </xf>
    <xf numFmtId="0" fontId="27" fillId="4" borderId="1" xfId="6" applyFont="1" applyFill="1" applyBorder="1" applyAlignment="1" applyProtection="1">
      <alignment horizontal="distributed" vertical="center"/>
    </xf>
    <xf numFmtId="215" fontId="24" fillId="4" borderId="1" xfId="2" applyNumberFormat="1" applyFont="1" applyFill="1" applyBorder="1" applyAlignment="1" applyProtection="1">
      <alignment horizontal="center" vertical="center" shrinkToFit="1"/>
    </xf>
    <xf numFmtId="38" fontId="24" fillId="4" borderId="1" xfId="2" applyNumberFormat="1" applyFont="1" applyFill="1" applyBorder="1" applyAlignment="1" applyProtection="1">
      <alignment vertical="center" shrinkToFit="1"/>
    </xf>
    <xf numFmtId="207" fontId="24" fillId="4" borderId="1" xfId="2" applyNumberFormat="1" applyFont="1" applyFill="1" applyBorder="1" applyAlignment="1" applyProtection="1">
      <alignment vertical="center" shrinkToFit="1"/>
    </xf>
    <xf numFmtId="0" fontId="47" fillId="0" borderId="0" xfId="0" applyFont="1" applyFill="1" applyBorder="1" applyProtection="1">
      <alignment vertical="center"/>
    </xf>
    <xf numFmtId="0" fontId="47" fillId="4" borderId="1" xfId="0" applyFont="1" applyFill="1" applyBorder="1" applyProtection="1">
      <alignment vertical="center"/>
    </xf>
    <xf numFmtId="38" fontId="47" fillId="0" borderId="1" xfId="0" applyNumberFormat="1" applyFont="1" applyFill="1" applyBorder="1" applyAlignment="1" applyProtection="1">
      <alignment vertical="center" shrinkToFit="1"/>
    </xf>
    <xf numFmtId="0" fontId="27" fillId="4" borderId="0" xfId="6" applyFont="1" applyFill="1" applyBorder="1" applyAlignment="1" applyProtection="1">
      <alignment horizontal="center" vertical="center"/>
    </xf>
    <xf numFmtId="0" fontId="47" fillId="4" borderId="0" xfId="0" applyFont="1" applyFill="1" applyBorder="1" applyProtection="1">
      <alignment vertical="center"/>
    </xf>
    <xf numFmtId="0" fontId="27" fillId="4" borderId="0" xfId="6" applyFont="1" applyFill="1" applyBorder="1" applyAlignment="1" applyProtection="1">
      <alignment horizontal="distributed" vertical="center"/>
    </xf>
    <xf numFmtId="0" fontId="47" fillId="0" borderId="0" xfId="0" applyFont="1" applyFill="1" applyBorder="1" applyAlignment="1" applyProtection="1">
      <alignment horizontal="center" vertical="center" shrinkToFit="1"/>
    </xf>
    <xf numFmtId="186" fontId="47" fillId="0" borderId="0" xfId="0" applyNumberFormat="1" applyFont="1" applyFill="1" applyBorder="1" applyAlignment="1" applyProtection="1">
      <alignment vertical="center" shrinkToFit="1"/>
    </xf>
    <xf numFmtId="0" fontId="47" fillId="0" borderId="0" xfId="0" applyFont="1" applyFill="1" applyAlignment="1" applyProtection="1">
      <alignment vertical="center" shrinkToFit="1"/>
    </xf>
    <xf numFmtId="0" fontId="47" fillId="0" borderId="0" xfId="0" applyFont="1" applyAlignment="1" applyProtection="1">
      <alignment vertical="center" shrinkToFit="1"/>
    </xf>
    <xf numFmtId="0" fontId="47" fillId="4" borderId="1" xfId="0" applyFont="1" applyFill="1" applyBorder="1" applyAlignment="1" applyProtection="1">
      <alignment vertical="center"/>
    </xf>
    <xf numFmtId="0" fontId="47" fillId="4" borderId="1" xfId="0" applyFont="1" applyFill="1" applyBorder="1" applyAlignment="1" applyProtection="1">
      <alignment vertical="center" shrinkToFit="1"/>
    </xf>
    <xf numFmtId="0" fontId="47" fillId="4" borderId="1" xfId="0" applyFont="1" applyFill="1" applyBorder="1" applyAlignment="1" applyProtection="1">
      <alignment horizontal="center" vertical="center" wrapText="1"/>
    </xf>
    <xf numFmtId="0" fontId="47" fillId="4" borderId="1" xfId="0" applyFont="1" applyFill="1" applyBorder="1" applyAlignment="1" applyProtection="1">
      <alignment horizontal="center" vertical="center" shrinkToFit="1"/>
    </xf>
    <xf numFmtId="38" fontId="47" fillId="4" borderId="1" xfId="0" applyNumberFormat="1" applyFont="1" applyFill="1" applyBorder="1" applyAlignment="1" applyProtection="1">
      <alignment vertical="center" shrinkToFit="1"/>
    </xf>
    <xf numFmtId="0" fontId="47" fillId="0" borderId="1" xfId="0" applyFont="1" applyBorder="1" applyProtection="1">
      <alignment vertical="center"/>
    </xf>
    <xf numFmtId="0" fontId="15" fillId="4" borderId="1" xfId="0" applyFont="1" applyFill="1" applyBorder="1" applyAlignment="1" applyProtection="1">
      <alignment vertical="center" shrinkToFit="1"/>
    </xf>
    <xf numFmtId="193" fontId="24" fillId="4" borderId="1" xfId="0" applyNumberFormat="1" applyFont="1" applyFill="1" applyBorder="1" applyAlignment="1" applyProtection="1">
      <alignment vertical="center" shrinkToFit="1"/>
    </xf>
    <xf numFmtId="0" fontId="27" fillId="0" borderId="1" xfId="6" applyFont="1" applyFill="1" applyBorder="1" applyAlignment="1" applyProtection="1">
      <alignment horizontal="distributed" vertical="center" indent="1" shrinkToFit="1"/>
    </xf>
    <xf numFmtId="187" fontId="24" fillId="4" borderId="1" xfId="2" applyNumberFormat="1" applyFont="1" applyFill="1" applyBorder="1" applyAlignment="1" applyProtection="1">
      <alignment horizontal="center" vertical="center" shrinkToFit="1"/>
    </xf>
    <xf numFmtId="0" fontId="47" fillId="4" borderId="0" xfId="0" applyFont="1" applyFill="1" applyAlignment="1" applyProtection="1">
      <alignment horizontal="distributed" vertical="center"/>
    </xf>
    <xf numFmtId="220" fontId="47" fillId="4" borderId="0" xfId="0" applyNumberFormat="1" applyFont="1" applyFill="1" applyBorder="1" applyAlignment="1" applyProtection="1">
      <alignment vertical="center" shrinkToFit="1"/>
    </xf>
    <xf numFmtId="203" fontId="47" fillId="0" borderId="0" xfId="0" applyNumberFormat="1" applyFont="1" applyFill="1" applyBorder="1" applyAlignment="1" applyProtection="1">
      <alignment horizontal="center" vertical="center"/>
    </xf>
    <xf numFmtId="0" fontId="47" fillId="0" borderId="1" xfId="0" applyFont="1" applyFill="1" applyBorder="1" applyAlignment="1" applyProtection="1">
      <alignment horizontal="left" vertical="center"/>
    </xf>
    <xf numFmtId="203" fontId="47" fillId="0" borderId="0" xfId="0" applyNumberFormat="1" applyFont="1" applyBorder="1" applyAlignment="1" applyProtection="1">
      <alignment horizontal="center" vertical="center"/>
    </xf>
    <xf numFmtId="193" fontId="47" fillId="0" borderId="0" xfId="0" applyNumberFormat="1" applyFont="1" applyProtection="1">
      <alignment vertical="center"/>
    </xf>
    <xf numFmtId="0" fontId="47" fillId="0" borderId="1" xfId="0" applyFont="1" applyFill="1" applyBorder="1" applyProtection="1">
      <alignment vertical="center"/>
    </xf>
    <xf numFmtId="197" fontId="47" fillId="0" borderId="1" xfId="0" applyNumberFormat="1" applyFont="1" applyFill="1" applyBorder="1" applyProtection="1">
      <alignment vertical="center"/>
    </xf>
    <xf numFmtId="0" fontId="15" fillId="6" borderId="1" xfId="0" applyFont="1" applyFill="1" applyBorder="1" applyAlignment="1" applyProtection="1">
      <alignment horizontal="center" vertical="center" wrapText="1"/>
      <protection locked="0"/>
    </xf>
    <xf numFmtId="0" fontId="47" fillId="0" borderId="0" xfId="0" applyFont="1" applyFill="1" applyAlignment="1" applyProtection="1">
      <alignment horizontal="distributed" vertical="center"/>
    </xf>
    <xf numFmtId="0" fontId="47" fillId="7" borderId="0" xfId="0" applyFont="1" applyFill="1" applyBorder="1" applyAlignment="1" applyProtection="1">
      <alignment horizontal="center" vertical="center" shrinkToFit="1"/>
    </xf>
    <xf numFmtId="0" fontId="27" fillId="4" borderId="1" xfId="6" applyFont="1" applyFill="1" applyBorder="1" applyAlignment="1" applyProtection="1">
      <alignment horizontal="center" vertical="center" wrapText="1"/>
    </xf>
    <xf numFmtId="0" fontId="49" fillId="4" borderId="1" xfId="0" applyFont="1" applyFill="1" applyBorder="1" applyAlignment="1" applyProtection="1">
      <alignment horizontal="distributed" vertical="center"/>
    </xf>
    <xf numFmtId="0" fontId="15" fillId="0" borderId="1" xfId="0" applyFont="1" applyFill="1" applyBorder="1" applyAlignment="1" applyProtection="1">
      <alignment horizontal="center" vertical="center" wrapText="1"/>
    </xf>
    <xf numFmtId="0" fontId="47" fillId="0" borderId="0" xfId="0" applyFont="1" applyAlignment="1" applyProtection="1">
      <alignment horizontal="distributed" vertical="center"/>
    </xf>
    <xf numFmtId="0" fontId="24" fillId="4" borderId="0" xfId="0" applyFont="1" applyFill="1" applyProtection="1">
      <alignment vertical="center"/>
    </xf>
    <xf numFmtId="220" fontId="47" fillId="4" borderId="0" xfId="0" applyNumberFormat="1" applyFont="1" applyFill="1" applyAlignment="1" applyProtection="1">
      <alignment horizontal="right" vertical="center"/>
    </xf>
    <xf numFmtId="0" fontId="15" fillId="4" borderId="1" xfId="0" applyFont="1" applyFill="1" applyBorder="1" applyAlignment="1" applyProtection="1">
      <alignment vertical="center" wrapText="1"/>
    </xf>
    <xf numFmtId="0" fontId="47" fillId="4" borderId="1" xfId="0" applyNumberFormat="1" applyFont="1" applyFill="1" applyBorder="1" applyAlignment="1" applyProtection="1">
      <alignment vertical="center" shrinkToFit="1"/>
    </xf>
    <xf numFmtId="0" fontId="27" fillId="4" borderId="1" xfId="6" applyFont="1" applyFill="1" applyBorder="1" applyAlignment="1" applyProtection="1">
      <alignment horizontal="center" vertical="center" shrinkToFit="1"/>
    </xf>
    <xf numFmtId="0" fontId="27" fillId="4" borderId="16" xfId="6"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202" fontId="27" fillId="4" borderId="1" xfId="6" applyNumberFormat="1" applyFont="1" applyFill="1" applyBorder="1" applyAlignment="1" applyProtection="1">
      <alignment horizontal="center" vertical="center" shrinkToFit="1"/>
    </xf>
    <xf numFmtId="195" fontId="27" fillId="4" borderId="1" xfId="6" applyNumberFormat="1" applyFont="1" applyFill="1" applyBorder="1" applyAlignment="1" applyProtection="1">
      <alignment horizontal="center" vertical="center" shrinkToFit="1"/>
    </xf>
    <xf numFmtId="0" fontId="47" fillId="4" borderId="1" xfId="0" applyNumberFormat="1" applyFont="1" applyFill="1" applyBorder="1" applyAlignment="1" applyProtection="1">
      <alignment horizontal="center" vertical="center" shrinkToFit="1"/>
    </xf>
    <xf numFmtId="0" fontId="27" fillId="4" borderId="1" xfId="6" applyFont="1" applyFill="1" applyBorder="1" applyAlignment="1" applyProtection="1">
      <alignment horizontal="distributed" vertical="center" shrinkToFit="1"/>
    </xf>
    <xf numFmtId="0" fontId="27" fillId="4" borderId="16" xfId="6" applyFont="1" applyFill="1" applyBorder="1" applyAlignment="1" applyProtection="1">
      <alignment horizontal="center" vertical="center" wrapText="1"/>
    </xf>
    <xf numFmtId="0" fontId="15" fillId="4" borderId="1" xfId="0" applyFont="1" applyFill="1" applyBorder="1" applyAlignment="1" applyProtection="1">
      <alignment horizontal="distributed" vertical="center" shrinkToFit="1"/>
    </xf>
    <xf numFmtId="0" fontId="15" fillId="4" borderId="16" xfId="0" applyFont="1" applyFill="1" applyBorder="1" applyAlignment="1" applyProtection="1">
      <alignment horizontal="center" vertical="center" wrapText="1"/>
    </xf>
    <xf numFmtId="0" fontId="47" fillId="4" borderId="4" xfId="0" applyNumberFormat="1" applyFont="1" applyFill="1" applyBorder="1" applyAlignment="1" applyProtection="1">
      <alignment vertical="center" shrinkToFit="1"/>
    </xf>
    <xf numFmtId="0" fontId="21" fillId="0" borderId="1" xfId="0" applyFont="1" applyFill="1" applyBorder="1" applyAlignment="1" applyProtection="1">
      <alignment horizontal="center" vertical="center"/>
    </xf>
    <xf numFmtId="0" fontId="47" fillId="0" borderId="1" xfId="0" applyNumberFormat="1" applyFont="1" applyFill="1" applyBorder="1" applyAlignment="1" applyProtection="1">
      <alignment vertical="center" shrinkToFit="1"/>
    </xf>
    <xf numFmtId="0" fontId="15" fillId="0" borderId="4" xfId="0" applyFont="1" applyFill="1" applyBorder="1" applyAlignment="1" applyProtection="1">
      <alignment horizontal="center" vertical="center" shrinkToFit="1"/>
    </xf>
    <xf numFmtId="0" fontId="15" fillId="4" borderId="17" xfId="0" applyFont="1" applyFill="1" applyBorder="1" applyAlignment="1" applyProtection="1">
      <alignment horizontal="center" vertical="center" wrapText="1"/>
    </xf>
    <xf numFmtId="0" fontId="47" fillId="4" borderId="18" xfId="0" applyFont="1" applyFill="1" applyBorder="1" applyAlignment="1" applyProtection="1">
      <alignment horizontal="center" vertical="center"/>
    </xf>
    <xf numFmtId="0" fontId="47" fillId="4" borderId="19" xfId="0" applyFont="1" applyFill="1" applyBorder="1" applyProtection="1">
      <alignment vertical="center"/>
    </xf>
    <xf numFmtId="0" fontId="47" fillId="4" borderId="19" xfId="0" applyNumberFormat="1" applyFont="1" applyFill="1" applyBorder="1" applyProtection="1">
      <alignment vertical="center"/>
    </xf>
    <xf numFmtId="0" fontId="47" fillId="4" borderId="20" xfId="0" applyNumberFormat="1" applyFont="1" applyFill="1" applyBorder="1" applyProtection="1">
      <alignment vertical="center"/>
    </xf>
    <xf numFmtId="0" fontId="15" fillId="4" borderId="19" xfId="0" applyFont="1" applyFill="1" applyBorder="1" applyAlignment="1" applyProtection="1">
      <alignment horizontal="center" vertical="center"/>
    </xf>
    <xf numFmtId="0" fontId="15" fillId="4" borderId="21" xfId="0" applyFont="1" applyFill="1" applyBorder="1" applyAlignment="1" applyProtection="1">
      <alignment horizontal="center" vertical="center"/>
    </xf>
    <xf numFmtId="0" fontId="47" fillId="0" borderId="22" xfId="0" applyFont="1" applyBorder="1" applyProtection="1">
      <alignment vertical="center"/>
    </xf>
    <xf numFmtId="0" fontId="47" fillId="4" borderId="22" xfId="0" applyFont="1" applyFill="1" applyBorder="1" applyProtection="1">
      <alignment vertical="center"/>
    </xf>
    <xf numFmtId="0" fontId="24" fillId="7" borderId="0" xfId="0" applyFont="1" applyFill="1" applyProtection="1">
      <alignment vertical="center"/>
    </xf>
    <xf numFmtId="0" fontId="47" fillId="0" borderId="0" xfId="0" applyFont="1" applyAlignment="1" applyProtection="1">
      <alignment horizontal="right" vertical="center"/>
    </xf>
    <xf numFmtId="0" fontId="24" fillId="4" borderId="23" xfId="0" applyFont="1" applyFill="1" applyBorder="1" applyAlignment="1" applyProtection="1">
      <alignment horizontal="center" vertical="center"/>
    </xf>
    <xf numFmtId="0" fontId="23" fillId="4" borderId="1" xfId="6" applyFont="1" applyFill="1" applyBorder="1" applyAlignment="1" applyProtection="1">
      <alignment horizontal="center" vertical="center" shrinkToFit="1"/>
    </xf>
    <xf numFmtId="0" fontId="32" fillId="4" borderId="1" xfId="6" applyFont="1" applyFill="1" applyBorder="1" applyAlignment="1" applyProtection="1">
      <alignment horizontal="distributed" vertical="center" wrapText="1" indent="1"/>
    </xf>
    <xf numFmtId="0" fontId="47" fillId="4" borderId="10" xfId="0" applyFont="1" applyFill="1" applyBorder="1" applyAlignment="1" applyProtection="1">
      <alignment vertical="center" shrinkToFit="1"/>
    </xf>
    <xf numFmtId="0" fontId="21" fillId="4" borderId="1" xfId="0" applyFont="1" applyFill="1" applyBorder="1" applyAlignment="1" applyProtection="1">
      <alignment horizontal="distributed" vertical="center" indent="1"/>
    </xf>
    <xf numFmtId="0" fontId="24" fillId="4" borderId="1" xfId="0" applyFont="1" applyFill="1" applyBorder="1" applyAlignment="1" applyProtection="1">
      <alignment horizontal="distributed" vertical="center" indent="1"/>
    </xf>
    <xf numFmtId="0" fontId="21" fillId="4" borderId="1" xfId="0" applyFont="1" applyFill="1" applyBorder="1" applyAlignment="1" applyProtection="1">
      <alignment horizontal="distributed" vertical="center" shrinkToFit="1"/>
    </xf>
    <xf numFmtId="0" fontId="47" fillId="4" borderId="1" xfId="0" applyFont="1" applyFill="1" applyBorder="1" applyAlignment="1" applyProtection="1">
      <alignment horizontal="distributed" vertical="center" shrinkToFit="1"/>
    </xf>
    <xf numFmtId="14" fontId="24" fillId="4" borderId="0" xfId="0" applyNumberFormat="1" applyFont="1" applyFill="1" applyProtection="1">
      <alignment vertical="center"/>
    </xf>
    <xf numFmtId="225" fontId="47" fillId="0" borderId="0" xfId="0" applyNumberFormat="1" applyFont="1" applyProtection="1">
      <alignment vertical="center"/>
    </xf>
    <xf numFmtId="0" fontId="24" fillId="4" borderId="24" xfId="0" applyFont="1" applyFill="1" applyBorder="1" applyAlignment="1" applyProtection="1">
      <alignment horizontal="right" vertical="center"/>
    </xf>
    <xf numFmtId="0" fontId="24" fillId="4" borderId="24" xfId="0" applyNumberFormat="1" applyFont="1" applyFill="1" applyBorder="1" applyAlignment="1" applyProtection="1">
      <alignment horizontal="right" vertical="center"/>
    </xf>
    <xf numFmtId="0" fontId="47" fillId="4" borderId="0" xfId="0" applyFont="1" applyFill="1" applyAlignment="1" applyProtection="1">
      <alignment horizontal="center" vertical="center"/>
    </xf>
    <xf numFmtId="0" fontId="24" fillId="4" borderId="25" xfId="0" applyFont="1" applyFill="1" applyBorder="1" applyAlignment="1" applyProtection="1">
      <alignment horizontal="center" vertical="center"/>
    </xf>
    <xf numFmtId="0" fontId="23" fillId="4" borderId="26" xfId="6" applyFont="1" applyFill="1" applyBorder="1" applyAlignment="1" applyProtection="1">
      <alignment horizontal="center" vertical="center" wrapText="1"/>
    </xf>
    <xf numFmtId="0" fontId="23" fillId="4" borderId="27" xfId="6" applyFont="1" applyFill="1" applyBorder="1" applyAlignment="1" applyProtection="1">
      <alignment horizontal="center" vertical="center"/>
    </xf>
    <xf numFmtId="0" fontId="23" fillId="0" borderId="28" xfId="6" applyFont="1" applyFill="1" applyBorder="1" applyAlignment="1" applyProtection="1">
      <alignment horizontal="center" vertical="center" wrapText="1"/>
    </xf>
    <xf numFmtId="0" fontId="23" fillId="4" borderId="28" xfId="6" applyFont="1" applyFill="1" applyBorder="1" applyAlignment="1" applyProtection="1">
      <alignment horizontal="center" vertical="center" wrapText="1"/>
    </xf>
    <xf numFmtId="0" fontId="47" fillId="0" borderId="0" xfId="0" applyFont="1" applyAlignment="1" applyProtection="1">
      <alignment horizontal="center" vertical="center"/>
    </xf>
    <xf numFmtId="0" fontId="24" fillId="4" borderId="29" xfId="0" applyFont="1" applyFill="1" applyBorder="1" applyAlignment="1" applyProtection="1">
      <alignment horizontal="center" vertical="center"/>
    </xf>
    <xf numFmtId="0" fontId="23" fillId="4" borderId="0" xfId="6" applyFont="1" applyFill="1" applyBorder="1" applyAlignment="1" applyProtection="1">
      <alignment horizontal="center" vertical="center" wrapText="1"/>
    </xf>
    <xf numFmtId="0" fontId="23" fillId="4" borderId="30" xfId="6" applyFont="1" applyFill="1" applyBorder="1" applyAlignment="1" applyProtection="1">
      <alignment horizontal="center" vertical="center" wrapText="1"/>
    </xf>
    <xf numFmtId="0" fontId="23" fillId="4" borderId="31" xfId="6" applyFont="1" applyFill="1" applyBorder="1" applyAlignment="1" applyProtection="1">
      <alignment horizontal="center" vertical="center"/>
    </xf>
    <xf numFmtId="0" fontId="23" fillId="4" borderId="32" xfId="6" applyFont="1" applyFill="1" applyBorder="1" applyAlignment="1" applyProtection="1">
      <alignment horizontal="center" vertical="center"/>
    </xf>
    <xf numFmtId="0" fontId="23" fillId="4" borderId="31" xfId="6" applyFont="1" applyFill="1" applyBorder="1" applyAlignment="1" applyProtection="1">
      <alignment horizontal="center" vertical="center" wrapText="1"/>
    </xf>
    <xf numFmtId="0" fontId="23" fillId="4" borderId="32" xfId="6" applyFont="1" applyFill="1" applyBorder="1" applyAlignment="1" applyProtection="1">
      <alignment horizontal="center" vertical="center" wrapText="1"/>
    </xf>
    <xf numFmtId="0" fontId="23" fillId="4" borderId="33" xfId="6" applyFont="1" applyFill="1" applyBorder="1" applyAlignment="1" applyProtection="1">
      <alignment horizontal="center" vertical="center" wrapText="1"/>
    </xf>
    <xf numFmtId="225" fontId="23" fillId="4" borderId="31" xfId="6" applyNumberFormat="1" applyFont="1" applyFill="1" applyBorder="1" applyAlignment="1" applyProtection="1">
      <alignment horizontal="center" vertical="center" wrapText="1"/>
    </xf>
    <xf numFmtId="0" fontId="23" fillId="4" borderId="34" xfId="6" applyFont="1" applyFill="1" applyBorder="1" applyAlignment="1" applyProtection="1">
      <alignment horizontal="center" vertical="center" wrapText="1"/>
    </xf>
    <xf numFmtId="0" fontId="24" fillId="4" borderId="35" xfId="0" applyFont="1" applyFill="1" applyBorder="1" applyAlignment="1" applyProtection="1">
      <alignment horizontal="center" vertical="center"/>
    </xf>
    <xf numFmtId="0" fontId="23" fillId="4" borderId="36" xfId="6" applyFont="1" applyFill="1" applyBorder="1" applyAlignment="1" applyProtection="1">
      <alignment horizontal="center" vertical="center"/>
    </xf>
    <xf numFmtId="0" fontId="23" fillId="4" borderId="37" xfId="6" applyFont="1" applyFill="1" applyBorder="1" applyAlignment="1" applyProtection="1">
      <alignment horizontal="center" vertical="center" wrapText="1"/>
    </xf>
    <xf numFmtId="0" fontId="23" fillId="4" borderId="36" xfId="6" applyFont="1" applyFill="1" applyBorder="1" applyAlignment="1" applyProtection="1">
      <alignment horizontal="center" vertical="center" wrapText="1"/>
    </xf>
    <xf numFmtId="0" fontId="23" fillId="4" borderId="38" xfId="6" applyFont="1" applyFill="1" applyBorder="1" applyAlignment="1" applyProtection="1">
      <alignment horizontal="center" vertical="center" wrapText="1"/>
    </xf>
    <xf numFmtId="0" fontId="23" fillId="4" borderId="39" xfId="6" applyFont="1" applyFill="1" applyBorder="1" applyAlignment="1" applyProtection="1">
      <alignment horizontal="center" vertical="center" wrapText="1"/>
    </xf>
    <xf numFmtId="225" fontId="23" fillId="4" borderId="37" xfId="6" applyNumberFormat="1" applyFont="1" applyFill="1" applyBorder="1" applyAlignment="1" applyProtection="1">
      <alignment horizontal="center" vertical="center" wrapText="1"/>
    </xf>
    <xf numFmtId="0" fontId="23" fillId="4" borderId="40" xfId="6" applyFont="1" applyFill="1" applyBorder="1" applyAlignment="1" applyProtection="1">
      <alignment horizontal="center" vertical="center"/>
    </xf>
    <xf numFmtId="0" fontId="23" fillId="4" borderId="13" xfId="6" applyFont="1" applyFill="1" applyBorder="1" applyAlignment="1" applyProtection="1">
      <alignment horizontal="center" vertical="center" shrinkToFit="1"/>
    </xf>
    <xf numFmtId="0" fontId="23" fillId="4" borderId="41" xfId="6" applyFont="1" applyFill="1" applyBorder="1" applyAlignment="1" applyProtection="1">
      <alignment horizontal="center" vertical="center" shrinkToFit="1"/>
    </xf>
    <xf numFmtId="0" fontId="23" fillId="4" borderId="42" xfId="6" applyFont="1" applyFill="1" applyBorder="1" applyAlignment="1" applyProtection="1">
      <alignment horizontal="center" vertical="center" shrinkToFit="1"/>
    </xf>
    <xf numFmtId="203" fontId="23" fillId="4" borderId="43" xfId="6" applyNumberFormat="1" applyFont="1" applyFill="1" applyBorder="1" applyAlignment="1" applyProtection="1">
      <alignment horizontal="center" vertical="center" shrinkToFit="1"/>
    </xf>
    <xf numFmtId="203" fontId="23" fillId="4" borderId="15" xfId="6" applyNumberFormat="1" applyFont="1" applyFill="1" applyBorder="1" applyAlignment="1" applyProtection="1">
      <alignment horizontal="center" vertical="center" shrinkToFit="1"/>
    </xf>
    <xf numFmtId="226" fontId="23" fillId="4" borderId="41" xfId="6" applyNumberFormat="1" applyFont="1" applyFill="1" applyBorder="1" applyAlignment="1" applyProtection="1">
      <alignment horizontal="center" vertical="center" shrinkToFit="1"/>
    </xf>
    <xf numFmtId="0" fontId="32" fillId="4" borderId="3" xfId="6" applyFont="1" applyFill="1" applyBorder="1" applyAlignment="1" applyProtection="1">
      <alignment horizontal="center" vertical="center" shrinkToFit="1"/>
    </xf>
    <xf numFmtId="203" fontId="23" fillId="4" borderId="44" xfId="6" applyNumberFormat="1" applyFont="1" applyFill="1" applyBorder="1" applyAlignment="1" applyProtection="1">
      <alignment horizontal="center" vertical="center" shrinkToFit="1"/>
    </xf>
    <xf numFmtId="0" fontId="32" fillId="4" borderId="42" xfId="6" applyFont="1" applyFill="1" applyBorder="1" applyAlignment="1" applyProtection="1">
      <alignment horizontal="center" vertical="center" shrinkToFit="1"/>
    </xf>
    <xf numFmtId="0" fontId="24" fillId="4" borderId="29" xfId="0" applyFont="1" applyFill="1" applyBorder="1" applyAlignment="1" applyProtection="1">
      <alignment vertical="center" textRotation="255"/>
    </xf>
    <xf numFmtId="14" fontId="23" fillId="4" borderId="45" xfId="6" applyNumberFormat="1" applyFont="1" applyFill="1" applyBorder="1" applyAlignment="1" applyProtection="1">
      <alignment horizontal="center" vertical="center" textRotation="255" wrapText="1"/>
    </xf>
    <xf numFmtId="0" fontId="23" fillId="4" borderId="3" xfId="6" applyFont="1" applyFill="1" applyBorder="1" applyAlignment="1" applyProtection="1">
      <alignment horizontal="center" vertical="center" shrinkToFit="1"/>
    </xf>
    <xf numFmtId="0" fontId="23" fillId="4" borderId="46" xfId="6" applyFont="1" applyFill="1" applyBorder="1" applyAlignment="1" applyProtection="1">
      <alignment horizontal="center" vertical="center" shrinkToFit="1"/>
    </xf>
    <xf numFmtId="203" fontId="23" fillId="4" borderId="1" xfId="6" applyNumberFormat="1" applyFont="1" applyFill="1" applyBorder="1" applyAlignment="1" applyProtection="1">
      <alignment horizontal="center" vertical="center" shrinkToFit="1"/>
    </xf>
    <xf numFmtId="226" fontId="23" fillId="4" borderId="12" xfId="6" applyNumberFormat="1" applyFont="1" applyFill="1" applyBorder="1" applyAlignment="1" applyProtection="1">
      <alignment horizontal="center" vertical="center" shrinkToFit="1"/>
    </xf>
    <xf numFmtId="0" fontId="32" fillId="4" borderId="13" xfId="6" applyFont="1" applyFill="1" applyBorder="1" applyAlignment="1" applyProtection="1">
      <alignment horizontal="center" vertical="center" shrinkToFit="1"/>
    </xf>
    <xf numFmtId="0" fontId="23" fillId="4" borderId="8" xfId="6" applyFont="1" applyFill="1" applyBorder="1" applyAlignment="1" applyProtection="1">
      <alignment horizontal="center" vertical="center" shrinkToFit="1"/>
    </xf>
    <xf numFmtId="0" fontId="32" fillId="4" borderId="8" xfId="6" applyFont="1" applyFill="1" applyBorder="1" applyAlignment="1" applyProtection="1">
      <alignment horizontal="center" vertical="center" shrinkToFit="1"/>
    </xf>
    <xf numFmtId="0" fontId="23" fillId="4" borderId="47" xfId="6" applyFont="1" applyFill="1" applyBorder="1" applyProtection="1">
      <alignment vertical="center"/>
    </xf>
    <xf numFmtId="0" fontId="24" fillId="4" borderId="45" xfId="0" applyFont="1" applyFill="1" applyBorder="1" applyAlignment="1" applyProtection="1">
      <alignment horizontal="distributed" vertical="center" indent="1"/>
    </xf>
    <xf numFmtId="203" fontId="23" fillId="4" borderId="48" xfId="2" applyNumberFormat="1" applyFont="1" applyFill="1" applyBorder="1" applyAlignment="1" applyProtection="1">
      <alignment horizontal="center" vertical="center" shrinkToFit="1"/>
    </xf>
    <xf numFmtId="203" fontId="23" fillId="4" borderId="3" xfId="6" applyNumberFormat="1" applyFont="1" applyFill="1" applyBorder="1" applyAlignment="1" applyProtection="1">
      <alignment horizontal="center" vertical="center" shrinkToFit="1"/>
    </xf>
    <xf numFmtId="203" fontId="23" fillId="4" borderId="46" xfId="6" applyNumberFormat="1" applyFont="1" applyFill="1" applyBorder="1" applyAlignment="1" applyProtection="1">
      <alignment horizontal="center" vertical="center" shrinkToFit="1"/>
    </xf>
    <xf numFmtId="226" fontId="23" fillId="4" borderId="12" xfId="2" applyNumberFormat="1" applyFont="1" applyFill="1" applyBorder="1" applyAlignment="1" applyProtection="1">
      <alignment horizontal="center" vertical="center" shrinkToFit="1"/>
    </xf>
    <xf numFmtId="203" fontId="32" fillId="4" borderId="3" xfId="6" applyNumberFormat="1" applyFont="1" applyFill="1" applyBorder="1" applyAlignment="1" applyProtection="1">
      <alignment horizontal="center" vertical="center" shrinkToFit="1"/>
    </xf>
    <xf numFmtId="203" fontId="23" fillId="4" borderId="20" xfId="6" applyNumberFormat="1" applyFont="1" applyFill="1" applyBorder="1" applyAlignment="1" applyProtection="1">
      <alignment horizontal="center" vertical="center" shrinkToFit="1"/>
    </xf>
    <xf numFmtId="203" fontId="24" fillId="4" borderId="49" xfId="0" applyNumberFormat="1" applyFont="1" applyFill="1" applyBorder="1" applyAlignment="1" applyProtection="1">
      <alignment horizontal="center" vertical="center" shrinkToFit="1"/>
    </xf>
    <xf numFmtId="203" fontId="23" fillId="4" borderId="50" xfId="6" applyNumberFormat="1" applyFont="1" applyFill="1" applyBorder="1" applyAlignment="1" applyProtection="1">
      <alignment horizontal="center" vertical="center" shrinkToFit="1"/>
    </xf>
    <xf numFmtId="0" fontId="23" fillId="4" borderId="51" xfId="6" applyFont="1" applyFill="1" applyBorder="1" applyAlignment="1" applyProtection="1">
      <alignment horizontal="distributed" vertical="center" indent="1"/>
    </xf>
    <xf numFmtId="0" fontId="23" fillId="4" borderId="52" xfId="6" applyFont="1" applyFill="1" applyBorder="1" applyAlignment="1" applyProtection="1">
      <alignment horizontal="distributed" vertical="center" indent="1"/>
    </xf>
    <xf numFmtId="0" fontId="23" fillId="4" borderId="53" xfId="6" applyFont="1" applyFill="1" applyBorder="1" applyAlignment="1" applyProtection="1">
      <alignment horizontal="distributed" vertical="center" indent="1"/>
    </xf>
    <xf numFmtId="0" fontId="23" fillId="4" borderId="54" xfId="6" applyFont="1" applyFill="1" applyBorder="1" applyAlignment="1" applyProtection="1">
      <alignment horizontal="center" vertical="center" shrinkToFit="1"/>
    </xf>
    <xf numFmtId="0" fontId="23" fillId="4" borderId="51" xfId="6" applyFont="1" applyFill="1" applyBorder="1" applyAlignment="1" applyProtection="1">
      <alignment horizontal="center" vertical="center" shrinkToFit="1"/>
    </xf>
    <xf numFmtId="4" fontId="23" fillId="4" borderId="55" xfId="6" applyNumberFormat="1" applyFont="1" applyFill="1" applyBorder="1" applyAlignment="1" applyProtection="1">
      <alignment horizontal="center" vertical="center" shrinkToFit="1"/>
    </xf>
    <xf numFmtId="203" fontId="24" fillId="4" borderId="55" xfId="0" applyNumberFormat="1" applyFont="1" applyFill="1" applyBorder="1" applyAlignment="1" applyProtection="1">
      <alignment horizontal="center" vertical="center" shrinkToFit="1"/>
    </xf>
    <xf numFmtId="225" fontId="23" fillId="4" borderId="52" xfId="6" applyNumberFormat="1" applyFont="1" applyFill="1" applyBorder="1" applyAlignment="1" applyProtection="1">
      <alignment horizontal="center" vertical="center" shrinkToFit="1"/>
    </xf>
    <xf numFmtId="203" fontId="23" fillId="4" borderId="53" xfId="6" applyNumberFormat="1" applyFont="1" applyFill="1" applyBorder="1" applyAlignment="1" applyProtection="1">
      <alignment horizontal="center" vertical="center" shrinkToFit="1"/>
    </xf>
    <xf numFmtId="225" fontId="23" fillId="4" borderId="12" xfId="6" applyNumberFormat="1" applyFont="1" applyFill="1" applyBorder="1" applyAlignment="1" applyProtection="1">
      <alignment horizontal="center" vertical="center" shrinkToFit="1"/>
    </xf>
    <xf numFmtId="0" fontId="23" fillId="4" borderId="11" xfId="6" applyFont="1" applyFill="1" applyBorder="1" applyAlignment="1" applyProtection="1">
      <alignment horizontal="center" vertical="center" shrinkToFit="1"/>
    </xf>
    <xf numFmtId="203" fontId="23" fillId="4" borderId="4" xfId="6" applyNumberFormat="1" applyFont="1" applyFill="1" applyBorder="1" applyAlignment="1" applyProtection="1">
      <alignment horizontal="center" vertical="center" shrinkToFit="1"/>
    </xf>
    <xf numFmtId="203" fontId="23" fillId="4" borderId="56" xfId="6" applyNumberFormat="1" applyFont="1" applyFill="1" applyBorder="1" applyAlignment="1" applyProtection="1">
      <alignment horizontal="center" vertical="center" shrinkToFit="1"/>
    </xf>
    <xf numFmtId="0" fontId="24" fillId="4" borderId="57" xfId="0" applyFont="1" applyFill="1" applyBorder="1" applyAlignment="1" applyProtection="1">
      <alignment vertical="center" shrinkToFit="1"/>
    </xf>
    <xf numFmtId="0" fontId="32" fillId="4" borderId="9" xfId="6" applyFont="1" applyFill="1" applyBorder="1" applyAlignment="1" applyProtection="1">
      <alignment horizontal="center" vertical="center" shrinkToFit="1"/>
    </xf>
    <xf numFmtId="203" fontId="23" fillId="4" borderId="11" xfId="6" applyNumberFormat="1" applyFont="1" applyFill="1" applyBorder="1" applyAlignment="1" applyProtection="1">
      <alignment horizontal="center" vertical="center" shrinkToFit="1"/>
    </xf>
    <xf numFmtId="203" fontId="23" fillId="4" borderId="58" xfId="6" applyNumberFormat="1" applyFont="1" applyFill="1" applyBorder="1" applyAlignment="1" applyProtection="1">
      <alignment horizontal="center" vertical="center" shrinkToFit="1"/>
    </xf>
    <xf numFmtId="203" fontId="23" fillId="4" borderId="59" xfId="6" applyNumberFormat="1" applyFont="1" applyFill="1" applyBorder="1" applyAlignment="1" applyProtection="1">
      <alignment horizontal="center" vertical="center" shrinkToFit="1"/>
    </xf>
    <xf numFmtId="0" fontId="23" fillId="4" borderId="19" xfId="6" applyFont="1" applyFill="1" applyBorder="1" applyAlignment="1" applyProtection="1">
      <alignment vertical="center" shrinkToFit="1"/>
    </xf>
    <xf numFmtId="203" fontId="24" fillId="4" borderId="20" xfId="0" applyNumberFormat="1" applyFont="1" applyFill="1" applyBorder="1" applyAlignment="1" applyProtection="1">
      <alignment horizontal="center" vertical="center" shrinkToFit="1"/>
    </xf>
    <xf numFmtId="203" fontId="23" fillId="4" borderId="60" xfId="6" applyNumberFormat="1" applyFont="1" applyFill="1" applyBorder="1" applyAlignment="1" applyProtection="1">
      <alignment horizontal="center" vertical="center" shrinkToFit="1"/>
    </xf>
    <xf numFmtId="0" fontId="23" fillId="4" borderId="9" xfId="6" applyFont="1" applyFill="1" applyBorder="1" applyAlignment="1" applyProtection="1">
      <alignment horizontal="center" vertical="center" shrinkToFit="1"/>
    </xf>
    <xf numFmtId="203" fontId="23" fillId="4" borderId="61" xfId="6" applyNumberFormat="1" applyFont="1" applyFill="1" applyBorder="1" applyAlignment="1" applyProtection="1">
      <alignment horizontal="center" vertical="center" shrinkToFit="1"/>
    </xf>
    <xf numFmtId="0" fontId="23" fillId="4" borderId="59" xfId="6" applyFont="1" applyFill="1" applyBorder="1" applyAlignment="1" applyProtection="1">
      <alignment horizontal="center" vertical="center" shrinkToFit="1"/>
    </xf>
    <xf numFmtId="203" fontId="24" fillId="4" borderId="61" xfId="0" applyNumberFormat="1" applyFont="1" applyFill="1" applyBorder="1" applyAlignment="1" applyProtection="1">
      <alignment horizontal="center" vertical="center" shrinkToFit="1"/>
    </xf>
    <xf numFmtId="0" fontId="23" fillId="4" borderId="4" xfId="6" applyFont="1" applyFill="1" applyBorder="1" applyAlignment="1" applyProtection="1">
      <alignment horizontal="center" vertical="center" shrinkToFit="1"/>
    </xf>
    <xf numFmtId="203" fontId="47" fillId="0" borderId="4" xfId="0" applyNumberFormat="1" applyFont="1" applyBorder="1" applyAlignment="1" applyProtection="1">
      <alignment horizontal="center" vertical="center" shrinkToFit="1"/>
    </xf>
    <xf numFmtId="225" fontId="23" fillId="4" borderId="46" xfId="6" applyNumberFormat="1" applyFont="1" applyFill="1" applyBorder="1" applyAlignment="1" applyProtection="1">
      <alignment horizontal="center" vertical="center" shrinkToFit="1"/>
    </xf>
    <xf numFmtId="203" fontId="23" fillId="4" borderId="19" xfId="6" applyNumberFormat="1" applyFont="1" applyFill="1" applyBorder="1" applyAlignment="1" applyProtection="1">
      <alignment horizontal="center" vertical="center" shrinkToFit="1"/>
    </xf>
    <xf numFmtId="0" fontId="47" fillId="0" borderId="19" xfId="0" applyFont="1" applyBorder="1" applyAlignment="1" applyProtection="1">
      <alignment vertical="center" shrinkToFit="1"/>
    </xf>
    <xf numFmtId="203" fontId="47" fillId="0" borderId="19" xfId="0" applyNumberFormat="1" applyFont="1" applyBorder="1" applyAlignment="1" applyProtection="1">
      <alignment vertical="center" shrinkToFit="1"/>
    </xf>
    <xf numFmtId="0" fontId="24" fillId="4" borderId="62" xfId="0" applyFont="1" applyFill="1" applyBorder="1" applyAlignment="1" applyProtection="1">
      <alignment vertical="center" textRotation="255"/>
    </xf>
    <xf numFmtId="203" fontId="23" fillId="4" borderId="63" xfId="6" applyNumberFormat="1" applyFont="1" applyFill="1" applyBorder="1" applyAlignment="1" applyProtection="1">
      <alignment horizontal="center" vertical="center" shrinkToFit="1"/>
    </xf>
    <xf numFmtId="3" fontId="23" fillId="4" borderId="64" xfId="6" applyNumberFormat="1" applyFont="1" applyFill="1" applyBorder="1" applyAlignment="1" applyProtection="1">
      <alignment vertical="center" shrinkToFit="1"/>
    </xf>
    <xf numFmtId="203" fontId="23" fillId="4" borderId="64" xfId="6" applyNumberFormat="1" applyFont="1" applyFill="1" applyBorder="1" applyAlignment="1" applyProtection="1">
      <alignment horizontal="center" vertical="center" shrinkToFit="1"/>
    </xf>
    <xf numFmtId="0" fontId="24" fillId="4" borderId="65" xfId="0" applyFont="1" applyFill="1" applyBorder="1" applyAlignment="1" applyProtection="1">
      <alignment vertical="center"/>
    </xf>
    <xf numFmtId="203" fontId="23" fillId="4" borderId="66" xfId="6" applyNumberFormat="1" applyFont="1" applyFill="1" applyBorder="1" applyAlignment="1" applyProtection="1">
      <alignment horizontal="center" vertical="center" shrinkToFit="1"/>
    </xf>
    <xf numFmtId="0" fontId="47" fillId="0" borderId="67" xfId="0" applyFont="1" applyBorder="1" applyAlignment="1" applyProtection="1">
      <alignment vertical="center" shrinkToFit="1"/>
    </xf>
    <xf numFmtId="203" fontId="24" fillId="4" borderId="68" xfId="0" applyNumberFormat="1" applyFont="1" applyFill="1" applyBorder="1" applyAlignment="1" applyProtection="1">
      <alignment horizontal="center" vertical="center" shrinkToFit="1"/>
    </xf>
    <xf numFmtId="203" fontId="23" fillId="4" borderId="69" xfId="6" applyNumberFormat="1" applyFont="1" applyFill="1" applyBorder="1" applyAlignment="1" applyProtection="1">
      <alignment horizontal="center" vertical="center" shrinkToFit="1"/>
    </xf>
    <xf numFmtId="203" fontId="47" fillId="0" borderId="0" xfId="0" applyNumberFormat="1" applyFont="1" applyProtection="1">
      <alignment vertical="center"/>
    </xf>
    <xf numFmtId="225" fontId="47" fillId="0" borderId="0" xfId="0" applyNumberFormat="1" applyFont="1" applyAlignment="1" applyProtection="1">
      <alignment horizontal="center" vertical="center"/>
    </xf>
    <xf numFmtId="0" fontId="23" fillId="4" borderId="55" xfId="6" applyFont="1" applyFill="1" applyBorder="1" applyAlignment="1" applyProtection="1">
      <alignment horizontal="center" vertical="center" shrinkToFit="1"/>
    </xf>
    <xf numFmtId="0" fontId="24" fillId="4" borderId="57" xfId="0" applyFont="1" applyFill="1" applyBorder="1" applyAlignment="1" applyProtection="1">
      <alignment horizontal="center" vertical="center" shrinkToFit="1"/>
    </xf>
    <xf numFmtId="0" fontId="23" fillId="4" borderId="19" xfId="6" applyFont="1" applyFill="1" applyBorder="1" applyAlignment="1" applyProtection="1">
      <alignment horizontal="center" vertical="center" shrinkToFit="1"/>
    </xf>
    <xf numFmtId="0" fontId="47" fillId="0" borderId="19" xfId="0" applyFont="1" applyBorder="1" applyAlignment="1" applyProtection="1">
      <alignment horizontal="center" vertical="center" shrinkToFit="1"/>
    </xf>
    <xf numFmtId="3" fontId="23" fillId="4" borderId="64" xfId="6" applyNumberFormat="1" applyFont="1" applyFill="1" applyBorder="1" applyAlignment="1" applyProtection="1">
      <alignment horizontal="center" vertical="center" shrinkToFit="1"/>
    </xf>
    <xf numFmtId="0" fontId="47" fillId="0" borderId="67" xfId="0" applyFont="1" applyBorder="1" applyAlignment="1" applyProtection="1">
      <alignment horizontal="center" vertical="center" shrinkToFit="1"/>
    </xf>
    <xf numFmtId="0" fontId="49" fillId="7" borderId="1" xfId="0" applyFont="1" applyFill="1" applyBorder="1" applyAlignment="1" applyProtection="1">
      <alignment horizontal="center" vertical="center" shrinkToFit="1"/>
    </xf>
    <xf numFmtId="0" fontId="49" fillId="7" borderId="1" xfId="0" applyNumberFormat="1" applyFont="1" applyFill="1" applyBorder="1" applyAlignment="1" applyProtection="1">
      <alignment horizontal="center" vertical="center" shrinkToFit="1"/>
    </xf>
    <xf numFmtId="220" fontId="21" fillId="4" borderId="0" xfId="0" applyNumberFormat="1" applyFont="1" applyFill="1" applyAlignment="1" applyProtection="1">
      <alignment horizontal="right" vertical="center"/>
    </xf>
    <xf numFmtId="0" fontId="29" fillId="4" borderId="1" xfId="0" applyFont="1" applyFill="1" applyBorder="1" applyAlignment="1" applyProtection="1">
      <alignment horizontal="center" vertical="center"/>
    </xf>
    <xf numFmtId="220" fontId="21" fillId="4" borderId="23" xfId="0" applyNumberFormat="1" applyFont="1" applyFill="1" applyBorder="1" applyAlignment="1" applyProtection="1">
      <alignment horizontal="center" vertical="center" shrinkToFit="1"/>
    </xf>
    <xf numFmtId="0" fontId="21" fillId="4" borderId="23" xfId="0" applyFont="1" applyFill="1" applyBorder="1" applyAlignment="1" applyProtection="1">
      <alignment vertical="center" wrapText="1"/>
    </xf>
    <xf numFmtId="220" fontId="24" fillId="4" borderId="23" xfId="0" applyNumberFormat="1" applyFont="1" applyFill="1" applyBorder="1" applyAlignment="1" applyProtection="1">
      <alignment vertical="center" wrapText="1"/>
    </xf>
    <xf numFmtId="220" fontId="24" fillId="4" borderId="2" xfId="0" applyNumberFormat="1" applyFont="1" applyFill="1" applyBorder="1" applyAlignment="1" applyProtection="1">
      <alignment horizontal="center" vertical="center" shrinkToFit="1"/>
    </xf>
    <xf numFmtId="220" fontId="21" fillId="4" borderId="23" xfId="0" applyNumberFormat="1" applyFont="1" applyFill="1" applyBorder="1" applyAlignment="1" applyProtection="1">
      <alignment vertical="center" wrapText="1" shrinkToFit="1"/>
    </xf>
    <xf numFmtId="0" fontId="24" fillId="4" borderId="1" xfId="0" applyFont="1" applyFill="1" applyBorder="1" applyAlignment="1" applyProtection="1">
      <alignment horizontal="center" vertical="center"/>
    </xf>
    <xf numFmtId="0" fontId="29" fillId="0" borderId="1" xfId="0" applyFont="1" applyFill="1" applyBorder="1" applyAlignment="1" applyProtection="1">
      <alignment horizontal="center" vertical="center" shrinkToFit="1"/>
    </xf>
    <xf numFmtId="0" fontId="24" fillId="4" borderId="4" xfId="0" applyFont="1" applyFill="1" applyBorder="1" applyAlignment="1" applyProtection="1">
      <alignment vertical="center" shrinkToFit="1"/>
    </xf>
    <xf numFmtId="0" fontId="24" fillId="4" borderId="4" xfId="0" applyFont="1" applyFill="1" applyBorder="1" applyProtection="1">
      <alignment vertical="center"/>
    </xf>
    <xf numFmtId="0" fontId="29" fillId="4" borderId="1" xfId="0" applyFont="1" applyFill="1" applyBorder="1" applyAlignment="1" applyProtection="1">
      <alignment horizontal="center" vertical="center" shrinkToFit="1"/>
    </xf>
    <xf numFmtId="0" fontId="24" fillId="4" borderId="1" xfId="0" applyFont="1" applyFill="1" applyBorder="1" applyProtection="1">
      <alignment vertical="center"/>
    </xf>
    <xf numFmtId="0" fontId="24" fillId="4" borderId="5" xfId="0" applyFont="1" applyFill="1" applyBorder="1" applyProtection="1">
      <alignment vertical="center"/>
    </xf>
    <xf numFmtId="0" fontId="24" fillId="4" borderId="3" xfId="0" applyFont="1" applyFill="1" applyBorder="1" applyProtection="1">
      <alignment vertical="center"/>
    </xf>
    <xf numFmtId="0" fontId="21" fillId="4" borderId="1" xfId="0" applyFont="1" applyFill="1" applyBorder="1" applyAlignment="1" applyProtection="1">
      <alignment vertical="center" wrapText="1" shrinkToFit="1"/>
    </xf>
    <xf numFmtId="0" fontId="22" fillId="0" borderId="0" xfId="0" applyFont="1" applyFill="1" applyBorder="1" applyAlignment="1" applyProtection="1">
      <alignment vertical="center"/>
    </xf>
    <xf numFmtId="0" fontId="21" fillId="7" borderId="0" xfId="0" applyFont="1" applyFill="1" applyAlignment="1" applyProtection="1">
      <alignment horizontal="right" vertical="center"/>
    </xf>
    <xf numFmtId="220" fontId="21" fillId="7" borderId="0" xfId="0" applyNumberFormat="1" applyFont="1" applyFill="1" applyProtection="1">
      <alignment vertical="center"/>
    </xf>
    <xf numFmtId="0" fontId="24" fillId="0" borderId="0" xfId="0" applyFont="1" applyFill="1" applyBorder="1" applyAlignment="1" applyProtection="1">
      <alignment horizontal="left" vertical="top" wrapText="1"/>
    </xf>
    <xf numFmtId="0" fontId="15" fillId="0" borderId="0" xfId="0" applyFont="1" applyAlignment="1" applyProtection="1">
      <alignment horizontal="right" vertical="center"/>
    </xf>
    <xf numFmtId="0" fontId="50" fillId="0" borderId="0" xfId="0" applyFont="1" applyProtection="1">
      <alignment vertical="center"/>
    </xf>
    <xf numFmtId="0" fontId="47" fillId="7" borderId="0" xfId="0" applyFont="1" applyFill="1" applyBorder="1" applyAlignment="1" applyProtection="1">
      <alignment vertical="center" shrinkToFit="1"/>
    </xf>
    <xf numFmtId="0" fontId="47" fillId="7" borderId="0" xfId="0" applyNumberFormat="1" applyFont="1" applyFill="1" applyBorder="1" applyAlignment="1" applyProtection="1">
      <alignment horizontal="center" vertical="center" shrinkToFit="1"/>
    </xf>
    <xf numFmtId="0" fontId="24" fillId="4" borderId="0" xfId="0" applyNumberFormat="1" applyFont="1" applyFill="1" applyBorder="1" applyAlignment="1" applyProtection="1">
      <alignment horizontal="right" vertical="center"/>
    </xf>
    <xf numFmtId="0" fontId="24" fillId="7" borderId="0" xfId="0" applyFont="1" applyFill="1" applyBorder="1" applyProtection="1">
      <alignment vertical="center"/>
    </xf>
    <xf numFmtId="0" fontId="24" fillId="4" borderId="0" xfId="0" applyFont="1" applyFill="1" applyAlignment="1" applyProtection="1">
      <alignment horizontal="right" vertical="center"/>
    </xf>
    <xf numFmtId="191" fontId="24" fillId="4" borderId="1" xfId="3" applyNumberFormat="1" applyFont="1" applyFill="1" applyBorder="1" applyAlignment="1" applyProtection="1">
      <alignment horizontal="right" vertical="center" shrinkToFit="1"/>
    </xf>
    <xf numFmtId="0" fontId="24" fillId="4" borderId="1" xfId="0" applyFont="1" applyFill="1" applyBorder="1" applyAlignment="1" applyProtection="1">
      <alignment vertical="center"/>
    </xf>
    <xf numFmtId="191" fontId="24" fillId="4" borderId="1" xfId="3" applyNumberFormat="1" applyFont="1" applyFill="1" applyBorder="1" applyAlignment="1" applyProtection="1">
      <alignment vertical="center" shrinkToFit="1"/>
    </xf>
    <xf numFmtId="0" fontId="32" fillId="4" borderId="1"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textRotation="255" wrapText="1"/>
    </xf>
    <xf numFmtId="0" fontId="21" fillId="4" borderId="0" xfId="0" applyNumberFormat="1" applyFont="1" applyFill="1" applyBorder="1" applyAlignment="1" applyProtection="1">
      <alignment horizontal="right" vertical="center"/>
    </xf>
    <xf numFmtId="0" fontId="33" fillId="0" borderId="1" xfId="0" applyFont="1" applyBorder="1" applyAlignment="1" applyProtection="1">
      <alignment vertical="center" wrapText="1"/>
    </xf>
    <xf numFmtId="0" fontId="29" fillId="0" borderId="1" xfId="0" applyFont="1" applyBorder="1" applyAlignment="1" applyProtection="1">
      <alignment horizontal="center" vertical="center" wrapText="1"/>
    </xf>
    <xf numFmtId="0" fontId="22" fillId="0" borderId="1" xfId="0" applyFont="1" applyBorder="1" applyAlignment="1" applyProtection="1">
      <alignment vertical="top" wrapText="1"/>
    </xf>
    <xf numFmtId="0" fontId="29" fillId="0" borderId="1" xfId="0" applyFont="1" applyBorder="1" applyAlignment="1" applyProtection="1">
      <alignment vertical="center" wrapText="1"/>
    </xf>
    <xf numFmtId="0" fontId="33" fillId="0" borderId="1" xfId="0" applyFont="1" applyBorder="1" applyAlignment="1" applyProtection="1">
      <alignment wrapText="1"/>
    </xf>
    <xf numFmtId="0" fontId="33" fillId="0" borderId="1" xfId="0" applyFont="1" applyBorder="1" applyAlignment="1" applyProtection="1">
      <alignment vertical="top" wrapText="1"/>
    </xf>
    <xf numFmtId="0" fontId="24" fillId="4" borderId="0" xfId="0" applyFont="1" applyFill="1" applyAlignment="1" applyProtection="1">
      <alignment horizontal="center" vertical="center"/>
    </xf>
    <xf numFmtId="0" fontId="23" fillId="4" borderId="70" xfId="6" applyFont="1" applyFill="1" applyBorder="1" applyAlignment="1" applyProtection="1">
      <alignment horizontal="center" vertical="center" wrapText="1"/>
    </xf>
    <xf numFmtId="0" fontId="23" fillId="4" borderId="9" xfId="6" applyFont="1" applyFill="1" applyBorder="1" applyAlignment="1" applyProtection="1">
      <alignment horizontal="center" vertical="center" wrapText="1"/>
    </xf>
    <xf numFmtId="0" fontId="23" fillId="4" borderId="13" xfId="6" applyFont="1" applyFill="1" applyBorder="1" applyAlignment="1" applyProtection="1">
      <alignment horizontal="center" vertical="center"/>
    </xf>
    <xf numFmtId="0" fontId="23" fillId="4" borderId="68" xfId="6" applyFont="1" applyFill="1" applyBorder="1" applyAlignment="1" applyProtection="1">
      <alignment horizontal="center" vertical="center"/>
    </xf>
    <xf numFmtId="4" fontId="23" fillId="4" borderId="41" xfId="2" applyNumberFormat="1" applyFont="1" applyFill="1" applyBorder="1" applyAlignment="1" applyProtection="1">
      <alignment horizontal="right" vertical="center" shrinkToFit="1"/>
    </xf>
    <xf numFmtId="0" fontId="23" fillId="4" borderId="42" xfId="6" applyFont="1" applyFill="1" applyBorder="1" applyAlignment="1" applyProtection="1">
      <alignment vertical="center" shrinkToFit="1"/>
    </xf>
    <xf numFmtId="203" fontId="23" fillId="4" borderId="71" xfId="6" applyNumberFormat="1" applyFont="1" applyFill="1" applyBorder="1" applyAlignment="1" applyProtection="1">
      <alignment horizontal="right" vertical="center" shrinkToFit="1"/>
    </xf>
    <xf numFmtId="209" fontId="23" fillId="4" borderId="12" xfId="2" applyNumberFormat="1" applyFont="1" applyFill="1" applyBorder="1" applyAlignment="1" applyProtection="1">
      <alignment horizontal="right" vertical="center" shrinkToFit="1"/>
    </xf>
    <xf numFmtId="0" fontId="23" fillId="4" borderId="13" xfId="6" applyFont="1" applyFill="1" applyBorder="1" applyAlignment="1" applyProtection="1">
      <alignment vertical="center" shrinkToFit="1"/>
    </xf>
    <xf numFmtId="203" fontId="23" fillId="4" borderId="44" xfId="6" applyNumberFormat="1" applyFont="1" applyFill="1" applyBorder="1" applyAlignment="1" applyProtection="1">
      <alignment horizontal="right" vertical="center" shrinkToFit="1"/>
    </xf>
    <xf numFmtId="210" fontId="23" fillId="4" borderId="12" xfId="2" applyNumberFormat="1" applyFont="1" applyFill="1" applyBorder="1" applyAlignment="1" applyProtection="1">
      <alignment horizontal="right" vertical="center" shrinkToFit="1"/>
    </xf>
    <xf numFmtId="0" fontId="23" fillId="4" borderId="3" xfId="6" applyFont="1" applyFill="1" applyBorder="1" applyAlignment="1" applyProtection="1">
      <alignment vertical="center" shrinkToFit="1"/>
    </xf>
    <xf numFmtId="208" fontId="23" fillId="4" borderId="12" xfId="2" applyNumberFormat="1" applyFont="1" applyFill="1" applyBorder="1" applyAlignment="1" applyProtection="1">
      <alignment horizontal="right" vertical="center" shrinkToFit="1"/>
    </xf>
    <xf numFmtId="203" fontId="23" fillId="4" borderId="12" xfId="2" applyNumberFormat="1" applyFont="1" applyFill="1" applyBorder="1" applyAlignment="1" applyProtection="1">
      <alignment horizontal="right" vertical="center" shrinkToFit="1"/>
    </xf>
    <xf numFmtId="40" fontId="23" fillId="4" borderId="12" xfId="2" applyNumberFormat="1" applyFont="1" applyFill="1" applyBorder="1" applyAlignment="1" applyProtection="1">
      <alignment horizontal="right" vertical="center" shrinkToFit="1"/>
    </xf>
    <xf numFmtId="203" fontId="23" fillId="4" borderId="69" xfId="6" applyNumberFormat="1" applyFont="1" applyFill="1" applyBorder="1" applyAlignment="1" applyProtection="1">
      <alignment horizontal="right" vertical="center" shrinkToFit="1"/>
    </xf>
    <xf numFmtId="0" fontId="24" fillId="4" borderId="41" xfId="0" applyFont="1" applyFill="1" applyBorder="1" applyAlignment="1" applyProtection="1">
      <alignment horizontal="distributed" vertical="center" indent="1"/>
    </xf>
    <xf numFmtId="0" fontId="47" fillId="0" borderId="72" xfId="0" applyFont="1" applyBorder="1" applyAlignment="1" applyProtection="1">
      <alignment horizontal="distributed" vertical="center" indent="1"/>
    </xf>
    <xf numFmtId="183" fontId="23" fillId="4" borderId="13" xfId="6" applyNumberFormat="1" applyFont="1" applyFill="1" applyBorder="1" applyAlignment="1" applyProtection="1">
      <alignment horizontal="center" vertical="center" shrinkToFit="1"/>
    </xf>
    <xf numFmtId="0" fontId="23" fillId="4" borderId="11" xfId="6" applyFont="1" applyFill="1" applyBorder="1" applyAlignment="1" applyProtection="1">
      <alignment horizontal="right" vertical="center" shrinkToFit="1"/>
    </xf>
    <xf numFmtId="203" fontId="23" fillId="4" borderId="73" xfId="6" applyNumberFormat="1" applyFont="1" applyFill="1" applyBorder="1" applyAlignment="1" applyProtection="1">
      <alignment horizontal="right" vertical="center" shrinkToFit="1"/>
    </xf>
    <xf numFmtId="183" fontId="23" fillId="4" borderId="3" xfId="6" applyNumberFormat="1" applyFont="1" applyFill="1" applyBorder="1" applyAlignment="1" applyProtection="1">
      <alignment horizontal="center" vertical="center" shrinkToFit="1"/>
    </xf>
    <xf numFmtId="203" fontId="23" fillId="4" borderId="46" xfId="6" applyNumberFormat="1" applyFont="1" applyFill="1" applyBorder="1" applyAlignment="1" applyProtection="1">
      <alignment horizontal="right" vertical="center" shrinkToFit="1"/>
    </xf>
    <xf numFmtId="0" fontId="24" fillId="4" borderId="10" xfId="0" applyFont="1" applyFill="1" applyBorder="1" applyAlignment="1" applyProtection="1">
      <alignment horizontal="distributed" vertical="center" indent="1"/>
    </xf>
    <xf numFmtId="0" fontId="23" fillId="4" borderId="46" xfId="6" applyFont="1" applyFill="1" applyBorder="1" applyAlignment="1" applyProtection="1">
      <alignment horizontal="right" vertical="center" shrinkToFit="1"/>
    </xf>
    <xf numFmtId="203" fontId="23" fillId="4" borderId="74" xfId="6" applyNumberFormat="1" applyFont="1" applyFill="1" applyBorder="1" applyAlignment="1" applyProtection="1">
      <alignment horizontal="right" vertical="center" shrinkToFit="1"/>
    </xf>
    <xf numFmtId="203" fontId="23" fillId="4" borderId="75" xfId="6" applyNumberFormat="1" applyFont="1" applyFill="1" applyBorder="1" applyAlignment="1" applyProtection="1">
      <alignment horizontal="right" vertical="center" shrinkToFit="1"/>
    </xf>
    <xf numFmtId="0" fontId="21" fillId="6" borderId="1" xfId="0" applyFont="1" applyFill="1" applyBorder="1" applyAlignment="1" applyProtection="1">
      <alignment vertical="center" wrapText="1" shrinkToFit="1"/>
      <protection locked="0"/>
    </xf>
    <xf numFmtId="0" fontId="51" fillId="0" borderId="0" xfId="0" applyFont="1">
      <alignment vertical="center"/>
    </xf>
    <xf numFmtId="49" fontId="51" fillId="0" borderId="0" xfId="0" applyNumberFormat="1" applyFont="1">
      <alignment vertical="center"/>
    </xf>
    <xf numFmtId="38" fontId="51" fillId="0" borderId="0" xfId="0" applyNumberFormat="1" applyFont="1">
      <alignment vertical="center"/>
    </xf>
    <xf numFmtId="9" fontId="51" fillId="0" borderId="0" xfId="0" applyNumberFormat="1" applyFont="1">
      <alignment vertical="center"/>
    </xf>
    <xf numFmtId="14" fontId="51" fillId="0" borderId="0" xfId="0" applyNumberFormat="1" applyFont="1">
      <alignment vertical="center"/>
    </xf>
    <xf numFmtId="3" fontId="51" fillId="0" borderId="0" xfId="0" applyNumberFormat="1" applyFont="1">
      <alignment vertical="center"/>
    </xf>
    <xf numFmtId="40" fontId="51" fillId="0" borderId="0" xfId="0" applyNumberFormat="1" applyFont="1">
      <alignment vertical="center"/>
    </xf>
    <xf numFmtId="0" fontId="49" fillId="4" borderId="20" xfId="0" applyFont="1" applyFill="1" applyBorder="1" applyAlignment="1" applyProtection="1">
      <alignment horizontal="center" vertical="center"/>
    </xf>
    <xf numFmtId="0" fontId="15" fillId="0" borderId="1" xfId="0" applyFont="1" applyFill="1" applyBorder="1" applyAlignment="1" applyProtection="1">
      <alignment horizontal="distributed" vertical="center" wrapText="1" indent="1"/>
    </xf>
    <xf numFmtId="220" fontId="47" fillId="4" borderId="0" xfId="0" applyNumberFormat="1" applyFont="1" applyFill="1" applyAlignment="1" applyProtection="1">
      <alignment horizontal="right" vertical="center" shrinkToFit="1"/>
    </xf>
    <xf numFmtId="220" fontId="47" fillId="4" borderId="76" xfId="0" applyNumberFormat="1" applyFont="1" applyFill="1" applyBorder="1" applyAlignment="1" applyProtection="1">
      <alignment vertical="center" shrinkToFit="1"/>
    </xf>
    <xf numFmtId="220" fontId="47" fillId="4" borderId="76" xfId="0" applyNumberFormat="1" applyFont="1" applyFill="1" applyBorder="1" applyAlignment="1" applyProtection="1">
      <alignment horizontal="right" vertical="center"/>
    </xf>
    <xf numFmtId="0" fontId="47" fillId="4" borderId="19" xfId="0" applyNumberFormat="1" applyFont="1" applyFill="1" applyBorder="1" applyAlignment="1" applyProtection="1">
      <alignment vertical="center" shrinkToFit="1"/>
    </xf>
    <xf numFmtId="38" fontId="23" fillId="0" borderId="20" xfId="5" applyNumberFormat="1" applyFont="1" applyFill="1" applyBorder="1" applyAlignment="1" applyProtection="1">
      <alignment vertical="center"/>
    </xf>
    <xf numFmtId="38" fontId="24" fillId="0" borderId="4" xfId="2" applyFont="1" applyFill="1" applyBorder="1" applyAlignment="1" applyProtection="1">
      <alignment vertical="center" shrinkToFit="1"/>
    </xf>
    <xf numFmtId="0" fontId="47" fillId="0" borderId="4" xfId="0" applyNumberFormat="1" applyFont="1" applyFill="1" applyBorder="1" applyAlignment="1" applyProtection="1">
      <alignment vertical="center" shrinkToFit="1"/>
    </xf>
    <xf numFmtId="225" fontId="23" fillId="4" borderId="51" xfId="6" applyNumberFormat="1" applyFont="1" applyFill="1" applyBorder="1" applyAlignment="1" applyProtection="1">
      <alignment horizontal="center" vertical="center" shrinkToFit="1"/>
    </xf>
    <xf numFmtId="0" fontId="32" fillId="4" borderId="54" xfId="6" applyFont="1" applyFill="1" applyBorder="1" applyAlignment="1" applyProtection="1">
      <alignment horizontal="center" vertical="center" shrinkToFit="1"/>
    </xf>
    <xf numFmtId="0" fontId="23" fillId="4" borderId="77" xfId="6" applyFont="1" applyFill="1" applyBorder="1" applyAlignment="1" applyProtection="1">
      <alignment horizontal="center" vertical="center"/>
    </xf>
    <xf numFmtId="0" fontId="23" fillId="4" borderId="78" xfId="6" applyFont="1" applyFill="1" applyBorder="1" applyAlignment="1" applyProtection="1">
      <alignment horizontal="center" vertical="center"/>
    </xf>
    <xf numFmtId="203" fontId="23" fillId="4" borderId="79" xfId="2" applyNumberFormat="1" applyFont="1" applyFill="1" applyBorder="1" applyAlignment="1" applyProtection="1">
      <alignment horizontal="center" vertical="center" shrinkToFit="1"/>
    </xf>
    <xf numFmtId="189" fontId="23" fillId="4" borderId="80" xfId="2" applyNumberFormat="1" applyFont="1" applyFill="1" applyBorder="1" applyAlignment="1" applyProtection="1">
      <alignment horizontal="center" vertical="center" shrinkToFit="1"/>
    </xf>
    <xf numFmtId="0" fontId="28" fillId="7" borderId="0" xfId="0" applyFont="1" applyFill="1" applyProtection="1">
      <alignment vertical="center"/>
    </xf>
    <xf numFmtId="0" fontId="47" fillId="0" borderId="71" xfId="0" applyFont="1" applyBorder="1" applyAlignment="1" applyProtection="1">
      <alignment horizontal="distributed" vertical="center" indent="1"/>
    </xf>
    <xf numFmtId="0" fontId="23" fillId="4" borderId="79" xfId="6" applyFont="1" applyFill="1" applyBorder="1" applyAlignment="1" applyProtection="1">
      <alignment horizontal="center" vertical="center"/>
    </xf>
    <xf numFmtId="0" fontId="23" fillId="4" borderId="65" xfId="6" applyFont="1" applyFill="1" applyBorder="1" applyAlignment="1" applyProtection="1">
      <alignment horizontal="center" vertical="center"/>
    </xf>
    <xf numFmtId="0" fontId="23" fillId="4" borderId="81" xfId="6" applyNumberFormat="1" applyFont="1" applyFill="1" applyBorder="1" applyAlignment="1" applyProtection="1">
      <alignment horizontal="right" vertical="center" shrinkToFit="1"/>
    </xf>
    <xf numFmtId="0" fontId="23" fillId="4" borderId="48" xfId="6" applyNumberFormat="1" applyFont="1" applyFill="1" applyBorder="1" applyAlignment="1" applyProtection="1">
      <alignment horizontal="right" vertical="center" shrinkToFit="1"/>
    </xf>
    <xf numFmtId="0" fontId="23" fillId="4" borderId="82" xfId="6" applyFont="1" applyFill="1" applyBorder="1" applyAlignment="1" applyProtection="1">
      <alignment horizontal="center" vertical="center" shrinkToFit="1"/>
    </xf>
    <xf numFmtId="193" fontId="23" fillId="4" borderId="79" xfId="6" applyNumberFormat="1" applyFont="1" applyFill="1" applyBorder="1" applyAlignment="1" applyProtection="1">
      <alignment horizontal="right" vertical="center" shrinkToFit="1"/>
    </xf>
    <xf numFmtId="0" fontId="21" fillId="2" borderId="13" xfId="0" applyFont="1" applyFill="1" applyBorder="1" applyAlignment="1" applyProtection="1">
      <alignment horizontal="distributed" vertical="center" wrapText="1" indent="1"/>
      <protection locked="0"/>
    </xf>
    <xf numFmtId="0" fontId="21" fillId="2" borderId="3" xfId="0" applyFont="1" applyFill="1" applyBorder="1" applyAlignment="1" applyProtection="1">
      <alignment horizontal="distributed" vertical="center" wrapText="1" indent="1"/>
      <protection locked="0"/>
    </xf>
    <xf numFmtId="0" fontId="47" fillId="4" borderId="1" xfId="0" applyFont="1" applyFill="1" applyBorder="1" applyAlignment="1" applyProtection="1">
      <alignment horizontal="center" vertical="center"/>
    </xf>
    <xf numFmtId="0" fontId="47" fillId="7" borderId="1" xfId="0" applyNumberFormat="1" applyFont="1" applyFill="1" applyBorder="1" applyAlignment="1" applyProtection="1">
      <alignment horizontal="center" vertical="center" shrinkToFit="1"/>
    </xf>
    <xf numFmtId="0" fontId="47" fillId="7" borderId="1" xfId="0" applyFont="1" applyFill="1" applyBorder="1" applyAlignment="1" applyProtection="1">
      <alignment horizontal="center" vertical="center" shrinkToFit="1"/>
    </xf>
    <xf numFmtId="0" fontId="47" fillId="4" borderId="4" xfId="0" applyFont="1" applyFill="1" applyBorder="1" applyAlignment="1" applyProtection="1">
      <alignment horizontal="center" vertical="center"/>
    </xf>
    <xf numFmtId="220" fontId="47" fillId="4" borderId="0" xfId="0" applyNumberFormat="1" applyFont="1" applyFill="1" applyBorder="1" applyAlignment="1" applyProtection="1">
      <alignment horizontal="center" vertical="center"/>
    </xf>
    <xf numFmtId="0" fontId="47" fillId="3" borderId="20" xfId="0" applyNumberFormat="1" applyFont="1" applyFill="1" applyBorder="1" applyAlignment="1" applyProtection="1">
      <alignment vertical="center" shrinkToFit="1"/>
      <protection locked="0"/>
    </xf>
    <xf numFmtId="193" fontId="47" fillId="3" borderId="1" xfId="0" applyNumberFormat="1" applyFont="1" applyFill="1" applyBorder="1" applyAlignment="1" applyProtection="1">
      <alignment vertical="center" shrinkToFit="1"/>
      <protection locked="0"/>
    </xf>
    <xf numFmtId="0" fontId="21" fillId="3" borderId="1" xfId="0" applyFont="1" applyFill="1" applyBorder="1" applyAlignment="1" applyProtection="1">
      <alignment horizontal="distributed" vertical="center" indent="1"/>
      <protection locked="0"/>
    </xf>
    <xf numFmtId="0" fontId="29" fillId="6" borderId="15" xfId="3" applyNumberFormat="1" applyFont="1" applyFill="1" applyBorder="1" applyAlignment="1" applyProtection="1">
      <alignment vertical="center" shrinkToFit="1"/>
      <protection locked="0"/>
    </xf>
    <xf numFmtId="0" fontId="29" fillId="6" borderId="13" xfId="3" applyNumberFormat="1" applyFont="1" applyFill="1" applyBorder="1" applyAlignment="1" applyProtection="1">
      <alignment vertical="center" shrinkToFit="1"/>
      <protection locked="0"/>
    </xf>
    <xf numFmtId="0" fontId="29" fillId="6" borderId="15" xfId="2" applyNumberFormat="1" applyFont="1" applyFill="1" applyBorder="1" applyAlignment="1" applyProtection="1">
      <alignment vertical="center" shrinkToFit="1"/>
      <protection locked="0"/>
    </xf>
    <xf numFmtId="0" fontId="29" fillId="6" borderId="13" xfId="2" applyNumberFormat="1" applyFont="1" applyFill="1" applyBorder="1" applyAlignment="1" applyProtection="1">
      <alignment vertical="center" shrinkToFit="1"/>
      <protection locked="0"/>
    </xf>
    <xf numFmtId="0" fontId="24" fillId="6" borderId="1" xfId="0" applyFont="1" applyFill="1" applyBorder="1" applyAlignment="1" applyProtection="1">
      <alignment horizontal="center" vertical="center" shrinkToFit="1"/>
      <protection locked="0"/>
    </xf>
    <xf numFmtId="38" fontId="24" fillId="6" borderId="1" xfId="3" applyFont="1" applyFill="1" applyBorder="1" applyAlignment="1" applyProtection="1">
      <alignment vertical="center" shrinkToFit="1"/>
      <protection locked="0"/>
    </xf>
    <xf numFmtId="186" fontId="24" fillId="6" borderId="1" xfId="3" applyNumberFormat="1" applyFont="1" applyFill="1" applyBorder="1" applyAlignment="1" applyProtection="1">
      <alignment vertical="center" shrinkToFit="1"/>
      <protection locked="0"/>
    </xf>
    <xf numFmtId="0" fontId="27" fillId="6" borderId="1" xfId="6" applyFont="1" applyFill="1" applyBorder="1" applyAlignment="1" applyProtection="1">
      <alignment horizontal="center" vertical="center" shrinkToFit="1"/>
      <protection locked="0"/>
    </xf>
    <xf numFmtId="0" fontId="47" fillId="6" borderId="1" xfId="0" applyFont="1" applyFill="1" applyBorder="1" applyAlignment="1" applyProtection="1">
      <alignment vertical="center" shrinkToFit="1"/>
      <protection locked="0"/>
    </xf>
    <xf numFmtId="193" fontId="47" fillId="6" borderId="1" xfId="0" applyNumberFormat="1" applyFont="1" applyFill="1" applyBorder="1" applyAlignment="1" applyProtection="1">
      <alignment vertical="center" shrinkToFit="1"/>
      <protection locked="0"/>
    </xf>
    <xf numFmtId="0" fontId="47" fillId="6" borderId="1" xfId="0" applyFont="1" applyFill="1" applyBorder="1" applyAlignment="1" applyProtection="1">
      <alignment horizontal="center" vertical="center" shrinkToFit="1"/>
      <protection locked="0"/>
    </xf>
    <xf numFmtId="0" fontId="21" fillId="6" borderId="23" xfId="0" applyFont="1" applyFill="1" applyBorder="1" applyAlignment="1" applyProtection="1">
      <alignment vertical="center" wrapText="1"/>
      <protection locked="0"/>
    </xf>
    <xf numFmtId="0" fontId="21" fillId="6" borderId="2" xfId="0" applyFont="1" applyFill="1" applyBorder="1" applyAlignment="1" applyProtection="1">
      <alignment horizontal="center" vertical="center" wrapText="1"/>
      <protection locked="0"/>
    </xf>
    <xf numFmtId="49" fontId="21" fillId="6" borderId="23" xfId="0" applyNumberFormat="1" applyFont="1" applyFill="1" applyBorder="1" applyAlignment="1" applyProtection="1">
      <alignment vertical="center" wrapText="1"/>
      <protection locked="0"/>
    </xf>
    <xf numFmtId="49" fontId="21" fillId="6" borderId="2" xfId="0" applyNumberFormat="1" applyFont="1" applyFill="1" applyBorder="1" applyAlignment="1" applyProtection="1">
      <alignment horizontal="center" vertical="center" wrapText="1"/>
      <protection locked="0"/>
    </xf>
    <xf numFmtId="49" fontId="21" fillId="6" borderId="23" xfId="0" applyNumberFormat="1" applyFont="1" applyFill="1" applyBorder="1" applyAlignment="1" applyProtection="1">
      <alignment horizontal="center" vertical="center" wrapText="1"/>
      <protection locked="0"/>
    </xf>
    <xf numFmtId="57" fontId="51" fillId="0" borderId="0" xfId="0" applyNumberFormat="1" applyFont="1">
      <alignment vertical="center"/>
    </xf>
    <xf numFmtId="223" fontId="15" fillId="6" borderId="1" xfId="3" applyNumberFormat="1" applyFont="1" applyFill="1" applyBorder="1" applyAlignment="1" applyProtection="1">
      <alignment vertical="center" shrinkToFit="1"/>
      <protection locked="0"/>
    </xf>
    <xf numFmtId="0" fontId="15" fillId="6" borderId="1" xfId="3" applyNumberFormat="1" applyFont="1" applyFill="1" applyBorder="1" applyAlignment="1" applyProtection="1">
      <alignment vertical="center" shrinkToFit="1"/>
      <protection locked="0"/>
    </xf>
    <xf numFmtId="0" fontId="15" fillId="0" borderId="1" xfId="3" applyNumberFormat="1" applyFont="1" applyFill="1" applyBorder="1" applyAlignment="1" applyProtection="1">
      <alignment vertical="center" shrinkToFit="1"/>
    </xf>
    <xf numFmtId="0" fontId="15" fillId="0" borderId="1" xfId="2" applyNumberFormat="1" applyFont="1" applyFill="1" applyBorder="1" applyAlignment="1" applyProtection="1">
      <alignment vertical="center" shrinkToFit="1"/>
    </xf>
    <xf numFmtId="56" fontId="51" fillId="0" borderId="0" xfId="0" applyNumberFormat="1" applyFont="1">
      <alignment vertical="center"/>
    </xf>
    <xf numFmtId="191" fontId="29" fillId="4" borderId="83" xfId="2" applyNumberFormat="1" applyFont="1" applyFill="1" applyBorder="1" applyAlignment="1" applyProtection="1">
      <alignment vertical="center" shrinkToFit="1"/>
    </xf>
    <xf numFmtId="191" fontId="29" fillId="6" borderId="2" xfId="0" applyNumberFormat="1" applyFont="1" applyFill="1" applyBorder="1" applyAlignment="1" applyProtection="1">
      <alignment vertical="center" shrinkToFit="1"/>
      <protection locked="0"/>
    </xf>
    <xf numFmtId="191" fontId="22" fillId="4" borderId="15" xfId="0" applyNumberFormat="1" applyFont="1" applyFill="1" applyBorder="1" applyAlignment="1" applyProtection="1">
      <alignment vertical="center" shrinkToFit="1"/>
    </xf>
    <xf numFmtId="191" fontId="29" fillId="4" borderId="83" xfId="0" applyNumberFormat="1" applyFont="1" applyFill="1" applyBorder="1" applyAlignment="1" applyProtection="1">
      <alignment vertical="center" shrinkToFit="1"/>
    </xf>
    <xf numFmtId="191" fontId="22" fillId="0" borderId="15" xfId="0" applyNumberFormat="1" applyFont="1" applyFill="1" applyBorder="1" applyAlignment="1" applyProtection="1">
      <alignment vertical="center" shrinkToFit="1"/>
    </xf>
    <xf numFmtId="191" fontId="29" fillId="0" borderId="83" xfId="0" applyNumberFormat="1" applyFont="1" applyFill="1" applyBorder="1" applyAlignment="1" applyProtection="1">
      <alignment vertical="center" shrinkToFit="1"/>
    </xf>
    <xf numFmtId="191" fontId="22" fillId="0" borderId="83" xfId="3" applyNumberFormat="1" applyFont="1" applyFill="1" applyBorder="1" applyAlignment="1" applyProtection="1">
      <alignment vertical="center" shrinkToFit="1"/>
    </xf>
    <xf numFmtId="191" fontId="22" fillId="0" borderId="2" xfId="3" applyNumberFormat="1" applyFont="1" applyFill="1" applyBorder="1" applyAlignment="1" applyProtection="1">
      <alignment vertical="center" shrinkToFit="1"/>
    </xf>
    <xf numFmtId="191" fontId="22" fillId="0" borderId="15" xfId="3" applyNumberFormat="1" applyFont="1" applyFill="1" applyBorder="1" applyAlignment="1" applyProtection="1">
      <alignment vertical="center" shrinkToFit="1"/>
    </xf>
    <xf numFmtId="192" fontId="29" fillId="4" borderId="83" xfId="0" applyNumberFormat="1" applyFont="1" applyFill="1" applyBorder="1" applyAlignment="1" applyProtection="1">
      <alignment vertical="center" shrinkToFit="1"/>
    </xf>
    <xf numFmtId="192" fontId="29" fillId="6" borderId="84" xfId="3" applyNumberFormat="1" applyFont="1" applyFill="1" applyBorder="1" applyAlignment="1" applyProtection="1">
      <alignment vertical="center" shrinkToFit="1"/>
      <protection locked="0"/>
    </xf>
    <xf numFmtId="192" fontId="22" fillId="4" borderId="15" xfId="0" applyNumberFormat="1" applyFont="1" applyFill="1" applyBorder="1" applyAlignment="1" applyProtection="1">
      <alignment vertical="center" shrinkToFit="1"/>
    </xf>
    <xf numFmtId="0" fontId="24" fillId="6" borderId="1" xfId="0" applyNumberFormat="1" applyFont="1" applyFill="1" applyBorder="1" applyAlignment="1" applyProtection="1">
      <alignment vertical="center" shrinkToFit="1"/>
      <protection locked="0"/>
    </xf>
    <xf numFmtId="0" fontId="24" fillId="0" borderId="1" xfId="0" applyNumberFormat="1" applyFont="1" applyFill="1" applyBorder="1" applyAlignment="1" applyProtection="1">
      <alignment vertical="center" shrinkToFit="1"/>
    </xf>
    <xf numFmtId="192" fontId="24" fillId="4" borderId="1" xfId="0" applyNumberFormat="1" applyFont="1" applyFill="1" applyBorder="1" applyAlignment="1" applyProtection="1">
      <alignment vertical="center" shrinkToFit="1"/>
    </xf>
    <xf numFmtId="0" fontId="23" fillId="0" borderId="41" xfId="6" applyFont="1" applyFill="1" applyBorder="1" applyAlignment="1" applyProtection="1">
      <alignment horizontal="center" vertical="center" shrinkToFit="1"/>
    </xf>
    <xf numFmtId="0" fontId="23" fillId="0" borderId="12" xfId="6" applyFont="1" applyFill="1" applyBorder="1" applyAlignment="1" applyProtection="1">
      <alignment horizontal="center" vertical="center" shrinkToFit="1"/>
    </xf>
    <xf numFmtId="194" fontId="23" fillId="0" borderId="12" xfId="6" applyNumberFormat="1" applyFont="1" applyFill="1" applyBorder="1" applyAlignment="1" applyProtection="1">
      <alignment horizontal="center" vertical="center" shrinkToFit="1"/>
    </xf>
    <xf numFmtId="0" fontId="47" fillId="0" borderId="6" xfId="0" applyFont="1" applyBorder="1" applyProtection="1">
      <alignment vertical="center"/>
    </xf>
    <xf numFmtId="0" fontId="47" fillId="0" borderId="7" xfId="0" applyFont="1" applyBorder="1" applyProtection="1">
      <alignment vertical="center"/>
    </xf>
    <xf numFmtId="0" fontId="47" fillId="7" borderId="7" xfId="0" applyFont="1" applyFill="1" applyBorder="1" applyAlignment="1" applyProtection="1">
      <alignment vertical="center" shrinkToFit="1"/>
    </xf>
    <xf numFmtId="0" fontId="47" fillId="7" borderId="7" xfId="0" applyNumberFormat="1" applyFont="1" applyFill="1" applyBorder="1" applyAlignment="1" applyProtection="1">
      <alignment horizontal="center" vertical="center" shrinkToFit="1"/>
    </xf>
    <xf numFmtId="0" fontId="47" fillId="0" borderId="8" xfId="0" applyFont="1" applyBorder="1" applyProtection="1">
      <alignment vertical="center"/>
    </xf>
    <xf numFmtId="0" fontId="24" fillId="4" borderId="10" xfId="0" applyFont="1" applyFill="1" applyBorder="1" applyProtection="1">
      <alignment vertical="center"/>
    </xf>
    <xf numFmtId="0" fontId="47" fillId="0" borderId="0" xfId="0" applyFont="1" applyBorder="1" applyAlignment="1" applyProtection="1">
      <alignment horizontal="right" vertical="center"/>
    </xf>
    <xf numFmtId="0" fontId="21" fillId="4" borderId="6" xfId="0" applyFont="1" applyFill="1" applyBorder="1" applyAlignment="1" applyProtection="1">
      <alignment horizontal="distributed" vertical="center" wrapText="1" indent="1"/>
    </xf>
    <xf numFmtId="0" fontId="21" fillId="4" borderId="8" xfId="0" applyFont="1" applyFill="1" applyBorder="1" applyAlignment="1" applyProtection="1">
      <alignment horizontal="distributed" vertical="center" wrapText="1" indent="1"/>
    </xf>
    <xf numFmtId="0" fontId="21" fillId="4" borderId="10" xfId="0" applyFont="1" applyFill="1" applyBorder="1" applyAlignment="1" applyProtection="1">
      <alignment horizontal="distributed" vertical="center" wrapText="1" indent="1"/>
    </xf>
    <xf numFmtId="0" fontId="21" fillId="4" borderId="9" xfId="0" applyFont="1" applyFill="1" applyBorder="1" applyAlignment="1" applyProtection="1">
      <alignment horizontal="distributed" vertical="center" wrapText="1" indent="1"/>
    </xf>
    <xf numFmtId="0" fontId="21" fillId="4" borderId="11" xfId="0" applyFont="1" applyFill="1" applyBorder="1" applyAlignment="1" applyProtection="1">
      <alignment horizontal="distributed" vertical="center" wrapText="1" indent="1"/>
    </xf>
    <xf numFmtId="0" fontId="21" fillId="4" borderId="13" xfId="0" applyFont="1" applyFill="1" applyBorder="1" applyAlignment="1" applyProtection="1">
      <alignment horizontal="distributed" vertical="center" wrapText="1" indent="1"/>
    </xf>
    <xf numFmtId="0" fontId="21" fillId="0" borderId="6" xfId="0" applyFont="1" applyFill="1" applyBorder="1" applyAlignment="1" applyProtection="1">
      <alignment horizontal="distributed" vertical="center" indent="1"/>
    </xf>
    <xf numFmtId="0" fontId="21" fillId="0" borderId="7" xfId="0" applyFont="1" applyFill="1" applyBorder="1" applyAlignment="1" applyProtection="1">
      <alignment horizontal="distributed" vertical="center" indent="1"/>
    </xf>
    <xf numFmtId="0" fontId="21" fillId="0" borderId="8" xfId="0" applyFont="1" applyFill="1" applyBorder="1" applyAlignment="1" applyProtection="1">
      <alignment horizontal="distributed" vertical="center" indent="1"/>
    </xf>
    <xf numFmtId="0" fontId="21" fillId="0" borderId="11" xfId="0" applyFont="1" applyFill="1" applyBorder="1" applyAlignment="1" applyProtection="1">
      <alignment horizontal="distributed" vertical="center" indent="1"/>
    </xf>
    <xf numFmtId="0" fontId="21" fillId="0" borderId="12" xfId="0" applyFont="1" applyFill="1" applyBorder="1" applyAlignment="1" applyProtection="1">
      <alignment horizontal="distributed" vertical="center" indent="1"/>
    </xf>
    <xf numFmtId="0" fontId="21" fillId="0" borderId="13" xfId="0" applyFont="1" applyFill="1" applyBorder="1" applyAlignment="1" applyProtection="1">
      <alignment horizontal="distributed" vertical="center" indent="1"/>
    </xf>
    <xf numFmtId="0" fontId="21" fillId="0" borderId="1" xfId="0" applyFont="1" applyFill="1" applyBorder="1" applyAlignment="1" applyProtection="1">
      <alignment horizontal="distributed" vertical="center" indent="1"/>
    </xf>
    <xf numFmtId="0" fontId="21" fillId="0" borderId="1" xfId="0" applyFont="1" applyFill="1" applyBorder="1" applyAlignment="1" applyProtection="1">
      <alignment horizontal="distributed" vertical="center" wrapText="1" indent="1"/>
    </xf>
    <xf numFmtId="0" fontId="15" fillId="4" borderId="6" xfId="0" applyFont="1" applyFill="1" applyBorder="1" applyAlignment="1" applyProtection="1">
      <alignment horizontal="center" vertical="center"/>
    </xf>
    <xf numFmtId="0" fontId="15" fillId="4" borderId="7"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15" fillId="4" borderId="11" xfId="0" applyFont="1" applyFill="1" applyBorder="1" applyAlignment="1" applyProtection="1">
      <alignment horizontal="center" vertical="center"/>
    </xf>
    <xf numFmtId="0" fontId="15" fillId="4" borderId="12" xfId="0" applyFont="1" applyFill="1" applyBorder="1" applyAlignment="1" applyProtection="1">
      <alignment horizontal="center" vertical="center"/>
    </xf>
    <xf numFmtId="0" fontId="15" fillId="4" borderId="13" xfId="0" applyFont="1" applyFill="1" applyBorder="1" applyAlignment="1" applyProtection="1">
      <alignment horizontal="center" vertical="center"/>
    </xf>
    <xf numFmtId="0" fontId="15" fillId="4" borderId="6" xfId="0" applyFont="1" applyFill="1" applyBorder="1" applyAlignment="1" applyProtection="1">
      <alignment horizontal="left" vertical="center" wrapText="1" indent="1"/>
    </xf>
    <xf numFmtId="0" fontId="15" fillId="4" borderId="7" xfId="0" applyFont="1" applyFill="1" applyBorder="1" applyAlignment="1" applyProtection="1">
      <alignment horizontal="left" vertical="center" wrapText="1" indent="1"/>
    </xf>
    <xf numFmtId="0" fontId="15" fillId="4" borderId="8" xfId="0" applyFont="1" applyFill="1" applyBorder="1" applyAlignment="1" applyProtection="1">
      <alignment horizontal="left" vertical="center" wrapText="1" indent="1"/>
    </xf>
    <xf numFmtId="0" fontId="15" fillId="4" borderId="11" xfId="0" applyFont="1" applyFill="1" applyBorder="1" applyAlignment="1" applyProtection="1">
      <alignment horizontal="left" vertical="center" wrapText="1" indent="1"/>
    </xf>
    <xf numFmtId="0" fontId="15" fillId="4" borderId="12" xfId="0" applyFont="1" applyFill="1" applyBorder="1" applyAlignment="1" applyProtection="1">
      <alignment horizontal="left" vertical="center" wrapText="1" indent="1"/>
    </xf>
    <xf numFmtId="0" fontId="15" fillId="4" borderId="13" xfId="0" applyFont="1" applyFill="1" applyBorder="1" applyAlignment="1" applyProtection="1">
      <alignment horizontal="left" vertical="center" wrapText="1" indent="1"/>
    </xf>
    <xf numFmtId="0" fontId="24" fillId="4" borderId="46" xfId="0" applyFont="1" applyFill="1" applyBorder="1" applyAlignment="1" applyProtection="1">
      <alignment horizontal="center" vertical="center" wrapText="1"/>
    </xf>
    <xf numFmtId="0" fontId="24" fillId="4" borderId="5" xfId="0" applyFont="1" applyFill="1" applyBorder="1" applyAlignment="1" applyProtection="1">
      <alignment horizontal="center" vertical="center" wrapText="1"/>
    </xf>
    <xf numFmtId="0" fontId="24" fillId="4" borderId="3" xfId="0" applyFont="1" applyFill="1" applyBorder="1" applyAlignment="1" applyProtection="1">
      <alignment horizontal="center" vertical="center" wrapText="1"/>
    </xf>
    <xf numFmtId="220" fontId="48" fillId="4" borderId="12" xfId="0" applyNumberFormat="1" applyFont="1" applyFill="1" applyBorder="1" applyAlignment="1" applyProtection="1">
      <alignment horizontal="center" vertical="center" shrinkToFit="1"/>
    </xf>
    <xf numFmtId="0" fontId="21" fillId="0" borderId="1"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textRotation="255" wrapText="1"/>
    </xf>
    <xf numFmtId="0" fontId="21" fillId="0" borderId="45" xfId="0" applyFont="1" applyFill="1" applyBorder="1" applyAlignment="1" applyProtection="1">
      <alignment horizontal="center" vertical="center" textRotation="255" wrapText="1"/>
    </xf>
    <xf numFmtId="0" fontId="29" fillId="4" borderId="12" xfId="0" applyFont="1" applyFill="1" applyBorder="1" applyAlignment="1" applyProtection="1">
      <alignment horizontal="right" vertical="center"/>
    </xf>
    <xf numFmtId="187" fontId="24" fillId="4" borderId="4" xfId="2" applyNumberFormat="1" applyFont="1" applyFill="1" applyBorder="1" applyAlignment="1" applyProtection="1">
      <alignment horizontal="center" vertical="center" shrinkToFit="1"/>
    </xf>
    <xf numFmtId="0" fontId="27" fillId="4" borderId="85" xfId="6" applyFont="1" applyFill="1" applyBorder="1" applyAlignment="1" applyProtection="1">
      <alignment horizontal="center" vertical="center"/>
    </xf>
    <xf numFmtId="0" fontId="27" fillId="4" borderId="86" xfId="6" applyFont="1" applyFill="1" applyBorder="1" applyAlignment="1" applyProtection="1">
      <alignment horizontal="center" vertical="center"/>
    </xf>
    <xf numFmtId="0" fontId="27" fillId="4" borderId="87" xfId="6" applyFont="1" applyFill="1" applyBorder="1" applyAlignment="1" applyProtection="1">
      <alignment horizontal="center" vertical="center"/>
    </xf>
    <xf numFmtId="0" fontId="47" fillId="0" borderId="1" xfId="0" applyFont="1" applyBorder="1" applyAlignment="1" applyProtection="1">
      <alignment horizontal="center" vertical="center"/>
    </xf>
    <xf numFmtId="0" fontId="47" fillId="0" borderId="4" xfId="0" applyFont="1" applyFill="1" applyBorder="1" applyAlignment="1" applyProtection="1">
      <alignment horizontal="center" vertical="center" shrinkToFit="1"/>
    </xf>
    <xf numFmtId="0" fontId="15" fillId="0" borderId="46"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27" fillId="4" borderId="1" xfId="6"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47" fillId="4" borderId="1" xfId="0" applyFont="1" applyFill="1" applyBorder="1" applyAlignment="1" applyProtection="1">
      <alignment horizontal="center" vertical="center"/>
    </xf>
    <xf numFmtId="0" fontId="27" fillId="4" borderId="1" xfId="6" applyFont="1" applyFill="1" applyBorder="1" applyAlignment="1" applyProtection="1">
      <alignment horizontal="left" vertical="center" wrapText="1"/>
    </xf>
    <xf numFmtId="0" fontId="15" fillId="4" borderId="1" xfId="0" applyFont="1" applyFill="1" applyBorder="1" applyAlignment="1" applyProtection="1">
      <alignment horizontal="center" vertical="center" shrinkToFit="1"/>
    </xf>
    <xf numFmtId="0" fontId="15" fillId="4" borderId="46" xfId="0" applyFont="1" applyFill="1" applyBorder="1" applyAlignment="1" applyProtection="1">
      <alignment horizontal="center" vertical="center" shrinkToFit="1"/>
    </xf>
    <xf numFmtId="0" fontId="15" fillId="4" borderId="5" xfId="0" applyFont="1" applyFill="1" applyBorder="1" applyAlignment="1" applyProtection="1">
      <alignment horizontal="center" vertical="center" shrinkToFit="1"/>
    </xf>
    <xf numFmtId="0" fontId="15" fillId="4" borderId="3" xfId="0" applyFont="1" applyFill="1" applyBorder="1" applyAlignment="1" applyProtection="1">
      <alignment horizontal="center" vertical="center" shrinkToFit="1"/>
    </xf>
    <xf numFmtId="0" fontId="15" fillId="4" borderId="46" xfId="0" applyFont="1" applyFill="1" applyBorder="1" applyAlignment="1" applyProtection="1">
      <alignment horizontal="center" vertical="center"/>
    </xf>
    <xf numFmtId="0" fontId="15" fillId="4" borderId="5"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15" fillId="4" borderId="1" xfId="0" applyFont="1" applyFill="1" applyBorder="1" applyAlignment="1" applyProtection="1">
      <alignment horizontal="left" vertical="center"/>
    </xf>
    <xf numFmtId="0" fontId="47" fillId="7" borderId="1" xfId="0" applyNumberFormat="1" applyFont="1" applyFill="1" applyBorder="1" applyAlignment="1" applyProtection="1">
      <alignment horizontal="center" vertical="center" shrinkToFit="1"/>
    </xf>
    <xf numFmtId="0" fontId="47" fillId="7" borderId="1" xfId="0" applyFont="1" applyFill="1" applyBorder="1" applyAlignment="1" applyProtection="1">
      <alignment horizontal="center" vertical="center" shrinkToFit="1"/>
    </xf>
    <xf numFmtId="0" fontId="27" fillId="4" borderId="1" xfId="6" applyFont="1" applyFill="1" applyBorder="1" applyAlignment="1" applyProtection="1">
      <alignment horizontal="left" vertical="center"/>
    </xf>
    <xf numFmtId="220" fontId="47" fillId="4" borderId="12" xfId="0" applyNumberFormat="1" applyFont="1" applyFill="1" applyBorder="1" applyAlignment="1" applyProtection="1">
      <alignment horizontal="right" vertical="center" shrinkToFit="1"/>
    </xf>
    <xf numFmtId="0" fontId="27" fillId="4" borderId="6" xfId="6" applyFont="1" applyFill="1" applyBorder="1" applyAlignment="1" applyProtection="1">
      <alignment vertical="center" wrapText="1"/>
    </xf>
    <xf numFmtId="0" fontId="27" fillId="4" borderId="8" xfId="6" applyFont="1" applyFill="1" applyBorder="1" applyAlignment="1" applyProtection="1">
      <alignment vertical="center" wrapText="1"/>
    </xf>
    <xf numFmtId="0" fontId="27" fillId="4" borderId="10" xfId="6" applyFont="1" applyFill="1" applyBorder="1" applyAlignment="1" applyProtection="1">
      <alignment vertical="center" wrapText="1"/>
    </xf>
    <xf numFmtId="0" fontId="27" fillId="4" borderId="9" xfId="6" applyFont="1" applyFill="1" applyBorder="1" applyAlignment="1" applyProtection="1">
      <alignment vertical="center" wrapText="1"/>
    </xf>
    <xf numFmtId="0" fontId="27" fillId="4" borderId="11" xfId="6" applyFont="1" applyFill="1" applyBorder="1" applyAlignment="1" applyProtection="1">
      <alignment vertical="center" wrapText="1"/>
    </xf>
    <xf numFmtId="0" fontId="27" fillId="4" borderId="13" xfId="6" applyFont="1" applyFill="1" applyBorder="1" applyAlignment="1" applyProtection="1">
      <alignment vertical="center" wrapText="1"/>
    </xf>
    <xf numFmtId="0" fontId="27" fillId="4" borderId="6" xfId="6" applyFont="1" applyFill="1" applyBorder="1" applyAlignment="1" applyProtection="1">
      <alignment vertical="center"/>
    </xf>
    <xf numFmtId="0" fontId="27" fillId="4" borderId="8" xfId="6" applyFont="1" applyFill="1" applyBorder="1" applyAlignment="1" applyProtection="1">
      <alignment vertical="center"/>
    </xf>
    <xf numFmtId="0" fontId="27" fillId="4" borderId="10" xfId="6" applyFont="1" applyFill="1" applyBorder="1" applyAlignment="1" applyProtection="1">
      <alignment vertical="center"/>
    </xf>
    <xf numFmtId="0" fontId="27" fillId="4" borderId="9" xfId="6" applyFont="1" applyFill="1" applyBorder="1" applyAlignment="1" applyProtection="1">
      <alignment vertical="center"/>
    </xf>
    <xf numFmtId="0" fontId="27" fillId="4" borderId="11" xfId="6" applyFont="1" applyFill="1" applyBorder="1" applyAlignment="1" applyProtection="1">
      <alignment vertical="center"/>
    </xf>
    <xf numFmtId="0" fontId="27" fillId="4" borderId="13" xfId="6" applyFont="1" applyFill="1" applyBorder="1" applyAlignment="1" applyProtection="1">
      <alignment vertical="center"/>
    </xf>
    <xf numFmtId="0" fontId="15" fillId="4" borderId="6" xfId="0" applyFont="1" applyFill="1" applyBorder="1" applyAlignment="1" applyProtection="1">
      <alignment vertical="center"/>
    </xf>
    <xf numFmtId="0" fontId="15" fillId="4" borderId="8" xfId="0" applyFont="1" applyFill="1" applyBorder="1" applyAlignment="1" applyProtection="1">
      <alignment vertical="center"/>
    </xf>
    <xf numFmtId="0" fontId="15" fillId="4" borderId="10" xfId="0" applyFont="1" applyFill="1" applyBorder="1" applyAlignment="1" applyProtection="1">
      <alignment vertical="center"/>
    </xf>
    <xf numFmtId="0" fontId="15" fillId="4" borderId="9" xfId="0" applyFont="1" applyFill="1" applyBorder="1" applyAlignment="1" applyProtection="1">
      <alignment vertical="center"/>
    </xf>
    <xf numFmtId="0" fontId="15" fillId="4" borderId="11" xfId="0" applyFont="1" applyFill="1" applyBorder="1" applyAlignment="1" applyProtection="1">
      <alignment vertical="center"/>
    </xf>
    <xf numFmtId="0" fontId="15" fillId="4" borderId="13" xfId="0" applyFont="1" applyFill="1" applyBorder="1" applyAlignment="1" applyProtection="1">
      <alignment vertical="center"/>
    </xf>
    <xf numFmtId="0" fontId="15" fillId="0" borderId="46" xfId="0" applyFont="1" applyFill="1" applyBorder="1" applyAlignment="1" applyProtection="1">
      <alignment vertical="center" wrapText="1"/>
    </xf>
    <xf numFmtId="0" fontId="15" fillId="0" borderId="5"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15" fillId="4" borderId="1" xfId="0" applyFont="1" applyFill="1" applyBorder="1" applyAlignment="1" applyProtection="1">
      <alignment horizontal="center" vertical="center"/>
    </xf>
    <xf numFmtId="0" fontId="47" fillId="4" borderId="4" xfId="0" applyFont="1" applyFill="1" applyBorder="1" applyAlignment="1" applyProtection="1">
      <alignment horizontal="center" vertical="center"/>
    </xf>
    <xf numFmtId="0" fontId="15" fillId="4" borderId="85" xfId="0" applyFont="1" applyFill="1" applyBorder="1" applyAlignment="1" applyProtection="1">
      <alignment horizontal="center" vertical="center" wrapText="1"/>
    </xf>
    <xf numFmtId="0" fontId="15" fillId="4" borderId="86" xfId="0" applyFont="1" applyFill="1" applyBorder="1" applyAlignment="1" applyProtection="1">
      <alignment horizontal="center" vertical="center" wrapText="1"/>
    </xf>
    <xf numFmtId="0" fontId="15" fillId="4" borderId="87" xfId="0" applyFont="1" applyFill="1" applyBorder="1" applyAlignment="1" applyProtection="1">
      <alignment horizontal="center" vertical="center" wrapText="1"/>
    </xf>
    <xf numFmtId="220" fontId="47" fillId="4" borderId="0" xfId="0" applyNumberFormat="1" applyFont="1" applyFill="1" applyBorder="1" applyAlignment="1" applyProtection="1">
      <alignment horizontal="center" vertical="center"/>
    </xf>
    <xf numFmtId="0" fontId="27" fillId="4" borderId="1" xfId="6" applyFont="1" applyFill="1" applyBorder="1" applyAlignment="1" applyProtection="1">
      <alignment horizontal="center" vertical="center" wrapText="1"/>
    </xf>
    <xf numFmtId="0" fontId="49" fillId="4" borderId="1" xfId="0" applyFont="1" applyFill="1" applyBorder="1" applyAlignment="1" applyProtection="1">
      <alignment horizontal="center" vertical="center"/>
    </xf>
    <xf numFmtId="220" fontId="47" fillId="4" borderId="0" xfId="0" applyNumberFormat="1" applyFont="1" applyFill="1" applyBorder="1" applyAlignment="1" applyProtection="1">
      <alignment horizontal="right" vertical="center" shrinkToFit="1"/>
    </xf>
    <xf numFmtId="0" fontId="27" fillId="4" borderId="1" xfId="6" applyFont="1" applyFill="1" applyBorder="1" applyAlignment="1" applyProtection="1">
      <alignment horizontal="distributed" vertical="center"/>
    </xf>
    <xf numFmtId="0" fontId="15" fillId="4" borderId="4" xfId="0" applyFont="1" applyFill="1" applyBorder="1" applyAlignment="1" applyProtection="1">
      <alignment horizontal="center" vertical="center" wrapText="1"/>
    </xf>
    <xf numFmtId="0" fontId="15" fillId="4" borderId="19" xfId="0" applyFont="1" applyFill="1" applyBorder="1" applyAlignment="1" applyProtection="1">
      <alignment horizontal="center" vertical="center"/>
    </xf>
    <xf numFmtId="0" fontId="15" fillId="4" borderId="20" xfId="0" applyFont="1" applyFill="1" applyBorder="1" applyAlignment="1" applyProtection="1">
      <alignment horizontal="distributed" vertical="center"/>
    </xf>
    <xf numFmtId="0" fontId="15" fillId="4" borderId="1" xfId="0" applyFont="1" applyFill="1" applyBorder="1" applyAlignment="1" applyProtection="1">
      <alignment horizontal="distributed" vertical="center" wrapText="1"/>
    </xf>
    <xf numFmtId="0" fontId="15" fillId="4" borderId="1" xfId="0" applyFont="1" applyFill="1" applyBorder="1" applyAlignment="1" applyProtection="1">
      <alignment horizontal="distributed" vertical="center"/>
    </xf>
    <xf numFmtId="0" fontId="23" fillId="4" borderId="55" xfId="6" applyFont="1" applyFill="1" applyBorder="1" applyAlignment="1" applyProtection="1">
      <alignment horizontal="center" vertical="center" wrapText="1"/>
    </xf>
    <xf numFmtId="0" fontId="23" fillId="4" borderId="90" xfId="6" applyFont="1" applyFill="1" applyBorder="1" applyAlignment="1" applyProtection="1">
      <alignment horizontal="center" vertical="center" wrapText="1"/>
    </xf>
    <xf numFmtId="0" fontId="23" fillId="4" borderId="1" xfId="6" applyFont="1" applyFill="1" applyBorder="1" applyAlignment="1" applyProtection="1">
      <alignment horizontal="center" vertical="center" wrapText="1"/>
    </xf>
    <xf numFmtId="0" fontId="23" fillId="4" borderId="16" xfId="6"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27" fillId="4" borderId="55" xfId="0" applyFont="1" applyFill="1" applyBorder="1" applyAlignment="1" applyProtection="1">
      <alignment horizontal="center" vertical="center" wrapText="1"/>
    </xf>
    <xf numFmtId="0" fontId="15" fillId="4" borderId="55" xfId="0" applyFont="1" applyFill="1" applyBorder="1" applyAlignment="1" applyProtection="1">
      <alignment horizontal="center" vertical="center" wrapText="1"/>
    </xf>
    <xf numFmtId="0" fontId="15" fillId="4" borderId="88" xfId="0" applyFont="1" applyFill="1" applyBorder="1" applyAlignment="1" applyProtection="1">
      <alignment vertical="center" textRotation="255"/>
    </xf>
    <xf numFmtId="0" fontId="27" fillId="4" borderId="1" xfId="6" applyFont="1" applyFill="1" applyBorder="1" applyAlignment="1" applyProtection="1">
      <alignment horizontal="distributed" vertical="center" wrapText="1"/>
    </xf>
    <xf numFmtId="0" fontId="27" fillId="4" borderId="1" xfId="6" applyFont="1" applyFill="1" applyBorder="1" applyAlignment="1" applyProtection="1">
      <alignment horizontal="distributed" vertical="center" indent="1"/>
    </xf>
    <xf numFmtId="0" fontId="24" fillId="4" borderId="88" xfId="0" applyFont="1" applyFill="1" applyBorder="1" applyAlignment="1" applyProtection="1">
      <alignment horizontal="center" vertical="center" textRotation="255"/>
    </xf>
    <xf numFmtId="0" fontId="15" fillId="4" borderId="89" xfId="0" applyFont="1" applyFill="1" applyBorder="1" applyAlignment="1" applyProtection="1">
      <alignment horizontal="center" vertical="center"/>
    </xf>
    <xf numFmtId="0" fontId="15" fillId="4" borderId="88" xfId="0" applyFont="1" applyFill="1" applyBorder="1" applyAlignment="1" applyProtection="1">
      <alignment horizontal="center" vertical="center"/>
    </xf>
    <xf numFmtId="0" fontId="15" fillId="6" borderId="1" xfId="0" applyFont="1" applyFill="1" applyBorder="1" applyAlignment="1" applyProtection="1">
      <alignment horizontal="left" vertical="center" shrinkToFit="1"/>
      <protection locked="0"/>
    </xf>
    <xf numFmtId="0" fontId="27" fillId="4" borderId="23" xfId="6" applyFont="1" applyFill="1" applyBorder="1" applyAlignment="1" applyProtection="1">
      <alignment horizontal="center" vertical="center"/>
    </xf>
    <xf numFmtId="0" fontId="27" fillId="4" borderId="45" xfId="6" applyFont="1" applyFill="1" applyBorder="1" applyAlignment="1" applyProtection="1">
      <alignment horizontal="center" vertical="center"/>
    </xf>
    <xf numFmtId="0" fontId="27" fillId="4" borderId="15" xfId="6" applyFont="1" applyFill="1" applyBorder="1" applyAlignment="1" applyProtection="1">
      <alignment horizontal="center" vertical="center"/>
    </xf>
    <xf numFmtId="14" fontId="23" fillId="4" borderId="88" xfId="6" applyNumberFormat="1" applyFont="1" applyFill="1" applyBorder="1" applyAlignment="1" applyProtection="1">
      <alignment horizontal="center" vertical="center" textRotation="255" wrapText="1"/>
    </xf>
    <xf numFmtId="0" fontId="27" fillId="4" borderId="1" xfId="6" applyFont="1" applyFill="1" applyBorder="1" applyAlignment="1" applyProtection="1">
      <alignment horizontal="distributed" vertical="center" wrapText="1" indent="1"/>
    </xf>
    <xf numFmtId="0" fontId="47" fillId="4" borderId="4" xfId="0" applyFont="1" applyFill="1" applyBorder="1" applyAlignment="1" applyProtection="1">
      <alignment horizontal="distributed" vertical="center" shrinkToFit="1"/>
    </xf>
    <xf numFmtId="0" fontId="24" fillId="4" borderId="1" xfId="0" applyFont="1" applyFill="1" applyBorder="1" applyAlignment="1" applyProtection="1">
      <alignment horizontal="distributed" vertical="center" indent="1"/>
    </xf>
    <xf numFmtId="0" fontId="47" fillId="4" borderId="1" xfId="0" applyFont="1" applyFill="1" applyBorder="1" applyAlignment="1" applyProtection="1">
      <alignment horizontal="distributed" vertical="center" indent="1"/>
    </xf>
    <xf numFmtId="0" fontId="24" fillId="6" borderId="1" xfId="0" applyFont="1" applyFill="1" applyBorder="1" applyAlignment="1" applyProtection="1">
      <alignment horizontal="center" vertical="center" shrinkToFit="1"/>
      <protection locked="0"/>
    </xf>
    <xf numFmtId="0" fontId="23" fillId="4" borderId="1" xfId="6" applyFont="1" applyFill="1" applyBorder="1" applyAlignment="1" applyProtection="1">
      <alignment horizontal="distributed" vertical="center" indent="1"/>
    </xf>
    <xf numFmtId="0" fontId="24" fillId="4" borderId="1" xfId="0" applyFont="1" applyFill="1" applyBorder="1" applyAlignment="1" applyProtection="1">
      <alignment horizontal="center" vertical="center" textRotation="255"/>
    </xf>
    <xf numFmtId="0" fontId="23" fillId="4" borderId="1" xfId="6" applyFont="1" applyFill="1" applyBorder="1" applyAlignment="1" applyProtection="1">
      <alignment horizontal="distributed" vertical="center" wrapText="1" indent="1"/>
    </xf>
    <xf numFmtId="0" fontId="23" fillId="6" borderId="1" xfId="6" applyFont="1" applyFill="1" applyBorder="1" applyAlignment="1" applyProtection="1">
      <alignment horizontal="left" vertical="center" indent="1" shrinkToFit="1"/>
      <protection locked="0"/>
    </xf>
    <xf numFmtId="0" fontId="47" fillId="6" borderId="1" xfId="0" applyFont="1" applyFill="1" applyBorder="1" applyAlignment="1" applyProtection="1">
      <alignment horizontal="left" vertical="center" indent="1" shrinkToFit="1"/>
      <protection locked="0"/>
    </xf>
    <xf numFmtId="0" fontId="23" fillId="4" borderId="1" xfId="6" applyFont="1" applyFill="1" applyBorder="1" applyAlignment="1" applyProtection="1">
      <alignment horizontal="distributed" vertical="center"/>
    </xf>
    <xf numFmtId="0" fontId="47" fillId="4" borderId="1" xfId="0" applyFont="1" applyFill="1" applyBorder="1" applyAlignment="1" applyProtection="1">
      <alignment horizontal="distributed" vertical="center"/>
    </xf>
    <xf numFmtId="0" fontId="24" fillId="4" borderId="1" xfId="0" applyFont="1" applyFill="1" applyBorder="1" applyAlignment="1" applyProtection="1">
      <alignment vertical="center" textRotation="255"/>
    </xf>
    <xf numFmtId="0" fontId="32" fillId="4" borderId="1" xfId="6" applyFont="1" applyFill="1" applyBorder="1" applyAlignment="1" applyProtection="1">
      <alignment horizontal="distributed" vertical="center" wrapText="1" indent="1"/>
    </xf>
    <xf numFmtId="0" fontId="23" fillId="4" borderId="1" xfId="6" applyFont="1" applyFill="1" applyBorder="1" applyAlignment="1" applyProtection="1">
      <alignment horizontal="distributed" vertical="center" wrapText="1"/>
    </xf>
    <xf numFmtId="56" fontId="23" fillId="4" borderId="1" xfId="6" applyNumberFormat="1" applyFont="1" applyFill="1" applyBorder="1" applyAlignment="1" applyProtection="1">
      <alignment horizontal="distributed" vertical="center" wrapText="1" indent="1"/>
    </xf>
    <xf numFmtId="0" fontId="24" fillId="4" borderId="23" xfId="0" applyFont="1" applyFill="1" applyBorder="1" applyAlignment="1" applyProtection="1">
      <alignment horizontal="center" vertical="center"/>
    </xf>
    <xf numFmtId="0" fontId="24" fillId="4" borderId="45" xfId="0" applyFont="1" applyFill="1" applyBorder="1" applyAlignment="1" applyProtection="1">
      <alignment horizontal="center" vertical="center"/>
    </xf>
    <xf numFmtId="0" fontId="24" fillId="4" borderId="15" xfId="0" applyFont="1" applyFill="1" applyBorder="1" applyAlignment="1" applyProtection="1">
      <alignment horizontal="center" vertical="center"/>
    </xf>
    <xf numFmtId="0" fontId="22" fillId="4" borderId="1" xfId="6" applyFont="1" applyFill="1" applyBorder="1" applyAlignment="1" applyProtection="1">
      <alignment horizontal="distributed" vertical="center" wrapText="1"/>
    </xf>
    <xf numFmtId="203" fontId="23" fillId="4" borderId="99" xfId="6" applyNumberFormat="1" applyFont="1" applyFill="1" applyBorder="1" applyAlignment="1" applyProtection="1">
      <alignment vertical="center" shrinkToFit="1"/>
    </xf>
    <xf numFmtId="203" fontId="47" fillId="0" borderId="100" xfId="0" applyNumberFormat="1" applyFont="1" applyBorder="1" applyAlignment="1" applyProtection="1">
      <alignment vertical="center" shrinkToFit="1"/>
    </xf>
    <xf numFmtId="203" fontId="23" fillId="4" borderId="63" xfId="6" applyNumberFormat="1" applyFont="1" applyFill="1" applyBorder="1" applyAlignment="1" applyProtection="1">
      <alignment horizontal="center" vertical="center" shrinkToFit="1"/>
    </xf>
    <xf numFmtId="203" fontId="23" fillId="4" borderId="100" xfId="6" applyNumberFormat="1" applyFont="1" applyFill="1" applyBorder="1" applyAlignment="1" applyProtection="1">
      <alignment horizontal="center" vertical="center" shrinkToFit="1"/>
    </xf>
    <xf numFmtId="203" fontId="23" fillId="4" borderId="91" xfId="6" applyNumberFormat="1" applyFont="1" applyFill="1" applyBorder="1" applyAlignment="1" applyProtection="1">
      <alignment vertical="center" shrinkToFit="1"/>
    </xf>
    <xf numFmtId="203" fontId="47" fillId="0" borderId="92" xfId="0" applyNumberFormat="1" applyFont="1" applyBorder="1" applyAlignment="1" applyProtection="1">
      <alignment vertical="center" shrinkToFit="1"/>
    </xf>
    <xf numFmtId="203" fontId="24" fillId="4" borderId="93" xfId="0" applyNumberFormat="1" applyFont="1" applyFill="1" applyBorder="1" applyAlignment="1" applyProtection="1">
      <alignment horizontal="center" vertical="center" shrinkToFit="1"/>
    </xf>
    <xf numFmtId="203" fontId="24" fillId="4" borderId="92" xfId="0" applyNumberFormat="1" applyFont="1" applyFill="1" applyBorder="1" applyAlignment="1" applyProtection="1">
      <alignment horizontal="center" vertical="center" shrinkToFit="1"/>
    </xf>
    <xf numFmtId="203" fontId="23" fillId="4" borderId="93" xfId="6" applyNumberFormat="1" applyFont="1" applyFill="1" applyBorder="1" applyAlignment="1" applyProtection="1">
      <alignment horizontal="center" vertical="center" shrinkToFit="1"/>
    </xf>
    <xf numFmtId="203" fontId="23" fillId="4" borderId="92" xfId="6" applyNumberFormat="1" applyFont="1" applyFill="1" applyBorder="1" applyAlignment="1" applyProtection="1">
      <alignment horizontal="center" vertical="center" shrinkToFit="1"/>
    </xf>
    <xf numFmtId="189" fontId="23" fillId="4" borderId="96" xfId="2" applyNumberFormat="1" applyFont="1" applyFill="1" applyBorder="1" applyAlignment="1" applyProtection="1">
      <alignment horizontal="center" vertical="center" shrinkToFit="1"/>
    </xf>
    <xf numFmtId="189" fontId="23" fillId="4" borderId="97" xfId="2" applyNumberFormat="1" applyFont="1" applyFill="1" applyBorder="1" applyAlignment="1" applyProtection="1">
      <alignment horizontal="center" vertical="center" shrinkToFit="1"/>
    </xf>
    <xf numFmtId="0" fontId="23" fillId="4" borderId="98" xfId="6" applyFont="1" applyFill="1" applyBorder="1" applyAlignment="1" applyProtection="1">
      <alignment horizontal="center" vertical="center" shrinkToFit="1"/>
    </xf>
    <xf numFmtId="0" fontId="47" fillId="0" borderId="97" xfId="0" applyFont="1" applyBorder="1" applyAlignment="1" applyProtection="1">
      <alignment horizontal="center" vertical="center" shrinkToFit="1"/>
    </xf>
    <xf numFmtId="0" fontId="23" fillId="4" borderId="94" xfId="6" applyFont="1" applyFill="1" applyBorder="1" applyAlignment="1" applyProtection="1">
      <alignment horizontal="center" vertical="center" shrinkToFit="1"/>
    </xf>
    <xf numFmtId="0" fontId="23" fillId="4" borderId="95" xfId="6" applyFont="1" applyFill="1" applyBorder="1" applyAlignment="1" applyProtection="1">
      <alignment horizontal="center" vertical="center" shrinkToFit="1"/>
    </xf>
    <xf numFmtId="0" fontId="23" fillId="4" borderId="85" xfId="6" applyFont="1" applyFill="1" applyBorder="1" applyAlignment="1" applyProtection="1">
      <alignment horizontal="center" vertical="center" shrinkToFit="1"/>
    </xf>
    <xf numFmtId="0" fontId="23" fillId="4" borderId="87" xfId="6" applyFont="1" applyFill="1" applyBorder="1" applyAlignment="1" applyProtection="1">
      <alignment horizontal="center" vertical="center" shrinkToFit="1"/>
    </xf>
    <xf numFmtId="203" fontId="23" fillId="4" borderId="98" xfId="6" applyNumberFormat="1" applyFont="1" applyFill="1" applyBorder="1" applyAlignment="1" applyProtection="1">
      <alignment horizontal="center" vertical="center" shrinkToFit="1"/>
    </xf>
    <xf numFmtId="203" fontId="47" fillId="0" borderId="97" xfId="0" applyNumberFormat="1" applyFont="1" applyBorder="1" applyAlignment="1" applyProtection="1">
      <alignment horizontal="center" vertical="center" shrinkToFit="1"/>
    </xf>
    <xf numFmtId="0" fontId="23" fillId="4" borderId="45" xfId="6" applyFont="1" applyFill="1" applyBorder="1" applyAlignment="1" applyProtection="1">
      <alignment horizontal="center" vertical="center" shrinkToFit="1"/>
    </xf>
    <xf numFmtId="0" fontId="23" fillId="4" borderId="15" xfId="6" applyFont="1" applyFill="1" applyBorder="1" applyAlignment="1" applyProtection="1">
      <alignment horizontal="center" vertical="center" shrinkToFit="1"/>
    </xf>
    <xf numFmtId="0" fontId="23" fillId="4" borderId="97" xfId="6" applyFont="1" applyFill="1" applyBorder="1" applyAlignment="1" applyProtection="1">
      <alignment horizontal="center" vertical="center" shrinkToFit="1"/>
    </xf>
    <xf numFmtId="181" fontId="23" fillId="4" borderId="98" xfId="6" applyNumberFormat="1" applyFont="1" applyFill="1" applyBorder="1" applyAlignment="1" applyProtection="1">
      <alignment horizontal="center" vertical="center" shrinkToFit="1"/>
    </xf>
    <xf numFmtId="181" fontId="23" fillId="4" borderId="97" xfId="6" applyNumberFormat="1" applyFont="1" applyFill="1" applyBorder="1" applyAlignment="1" applyProtection="1">
      <alignment horizontal="center" vertical="center" shrinkToFit="1"/>
    </xf>
    <xf numFmtId="0" fontId="23" fillId="4" borderId="23" xfId="6" applyFont="1" applyFill="1" applyBorder="1" applyAlignment="1" applyProtection="1">
      <alignment horizontal="center" vertical="center" shrinkToFit="1"/>
    </xf>
    <xf numFmtId="220" fontId="24" fillId="4" borderId="24" xfId="0" applyNumberFormat="1" applyFont="1" applyFill="1" applyBorder="1" applyAlignment="1" applyProtection="1">
      <alignment horizontal="center" vertical="center" shrinkToFit="1"/>
    </xf>
    <xf numFmtId="0" fontId="23" fillId="4" borderId="101" xfId="6" applyFont="1" applyFill="1" applyBorder="1" applyAlignment="1" applyProtection="1">
      <alignment horizontal="center" vertical="center"/>
    </xf>
    <xf numFmtId="0" fontId="23" fillId="4" borderId="102" xfId="6" applyFont="1" applyFill="1" applyBorder="1" applyAlignment="1" applyProtection="1">
      <alignment horizontal="center" vertical="center"/>
    </xf>
    <xf numFmtId="0" fontId="23" fillId="0" borderId="103" xfId="6" applyFont="1" applyFill="1" applyBorder="1" applyAlignment="1" applyProtection="1">
      <alignment horizontal="center" vertical="center" wrapText="1"/>
    </xf>
    <xf numFmtId="0" fontId="23" fillId="0" borderId="102" xfId="6" applyFont="1" applyFill="1" applyBorder="1" applyAlignment="1" applyProtection="1">
      <alignment horizontal="center" vertical="center" wrapText="1"/>
    </xf>
    <xf numFmtId="0" fontId="23" fillId="8" borderId="104" xfId="6" applyFont="1" applyFill="1" applyBorder="1" applyAlignment="1" applyProtection="1">
      <alignment horizontal="center" vertical="center" wrapText="1"/>
    </xf>
    <xf numFmtId="0" fontId="23" fillId="8" borderId="105" xfId="6" applyFont="1" applyFill="1" applyBorder="1" applyAlignment="1" applyProtection="1">
      <alignment horizontal="center" vertical="center" wrapText="1"/>
    </xf>
    <xf numFmtId="0" fontId="23" fillId="4" borderId="28" xfId="6" applyFont="1" applyFill="1" applyBorder="1" applyAlignment="1" applyProtection="1">
      <alignment horizontal="center" vertical="center" shrinkToFit="1"/>
    </xf>
    <xf numFmtId="203" fontId="23" fillId="4" borderId="99" xfId="6" applyNumberFormat="1" applyFont="1" applyFill="1" applyBorder="1" applyAlignment="1" applyProtection="1">
      <alignment horizontal="center" vertical="center" shrinkToFit="1"/>
    </xf>
    <xf numFmtId="203" fontId="47" fillId="0" borderId="100" xfId="0" applyNumberFormat="1" applyFont="1" applyBorder="1" applyAlignment="1" applyProtection="1">
      <alignment horizontal="center" vertical="center" shrinkToFit="1"/>
    </xf>
    <xf numFmtId="0" fontId="23" fillId="4" borderId="51" xfId="6" applyFont="1" applyFill="1" applyBorder="1" applyAlignment="1" applyProtection="1">
      <alignment horizontal="distributed" vertical="center" indent="1"/>
    </xf>
    <xf numFmtId="0" fontId="23" fillId="4" borderId="53" xfId="6" applyFont="1" applyFill="1" applyBorder="1" applyAlignment="1" applyProtection="1">
      <alignment horizontal="distributed" vertical="center" indent="1"/>
    </xf>
    <xf numFmtId="0" fontId="23" fillId="4" borderId="46" xfId="6" applyFont="1" applyFill="1" applyBorder="1" applyAlignment="1" applyProtection="1">
      <alignment horizontal="distributed" vertical="center" indent="1"/>
    </xf>
    <xf numFmtId="0" fontId="23" fillId="4" borderId="44" xfId="6" applyFont="1" applyFill="1" applyBorder="1" applyAlignment="1" applyProtection="1">
      <alignment horizontal="distributed" vertical="center" indent="1"/>
    </xf>
    <xf numFmtId="0" fontId="23" fillId="4" borderId="5" xfId="6" applyFont="1" applyFill="1" applyBorder="1" applyAlignment="1" applyProtection="1">
      <alignment horizontal="distributed" vertical="center" indent="1"/>
    </xf>
    <xf numFmtId="0" fontId="23" fillId="4" borderId="117" xfId="6" applyFont="1" applyFill="1" applyBorder="1" applyAlignment="1" applyProtection="1">
      <alignment horizontal="center" vertical="center" wrapText="1"/>
    </xf>
    <xf numFmtId="0" fontId="23" fillId="4" borderId="104" xfId="6" applyFont="1" applyFill="1" applyBorder="1" applyAlignment="1" applyProtection="1">
      <alignment horizontal="center" vertical="center" wrapText="1"/>
    </xf>
    <xf numFmtId="0" fontId="23" fillId="4" borderId="26" xfId="6" applyFont="1" applyFill="1" applyBorder="1" applyAlignment="1" applyProtection="1">
      <alignment horizontal="center" vertical="center" wrapText="1"/>
    </xf>
    <xf numFmtId="0" fontId="23" fillId="4" borderId="10" xfId="6" applyFont="1" applyFill="1" applyBorder="1" applyAlignment="1" applyProtection="1">
      <alignment horizontal="center" vertical="center" wrapText="1"/>
    </xf>
    <xf numFmtId="0" fontId="23" fillId="4" borderId="0" xfId="6" applyFont="1" applyFill="1" applyBorder="1" applyAlignment="1" applyProtection="1">
      <alignment horizontal="center" vertical="center" wrapText="1"/>
    </xf>
    <xf numFmtId="0" fontId="23" fillId="4" borderId="30" xfId="6" applyFont="1" applyFill="1" applyBorder="1" applyAlignment="1" applyProtection="1">
      <alignment horizontal="center" vertical="center" wrapText="1"/>
    </xf>
    <xf numFmtId="0" fontId="23" fillId="4" borderId="66" xfId="6" applyFont="1" applyFill="1" applyBorder="1" applyAlignment="1" applyProtection="1">
      <alignment horizontal="center" vertical="center" wrapText="1"/>
    </xf>
    <xf numFmtId="0" fontId="23" fillId="4" borderId="24" xfId="6" applyFont="1" applyFill="1" applyBorder="1" applyAlignment="1" applyProtection="1">
      <alignment horizontal="center" vertical="center" wrapText="1"/>
    </xf>
    <xf numFmtId="0" fontId="23" fillId="4" borderId="69" xfId="6" applyFont="1" applyFill="1" applyBorder="1" applyAlignment="1" applyProtection="1">
      <alignment horizontal="center" vertical="center" wrapText="1"/>
    </xf>
    <xf numFmtId="0" fontId="23" fillId="4" borderId="23" xfId="6" applyFont="1" applyFill="1" applyBorder="1" applyAlignment="1" applyProtection="1">
      <alignment horizontal="distributed" vertical="center" indent="1"/>
    </xf>
    <xf numFmtId="0" fontId="23" fillId="4" borderId="15" xfId="6" applyFont="1" applyFill="1" applyBorder="1" applyAlignment="1" applyProtection="1">
      <alignment horizontal="distributed" vertical="center" indent="1"/>
    </xf>
    <xf numFmtId="0" fontId="23" fillId="4" borderId="41" xfId="6" applyFont="1" applyFill="1" applyBorder="1" applyAlignment="1" applyProtection="1">
      <alignment horizontal="distributed" vertical="center" indent="1"/>
    </xf>
    <xf numFmtId="0" fontId="23" fillId="4" borderId="72" xfId="6" applyFont="1" applyFill="1" applyBorder="1" applyAlignment="1" applyProtection="1">
      <alignment horizontal="distributed" vertical="center" indent="1"/>
    </xf>
    <xf numFmtId="0" fontId="23" fillId="4" borderId="71" xfId="6" applyFont="1" applyFill="1" applyBorder="1" applyAlignment="1" applyProtection="1">
      <alignment horizontal="distributed" vertical="center" indent="1"/>
    </xf>
    <xf numFmtId="0" fontId="23" fillId="4" borderId="45" xfId="6" applyFont="1" applyFill="1" applyBorder="1" applyAlignment="1" applyProtection="1">
      <alignment horizontal="distributed" vertical="center" indent="1"/>
    </xf>
    <xf numFmtId="0" fontId="23" fillId="4" borderId="23" xfId="6" applyFont="1" applyFill="1" applyBorder="1" applyAlignment="1" applyProtection="1">
      <alignment horizontal="distributed" vertical="center" wrapText="1" indent="1"/>
    </xf>
    <xf numFmtId="0" fontId="24" fillId="4" borderId="45" xfId="0" applyFont="1" applyFill="1" applyBorder="1" applyAlignment="1" applyProtection="1">
      <alignment horizontal="distributed" vertical="center" indent="1"/>
    </xf>
    <xf numFmtId="220" fontId="24" fillId="4" borderId="46" xfId="0" applyNumberFormat="1" applyFont="1" applyFill="1" applyBorder="1" applyAlignment="1" applyProtection="1">
      <alignment horizontal="left" vertical="center" shrinkToFit="1"/>
    </xf>
    <xf numFmtId="220" fontId="24" fillId="4" borderId="44" xfId="0" applyNumberFormat="1" applyFont="1" applyFill="1" applyBorder="1" applyAlignment="1" applyProtection="1">
      <alignment horizontal="left" vertical="center" shrinkToFit="1"/>
    </xf>
    <xf numFmtId="0" fontId="24" fillId="4" borderId="46" xfId="0" applyFont="1" applyFill="1" applyBorder="1" applyAlignment="1" applyProtection="1">
      <alignment horizontal="distributed" vertical="center" indent="1"/>
    </xf>
    <xf numFmtId="0" fontId="24" fillId="4" borderId="5" xfId="0" applyFont="1" applyFill="1" applyBorder="1" applyAlignment="1" applyProtection="1">
      <alignment horizontal="distributed" vertical="center" indent="1"/>
    </xf>
    <xf numFmtId="0" fontId="24" fillId="4" borderId="44" xfId="0" applyFont="1" applyFill="1" applyBorder="1" applyAlignment="1" applyProtection="1">
      <alignment horizontal="distributed" vertical="center" indent="1"/>
    </xf>
    <xf numFmtId="0" fontId="24" fillId="4" borderId="45" xfId="0" applyFont="1" applyFill="1" applyBorder="1" applyAlignment="1" applyProtection="1">
      <alignment vertical="center" textRotation="255"/>
    </xf>
    <xf numFmtId="0" fontId="24" fillId="4" borderId="109" xfId="0" applyFont="1" applyFill="1" applyBorder="1" applyAlignment="1" applyProtection="1">
      <alignment horizontal="distributed" vertical="center" indent="1"/>
    </xf>
    <xf numFmtId="0" fontId="24" fillId="4" borderId="110" xfId="0" applyFont="1" applyFill="1" applyBorder="1" applyAlignment="1" applyProtection="1">
      <alignment horizontal="distributed" vertical="center" indent="1"/>
    </xf>
    <xf numFmtId="0" fontId="24" fillId="4" borderId="111" xfId="0" applyFont="1" applyFill="1" applyBorder="1" applyAlignment="1" applyProtection="1">
      <alignment horizontal="distributed" vertical="center" indent="1"/>
    </xf>
    <xf numFmtId="0" fontId="23" fillId="4" borderId="6" xfId="6" applyFont="1" applyFill="1" applyBorder="1" applyAlignment="1" applyProtection="1">
      <alignment horizontal="distributed" vertical="center" indent="1"/>
    </xf>
    <xf numFmtId="0" fontId="23" fillId="4" borderId="7" xfId="6" applyFont="1" applyFill="1" applyBorder="1" applyAlignment="1" applyProtection="1">
      <alignment horizontal="distributed" vertical="center" indent="1"/>
    </xf>
    <xf numFmtId="0" fontId="23" fillId="4" borderId="116" xfId="6" applyFont="1" applyFill="1" applyBorder="1" applyAlignment="1" applyProtection="1">
      <alignment horizontal="distributed" vertical="center" indent="1"/>
    </xf>
    <xf numFmtId="0" fontId="23" fillId="4" borderId="46" xfId="6" applyFont="1" applyFill="1" applyBorder="1" applyAlignment="1" applyProtection="1">
      <alignment horizontal="distributed" vertical="center" wrapText="1" indent="1"/>
    </xf>
    <xf numFmtId="0" fontId="23" fillId="4" borderId="5" xfId="6" applyFont="1" applyFill="1" applyBorder="1" applyAlignment="1" applyProtection="1">
      <alignment horizontal="distributed" vertical="center" wrapText="1" indent="1"/>
    </xf>
    <xf numFmtId="0" fontId="23" fillId="4" borderId="44" xfId="6" applyFont="1" applyFill="1" applyBorder="1" applyAlignment="1" applyProtection="1">
      <alignment horizontal="distributed" vertical="center" wrapText="1" indent="1"/>
    </xf>
    <xf numFmtId="0" fontId="24" fillId="4" borderId="51" xfId="0" applyFont="1" applyFill="1" applyBorder="1" applyAlignment="1" applyProtection="1">
      <alignment horizontal="distributed" vertical="center" indent="1"/>
    </xf>
    <xf numFmtId="0" fontId="24" fillId="4" borderId="52" xfId="0" applyFont="1" applyFill="1" applyBorder="1" applyAlignment="1" applyProtection="1">
      <alignment horizontal="distributed" vertical="center" indent="1"/>
    </xf>
    <xf numFmtId="0" fontId="24" fillId="4" borderId="53" xfId="0" applyFont="1" applyFill="1" applyBorder="1" applyAlignment="1" applyProtection="1">
      <alignment horizontal="distributed" vertical="center" indent="1"/>
    </xf>
    <xf numFmtId="0" fontId="24" fillId="4" borderId="46" xfId="0" applyFont="1" applyFill="1" applyBorder="1" applyAlignment="1" applyProtection="1">
      <alignment horizontal="distributed" vertical="center" wrapText="1" indent="1"/>
    </xf>
    <xf numFmtId="0" fontId="24" fillId="4" borderId="5" xfId="0" applyFont="1" applyFill="1" applyBorder="1" applyAlignment="1" applyProtection="1">
      <alignment horizontal="distributed" vertical="center" wrapText="1" indent="1"/>
    </xf>
    <xf numFmtId="0" fontId="24" fillId="4" borderId="44" xfId="0" applyFont="1" applyFill="1" applyBorder="1" applyAlignment="1" applyProtection="1">
      <alignment horizontal="distributed" vertical="center" wrapText="1" indent="1"/>
    </xf>
    <xf numFmtId="0" fontId="24" fillId="4" borderId="113" xfId="0" applyFont="1" applyFill="1" applyBorder="1" applyAlignment="1" applyProtection="1">
      <alignment horizontal="distributed" vertical="center" indent="1"/>
    </xf>
    <xf numFmtId="0" fontId="24" fillId="4" borderId="114" xfId="0" applyFont="1" applyFill="1" applyBorder="1" applyAlignment="1" applyProtection="1">
      <alignment horizontal="distributed" vertical="center" indent="1"/>
    </xf>
    <xf numFmtId="0" fontId="24" fillId="4" borderId="115" xfId="0" applyFont="1" applyFill="1" applyBorder="1" applyAlignment="1" applyProtection="1">
      <alignment horizontal="distributed" vertical="center" indent="1"/>
    </xf>
    <xf numFmtId="0" fontId="24" fillId="4" borderId="25" xfId="0" applyFont="1" applyFill="1" applyBorder="1" applyAlignment="1" applyProtection="1">
      <alignment vertical="center" textRotation="255"/>
    </xf>
    <xf numFmtId="0" fontId="24" fillId="4" borderId="29" xfId="0" applyFont="1" applyFill="1" applyBorder="1" applyAlignment="1" applyProtection="1">
      <alignment vertical="center" textRotation="255"/>
    </xf>
    <xf numFmtId="14" fontId="23" fillId="4" borderId="28" xfId="6" applyNumberFormat="1" applyFont="1" applyFill="1" applyBorder="1" applyAlignment="1" applyProtection="1">
      <alignment horizontal="center" vertical="center" textRotation="255" wrapText="1"/>
    </xf>
    <xf numFmtId="14" fontId="23" fillId="4" borderId="45" xfId="6" applyNumberFormat="1" applyFont="1" applyFill="1" applyBorder="1" applyAlignment="1" applyProtection="1">
      <alignment horizontal="center" vertical="center" textRotation="255" wrapText="1"/>
    </xf>
    <xf numFmtId="0" fontId="24" fillId="4" borderId="112" xfId="0" applyFont="1" applyFill="1" applyBorder="1" applyAlignment="1" applyProtection="1">
      <alignment horizontal="center" vertical="center" textRotation="255" wrapText="1"/>
    </xf>
    <xf numFmtId="0" fontId="24" fillId="4" borderId="45" xfId="0" applyFont="1" applyFill="1" applyBorder="1" applyAlignment="1" applyProtection="1">
      <alignment horizontal="center" vertical="center" textRotation="255" wrapText="1"/>
    </xf>
    <xf numFmtId="0" fontId="24" fillId="4" borderId="49" xfId="0" applyFont="1" applyFill="1" applyBorder="1" applyAlignment="1" applyProtection="1">
      <alignment horizontal="center" vertical="center" textRotation="255" wrapText="1"/>
    </xf>
    <xf numFmtId="0" fontId="24" fillId="4" borderId="106" xfId="0" applyFont="1" applyFill="1" applyBorder="1" applyAlignment="1" applyProtection="1">
      <alignment horizontal="distributed" vertical="center" indent="1"/>
    </xf>
    <xf numFmtId="0" fontId="24" fillId="4" borderId="107" xfId="0" applyFont="1" applyFill="1" applyBorder="1" applyAlignment="1" applyProtection="1">
      <alignment horizontal="distributed" vertical="center" indent="1"/>
    </xf>
    <xf numFmtId="0" fontId="24" fillId="4" borderId="108" xfId="0" applyFont="1" applyFill="1" applyBorder="1" applyAlignment="1" applyProtection="1">
      <alignment horizontal="distributed" vertical="center" indent="1"/>
    </xf>
    <xf numFmtId="0" fontId="23" fillId="4" borderId="109" xfId="6" applyFont="1" applyFill="1" applyBorder="1" applyAlignment="1" applyProtection="1">
      <alignment horizontal="distributed" vertical="center" indent="1"/>
    </xf>
    <xf numFmtId="0" fontId="23" fillId="4" borderId="110" xfId="6" applyFont="1" applyFill="1" applyBorder="1" applyAlignment="1" applyProtection="1">
      <alignment horizontal="distributed" vertical="center" indent="1"/>
    </xf>
    <xf numFmtId="0" fontId="23" fillId="4" borderId="111" xfId="6" applyFont="1" applyFill="1" applyBorder="1" applyAlignment="1" applyProtection="1">
      <alignment horizontal="distributed" vertical="center" indent="1"/>
    </xf>
    <xf numFmtId="0" fontId="47" fillId="0" borderId="112" xfId="0" applyFont="1" applyBorder="1" applyAlignment="1" applyProtection="1">
      <alignment vertical="center" textRotation="255"/>
    </xf>
    <xf numFmtId="0" fontId="47" fillId="0" borderId="45" xfId="0" applyFont="1" applyBorder="1" applyAlignment="1" applyProtection="1">
      <alignment vertical="center" textRotation="255"/>
    </xf>
    <xf numFmtId="0" fontId="47" fillId="0" borderId="49" xfId="0" applyFont="1" applyBorder="1" applyAlignment="1" applyProtection="1">
      <alignment vertical="center" textRotation="255"/>
    </xf>
    <xf numFmtId="0" fontId="23" fillId="4" borderId="112" xfId="6" applyFont="1" applyFill="1" applyBorder="1" applyAlignment="1" applyProtection="1">
      <alignment horizontal="distributed" vertical="center" wrapText="1" indent="1"/>
    </xf>
    <xf numFmtId="0" fontId="24" fillId="4" borderId="15" xfId="0" applyFont="1" applyFill="1" applyBorder="1" applyAlignment="1" applyProtection="1">
      <alignment horizontal="distributed" vertical="center" wrapText="1" indent="1"/>
    </xf>
    <xf numFmtId="0" fontId="24" fillId="4" borderId="24" xfId="0" applyFont="1" applyFill="1" applyBorder="1" applyAlignment="1" applyProtection="1">
      <alignment vertical="center" shrinkToFit="1"/>
    </xf>
    <xf numFmtId="0" fontId="23" fillId="4" borderId="41" xfId="6" applyFont="1" applyFill="1" applyBorder="1" applyAlignment="1" applyProtection="1">
      <alignment horizontal="center" vertical="center" shrinkToFit="1"/>
    </xf>
    <xf numFmtId="0" fontId="23" fillId="4" borderId="42" xfId="6" applyFont="1" applyFill="1" applyBorder="1" applyAlignment="1" applyProtection="1">
      <alignment horizontal="center" vertical="center" shrinkToFit="1"/>
    </xf>
    <xf numFmtId="3" fontId="23" fillId="4" borderId="126" xfId="6" applyNumberFormat="1" applyFont="1" applyFill="1" applyBorder="1" applyAlignment="1" applyProtection="1">
      <alignment horizontal="center" vertical="center" shrinkToFit="1"/>
    </xf>
    <xf numFmtId="3" fontId="23" fillId="4" borderId="87" xfId="6" applyNumberFormat="1" applyFont="1" applyFill="1" applyBorder="1" applyAlignment="1" applyProtection="1">
      <alignment horizontal="center" vertical="center" shrinkToFit="1"/>
    </xf>
    <xf numFmtId="3" fontId="23" fillId="4" borderId="123" xfId="6" applyNumberFormat="1" applyFont="1" applyFill="1" applyBorder="1" applyAlignment="1" applyProtection="1">
      <alignment horizontal="center" vertical="center" shrinkToFit="1"/>
    </xf>
    <xf numFmtId="3" fontId="23" fillId="4" borderId="124" xfId="6" applyNumberFormat="1" applyFont="1" applyFill="1" applyBorder="1" applyAlignment="1" applyProtection="1">
      <alignment horizontal="center" vertical="center" shrinkToFit="1"/>
    </xf>
    <xf numFmtId="0" fontId="23" fillId="4" borderId="125" xfId="6" applyFont="1" applyFill="1" applyBorder="1" applyAlignment="1" applyProtection="1">
      <alignment horizontal="center" vertical="center" shrinkToFit="1"/>
    </xf>
    <xf numFmtId="0" fontId="23" fillId="4" borderId="124" xfId="6" applyFont="1" applyFill="1" applyBorder="1" applyAlignment="1" applyProtection="1">
      <alignment horizontal="center" vertical="center" shrinkToFit="1"/>
    </xf>
    <xf numFmtId="3" fontId="23" fillId="4" borderId="120" xfId="6" applyNumberFormat="1" applyFont="1" applyFill="1" applyBorder="1" applyAlignment="1" applyProtection="1">
      <alignment horizontal="center" vertical="center" shrinkToFit="1"/>
    </xf>
    <xf numFmtId="3" fontId="23" fillId="4" borderId="119" xfId="6" applyNumberFormat="1" applyFont="1" applyFill="1" applyBorder="1" applyAlignment="1" applyProtection="1">
      <alignment horizontal="center" vertical="center" shrinkToFit="1"/>
    </xf>
    <xf numFmtId="0" fontId="23" fillId="4" borderId="118" xfId="6" applyFont="1" applyFill="1" applyBorder="1" applyAlignment="1" applyProtection="1">
      <alignment horizontal="center" vertical="center" shrinkToFit="1"/>
    </xf>
    <xf numFmtId="0" fontId="23" fillId="4" borderId="119" xfId="6" applyFont="1" applyFill="1" applyBorder="1" applyAlignment="1" applyProtection="1">
      <alignment horizontal="center" vertical="center" shrinkToFit="1"/>
    </xf>
    <xf numFmtId="0" fontId="23" fillId="4" borderId="103" xfId="6" applyFont="1" applyFill="1" applyBorder="1" applyAlignment="1" applyProtection="1">
      <alignment horizontal="center" vertical="center" wrapText="1"/>
    </xf>
    <xf numFmtId="0" fontId="23" fillId="4" borderId="102" xfId="6" applyFont="1" applyFill="1" applyBorder="1" applyAlignment="1" applyProtection="1">
      <alignment horizontal="center" vertical="center" wrapText="1"/>
    </xf>
    <xf numFmtId="0" fontId="24" fillId="4" borderId="46" xfId="0" applyFont="1" applyFill="1" applyBorder="1" applyAlignment="1" applyProtection="1">
      <alignment horizontal="center" vertical="center" shrinkToFit="1"/>
    </xf>
    <xf numFmtId="0" fontId="24" fillId="4" borderId="44" xfId="0" applyFont="1" applyFill="1" applyBorder="1" applyAlignment="1" applyProtection="1">
      <alignment horizontal="center" vertical="center" shrinkToFit="1"/>
    </xf>
    <xf numFmtId="0" fontId="23" fillId="4" borderId="1" xfId="6" applyFont="1" applyFill="1" applyBorder="1" applyAlignment="1" applyProtection="1">
      <alignment horizontal="left" vertical="center" indent="1" shrinkToFit="1"/>
    </xf>
    <xf numFmtId="0" fontId="47" fillId="0" borderId="1" xfId="0" applyFont="1" applyBorder="1" applyAlignment="1" applyProtection="1">
      <alignment horizontal="left" vertical="center" indent="1" shrinkToFit="1"/>
    </xf>
    <xf numFmtId="0" fontId="47" fillId="0" borderId="47" xfId="0" applyFont="1" applyBorder="1" applyAlignment="1" applyProtection="1">
      <alignment horizontal="left" vertical="center" indent="1" shrinkToFit="1"/>
    </xf>
    <xf numFmtId="0" fontId="24" fillId="4" borderId="121" xfId="0" applyFont="1" applyFill="1" applyBorder="1" applyAlignment="1" applyProtection="1">
      <alignment horizontal="distributed" vertical="center" indent="1"/>
    </xf>
    <xf numFmtId="0" fontId="47" fillId="0" borderId="122" xfId="0" applyFont="1" applyBorder="1" applyAlignment="1" applyProtection="1">
      <alignment horizontal="distributed" vertical="center" indent="1"/>
    </xf>
    <xf numFmtId="0" fontId="47" fillId="0" borderId="75" xfId="0" applyFont="1" applyBorder="1" applyAlignment="1" applyProtection="1">
      <alignment horizontal="distributed" vertical="center" indent="1"/>
    </xf>
    <xf numFmtId="0" fontId="24" fillId="4" borderId="6" xfId="0" applyFont="1" applyFill="1" applyBorder="1" applyAlignment="1" applyProtection="1">
      <alignment horizontal="distributed" vertical="center" indent="1"/>
    </xf>
    <xf numFmtId="0" fontId="47" fillId="0" borderId="7" xfId="0" applyFont="1" applyBorder="1" applyAlignment="1" applyProtection="1">
      <alignment horizontal="distributed" vertical="center" indent="1"/>
    </xf>
    <xf numFmtId="0" fontId="47" fillId="0" borderId="116" xfId="0" applyFont="1" applyBorder="1" applyAlignment="1" applyProtection="1">
      <alignment horizontal="distributed" vertical="center" indent="1"/>
    </xf>
    <xf numFmtId="0" fontId="23" fillId="4" borderId="45" xfId="6" applyFont="1" applyFill="1" applyBorder="1" applyAlignment="1" applyProtection="1">
      <alignment horizontal="distributed" vertical="center" wrapText="1" indent="1"/>
    </xf>
    <xf numFmtId="0" fontId="47" fillId="0" borderId="15" xfId="0" applyFont="1" applyBorder="1" applyAlignment="1" applyProtection="1">
      <alignment horizontal="distributed" vertical="center" indent="1"/>
    </xf>
    <xf numFmtId="0" fontId="24" fillId="4" borderId="38" xfId="0" applyFont="1" applyFill="1" applyBorder="1" applyAlignment="1" applyProtection="1">
      <alignment horizontal="distributed" vertical="center" indent="1"/>
    </xf>
    <xf numFmtId="0" fontId="47" fillId="0" borderId="37" xfId="0" applyFont="1" applyBorder="1" applyAlignment="1" applyProtection="1">
      <alignment horizontal="distributed" vertical="center" indent="1"/>
    </xf>
    <xf numFmtId="0" fontId="47" fillId="0" borderId="40" xfId="0" applyFont="1" applyBorder="1" applyAlignment="1" applyProtection="1">
      <alignment horizontal="distributed" vertical="center" indent="1"/>
    </xf>
    <xf numFmtId="0" fontId="24" fillId="4" borderId="25" xfId="0" applyFont="1" applyFill="1" applyBorder="1" applyAlignment="1" applyProtection="1">
      <alignment horizontal="center" vertical="center" textRotation="255"/>
    </xf>
    <xf numFmtId="0" fontId="24" fillId="4" borderId="29" xfId="0" applyFont="1" applyFill="1" applyBorder="1" applyAlignment="1" applyProtection="1">
      <alignment horizontal="center" vertical="center" textRotation="255"/>
    </xf>
    <xf numFmtId="0" fontId="24" fillId="4" borderId="35" xfId="0" applyFont="1" applyFill="1" applyBorder="1" applyAlignment="1" applyProtection="1">
      <alignment horizontal="center" vertical="center" textRotation="255"/>
    </xf>
    <xf numFmtId="0" fontId="47" fillId="0" borderId="5" xfId="0" applyFont="1" applyBorder="1" applyAlignment="1" applyProtection="1">
      <alignment horizontal="distributed" vertical="center" indent="1"/>
    </xf>
    <xf numFmtId="0" fontId="47" fillId="0" borderId="44" xfId="0" applyFont="1" applyBorder="1" applyAlignment="1" applyProtection="1">
      <alignment horizontal="distributed" vertical="center" indent="1"/>
    </xf>
    <xf numFmtId="56" fontId="23" fillId="4" borderId="105" xfId="6" applyNumberFormat="1" applyFont="1" applyFill="1" applyBorder="1" applyAlignment="1" applyProtection="1">
      <alignment horizontal="distributed" vertical="center" wrapText="1" indent="1"/>
    </xf>
    <xf numFmtId="0" fontId="23" fillId="4" borderId="9" xfId="6" applyFont="1" applyFill="1" applyBorder="1" applyAlignment="1" applyProtection="1">
      <alignment horizontal="distributed" vertical="center" wrapText="1" indent="1"/>
    </xf>
    <xf numFmtId="0" fontId="23" fillId="4" borderId="13" xfId="6" applyFont="1" applyFill="1" applyBorder="1" applyAlignment="1" applyProtection="1">
      <alignment horizontal="distributed" vertical="center" wrapText="1" indent="1"/>
    </xf>
    <xf numFmtId="56" fontId="23" fillId="4" borderId="8" xfId="6" applyNumberFormat="1" applyFont="1" applyFill="1" applyBorder="1" applyAlignment="1" applyProtection="1">
      <alignment horizontal="distributed" vertical="center" wrapText="1" indent="1"/>
    </xf>
    <xf numFmtId="0" fontId="27" fillId="4" borderId="46" xfId="6" applyFont="1" applyFill="1" applyBorder="1" applyAlignment="1" applyProtection="1">
      <alignment horizontal="distributed" vertical="center" wrapText="1" indent="1"/>
    </xf>
    <xf numFmtId="0" fontId="47" fillId="0" borderId="45" xfId="0" applyFont="1" applyBorder="1" applyAlignment="1" applyProtection="1">
      <alignment horizontal="distributed" vertical="center" indent="1"/>
    </xf>
    <xf numFmtId="0" fontId="23" fillId="4" borderId="41" xfId="6" applyFont="1" applyFill="1" applyBorder="1" applyAlignment="1" applyProtection="1">
      <alignment horizontal="distributed" vertical="center" wrapText="1" indent="1"/>
    </xf>
    <xf numFmtId="0" fontId="23" fillId="4" borderId="71" xfId="6" applyFont="1" applyFill="1" applyBorder="1" applyAlignment="1" applyProtection="1">
      <alignment horizontal="distributed" vertical="center" wrapText="1" indent="1"/>
    </xf>
    <xf numFmtId="0" fontId="22" fillId="4" borderId="46" xfId="6" applyFont="1" applyFill="1" applyBorder="1" applyAlignment="1" applyProtection="1">
      <alignment horizontal="distributed" vertical="center" wrapText="1" indent="1"/>
    </xf>
    <xf numFmtId="220" fontId="24" fillId="4" borderId="12" xfId="0" applyNumberFormat="1" applyFont="1" applyFill="1" applyBorder="1" applyAlignment="1" applyProtection="1">
      <alignment horizontal="center" vertical="center" shrinkToFit="1"/>
    </xf>
    <xf numFmtId="0" fontId="29" fillId="4" borderId="1" xfId="0" applyFont="1" applyFill="1" applyBorder="1" applyAlignment="1" applyProtection="1">
      <alignment horizontal="center" vertical="center"/>
    </xf>
    <xf numFmtId="0" fontId="24" fillId="4" borderId="1" xfId="0" applyFont="1" applyFill="1" applyBorder="1" applyAlignment="1" applyProtection="1">
      <alignment horizontal="center" vertical="center"/>
    </xf>
    <xf numFmtId="0" fontId="47" fillId="7" borderId="1" xfId="0" applyNumberFormat="1" applyFont="1" applyFill="1" applyBorder="1" applyAlignment="1" applyProtection="1">
      <alignment horizontal="center" vertical="center"/>
    </xf>
    <xf numFmtId="220" fontId="24" fillId="4" borderId="0" xfId="0" applyNumberFormat="1" applyFont="1" applyFill="1" applyBorder="1" applyAlignment="1" applyProtection="1">
      <alignment horizontal="right" vertical="center" shrinkToFit="1"/>
    </xf>
    <xf numFmtId="0" fontId="24" fillId="4" borderId="46" xfId="0" applyFont="1" applyFill="1" applyBorder="1" applyAlignment="1" applyProtection="1">
      <alignment horizontal="center" vertical="center"/>
    </xf>
    <xf numFmtId="0" fontId="24" fillId="4" borderId="5" xfId="0" applyFont="1" applyFill="1" applyBorder="1" applyAlignment="1" applyProtection="1">
      <alignment horizontal="center" vertical="center"/>
    </xf>
    <xf numFmtId="0" fontId="24" fillId="4" borderId="3" xfId="0" applyFont="1" applyFill="1" applyBorder="1" applyAlignment="1" applyProtection="1">
      <alignment horizontal="center" vertical="center"/>
    </xf>
    <xf numFmtId="0" fontId="29" fillId="4" borderId="1" xfId="0" applyFont="1" applyFill="1" applyBorder="1" applyAlignment="1" applyProtection="1">
      <alignment horizontal="distributed" vertical="center" wrapText="1" indent="1"/>
    </xf>
    <xf numFmtId="0" fontId="24" fillId="4" borderId="1" xfId="0" applyFont="1" applyFill="1" applyBorder="1" applyAlignment="1" applyProtection="1">
      <alignment horizontal="distributed" vertical="center" wrapText="1" indent="1"/>
    </xf>
    <xf numFmtId="0" fontId="15" fillId="4" borderId="1" xfId="0" applyFont="1" applyFill="1" applyBorder="1" applyAlignment="1" applyProtection="1">
      <alignment horizontal="center" vertical="center" textRotation="255" wrapText="1"/>
    </xf>
    <xf numFmtId="0" fontId="24" fillId="9" borderId="1" xfId="0" applyFont="1" applyFill="1" applyBorder="1" applyAlignment="1" applyProtection="1">
      <alignment horizontal="distributed" vertical="center" indent="1"/>
    </xf>
    <xf numFmtId="0" fontId="47" fillId="7" borderId="1" xfId="0" applyFont="1" applyFill="1" applyBorder="1" applyAlignment="1" applyProtection="1">
      <alignment horizontal="center" vertical="center"/>
    </xf>
    <xf numFmtId="0" fontId="29" fillId="4" borderId="1" xfId="0" applyFont="1" applyFill="1" applyBorder="1" applyAlignment="1" applyProtection="1">
      <alignment horizontal="distributed" vertical="center" indent="1"/>
    </xf>
    <xf numFmtId="0" fontId="47" fillId="0" borderId="1" xfId="0" applyFont="1" applyBorder="1" applyAlignment="1" applyProtection="1">
      <alignment horizontal="distributed" vertical="center" indent="1"/>
    </xf>
    <xf numFmtId="220" fontId="21" fillId="7" borderId="0" xfId="0" applyNumberFormat="1" applyFont="1" applyFill="1" applyAlignment="1" applyProtection="1">
      <alignment horizontal="center" vertical="center" shrinkToFit="1"/>
    </xf>
    <xf numFmtId="0" fontId="25" fillId="6" borderId="6" xfId="0" applyFont="1" applyFill="1" applyBorder="1" applyAlignment="1" applyProtection="1">
      <alignment horizontal="left" vertical="top" wrapText="1"/>
      <protection locked="0"/>
    </xf>
    <xf numFmtId="0" fontId="25" fillId="6" borderId="7" xfId="0" applyFont="1" applyFill="1" applyBorder="1" applyAlignment="1" applyProtection="1">
      <alignment horizontal="left" vertical="top" wrapText="1"/>
      <protection locked="0"/>
    </xf>
    <xf numFmtId="0" fontId="25" fillId="6" borderId="8" xfId="0" applyFont="1" applyFill="1" applyBorder="1" applyAlignment="1" applyProtection="1">
      <alignment horizontal="left" vertical="top" wrapText="1"/>
      <protection locked="0"/>
    </xf>
    <xf numFmtId="0" fontId="25" fillId="6" borderId="10" xfId="0" applyFont="1" applyFill="1" applyBorder="1" applyAlignment="1" applyProtection="1">
      <alignment horizontal="left" vertical="top" wrapText="1"/>
      <protection locked="0"/>
    </xf>
    <xf numFmtId="0" fontId="25" fillId="6" borderId="0" xfId="0" applyFont="1" applyFill="1" applyBorder="1" applyAlignment="1" applyProtection="1">
      <alignment horizontal="left" vertical="top" wrapText="1"/>
      <protection locked="0"/>
    </xf>
    <xf numFmtId="0" fontId="25" fillId="6" borderId="9" xfId="0" applyFont="1" applyFill="1" applyBorder="1" applyAlignment="1" applyProtection="1">
      <alignment horizontal="left" vertical="top" wrapText="1"/>
      <protection locked="0"/>
    </xf>
    <xf numFmtId="0" fontId="25" fillId="6" borderId="11" xfId="0" applyFont="1" applyFill="1" applyBorder="1" applyAlignment="1" applyProtection="1">
      <alignment horizontal="left" vertical="top" wrapText="1"/>
      <protection locked="0"/>
    </xf>
    <xf numFmtId="0" fontId="25" fillId="6" borderId="12" xfId="0" applyFont="1" applyFill="1" applyBorder="1" applyAlignment="1" applyProtection="1">
      <alignment horizontal="left" vertical="top" wrapText="1"/>
      <protection locked="0"/>
    </xf>
    <xf numFmtId="0" fontId="25" fillId="6" borderId="13" xfId="0" applyFont="1" applyFill="1" applyBorder="1" applyAlignment="1" applyProtection="1">
      <alignment horizontal="left" vertical="top" wrapText="1"/>
      <protection locked="0"/>
    </xf>
    <xf numFmtId="0" fontId="29" fillId="4" borderId="6" xfId="0" applyFont="1" applyFill="1" applyBorder="1" applyAlignment="1" applyProtection="1">
      <alignment horizontal="center" vertical="center"/>
    </xf>
    <xf numFmtId="0" fontId="29" fillId="4" borderId="8" xfId="0" applyFont="1" applyFill="1" applyBorder="1" applyAlignment="1" applyProtection="1">
      <alignment horizontal="center" vertical="center"/>
    </xf>
    <xf numFmtId="0" fontId="25" fillId="4" borderId="23" xfId="0" applyFont="1" applyFill="1" applyBorder="1" applyAlignment="1" applyProtection="1">
      <alignment horizontal="center" vertical="center"/>
    </xf>
    <xf numFmtId="0" fontId="25" fillId="4" borderId="45" xfId="0" applyFont="1" applyFill="1" applyBorder="1" applyAlignment="1" applyProtection="1">
      <alignment horizontal="center" vertical="center"/>
    </xf>
    <xf numFmtId="0" fontId="25" fillId="4" borderId="15" xfId="0" applyFont="1" applyFill="1" applyBorder="1" applyAlignment="1" applyProtection="1">
      <alignment horizontal="center" vertical="center"/>
    </xf>
    <xf numFmtId="0" fontId="29" fillId="4" borderId="7" xfId="0" applyFont="1" applyFill="1" applyBorder="1" applyAlignment="1" applyProtection="1">
      <alignment horizontal="center" vertical="center"/>
    </xf>
    <xf numFmtId="0" fontId="29" fillId="4" borderId="11" xfId="0" applyFont="1" applyFill="1" applyBorder="1" applyAlignment="1" applyProtection="1">
      <alignment horizontal="center" vertical="center"/>
    </xf>
    <xf numFmtId="0" fontId="29" fillId="4" borderId="12" xfId="0" applyFont="1" applyFill="1" applyBorder="1" applyAlignment="1" applyProtection="1">
      <alignment horizontal="center" vertical="center"/>
    </xf>
    <xf numFmtId="0" fontId="29" fillId="4" borderId="13" xfId="0" applyFont="1" applyFill="1" applyBorder="1" applyAlignment="1" applyProtection="1">
      <alignment horizontal="center" vertical="center"/>
    </xf>
    <xf numFmtId="0" fontId="29" fillId="4" borderId="46" xfId="0" applyFont="1" applyFill="1" applyBorder="1" applyAlignment="1" applyProtection="1">
      <alignment horizontal="distributed" vertical="center" indent="1"/>
    </xf>
    <xf numFmtId="0" fontId="29" fillId="4" borderId="5" xfId="0" applyFont="1" applyFill="1" applyBorder="1" applyAlignment="1" applyProtection="1">
      <alignment horizontal="distributed" vertical="center" indent="1"/>
    </xf>
    <xf numFmtId="0" fontId="29" fillId="4" borderId="11" xfId="0" applyFont="1" applyFill="1" applyBorder="1" applyAlignment="1" applyProtection="1">
      <alignment horizontal="center" vertical="center" shrinkToFit="1"/>
    </xf>
    <xf numFmtId="0" fontId="29" fillId="4" borderId="13" xfId="0" applyFont="1" applyFill="1" applyBorder="1" applyAlignment="1" applyProtection="1">
      <alignment horizontal="center" vertical="center" shrinkToFit="1"/>
    </xf>
    <xf numFmtId="0" fontId="29" fillId="4" borderId="3" xfId="0" applyFont="1" applyFill="1" applyBorder="1" applyAlignment="1" applyProtection="1">
      <alignment horizontal="distributed" vertical="center" indent="1"/>
    </xf>
    <xf numFmtId="0" fontId="29" fillId="4" borderId="23" xfId="0" applyFont="1" applyFill="1" applyBorder="1" applyAlignment="1" applyProtection="1">
      <alignment horizontal="center" vertical="center" wrapText="1"/>
    </xf>
    <xf numFmtId="0" fontId="29" fillId="4" borderId="45" xfId="0" applyFont="1" applyFill="1" applyBorder="1" applyAlignment="1" applyProtection="1">
      <alignment horizontal="center" vertical="center" wrapText="1"/>
    </xf>
    <xf numFmtId="0" fontId="29" fillId="4" borderId="15" xfId="0" applyFont="1" applyFill="1" applyBorder="1" applyAlignment="1" applyProtection="1">
      <alignment horizontal="center" vertical="center" wrapText="1"/>
    </xf>
    <xf numFmtId="0" fontId="29" fillId="4" borderId="23" xfId="0" applyFont="1" applyFill="1" applyBorder="1" applyAlignment="1" applyProtection="1">
      <alignment horizontal="center" vertical="center"/>
    </xf>
    <xf numFmtId="0" fontId="29" fillId="4" borderId="15" xfId="0" applyFont="1" applyFill="1" applyBorder="1" applyAlignment="1" applyProtection="1">
      <alignment horizontal="center" vertical="center"/>
    </xf>
    <xf numFmtId="0" fontId="29" fillId="4" borderId="10" xfId="0"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29" fillId="4" borderId="9" xfId="0" applyFont="1" applyFill="1" applyBorder="1" applyAlignment="1" applyProtection="1">
      <alignment horizontal="center" vertical="center"/>
    </xf>
    <xf numFmtId="0" fontId="29" fillId="4" borderId="46"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4" borderId="45" xfId="0" applyFont="1" applyFill="1" applyBorder="1" applyAlignment="1" applyProtection="1">
      <alignment horizontal="center" vertical="center"/>
    </xf>
  </cellXfs>
  <cellStyles count="7">
    <cellStyle name="パーセント" xfId="1" builtinId="5"/>
    <cellStyle name="桁区切り" xfId="2" builtinId="6"/>
    <cellStyle name="桁区切り 2" xfId="3"/>
    <cellStyle name="標準" xfId="0" builtinId="0"/>
    <cellStyle name="標準 2" xfId="4"/>
    <cellStyle name="標準_170125地球温暖化対策計画書(山内修正案）" xfId="5"/>
    <cellStyle name="標準_負荷チェックシート（水谷修正）"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G$3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fmlaLink="$E$23"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firstButton="1" fmlaLink="$E$15"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30</xdr:row>
          <xdr:rowOff>28575</xdr:rowOff>
        </xdr:from>
        <xdr:to>
          <xdr:col>7</xdr:col>
          <xdr:colOff>66675</xdr:colOff>
          <xdr:row>30</xdr:row>
          <xdr:rowOff>342900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6D1DC406-FFC1-4055-8469-FF07A02C0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31</xdr:row>
          <xdr:rowOff>28575</xdr:rowOff>
        </xdr:from>
        <xdr:to>
          <xdr:col>7</xdr:col>
          <xdr:colOff>66675</xdr:colOff>
          <xdr:row>31</xdr:row>
          <xdr:rowOff>342900</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8ADF036B-D7FB-4D11-9747-A8D2515DBC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32</xdr:row>
          <xdr:rowOff>28575</xdr:rowOff>
        </xdr:from>
        <xdr:to>
          <xdr:col>7</xdr:col>
          <xdr:colOff>66675</xdr:colOff>
          <xdr:row>32</xdr:row>
          <xdr:rowOff>342900</xdr:rowOff>
        </xdr:to>
        <xdr:sp macro="" textlink="">
          <xdr:nvSpPr>
            <xdr:cNvPr id="8206" name="Option Button 14" hidden="1">
              <a:extLst>
                <a:ext uri="{63B3BB69-23CF-44E3-9099-C40C66FF867C}">
                  <a14:compatExt spid="_x0000_s8206"/>
                </a:ext>
                <a:ext uri="{FF2B5EF4-FFF2-40B4-BE49-F238E27FC236}">
                  <a16:creationId xmlns:a16="http://schemas.microsoft.com/office/drawing/2014/main" id="{BBB65A74-D8A1-453B-ADF3-3D3357C17F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33</xdr:row>
          <xdr:rowOff>28575</xdr:rowOff>
        </xdr:from>
        <xdr:to>
          <xdr:col>7</xdr:col>
          <xdr:colOff>66675</xdr:colOff>
          <xdr:row>33</xdr:row>
          <xdr:rowOff>342900</xdr:rowOff>
        </xdr:to>
        <xdr:sp macro="" textlink="">
          <xdr:nvSpPr>
            <xdr:cNvPr id="8207" name="Option Button 15" hidden="1">
              <a:extLst>
                <a:ext uri="{63B3BB69-23CF-44E3-9099-C40C66FF867C}">
                  <a14:compatExt spid="_x0000_s8207"/>
                </a:ext>
                <a:ext uri="{FF2B5EF4-FFF2-40B4-BE49-F238E27FC236}">
                  <a16:creationId xmlns:a16="http://schemas.microsoft.com/office/drawing/2014/main" id="{223E88C0-DA84-4DAE-A660-B05884468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34</xdr:row>
          <xdr:rowOff>123825</xdr:rowOff>
        </xdr:from>
        <xdr:to>
          <xdr:col>7</xdr:col>
          <xdr:colOff>66675</xdr:colOff>
          <xdr:row>34</xdr:row>
          <xdr:rowOff>447675</xdr:rowOff>
        </xdr:to>
        <xdr:sp macro="" textlink="">
          <xdr:nvSpPr>
            <xdr:cNvPr id="8208" name="Option Button 16" hidden="1">
              <a:extLst>
                <a:ext uri="{63B3BB69-23CF-44E3-9099-C40C66FF867C}">
                  <a14:compatExt spid="_x0000_s8208"/>
                </a:ext>
                <a:ext uri="{FF2B5EF4-FFF2-40B4-BE49-F238E27FC236}">
                  <a16:creationId xmlns:a16="http://schemas.microsoft.com/office/drawing/2014/main" id="{36372B9B-8538-4BE0-BD70-411D921BA0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14</xdr:row>
          <xdr:rowOff>28575</xdr:rowOff>
        </xdr:from>
        <xdr:to>
          <xdr:col>5</xdr:col>
          <xdr:colOff>85725</xdr:colOff>
          <xdr:row>14</xdr:row>
          <xdr:rowOff>342900</xdr:rowOff>
        </xdr:to>
        <xdr:sp macro="" textlink="">
          <xdr:nvSpPr>
            <xdr:cNvPr id="41985" name="Option Button 1" hidden="1">
              <a:extLst>
                <a:ext uri="{63B3BB69-23CF-44E3-9099-C40C66FF867C}">
                  <a14:compatExt spid="_x0000_s41985"/>
                </a:ext>
                <a:ext uri="{FF2B5EF4-FFF2-40B4-BE49-F238E27FC236}">
                  <a16:creationId xmlns:a16="http://schemas.microsoft.com/office/drawing/2014/main" id="{76F10642-42FD-4C4E-8B8D-F9C910851F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28575</xdr:rowOff>
        </xdr:from>
        <xdr:to>
          <xdr:col>5</xdr:col>
          <xdr:colOff>85725</xdr:colOff>
          <xdr:row>15</xdr:row>
          <xdr:rowOff>342900</xdr:rowOff>
        </xdr:to>
        <xdr:sp macro="" textlink="">
          <xdr:nvSpPr>
            <xdr:cNvPr id="41986" name="Option Button 2" hidden="1">
              <a:extLst>
                <a:ext uri="{63B3BB69-23CF-44E3-9099-C40C66FF867C}">
                  <a14:compatExt spid="_x0000_s41986"/>
                </a:ext>
                <a:ext uri="{FF2B5EF4-FFF2-40B4-BE49-F238E27FC236}">
                  <a16:creationId xmlns:a16="http://schemas.microsoft.com/office/drawing/2014/main" id="{A4247514-7CFF-4706-BD10-AB77D52D07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28575</xdr:rowOff>
        </xdr:from>
        <xdr:to>
          <xdr:col>5</xdr:col>
          <xdr:colOff>85725</xdr:colOff>
          <xdr:row>16</xdr:row>
          <xdr:rowOff>342900</xdr:rowOff>
        </xdr:to>
        <xdr:sp macro="" textlink="">
          <xdr:nvSpPr>
            <xdr:cNvPr id="41987" name="Option Button 3" hidden="1">
              <a:extLst>
                <a:ext uri="{63B3BB69-23CF-44E3-9099-C40C66FF867C}">
                  <a14:compatExt spid="_x0000_s41987"/>
                </a:ext>
                <a:ext uri="{FF2B5EF4-FFF2-40B4-BE49-F238E27FC236}">
                  <a16:creationId xmlns:a16="http://schemas.microsoft.com/office/drawing/2014/main" id="{FB048105-02B3-4FF1-BA71-0715C5D85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28575</xdr:rowOff>
        </xdr:from>
        <xdr:to>
          <xdr:col>5</xdr:col>
          <xdr:colOff>85725</xdr:colOff>
          <xdr:row>17</xdr:row>
          <xdr:rowOff>342900</xdr:rowOff>
        </xdr:to>
        <xdr:sp macro="" textlink="">
          <xdr:nvSpPr>
            <xdr:cNvPr id="41988" name="Option Button 4" hidden="1">
              <a:extLst>
                <a:ext uri="{63B3BB69-23CF-44E3-9099-C40C66FF867C}">
                  <a14:compatExt spid="_x0000_s41988"/>
                </a:ext>
                <a:ext uri="{FF2B5EF4-FFF2-40B4-BE49-F238E27FC236}">
                  <a16:creationId xmlns:a16="http://schemas.microsoft.com/office/drawing/2014/main" id="{ED8E6CBE-20FF-42D3-8CD0-A039338768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114300</xdr:rowOff>
        </xdr:from>
        <xdr:to>
          <xdr:col>5</xdr:col>
          <xdr:colOff>85725</xdr:colOff>
          <xdr:row>18</xdr:row>
          <xdr:rowOff>428625</xdr:rowOff>
        </xdr:to>
        <xdr:sp macro="" textlink="">
          <xdr:nvSpPr>
            <xdr:cNvPr id="41989" name="Option Button 5" hidden="1">
              <a:extLst>
                <a:ext uri="{63B3BB69-23CF-44E3-9099-C40C66FF867C}">
                  <a14:compatExt spid="_x0000_s41989"/>
                </a:ext>
                <a:ext uri="{FF2B5EF4-FFF2-40B4-BE49-F238E27FC236}">
                  <a16:creationId xmlns:a16="http://schemas.microsoft.com/office/drawing/2014/main" id="{B2B934D9-BBF7-4A74-B1F7-7FEC7B3A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22</xdr:row>
          <xdr:rowOff>28575</xdr:rowOff>
        </xdr:from>
        <xdr:to>
          <xdr:col>5</xdr:col>
          <xdr:colOff>85725</xdr:colOff>
          <xdr:row>22</xdr:row>
          <xdr:rowOff>342900</xdr:rowOff>
        </xdr:to>
        <xdr:sp macro="" textlink="">
          <xdr:nvSpPr>
            <xdr:cNvPr id="29416" name="Option Button 1768" hidden="1">
              <a:extLst>
                <a:ext uri="{63B3BB69-23CF-44E3-9099-C40C66FF867C}">
                  <a14:compatExt spid="_x0000_s29416"/>
                </a:ext>
                <a:ext uri="{FF2B5EF4-FFF2-40B4-BE49-F238E27FC236}">
                  <a16:creationId xmlns:a16="http://schemas.microsoft.com/office/drawing/2014/main" id="{7B358FD2-24BE-48D7-9388-F311C1C59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28575</xdr:rowOff>
        </xdr:from>
        <xdr:to>
          <xdr:col>5</xdr:col>
          <xdr:colOff>85725</xdr:colOff>
          <xdr:row>23</xdr:row>
          <xdr:rowOff>342900</xdr:rowOff>
        </xdr:to>
        <xdr:sp macro="" textlink="">
          <xdr:nvSpPr>
            <xdr:cNvPr id="29417" name="Option Button 1769" hidden="1">
              <a:extLst>
                <a:ext uri="{63B3BB69-23CF-44E3-9099-C40C66FF867C}">
                  <a14:compatExt spid="_x0000_s29417"/>
                </a:ext>
                <a:ext uri="{FF2B5EF4-FFF2-40B4-BE49-F238E27FC236}">
                  <a16:creationId xmlns:a16="http://schemas.microsoft.com/office/drawing/2014/main" id="{E5D252A9-AA96-4642-81BC-ABF9D8544A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28575</xdr:rowOff>
        </xdr:from>
        <xdr:to>
          <xdr:col>5</xdr:col>
          <xdr:colOff>85725</xdr:colOff>
          <xdr:row>24</xdr:row>
          <xdr:rowOff>342900</xdr:rowOff>
        </xdr:to>
        <xdr:sp macro="" textlink="">
          <xdr:nvSpPr>
            <xdr:cNvPr id="29418" name="Option Button 1770" hidden="1">
              <a:extLst>
                <a:ext uri="{63B3BB69-23CF-44E3-9099-C40C66FF867C}">
                  <a14:compatExt spid="_x0000_s29418"/>
                </a:ext>
                <a:ext uri="{FF2B5EF4-FFF2-40B4-BE49-F238E27FC236}">
                  <a16:creationId xmlns:a16="http://schemas.microsoft.com/office/drawing/2014/main" id="{F4F13F6D-A63C-486D-A3D9-03C4375E1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28575</xdr:rowOff>
        </xdr:from>
        <xdr:to>
          <xdr:col>5</xdr:col>
          <xdr:colOff>85725</xdr:colOff>
          <xdr:row>25</xdr:row>
          <xdr:rowOff>342900</xdr:rowOff>
        </xdr:to>
        <xdr:sp macro="" textlink="">
          <xdr:nvSpPr>
            <xdr:cNvPr id="29419" name="Option Button 1771" hidden="1">
              <a:extLst>
                <a:ext uri="{63B3BB69-23CF-44E3-9099-C40C66FF867C}">
                  <a14:compatExt spid="_x0000_s29419"/>
                </a:ext>
                <a:ext uri="{FF2B5EF4-FFF2-40B4-BE49-F238E27FC236}">
                  <a16:creationId xmlns:a16="http://schemas.microsoft.com/office/drawing/2014/main" id="{55F670D4-252F-49B5-8DE7-0892A6EEF8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114300</xdr:rowOff>
        </xdr:from>
        <xdr:to>
          <xdr:col>5</xdr:col>
          <xdr:colOff>85725</xdr:colOff>
          <xdr:row>26</xdr:row>
          <xdr:rowOff>428625</xdr:rowOff>
        </xdr:to>
        <xdr:sp macro="" textlink="">
          <xdr:nvSpPr>
            <xdr:cNvPr id="29420" name="Option Button 1772" hidden="1">
              <a:extLst>
                <a:ext uri="{63B3BB69-23CF-44E3-9099-C40C66FF867C}">
                  <a14:compatExt spid="_x0000_s29420"/>
                </a:ext>
                <a:ext uri="{FF2B5EF4-FFF2-40B4-BE49-F238E27FC236}">
                  <a16:creationId xmlns:a16="http://schemas.microsoft.com/office/drawing/2014/main" id="{85769D84-10CB-43A4-871E-A1ACB0CFFE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10.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9.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P53"/>
  <sheetViews>
    <sheetView showGridLines="0" view="pageBreakPreview" zoomScale="75" zoomScaleNormal="100" zoomScaleSheetLayoutView="75" workbookViewId="0">
      <selection activeCell="J35" sqref="J35"/>
    </sheetView>
  </sheetViews>
  <sheetFormatPr defaultRowHeight="13.5"/>
  <cols>
    <col min="1" max="1" width="2.25" style="37" customWidth="1"/>
    <col min="2" max="2" width="1.5" style="37" customWidth="1"/>
    <col min="3" max="3" width="2" style="37" customWidth="1"/>
    <col min="4" max="4" width="8.75" style="37" customWidth="1"/>
    <col min="5" max="5" width="11" style="37" customWidth="1"/>
    <col min="6" max="6" width="4" style="37" customWidth="1"/>
    <col min="7" max="7" width="3.875" style="37" hidden="1" customWidth="1"/>
    <col min="8" max="8" width="11" style="37" customWidth="1"/>
    <col min="9" max="15" width="11.625" style="37" customWidth="1"/>
    <col min="16" max="16" width="1.75" style="37" customWidth="1"/>
    <col min="17" max="16384" width="9" style="37"/>
  </cols>
  <sheetData>
    <row r="1" spans="2:16">
      <c r="N1" s="373" t="s">
        <v>268</v>
      </c>
      <c r="O1" s="372" t="e">
        <f>IF(#REF!="","",#REF!)</f>
        <v>#REF!</v>
      </c>
    </row>
    <row r="2" spans="2:16" s="56" customFormat="1" ht="20.25" customHeight="1">
      <c r="B2" s="54"/>
      <c r="C2" s="36" t="s">
        <v>959</v>
      </c>
      <c r="D2" s="54"/>
      <c r="E2" s="54"/>
      <c r="F2" s="54"/>
      <c r="G2" s="54"/>
      <c r="H2" s="54"/>
      <c r="I2" s="54"/>
      <c r="J2" s="54"/>
      <c r="K2" s="54"/>
      <c r="L2" s="455" t="e">
        <f>#REF!</f>
        <v>#REF!</v>
      </c>
      <c r="M2" s="455"/>
      <c r="N2" s="455"/>
      <c r="O2" s="55" t="s">
        <v>961</v>
      </c>
      <c r="P2" s="54"/>
    </row>
    <row r="3" spans="2:16" ht="23.25" customHeight="1">
      <c r="B3" s="57"/>
      <c r="C3" s="39" t="s">
        <v>498</v>
      </c>
      <c r="D3" s="39"/>
      <c r="E3" s="39"/>
      <c r="F3" s="39"/>
      <c r="G3" s="39"/>
      <c r="H3" s="39"/>
      <c r="I3" s="39"/>
      <c r="J3" s="39"/>
      <c r="K3" s="39"/>
      <c r="L3" s="39"/>
      <c r="M3" s="39"/>
      <c r="N3" s="39"/>
      <c r="O3" s="39"/>
      <c r="P3" s="40"/>
    </row>
    <row r="4" spans="2:16">
      <c r="B4" s="44"/>
      <c r="C4" s="41" t="s">
        <v>0</v>
      </c>
      <c r="D4" s="41"/>
      <c r="E4" s="41"/>
      <c r="F4" s="41"/>
      <c r="G4" s="41"/>
      <c r="H4" s="41"/>
      <c r="I4" s="41"/>
      <c r="J4" s="41"/>
      <c r="K4" s="41"/>
      <c r="L4" s="41"/>
      <c r="M4" s="41"/>
      <c r="N4" s="41"/>
      <c r="O4" s="41"/>
      <c r="P4" s="43"/>
    </row>
    <row r="5" spans="2:16">
      <c r="B5" s="44"/>
      <c r="C5" s="41"/>
      <c r="D5" s="41"/>
      <c r="E5" s="41"/>
      <c r="F5" s="41"/>
      <c r="G5" s="41"/>
      <c r="H5" s="41"/>
      <c r="I5" s="41"/>
      <c r="J5" s="41"/>
      <c r="K5" s="41"/>
      <c r="L5" s="41"/>
      <c r="M5" s="41"/>
      <c r="N5" s="58"/>
      <c r="O5" s="59" t="s">
        <v>468</v>
      </c>
      <c r="P5" s="43"/>
    </row>
    <row r="6" spans="2:16" ht="28.5" customHeight="1">
      <c r="B6" s="44"/>
      <c r="C6" s="41"/>
      <c r="D6" s="38"/>
      <c r="E6" s="39"/>
      <c r="F6" s="39"/>
      <c r="G6" s="39"/>
      <c r="H6" s="39"/>
      <c r="I6" s="60"/>
      <c r="J6" s="106"/>
      <c r="K6" s="452" t="s">
        <v>960</v>
      </c>
      <c r="L6" s="453"/>
      <c r="M6" s="453"/>
      <c r="N6" s="453"/>
      <c r="O6" s="454"/>
      <c r="P6" s="43"/>
    </row>
    <row r="7" spans="2:16" ht="28.5" customHeight="1">
      <c r="B7" s="44"/>
      <c r="C7" s="41"/>
      <c r="D7" s="52"/>
      <c r="E7" s="51"/>
      <c r="F7" s="51"/>
      <c r="G7" s="51"/>
      <c r="H7" s="51"/>
      <c r="I7" s="62"/>
      <c r="J7" s="63" t="s">
        <v>300</v>
      </c>
      <c r="K7" s="63" t="s">
        <v>301</v>
      </c>
      <c r="L7" s="63" t="s">
        <v>302</v>
      </c>
      <c r="M7" s="63" t="s">
        <v>303</v>
      </c>
      <c r="N7" s="63" t="s">
        <v>304</v>
      </c>
      <c r="O7" s="63" t="s">
        <v>305</v>
      </c>
      <c r="P7" s="43"/>
    </row>
    <row r="8" spans="2:16" ht="24.95" customHeight="1">
      <c r="B8" s="44"/>
      <c r="C8" s="41"/>
      <c r="D8" s="456" t="s">
        <v>469</v>
      </c>
      <c r="E8" s="456"/>
      <c r="F8" s="456"/>
      <c r="G8" s="456"/>
      <c r="H8" s="456"/>
      <c r="I8" s="64" t="s">
        <v>269</v>
      </c>
      <c r="J8" s="401"/>
      <c r="K8" s="402"/>
      <c r="L8" s="402"/>
      <c r="M8" s="402"/>
      <c r="N8" s="402"/>
      <c r="O8" s="402"/>
      <c r="P8" s="43"/>
    </row>
    <row r="9" spans="2:16" ht="24.95" customHeight="1">
      <c r="B9" s="44"/>
      <c r="C9" s="41"/>
      <c r="D9" s="456"/>
      <c r="E9" s="456"/>
      <c r="F9" s="456"/>
      <c r="G9" s="456"/>
      <c r="H9" s="456"/>
      <c r="I9" s="65" t="s">
        <v>267</v>
      </c>
      <c r="J9" s="403">
        <f>別紙3!O9</f>
        <v>0</v>
      </c>
      <c r="K9" s="403">
        <f>別紙3!P9</f>
        <v>0</v>
      </c>
      <c r="L9" s="403" t="e">
        <f>別紙3!Q9</f>
        <v>#REF!</v>
      </c>
      <c r="M9" s="403" t="e">
        <f>別紙3!R9</f>
        <v>#REF!</v>
      </c>
      <c r="N9" s="403" t="e">
        <f>別紙3!S9</f>
        <v>#REF!</v>
      </c>
      <c r="O9" s="403" t="e">
        <f>別紙3!T9</f>
        <v>#REF!</v>
      </c>
      <c r="P9" s="43"/>
    </row>
    <row r="10" spans="2:16" ht="24.95" customHeight="1">
      <c r="B10" s="44"/>
      <c r="C10" s="41"/>
      <c r="D10" s="457" t="s">
        <v>270</v>
      </c>
      <c r="E10" s="439" t="s">
        <v>470</v>
      </c>
      <c r="F10" s="439"/>
      <c r="G10" s="439"/>
      <c r="H10" s="438"/>
      <c r="I10" s="66" t="s">
        <v>269</v>
      </c>
      <c r="J10" s="404"/>
      <c r="K10" s="402"/>
      <c r="L10" s="402"/>
      <c r="M10" s="402"/>
      <c r="N10" s="402"/>
      <c r="O10" s="402"/>
      <c r="P10" s="43"/>
    </row>
    <row r="11" spans="2:16" ht="24.95" customHeight="1">
      <c r="B11" s="44"/>
      <c r="C11" s="41"/>
      <c r="D11" s="458"/>
      <c r="E11" s="438"/>
      <c r="F11" s="438"/>
      <c r="G11" s="438"/>
      <c r="H11" s="438"/>
      <c r="I11" s="65" t="s">
        <v>267</v>
      </c>
      <c r="J11" s="405">
        <f>別紙3!O10</f>
        <v>0</v>
      </c>
      <c r="K11" s="405">
        <f>別紙3!P10</f>
        <v>0</v>
      </c>
      <c r="L11" s="405" t="e">
        <f>別紙3!Q10</f>
        <v>#REF!</v>
      </c>
      <c r="M11" s="405" t="e">
        <f>別紙3!R10</f>
        <v>#REF!</v>
      </c>
      <c r="N11" s="405" t="e">
        <f>別紙3!S10</f>
        <v>#REF!</v>
      </c>
      <c r="O11" s="405" t="e">
        <f>別紙3!T10</f>
        <v>#REF!</v>
      </c>
      <c r="P11" s="43"/>
    </row>
    <row r="12" spans="2:16" ht="24.95" customHeight="1">
      <c r="B12" s="44"/>
      <c r="C12" s="41"/>
      <c r="D12" s="458"/>
      <c r="E12" s="438" t="s">
        <v>86</v>
      </c>
      <c r="F12" s="438"/>
      <c r="G12" s="438"/>
      <c r="H12" s="438"/>
      <c r="I12" s="66" t="s">
        <v>269</v>
      </c>
      <c r="J12" s="404"/>
      <c r="K12" s="402"/>
      <c r="L12" s="402"/>
      <c r="M12" s="402"/>
      <c r="N12" s="402"/>
      <c r="O12" s="402"/>
      <c r="P12" s="43"/>
    </row>
    <row r="13" spans="2:16" ht="24.95" customHeight="1">
      <c r="B13" s="44"/>
      <c r="C13" s="41"/>
      <c r="D13" s="458"/>
      <c r="E13" s="438"/>
      <c r="F13" s="438"/>
      <c r="G13" s="438"/>
      <c r="H13" s="438"/>
      <c r="I13" s="65" t="s">
        <v>267</v>
      </c>
      <c r="J13" s="405">
        <f>別紙3!O11</f>
        <v>0</v>
      </c>
      <c r="K13" s="405">
        <f>別紙3!P11</f>
        <v>0</v>
      </c>
      <c r="L13" s="405" t="e">
        <f>別紙3!Q11</f>
        <v>#REF!</v>
      </c>
      <c r="M13" s="405" t="e">
        <f>別紙3!R11</f>
        <v>#REF!</v>
      </c>
      <c r="N13" s="405" t="e">
        <f>別紙3!S11</f>
        <v>#REF!</v>
      </c>
      <c r="O13" s="405" t="e">
        <f>別紙3!T11</f>
        <v>#REF!</v>
      </c>
      <c r="P13" s="43"/>
    </row>
    <row r="14" spans="2:16" ht="24.95" customHeight="1">
      <c r="B14" s="44"/>
      <c r="C14" s="41"/>
      <c r="D14" s="458"/>
      <c r="E14" s="438" t="s">
        <v>65</v>
      </c>
      <c r="F14" s="438"/>
      <c r="G14" s="438"/>
      <c r="H14" s="438"/>
      <c r="I14" s="66" t="s">
        <v>269</v>
      </c>
      <c r="J14" s="406"/>
      <c r="K14" s="402"/>
      <c r="L14" s="402"/>
      <c r="M14" s="402"/>
      <c r="N14" s="402"/>
      <c r="O14" s="402"/>
      <c r="P14" s="43"/>
    </row>
    <row r="15" spans="2:16" ht="24.95" customHeight="1">
      <c r="B15" s="44"/>
      <c r="C15" s="41"/>
      <c r="D15" s="458"/>
      <c r="E15" s="438"/>
      <c r="F15" s="438"/>
      <c r="G15" s="438"/>
      <c r="H15" s="438"/>
      <c r="I15" s="65" t="s">
        <v>267</v>
      </c>
      <c r="J15" s="405">
        <f>別紙3!O12</f>
        <v>0</v>
      </c>
      <c r="K15" s="405">
        <f>別紙3!P12</f>
        <v>0</v>
      </c>
      <c r="L15" s="405" t="e">
        <f>別紙3!Q12</f>
        <v>#REF!</v>
      </c>
      <c r="M15" s="405" t="e">
        <f>別紙3!R12</f>
        <v>#REF!</v>
      </c>
      <c r="N15" s="405" t="e">
        <f>別紙3!S12</f>
        <v>#REF!</v>
      </c>
      <c r="O15" s="405" t="e">
        <f>別紙3!T12</f>
        <v>#REF!</v>
      </c>
      <c r="P15" s="43"/>
    </row>
    <row r="16" spans="2:16" ht="24.95" customHeight="1">
      <c r="B16" s="44"/>
      <c r="C16" s="41"/>
      <c r="D16" s="458"/>
      <c r="E16" s="439" t="s">
        <v>87</v>
      </c>
      <c r="F16" s="439"/>
      <c r="G16" s="439"/>
      <c r="H16" s="438"/>
      <c r="I16" s="66" t="s">
        <v>269</v>
      </c>
      <c r="J16" s="406"/>
      <c r="K16" s="402"/>
      <c r="L16" s="402"/>
      <c r="M16" s="402"/>
      <c r="N16" s="402"/>
      <c r="O16" s="402"/>
      <c r="P16" s="43"/>
    </row>
    <row r="17" spans="2:16" ht="24.95" customHeight="1">
      <c r="B17" s="44"/>
      <c r="C17" s="41"/>
      <c r="D17" s="458"/>
      <c r="E17" s="438"/>
      <c r="F17" s="438"/>
      <c r="G17" s="438"/>
      <c r="H17" s="438"/>
      <c r="I17" s="65" t="s">
        <v>267</v>
      </c>
      <c r="J17" s="405">
        <f>別紙3!O13</f>
        <v>0</v>
      </c>
      <c r="K17" s="405">
        <f>別紙3!P13</f>
        <v>0</v>
      </c>
      <c r="L17" s="405" t="e">
        <f>別紙3!Q13</f>
        <v>#REF!</v>
      </c>
      <c r="M17" s="405" t="e">
        <f>別紙3!R13</f>
        <v>#REF!</v>
      </c>
      <c r="N17" s="405" t="e">
        <f>別紙3!S13</f>
        <v>#REF!</v>
      </c>
      <c r="O17" s="405" t="e">
        <f>別紙3!T13</f>
        <v>#REF!</v>
      </c>
      <c r="P17" s="43"/>
    </row>
    <row r="18" spans="2:16" ht="24.95" customHeight="1">
      <c r="B18" s="44"/>
      <c r="C18" s="41"/>
      <c r="D18" s="458"/>
      <c r="E18" s="439" t="s">
        <v>88</v>
      </c>
      <c r="F18" s="439"/>
      <c r="G18" s="439"/>
      <c r="H18" s="438"/>
      <c r="I18" s="66" t="s">
        <v>269</v>
      </c>
      <c r="J18" s="406"/>
      <c r="K18" s="402"/>
      <c r="L18" s="402"/>
      <c r="M18" s="402"/>
      <c r="N18" s="402"/>
      <c r="O18" s="402"/>
      <c r="P18" s="43"/>
    </row>
    <row r="19" spans="2:16" ht="24.95" customHeight="1">
      <c r="B19" s="44"/>
      <c r="C19" s="41"/>
      <c r="D19" s="458"/>
      <c r="E19" s="438"/>
      <c r="F19" s="438"/>
      <c r="G19" s="438"/>
      <c r="H19" s="438"/>
      <c r="I19" s="65" t="s">
        <v>267</v>
      </c>
      <c r="J19" s="405">
        <f>別紙3!O14</f>
        <v>0</v>
      </c>
      <c r="K19" s="405">
        <f>別紙3!P14</f>
        <v>0</v>
      </c>
      <c r="L19" s="405" t="e">
        <f>別紙3!Q14</f>
        <v>#REF!</v>
      </c>
      <c r="M19" s="405" t="e">
        <f>別紙3!R14</f>
        <v>#REF!</v>
      </c>
      <c r="N19" s="405" t="e">
        <f>別紙3!S14</f>
        <v>#REF!</v>
      </c>
      <c r="O19" s="405" t="e">
        <f>別紙3!T14</f>
        <v>#REF!</v>
      </c>
      <c r="P19" s="43"/>
    </row>
    <row r="20" spans="2:16" ht="24.95" customHeight="1">
      <c r="B20" s="44"/>
      <c r="C20" s="41"/>
      <c r="D20" s="458"/>
      <c r="E20" s="438" t="s">
        <v>351</v>
      </c>
      <c r="F20" s="438"/>
      <c r="G20" s="438"/>
      <c r="H20" s="438"/>
      <c r="I20" s="66" t="s">
        <v>269</v>
      </c>
      <c r="J20" s="406"/>
      <c r="K20" s="402"/>
      <c r="L20" s="402"/>
      <c r="M20" s="402"/>
      <c r="N20" s="402"/>
      <c r="O20" s="402"/>
      <c r="P20" s="43"/>
    </row>
    <row r="21" spans="2:16" ht="24.95" customHeight="1">
      <c r="B21" s="44"/>
      <c r="C21" s="41"/>
      <c r="D21" s="458"/>
      <c r="E21" s="438"/>
      <c r="F21" s="438"/>
      <c r="G21" s="438"/>
      <c r="H21" s="438"/>
      <c r="I21" s="65" t="s">
        <v>267</v>
      </c>
      <c r="J21" s="405">
        <f>別紙3!O15</f>
        <v>0</v>
      </c>
      <c r="K21" s="405">
        <f>別紙3!P15</f>
        <v>0</v>
      </c>
      <c r="L21" s="405" t="e">
        <f>別紙3!Q15</f>
        <v>#REF!</v>
      </c>
      <c r="M21" s="405" t="e">
        <f>別紙3!R15</f>
        <v>#REF!</v>
      </c>
      <c r="N21" s="405" t="e">
        <f>別紙3!S15</f>
        <v>#REF!</v>
      </c>
      <c r="O21" s="405" t="e">
        <f>別紙3!T15</f>
        <v>#REF!</v>
      </c>
      <c r="P21" s="43"/>
    </row>
    <row r="22" spans="2:16" ht="24.95" customHeight="1">
      <c r="B22" s="44"/>
      <c r="C22" s="41"/>
      <c r="D22" s="432" t="s">
        <v>271</v>
      </c>
      <c r="E22" s="433"/>
      <c r="F22" s="433"/>
      <c r="G22" s="433"/>
      <c r="H22" s="434"/>
      <c r="I22" s="66" t="s">
        <v>269</v>
      </c>
      <c r="J22" s="407"/>
      <c r="K22" s="408">
        <f>SUM(K8,K10,K12,K14,K16,K18,K20)</f>
        <v>0</v>
      </c>
      <c r="L22" s="408">
        <f>SUM(L8,L10,L12,L14,L16,L18,L20)</f>
        <v>0</v>
      </c>
      <c r="M22" s="408">
        <f>SUM(M8,M10,M12,M14,M16,M18,M20)</f>
        <v>0</v>
      </c>
      <c r="N22" s="408">
        <f>SUM(N8,N10,N12,N14,N16,N18,N20)</f>
        <v>0</v>
      </c>
      <c r="O22" s="408">
        <f>SUM(O8,O10,O12,O14,O16,O18,O20)</f>
        <v>0</v>
      </c>
      <c r="P22" s="43"/>
    </row>
    <row r="23" spans="2:16" ht="24.95" customHeight="1">
      <c r="B23" s="44"/>
      <c r="C23" s="41"/>
      <c r="D23" s="435"/>
      <c r="E23" s="436"/>
      <c r="F23" s="436"/>
      <c r="G23" s="436"/>
      <c r="H23" s="437"/>
      <c r="I23" s="65" t="s">
        <v>267</v>
      </c>
      <c r="J23" s="409">
        <f>SUM(J9,J11,J13,J15,J17,J19,J21)</f>
        <v>0</v>
      </c>
      <c r="K23" s="409">
        <f>SUM(K9,K11,K13,K15,K17,K19,K21)</f>
        <v>0</v>
      </c>
      <c r="L23" s="409" t="e">
        <f>IF(#REF!&gt;23,SUM(L9,L11,L13,L15,L17,L19,L21),"")</f>
        <v>#REF!</v>
      </c>
      <c r="M23" s="409" t="e">
        <f>IF(#REF!&gt;24,SUM(M9,M11,M13,M15,M17,M19,M21),"")</f>
        <v>#REF!</v>
      </c>
      <c r="N23" s="409" t="e">
        <f>IF(#REF!&gt;25,SUM(N9,N11,N13,N15,N17,N19,N21),"")</f>
        <v>#REF!</v>
      </c>
      <c r="O23" s="409" t="e">
        <f>IF(#REF!&gt;26,SUM(O9,O11,O13,O15,O17,O19,O21),"")</f>
        <v>#REF!</v>
      </c>
      <c r="P23" s="43"/>
    </row>
    <row r="24" spans="2:16" ht="18" customHeight="1">
      <c r="B24" s="44"/>
      <c r="C24" s="41"/>
      <c r="D24" s="41"/>
      <c r="E24" s="41"/>
      <c r="F24" s="41"/>
      <c r="G24" s="41"/>
      <c r="H24" s="41"/>
      <c r="I24" s="41"/>
      <c r="J24" s="41"/>
      <c r="K24" s="41"/>
      <c r="L24" s="41"/>
      <c r="M24" s="41"/>
      <c r="N24" s="41"/>
      <c r="O24" s="41"/>
      <c r="P24" s="43"/>
    </row>
    <row r="25" spans="2:16" ht="18" customHeight="1">
      <c r="B25" s="44"/>
      <c r="C25" s="41" t="s">
        <v>272</v>
      </c>
      <c r="D25" s="41"/>
      <c r="E25" s="41"/>
      <c r="F25" s="41"/>
      <c r="G25" s="41"/>
      <c r="H25" s="41"/>
      <c r="I25" s="41"/>
      <c r="J25" s="41"/>
      <c r="K25" s="41"/>
      <c r="L25" s="41"/>
      <c r="M25" s="41"/>
      <c r="N25" s="41"/>
      <c r="O25" s="41"/>
      <c r="P25" s="43"/>
    </row>
    <row r="26" spans="2:16" ht="18" customHeight="1">
      <c r="B26" s="44"/>
      <c r="C26" s="41"/>
      <c r="D26" s="41"/>
      <c r="E26" s="41"/>
      <c r="F26" s="41"/>
      <c r="G26" s="41"/>
      <c r="H26" s="41"/>
      <c r="I26" s="41"/>
      <c r="J26" s="41"/>
      <c r="K26" s="41"/>
      <c r="L26" s="41"/>
      <c r="M26" s="26"/>
      <c r="N26" s="459" t="s">
        <v>471</v>
      </c>
      <c r="O26" s="459"/>
      <c r="P26" s="43"/>
    </row>
    <row r="27" spans="2:16" ht="29.25" customHeight="1">
      <c r="B27" s="44"/>
      <c r="C27" s="41"/>
      <c r="D27" s="440"/>
      <c r="E27" s="441"/>
      <c r="F27" s="441"/>
      <c r="G27" s="441"/>
      <c r="H27" s="441"/>
      <c r="I27" s="442"/>
      <c r="J27" s="106"/>
      <c r="K27" s="452" t="s">
        <v>960</v>
      </c>
      <c r="L27" s="453"/>
      <c r="M27" s="453"/>
      <c r="N27" s="453"/>
      <c r="O27" s="454"/>
      <c r="P27" s="43"/>
    </row>
    <row r="28" spans="2:16" ht="29.25" customHeight="1">
      <c r="B28" s="44"/>
      <c r="C28" s="41"/>
      <c r="D28" s="443"/>
      <c r="E28" s="444"/>
      <c r="F28" s="444"/>
      <c r="G28" s="444"/>
      <c r="H28" s="444"/>
      <c r="I28" s="445"/>
      <c r="J28" s="63" t="s">
        <v>300</v>
      </c>
      <c r="K28" s="63" t="s">
        <v>301</v>
      </c>
      <c r="L28" s="63" t="s">
        <v>302</v>
      </c>
      <c r="M28" s="63" t="s">
        <v>303</v>
      </c>
      <c r="N28" s="63" t="s">
        <v>304</v>
      </c>
      <c r="O28" s="63" t="s">
        <v>305</v>
      </c>
      <c r="P28" s="43"/>
    </row>
    <row r="29" spans="2:16" ht="24.95" customHeight="1">
      <c r="B29" s="44"/>
      <c r="C29" s="41"/>
      <c r="D29" s="446" t="s">
        <v>472</v>
      </c>
      <c r="E29" s="447"/>
      <c r="F29" s="447"/>
      <c r="G29" s="447"/>
      <c r="H29" s="448"/>
      <c r="I29" s="67" t="s">
        <v>1</v>
      </c>
      <c r="J29" s="410"/>
      <c r="K29" s="411" t="str">
        <f>IF(ISERROR(K$8/INDEX(K31:K35,$G$31)),"",K$8/INDEX(K31:K35,$G$31))</f>
        <v/>
      </c>
      <c r="L29" s="411" t="str">
        <f>IF(ISERROR(L$8/INDEX(L31:L35,$G$31)),"",L$8/INDEX(L31:L35,$G$31))</f>
        <v/>
      </c>
      <c r="M29" s="411" t="str">
        <f>IF(ISERROR(M$8/INDEX(M31:M35,$G$31)),"",M$8/INDEX(M31:M35,$G$31))</f>
        <v/>
      </c>
      <c r="N29" s="411" t="str">
        <f>IF(ISERROR(N$8/INDEX(N31:N35,$G$31)),"",N$8/INDEX(N31:N35,$G$31))</f>
        <v/>
      </c>
      <c r="O29" s="411" t="str">
        <f>IF(ISERROR(O$8/INDEX(O31:O35,$G$31)),"",O$8/INDEX(O31:O35,$G$31))</f>
        <v/>
      </c>
      <c r="P29" s="43"/>
    </row>
    <row r="30" spans="2:16" ht="24.95" customHeight="1">
      <c r="B30" s="44"/>
      <c r="C30" s="41"/>
      <c r="D30" s="449"/>
      <c r="E30" s="450"/>
      <c r="F30" s="450"/>
      <c r="G30" s="450"/>
      <c r="H30" s="451"/>
      <c r="I30" s="68" t="s">
        <v>2</v>
      </c>
      <c r="J30" s="412" t="str">
        <f t="shared" ref="J30:O30" si="0">IF(ISERROR(J$9/INDEX(J31:J35,$G$31)),"",J$9/INDEX(J31:J35,$G$31))</f>
        <v/>
      </c>
      <c r="K30" s="412" t="str">
        <f t="shared" si="0"/>
        <v/>
      </c>
      <c r="L30" s="412" t="str">
        <f t="shared" si="0"/>
        <v/>
      </c>
      <c r="M30" s="412" t="str">
        <f t="shared" si="0"/>
        <v/>
      </c>
      <c r="N30" s="412" t="str">
        <f t="shared" si="0"/>
        <v/>
      </c>
      <c r="O30" s="412" t="str">
        <f t="shared" si="0"/>
        <v/>
      </c>
      <c r="P30" s="43"/>
    </row>
    <row r="31" spans="2:16" ht="24.95" customHeight="1">
      <c r="B31" s="44"/>
      <c r="C31" s="41"/>
      <c r="D31" s="426" t="s">
        <v>3</v>
      </c>
      <c r="E31" s="427"/>
      <c r="F31" s="22"/>
      <c r="G31" s="369">
        <v>1</v>
      </c>
      <c r="H31" s="69" t="s">
        <v>363</v>
      </c>
      <c r="I31" s="7" t="s">
        <v>364</v>
      </c>
      <c r="J31" s="379"/>
      <c r="K31" s="380"/>
      <c r="L31" s="380"/>
      <c r="M31" s="380"/>
      <c r="N31" s="380"/>
      <c r="O31" s="380"/>
      <c r="P31" s="43"/>
    </row>
    <row r="32" spans="2:16" ht="24.95" customHeight="1">
      <c r="B32" s="44"/>
      <c r="C32" s="41"/>
      <c r="D32" s="428"/>
      <c r="E32" s="429"/>
      <c r="F32" s="22"/>
      <c r="G32" s="369"/>
      <c r="H32" s="69" t="s">
        <v>365</v>
      </c>
      <c r="I32" s="7" t="s">
        <v>970</v>
      </c>
      <c r="J32" s="381"/>
      <c r="K32" s="382"/>
      <c r="L32" s="382"/>
      <c r="M32" s="382"/>
      <c r="N32" s="382"/>
      <c r="O32" s="382"/>
      <c r="P32" s="43"/>
    </row>
    <row r="33" spans="2:16" ht="24.95" customHeight="1">
      <c r="B33" s="44"/>
      <c r="C33" s="41"/>
      <c r="D33" s="428"/>
      <c r="E33" s="429"/>
      <c r="F33" s="22"/>
      <c r="G33" s="369"/>
      <c r="H33" s="69" t="s">
        <v>366</v>
      </c>
      <c r="I33" s="7" t="s">
        <v>367</v>
      </c>
      <c r="J33" s="381"/>
      <c r="K33" s="382"/>
      <c r="L33" s="382"/>
      <c r="M33" s="382"/>
      <c r="N33" s="382"/>
      <c r="O33" s="382"/>
      <c r="P33" s="43"/>
    </row>
    <row r="34" spans="2:16" ht="24.95" customHeight="1">
      <c r="B34" s="44"/>
      <c r="C34" s="41"/>
      <c r="D34" s="428"/>
      <c r="E34" s="429"/>
      <c r="F34" s="22"/>
      <c r="G34" s="369"/>
      <c r="H34" s="69" t="s">
        <v>368</v>
      </c>
      <c r="I34" s="7" t="s">
        <v>369</v>
      </c>
      <c r="J34" s="381"/>
      <c r="K34" s="382"/>
      <c r="L34" s="382"/>
      <c r="M34" s="382"/>
      <c r="N34" s="382"/>
      <c r="O34" s="382"/>
      <c r="P34" s="43"/>
    </row>
    <row r="35" spans="2:16" ht="24.95" customHeight="1">
      <c r="B35" s="44"/>
      <c r="C35" s="41"/>
      <c r="D35" s="430"/>
      <c r="E35" s="431"/>
      <c r="F35" s="22"/>
      <c r="G35" s="370"/>
      <c r="H35" s="23" t="s">
        <v>280</v>
      </c>
      <c r="I35" s="7"/>
      <c r="J35" s="381"/>
      <c r="K35" s="382"/>
      <c r="L35" s="382"/>
      <c r="M35" s="382"/>
      <c r="N35" s="382"/>
      <c r="O35" s="382"/>
      <c r="P35" s="43"/>
    </row>
    <row r="36" spans="2:16" ht="18" customHeight="1">
      <c r="B36" s="44"/>
      <c r="C36" s="41"/>
      <c r="D36" s="70"/>
      <c r="E36" s="70"/>
      <c r="F36" s="70"/>
      <c r="G36" s="70"/>
      <c r="H36" s="71"/>
      <c r="I36" s="72"/>
      <c r="J36" s="47"/>
      <c r="K36" s="47"/>
      <c r="L36" s="47"/>
      <c r="M36" s="47"/>
      <c r="N36" s="47"/>
      <c r="O36" s="47"/>
      <c r="P36" s="43"/>
    </row>
    <row r="37" spans="2:16" ht="18" customHeight="1">
      <c r="B37" s="44"/>
      <c r="C37" s="41"/>
      <c r="D37" s="73" t="s">
        <v>499</v>
      </c>
      <c r="E37" s="74"/>
      <c r="F37" s="74"/>
      <c r="G37" s="70"/>
      <c r="H37" s="71"/>
      <c r="I37" s="75"/>
      <c r="J37" s="47"/>
      <c r="K37" s="47"/>
      <c r="L37" s="47"/>
      <c r="M37" s="47"/>
      <c r="N37" s="47"/>
      <c r="O37" s="47"/>
      <c r="P37" s="43"/>
    </row>
    <row r="38" spans="2:16">
      <c r="B38" s="44"/>
      <c r="C38" s="41"/>
      <c r="E38" s="41" t="s">
        <v>473</v>
      </c>
      <c r="F38" s="41"/>
      <c r="G38" s="41"/>
      <c r="H38" s="41"/>
      <c r="I38" s="41"/>
      <c r="J38" s="41"/>
      <c r="K38" s="41"/>
      <c r="L38" s="47"/>
      <c r="M38" s="47"/>
      <c r="N38" s="47"/>
      <c r="O38" s="47"/>
      <c r="P38" s="43"/>
    </row>
    <row r="39" spans="2:16">
      <c r="B39" s="44"/>
      <c r="C39" s="41"/>
      <c r="D39" s="41"/>
      <c r="E39" s="41"/>
      <c r="F39" s="41"/>
      <c r="G39" s="41"/>
      <c r="H39" s="41"/>
      <c r="I39" s="41"/>
      <c r="J39" s="41"/>
      <c r="K39" s="41"/>
      <c r="L39" s="47"/>
      <c r="M39" s="47"/>
      <c r="N39" s="47"/>
      <c r="O39" s="47"/>
      <c r="P39" s="43"/>
    </row>
    <row r="40" spans="2:16" ht="18" customHeight="1">
      <c r="B40" s="44"/>
      <c r="C40" s="41"/>
      <c r="D40" s="73" t="s">
        <v>500</v>
      </c>
      <c r="E40" s="74"/>
      <c r="F40" s="74"/>
      <c r="G40" s="70"/>
      <c r="H40" s="71"/>
      <c r="I40" s="75"/>
      <c r="J40" s="47"/>
      <c r="K40" s="47"/>
      <c r="L40" s="47"/>
      <c r="M40" s="47"/>
      <c r="N40" s="47"/>
      <c r="O40" s="47"/>
      <c r="P40" s="43"/>
    </row>
    <row r="41" spans="2:16">
      <c r="B41" s="44"/>
      <c r="C41" s="41"/>
      <c r="E41" s="41" t="s">
        <v>474</v>
      </c>
      <c r="F41" s="41"/>
      <c r="G41" s="41"/>
      <c r="H41" s="41"/>
      <c r="I41" s="41"/>
      <c r="J41" s="41"/>
      <c r="K41" s="41"/>
      <c r="L41" s="47"/>
      <c r="M41" s="47"/>
      <c r="N41" s="47"/>
      <c r="O41" s="47"/>
      <c r="P41" s="43"/>
    </row>
    <row r="42" spans="2:16">
      <c r="B42" s="44"/>
      <c r="C42" s="41"/>
      <c r="D42" s="41"/>
      <c r="E42" s="41"/>
      <c r="F42" s="41"/>
      <c r="G42" s="41"/>
      <c r="H42" s="41"/>
      <c r="I42" s="41"/>
      <c r="J42" s="41"/>
      <c r="K42" s="41"/>
      <c r="L42" s="47"/>
      <c r="M42" s="47"/>
      <c r="N42" s="47"/>
      <c r="O42" s="47"/>
      <c r="P42" s="43"/>
    </row>
    <row r="43" spans="2:16" ht="18" customHeight="1">
      <c r="B43" s="44"/>
      <c r="C43" s="41"/>
      <c r="D43" s="73" t="s">
        <v>501</v>
      </c>
      <c r="E43" s="74"/>
      <c r="F43" s="74"/>
      <c r="G43" s="70"/>
      <c r="H43" s="71"/>
      <c r="I43" s="75"/>
      <c r="J43" s="47"/>
      <c r="K43" s="47"/>
      <c r="L43" s="47"/>
      <c r="M43" s="47"/>
      <c r="N43" s="47"/>
      <c r="O43" s="47"/>
      <c r="P43" s="43"/>
    </row>
    <row r="44" spans="2:16">
      <c r="B44" s="44"/>
      <c r="C44" s="41"/>
      <c r="E44" s="41" t="s">
        <v>475</v>
      </c>
      <c r="F44" s="41"/>
      <c r="G44" s="41"/>
      <c r="H44" s="41"/>
      <c r="I44" s="41"/>
      <c r="J44" s="41"/>
      <c r="K44" s="41"/>
      <c r="L44" s="47"/>
      <c r="M44" s="47"/>
      <c r="N44" s="47"/>
      <c r="O44" s="47"/>
      <c r="P44" s="43"/>
    </row>
    <row r="45" spans="2:16">
      <c r="B45" s="44"/>
      <c r="C45" s="41"/>
      <c r="D45" s="41"/>
      <c r="E45" s="41"/>
      <c r="F45" s="41"/>
      <c r="G45" s="41"/>
      <c r="H45" s="41"/>
      <c r="I45" s="41"/>
      <c r="J45" s="41"/>
      <c r="K45" s="41"/>
      <c r="L45" s="41"/>
      <c r="M45" s="41"/>
      <c r="N45" s="41"/>
      <c r="O45" s="41"/>
      <c r="P45" s="43"/>
    </row>
    <row r="46" spans="2:16" ht="18" customHeight="1">
      <c r="B46" s="44"/>
      <c r="C46" s="41"/>
      <c r="D46" s="73" t="s">
        <v>502</v>
      </c>
      <c r="E46" s="74"/>
      <c r="F46" s="74"/>
      <c r="G46" s="70"/>
      <c r="H46" s="71"/>
      <c r="I46" s="75"/>
      <c r="J46" s="47"/>
      <c r="K46" s="47"/>
      <c r="L46" s="47"/>
      <c r="M46" s="47"/>
      <c r="N46" s="47"/>
      <c r="O46" s="47"/>
      <c r="P46" s="43"/>
    </row>
    <row r="47" spans="2:16">
      <c r="B47" s="44"/>
      <c r="C47" s="41"/>
      <c r="E47" s="41" t="s">
        <v>476</v>
      </c>
      <c r="F47" s="41"/>
      <c r="G47" s="41"/>
      <c r="H47" s="41"/>
      <c r="I47" s="41"/>
      <c r="J47" s="41"/>
      <c r="K47" s="41"/>
      <c r="L47" s="47"/>
      <c r="M47" s="47"/>
      <c r="N47" s="47"/>
      <c r="O47" s="47"/>
      <c r="P47" s="43"/>
    </row>
    <row r="48" spans="2:16">
      <c r="B48" s="44"/>
      <c r="C48" s="41"/>
      <c r="D48" s="41"/>
      <c r="E48" s="41"/>
      <c r="F48" s="41"/>
      <c r="G48" s="41"/>
      <c r="H48" s="41"/>
      <c r="I48" s="41"/>
      <c r="J48" s="41"/>
      <c r="K48" s="41"/>
      <c r="L48" s="41"/>
      <c r="M48" s="41"/>
      <c r="N48" s="41"/>
      <c r="O48" s="41"/>
      <c r="P48" s="43"/>
    </row>
    <row r="49" spans="2:16" ht="18" customHeight="1">
      <c r="B49" s="44"/>
      <c r="C49" s="41"/>
      <c r="D49" s="73" t="s">
        <v>510</v>
      </c>
      <c r="E49" s="74"/>
      <c r="F49" s="74"/>
      <c r="G49" s="70"/>
      <c r="H49" s="71"/>
      <c r="I49" s="75"/>
      <c r="J49" s="47"/>
      <c r="K49" s="47"/>
      <c r="L49" s="47"/>
      <c r="M49" s="47"/>
      <c r="N49" s="47"/>
      <c r="O49" s="47"/>
      <c r="P49" s="43"/>
    </row>
    <row r="50" spans="2:16">
      <c r="B50" s="44"/>
      <c r="C50" s="41"/>
      <c r="E50" s="41" t="s">
        <v>511</v>
      </c>
      <c r="F50" s="41"/>
      <c r="G50" s="41"/>
      <c r="H50" s="41"/>
      <c r="I50" s="41"/>
      <c r="J50" s="41"/>
      <c r="K50" s="41"/>
      <c r="L50" s="47"/>
      <c r="M50" s="47"/>
      <c r="N50" s="47"/>
      <c r="O50" s="47"/>
      <c r="P50" s="43"/>
    </row>
    <row r="51" spans="2:16">
      <c r="B51" s="76"/>
      <c r="C51" s="41"/>
      <c r="D51" s="41"/>
      <c r="E51" s="41"/>
      <c r="F51" s="41"/>
      <c r="G51" s="41"/>
      <c r="H51" s="41"/>
      <c r="I51" s="41"/>
      <c r="J51" s="41"/>
      <c r="K51" s="41"/>
      <c r="L51" s="48"/>
      <c r="M51" s="48"/>
      <c r="N51" s="48"/>
      <c r="O51" s="48"/>
      <c r="P51" s="50"/>
    </row>
    <row r="52" spans="2:16">
      <c r="B52" s="77"/>
      <c r="C52" s="51"/>
      <c r="D52" s="51"/>
      <c r="E52" s="51"/>
      <c r="F52" s="51"/>
      <c r="G52" s="51"/>
      <c r="H52" s="51"/>
      <c r="I52" s="51"/>
      <c r="J52" s="51"/>
      <c r="K52" s="51"/>
      <c r="L52" s="78"/>
      <c r="M52" s="78"/>
      <c r="N52" s="78"/>
      <c r="O52" s="78"/>
      <c r="P52" s="79"/>
    </row>
    <row r="53" spans="2:16">
      <c r="N53" s="53" t="s">
        <v>84</v>
      </c>
    </row>
  </sheetData>
  <sheetProtection password="C4DF" sheet="1"/>
  <mergeCells count="16">
    <mergeCell ref="K6:O6"/>
    <mergeCell ref="K27:O27"/>
    <mergeCell ref="L2:N2"/>
    <mergeCell ref="D8:H9"/>
    <mergeCell ref="D10:D21"/>
    <mergeCell ref="E14:H15"/>
    <mergeCell ref="E12:H13"/>
    <mergeCell ref="E10:H11"/>
    <mergeCell ref="N26:O26"/>
    <mergeCell ref="D31:E35"/>
    <mergeCell ref="D22:H23"/>
    <mergeCell ref="E20:H21"/>
    <mergeCell ref="E18:H19"/>
    <mergeCell ref="E16:H17"/>
    <mergeCell ref="D27:I28"/>
    <mergeCell ref="D29:H30"/>
  </mergeCells>
  <phoneticPr fontId="2"/>
  <pageMargins left="0.70866141732283472" right="0.59055118110236227" top="0.59055118110236227" bottom="0.59055118110236227"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04" r:id="rId4" name="Option Button 12">
              <controlPr defaultSize="0" autoFill="0" autoLine="0" autoPict="0">
                <anchor moveWithCells="1">
                  <from>
                    <xdr:col>5</xdr:col>
                    <xdr:colOff>76200</xdr:colOff>
                    <xdr:row>30</xdr:row>
                    <xdr:rowOff>28575</xdr:rowOff>
                  </from>
                  <to>
                    <xdr:col>7</xdr:col>
                    <xdr:colOff>66675</xdr:colOff>
                    <xdr:row>30</xdr:row>
                    <xdr:rowOff>342900</xdr:rowOff>
                  </to>
                </anchor>
              </controlPr>
            </control>
          </mc:Choice>
        </mc:AlternateContent>
        <mc:AlternateContent xmlns:mc="http://schemas.openxmlformats.org/markup-compatibility/2006">
          <mc:Choice Requires="x14">
            <control shapeId="8205" r:id="rId5" name="Option Button 13">
              <controlPr defaultSize="0" autoFill="0" autoLine="0" autoPict="0">
                <anchor moveWithCells="1">
                  <from>
                    <xdr:col>5</xdr:col>
                    <xdr:colOff>76200</xdr:colOff>
                    <xdr:row>31</xdr:row>
                    <xdr:rowOff>28575</xdr:rowOff>
                  </from>
                  <to>
                    <xdr:col>7</xdr:col>
                    <xdr:colOff>66675</xdr:colOff>
                    <xdr:row>31</xdr:row>
                    <xdr:rowOff>342900</xdr:rowOff>
                  </to>
                </anchor>
              </controlPr>
            </control>
          </mc:Choice>
        </mc:AlternateContent>
        <mc:AlternateContent xmlns:mc="http://schemas.openxmlformats.org/markup-compatibility/2006">
          <mc:Choice Requires="x14">
            <control shapeId="8206" r:id="rId6" name="Option Button 14">
              <controlPr defaultSize="0" autoFill="0" autoLine="0" autoPict="0">
                <anchor moveWithCells="1">
                  <from>
                    <xdr:col>5</xdr:col>
                    <xdr:colOff>76200</xdr:colOff>
                    <xdr:row>32</xdr:row>
                    <xdr:rowOff>28575</xdr:rowOff>
                  </from>
                  <to>
                    <xdr:col>7</xdr:col>
                    <xdr:colOff>66675</xdr:colOff>
                    <xdr:row>32</xdr:row>
                    <xdr:rowOff>342900</xdr:rowOff>
                  </to>
                </anchor>
              </controlPr>
            </control>
          </mc:Choice>
        </mc:AlternateContent>
        <mc:AlternateContent xmlns:mc="http://schemas.openxmlformats.org/markup-compatibility/2006">
          <mc:Choice Requires="x14">
            <control shapeId="8207" r:id="rId7" name="Option Button 15">
              <controlPr defaultSize="0" autoFill="0" autoLine="0" autoPict="0">
                <anchor moveWithCells="1">
                  <from>
                    <xdr:col>5</xdr:col>
                    <xdr:colOff>76200</xdr:colOff>
                    <xdr:row>33</xdr:row>
                    <xdr:rowOff>28575</xdr:rowOff>
                  </from>
                  <to>
                    <xdr:col>7</xdr:col>
                    <xdr:colOff>66675</xdr:colOff>
                    <xdr:row>33</xdr:row>
                    <xdr:rowOff>342900</xdr:rowOff>
                  </to>
                </anchor>
              </controlPr>
            </control>
          </mc:Choice>
        </mc:AlternateContent>
        <mc:AlternateContent xmlns:mc="http://schemas.openxmlformats.org/markup-compatibility/2006">
          <mc:Choice Requires="x14">
            <control shapeId="8208" r:id="rId8" name="Option Button 16">
              <controlPr defaultSize="0" autoFill="0" autoLine="0" autoPict="0">
                <anchor moveWithCells="1">
                  <from>
                    <xdr:col>5</xdr:col>
                    <xdr:colOff>76200</xdr:colOff>
                    <xdr:row>34</xdr:row>
                    <xdr:rowOff>123825</xdr:rowOff>
                  </from>
                  <to>
                    <xdr:col>7</xdr:col>
                    <xdr:colOff>66675</xdr:colOff>
                    <xdr:row>34</xdr:row>
                    <xdr:rowOff>447675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pageSetUpPr fitToPage="1"/>
  </sheetPr>
  <dimension ref="B1:V29"/>
  <sheetViews>
    <sheetView showGridLines="0" view="pageBreakPreview" zoomScale="75" zoomScaleNormal="100" zoomScaleSheetLayoutView="75" workbookViewId="0">
      <selection activeCell="M12" sqref="M12"/>
    </sheetView>
  </sheetViews>
  <sheetFormatPr defaultRowHeight="13.5"/>
  <cols>
    <col min="1" max="1" width="2.25" style="37" customWidth="1"/>
    <col min="2" max="2" width="2.5" style="37" customWidth="1"/>
    <col min="3" max="3" width="3.625" style="37" customWidth="1"/>
    <col min="4" max="4" width="3.75" style="37" customWidth="1"/>
    <col min="5" max="5" width="5.5" style="37" hidden="1" customWidth="1"/>
    <col min="6" max="7" width="13.625" style="37" customWidth="1"/>
    <col min="8" max="20" width="8.625" style="37" customWidth="1"/>
    <col min="21" max="21" width="2.375" style="37" customWidth="1"/>
    <col min="22" max="24" width="9" style="37"/>
    <col min="25" max="32" width="8.125" style="37" customWidth="1"/>
    <col min="33" max="16384" width="9" style="37"/>
  </cols>
  <sheetData>
    <row r="1" spans="2:20">
      <c r="O1" s="293"/>
      <c r="P1" s="294"/>
      <c r="Q1" s="716" t="s">
        <v>268</v>
      </c>
      <c r="R1" s="716"/>
      <c r="S1" s="707" t="e">
        <f>IF(#REF!="","",#REF!)</f>
        <v>#REF!</v>
      </c>
      <c r="T1" s="707"/>
    </row>
    <row r="2" spans="2:20">
      <c r="B2" s="41"/>
      <c r="C2" s="41" t="s">
        <v>164</v>
      </c>
      <c r="D2" s="41"/>
      <c r="E2" s="41"/>
      <c r="F2" s="41"/>
      <c r="G2" s="41"/>
      <c r="H2" s="41"/>
      <c r="I2" s="41"/>
      <c r="J2" s="41"/>
      <c r="N2" s="41"/>
      <c r="R2" s="41"/>
      <c r="S2" s="48"/>
      <c r="T2" s="295" t="s">
        <v>966</v>
      </c>
    </row>
    <row r="3" spans="2:20" ht="7.5" customHeight="1">
      <c r="B3" s="41"/>
      <c r="C3" s="41"/>
      <c r="D3" s="41"/>
      <c r="E3" s="41"/>
      <c r="F3" s="41"/>
      <c r="G3" s="41"/>
      <c r="H3" s="41"/>
      <c r="I3" s="41"/>
      <c r="J3" s="41"/>
      <c r="K3" s="41"/>
      <c r="L3" s="41"/>
      <c r="M3" s="41"/>
      <c r="N3" s="41"/>
      <c r="O3" s="41"/>
      <c r="P3" s="41"/>
      <c r="Q3" s="41"/>
      <c r="R3" s="41"/>
      <c r="S3" s="48"/>
      <c r="T3" s="48"/>
    </row>
    <row r="4" spans="2:20">
      <c r="B4" s="41"/>
      <c r="C4" s="296" t="s">
        <v>273</v>
      </c>
      <c r="D4" s="41"/>
      <c r="E4" s="41"/>
      <c r="F4" s="41"/>
      <c r="G4" s="41"/>
      <c r="H4" s="41"/>
      <c r="I4" s="41"/>
      <c r="J4" s="41"/>
      <c r="K4" s="41"/>
      <c r="L4" s="41"/>
      <c r="M4" s="41"/>
      <c r="N4" s="41"/>
      <c r="O4" s="41"/>
      <c r="P4" s="708" t="e">
        <f>#REF!</f>
        <v>#REF!</v>
      </c>
      <c r="Q4" s="708"/>
      <c r="R4" s="708"/>
      <c r="S4" s="708"/>
      <c r="T4" s="708"/>
    </row>
    <row r="5" spans="2:20" ht="19.5" customHeight="1">
      <c r="B5" s="41"/>
      <c r="C5" s="41"/>
      <c r="D5" s="41"/>
      <c r="E5" s="41"/>
      <c r="F5" s="41"/>
      <c r="G5" s="41"/>
      <c r="H5" s="41"/>
      <c r="I5" s="41"/>
      <c r="J5" s="41"/>
      <c r="K5" s="41"/>
      <c r="L5" s="41"/>
      <c r="M5" s="41"/>
      <c r="N5" s="41"/>
      <c r="Q5" s="41"/>
      <c r="R5" s="48"/>
      <c r="S5" s="48"/>
      <c r="T5" s="297" t="s">
        <v>383</v>
      </c>
    </row>
    <row r="6" spans="2:20" ht="35.1" customHeight="1">
      <c r="B6" s="41"/>
      <c r="C6" s="706"/>
      <c r="D6" s="706"/>
      <c r="E6" s="706"/>
      <c r="F6" s="706"/>
      <c r="G6" s="706"/>
      <c r="H6" s="61" t="s">
        <v>335</v>
      </c>
      <c r="I6" s="61" t="s">
        <v>336</v>
      </c>
      <c r="J6" s="61" t="s">
        <v>337</v>
      </c>
      <c r="K6" s="61" t="s">
        <v>338</v>
      </c>
      <c r="L6" s="61" t="s">
        <v>339</v>
      </c>
      <c r="M6" s="61" t="s">
        <v>340</v>
      </c>
      <c r="N6" s="61" t="s">
        <v>341</v>
      </c>
      <c r="O6" s="61" t="s">
        <v>342</v>
      </c>
      <c r="P6" s="61" t="s">
        <v>343</v>
      </c>
      <c r="Q6" s="61" t="s">
        <v>344</v>
      </c>
      <c r="R6" s="61" t="s">
        <v>345</v>
      </c>
      <c r="S6" s="61" t="s">
        <v>346</v>
      </c>
      <c r="T6" s="61" t="s">
        <v>347</v>
      </c>
    </row>
    <row r="7" spans="2:20" ht="24.95" customHeight="1">
      <c r="B7" s="41"/>
      <c r="C7" s="541" t="s">
        <v>348</v>
      </c>
      <c r="D7" s="541"/>
      <c r="E7" s="541"/>
      <c r="F7" s="541"/>
      <c r="G7" s="541"/>
      <c r="H7" s="25"/>
      <c r="I7" s="25"/>
      <c r="J7" s="25"/>
      <c r="K7" s="25"/>
      <c r="L7" s="25"/>
      <c r="M7" s="25"/>
      <c r="N7" s="25"/>
      <c r="O7" s="25"/>
      <c r="P7" s="25"/>
      <c r="Q7" s="25"/>
      <c r="R7" s="25"/>
      <c r="S7" s="25"/>
      <c r="T7" s="25"/>
    </row>
    <row r="8" spans="2:20" ht="24.95" customHeight="1">
      <c r="B8" s="41"/>
      <c r="C8" s="717" t="s">
        <v>349</v>
      </c>
      <c r="D8" s="717"/>
      <c r="E8" s="717"/>
      <c r="F8" s="717"/>
      <c r="G8" s="717"/>
      <c r="H8" s="298">
        <f>'別紙1-1'!N53</f>
        <v>0</v>
      </c>
      <c r="I8" s="298">
        <f>'別紙1-1'!X53</f>
        <v>0</v>
      </c>
      <c r="J8" s="298">
        <f>'別紙1-1'!AH53</f>
        <v>0</v>
      </c>
      <c r="K8" s="298">
        <f>'別紙1-1'!AR53</f>
        <v>0</v>
      </c>
      <c r="L8" s="298">
        <f>'別紙1-1'!BB53</f>
        <v>0</v>
      </c>
      <c r="M8" s="298">
        <f>'別紙1-1'!BL53</f>
        <v>0</v>
      </c>
      <c r="N8" s="298">
        <f>'別紙1-1'!BV53</f>
        <v>0</v>
      </c>
      <c r="O8" s="298">
        <f>'別紙1-1'!CF53</f>
        <v>0</v>
      </c>
      <c r="P8" s="298">
        <f>'別紙1-1'!CP53</f>
        <v>0</v>
      </c>
      <c r="Q8" s="298" t="e">
        <f>IF(#REF!&gt;23,'別紙1-1'!CZ53,"")</f>
        <v>#REF!</v>
      </c>
      <c r="R8" s="298" t="e">
        <f>IF(#REF!&gt;24,'別紙1-1'!DJ53,"")</f>
        <v>#REF!</v>
      </c>
      <c r="S8" s="298" t="e">
        <f>IF(#REF!&gt;25,'別紙1-1'!DT53,"")</f>
        <v>#REF!</v>
      </c>
      <c r="T8" s="298" t="e">
        <f>IF(#REF!&gt;26,'別紙1-1'!ED53,"")</f>
        <v>#REF!</v>
      </c>
    </row>
    <row r="9" spans="2:20" ht="24.95" customHeight="1">
      <c r="B9" s="41"/>
      <c r="C9" s="541" t="s">
        <v>979</v>
      </c>
      <c r="D9" s="541"/>
      <c r="E9" s="541"/>
      <c r="F9" s="541"/>
      <c r="G9" s="541"/>
      <c r="H9" s="298">
        <f>'別紙1-1'!Q53</f>
        <v>0</v>
      </c>
      <c r="I9" s="298">
        <f>'別紙1-1'!AA53</f>
        <v>0</v>
      </c>
      <c r="J9" s="298">
        <f>'別紙1-1'!AK53</f>
        <v>0</v>
      </c>
      <c r="K9" s="298">
        <f>'別紙1-1'!AU53</f>
        <v>0</v>
      </c>
      <c r="L9" s="298">
        <f>'別紙1-1'!BE53</f>
        <v>0</v>
      </c>
      <c r="M9" s="298">
        <f>'別紙1-1'!BO53</f>
        <v>0</v>
      </c>
      <c r="N9" s="298">
        <f>'別紙1-1'!BY53</f>
        <v>0</v>
      </c>
      <c r="O9" s="298">
        <f>'別紙1-1'!CI53</f>
        <v>0</v>
      </c>
      <c r="P9" s="298">
        <f>'別紙1-1'!CS53</f>
        <v>0</v>
      </c>
      <c r="Q9" s="298" t="e">
        <f>IF(#REF!&gt;23,'別紙1-1'!DC53,"")</f>
        <v>#REF!</v>
      </c>
      <c r="R9" s="298" t="e">
        <f>IF(#REF!&gt;24,'別紙1-1'!DM53,"")</f>
        <v>#REF!</v>
      </c>
      <c r="S9" s="298" t="e">
        <f>IF(#REF!&gt;25,'別紙1-1'!DW53,"")</f>
        <v>#REF!</v>
      </c>
      <c r="T9" s="298" t="e">
        <f>IF(#REF!&gt;26,'別紙1-1'!EG53,"")</f>
        <v>#REF!</v>
      </c>
    </row>
    <row r="10" spans="2:20" ht="24.95" customHeight="1">
      <c r="B10" s="41"/>
      <c r="C10" s="545" t="s">
        <v>350</v>
      </c>
      <c r="D10" s="545"/>
      <c r="E10" s="299"/>
      <c r="F10" s="717" t="s">
        <v>384</v>
      </c>
      <c r="G10" s="717"/>
      <c r="H10" s="298">
        <f>'別紙1-2'!K43</f>
        <v>0</v>
      </c>
      <c r="I10" s="298">
        <f>'別紙1-2'!P43</f>
        <v>0</v>
      </c>
      <c r="J10" s="298">
        <f>'別紙1-2'!U43</f>
        <v>0</v>
      </c>
      <c r="K10" s="298">
        <f>'別紙1-2'!Z43</f>
        <v>0</v>
      </c>
      <c r="L10" s="298">
        <f>'別紙1-2'!AE43</f>
        <v>0</v>
      </c>
      <c r="M10" s="298">
        <f>'別紙1-2'!AJ43</f>
        <v>0</v>
      </c>
      <c r="N10" s="298">
        <f>'別紙1-2'!AO43</f>
        <v>0</v>
      </c>
      <c r="O10" s="298">
        <f>'別紙1-2'!AT43</f>
        <v>0</v>
      </c>
      <c r="P10" s="298">
        <f>'別紙1-2'!AY43</f>
        <v>0</v>
      </c>
      <c r="Q10" s="300" t="e">
        <f>IF(#REF!&gt;23,'別紙1-2'!BD43,"")</f>
        <v>#REF!</v>
      </c>
      <c r="R10" s="300" t="e">
        <f>IF(#REF!&gt;24,'別紙1-2'!BI43,"")</f>
        <v>#REF!</v>
      </c>
      <c r="S10" s="300" t="e">
        <f>IF(#REF!&gt;25,'別紙1-2'!BN43,"")</f>
        <v>#REF!</v>
      </c>
      <c r="T10" s="300" t="e">
        <f>IF(#REF!&gt;26,'別紙1-2'!BS43,"")</f>
        <v>#REF!</v>
      </c>
    </row>
    <row r="11" spans="2:20" ht="24.95" customHeight="1">
      <c r="B11" s="41"/>
      <c r="C11" s="545"/>
      <c r="D11" s="545"/>
      <c r="E11" s="283"/>
      <c r="F11" s="717" t="s">
        <v>86</v>
      </c>
      <c r="G11" s="717"/>
      <c r="H11" s="298">
        <f>'別紙1-2'!K45</f>
        <v>0</v>
      </c>
      <c r="I11" s="298">
        <f>'別紙1-2'!P45</f>
        <v>0</v>
      </c>
      <c r="J11" s="298">
        <f>'別紙1-2'!U45</f>
        <v>0</v>
      </c>
      <c r="K11" s="298">
        <f>'別紙1-2'!Z45</f>
        <v>0</v>
      </c>
      <c r="L11" s="298">
        <f>'別紙1-2'!AE45</f>
        <v>0</v>
      </c>
      <c r="M11" s="298">
        <f>'別紙1-2'!AJ45</f>
        <v>0</v>
      </c>
      <c r="N11" s="298">
        <f>'別紙1-2'!AO45</f>
        <v>0</v>
      </c>
      <c r="O11" s="298">
        <f>'別紙1-2'!AT45</f>
        <v>0</v>
      </c>
      <c r="P11" s="298">
        <f>'別紙1-2'!AY45</f>
        <v>0</v>
      </c>
      <c r="Q11" s="300" t="e">
        <f>IF(#REF!&gt;23,'別紙1-2'!BD45,"")</f>
        <v>#REF!</v>
      </c>
      <c r="R11" s="300" t="e">
        <f>IF(#REF!&gt;24,'別紙1-2'!BI45,"")</f>
        <v>#REF!</v>
      </c>
      <c r="S11" s="300" t="e">
        <f>IF(#REF!&gt;25,'別紙1-2'!BN45,"")</f>
        <v>#REF!</v>
      </c>
      <c r="T11" s="300" t="e">
        <f>IF(#REF!&gt;26,'別紙1-2'!BS45,"")</f>
        <v>#REF!</v>
      </c>
    </row>
    <row r="12" spans="2:20" ht="24.95" customHeight="1">
      <c r="B12" s="41"/>
      <c r="C12" s="545"/>
      <c r="D12" s="545"/>
      <c r="E12" s="283"/>
      <c r="F12" s="717" t="s">
        <v>65</v>
      </c>
      <c r="G12" s="717"/>
      <c r="H12" s="298">
        <f>'別紙1-2'!K46</f>
        <v>0</v>
      </c>
      <c r="I12" s="298">
        <f>'別紙1-2'!P46</f>
        <v>0</v>
      </c>
      <c r="J12" s="298">
        <f>'別紙1-2'!U46</f>
        <v>0</v>
      </c>
      <c r="K12" s="298">
        <f>'別紙1-2'!Z46</f>
        <v>0</v>
      </c>
      <c r="L12" s="298">
        <f>'別紙1-2'!AE46</f>
        <v>0</v>
      </c>
      <c r="M12" s="298">
        <f>'別紙1-2'!AJ46</f>
        <v>0</v>
      </c>
      <c r="N12" s="298">
        <f>'別紙1-2'!AO46</f>
        <v>0</v>
      </c>
      <c r="O12" s="298">
        <f>'別紙1-2'!AT46</f>
        <v>0</v>
      </c>
      <c r="P12" s="298">
        <f>'別紙1-2'!AY46</f>
        <v>0</v>
      </c>
      <c r="Q12" s="300" t="e">
        <f>IF(#REF!&gt;23,'別紙1-2'!BD46,"")</f>
        <v>#REF!</v>
      </c>
      <c r="R12" s="300" t="e">
        <f>IF(#REF!&gt;24,'別紙1-2'!BI46,"")</f>
        <v>#REF!</v>
      </c>
      <c r="S12" s="300" t="e">
        <f>IF(#REF!&gt;25,'別紙1-2'!BN46,"")</f>
        <v>#REF!</v>
      </c>
      <c r="T12" s="300" t="e">
        <f>IF(#REF!&gt;26,'別紙1-2'!BS46,"")</f>
        <v>#REF!</v>
      </c>
    </row>
    <row r="13" spans="2:20" ht="24.95" customHeight="1">
      <c r="B13" s="41"/>
      <c r="C13" s="545"/>
      <c r="D13" s="545"/>
      <c r="E13" s="283"/>
      <c r="F13" s="717" t="s">
        <v>87</v>
      </c>
      <c r="G13" s="717"/>
      <c r="H13" s="298">
        <f>'別紙1-2'!K47</f>
        <v>0</v>
      </c>
      <c r="I13" s="298">
        <f>'別紙1-2'!P47</f>
        <v>0</v>
      </c>
      <c r="J13" s="298">
        <f>'別紙1-2'!U47</f>
        <v>0</v>
      </c>
      <c r="K13" s="298">
        <f>'別紙1-2'!Z47</f>
        <v>0</v>
      </c>
      <c r="L13" s="298">
        <f>'別紙1-2'!AE47</f>
        <v>0</v>
      </c>
      <c r="M13" s="298">
        <f>'別紙1-2'!AJ47</f>
        <v>0</v>
      </c>
      <c r="N13" s="298">
        <f>'別紙1-2'!AO47</f>
        <v>0</v>
      </c>
      <c r="O13" s="298">
        <f>'別紙1-2'!AT47</f>
        <v>0</v>
      </c>
      <c r="P13" s="298">
        <f>'別紙1-2'!AY47</f>
        <v>0</v>
      </c>
      <c r="Q13" s="300" t="e">
        <f>IF(#REF!&gt;23,'別紙1-2'!BD47,"")</f>
        <v>#REF!</v>
      </c>
      <c r="R13" s="300" t="e">
        <f>IF(#REF!&gt;24,'別紙1-2'!BI47,"")</f>
        <v>#REF!</v>
      </c>
      <c r="S13" s="300" t="e">
        <f>IF(#REF!&gt;25,'別紙1-2'!BN47,"")</f>
        <v>#REF!</v>
      </c>
      <c r="T13" s="300" t="e">
        <f>IF(#REF!&gt;26,'別紙1-2'!BS47,"")</f>
        <v>#REF!</v>
      </c>
    </row>
    <row r="14" spans="2:20" ht="24.95" customHeight="1">
      <c r="B14" s="41"/>
      <c r="C14" s="545"/>
      <c r="D14" s="545"/>
      <c r="E14" s="283"/>
      <c r="F14" s="717" t="s">
        <v>88</v>
      </c>
      <c r="G14" s="717"/>
      <c r="H14" s="298">
        <f>'別紙1-2'!K50</f>
        <v>0</v>
      </c>
      <c r="I14" s="298">
        <f>'別紙1-2'!P50</f>
        <v>0</v>
      </c>
      <c r="J14" s="298">
        <f>'別紙1-2'!U50</f>
        <v>0</v>
      </c>
      <c r="K14" s="298">
        <f>'別紙1-2'!Z50</f>
        <v>0</v>
      </c>
      <c r="L14" s="298">
        <f>'別紙1-2'!AE50</f>
        <v>0</v>
      </c>
      <c r="M14" s="298">
        <f>'別紙1-2'!AJ50</f>
        <v>0</v>
      </c>
      <c r="N14" s="298">
        <f>'別紙1-2'!AO50</f>
        <v>0</v>
      </c>
      <c r="O14" s="298">
        <f>'別紙1-2'!AT50</f>
        <v>0</v>
      </c>
      <c r="P14" s="298">
        <f>'別紙1-2'!AY50</f>
        <v>0</v>
      </c>
      <c r="Q14" s="300" t="e">
        <f>IF(#REF!&gt;23,'別紙1-2'!BD50,"")</f>
        <v>#REF!</v>
      </c>
      <c r="R14" s="300" t="e">
        <f>IF(#REF!&gt;24,'別紙1-2'!BI50,"")</f>
        <v>#REF!</v>
      </c>
      <c r="S14" s="300" t="e">
        <f>IF(#REF!&gt;25,'別紙1-2'!BN50,"")</f>
        <v>#REF!</v>
      </c>
      <c r="T14" s="300" t="e">
        <f>IF(#REF!&gt;26,'別紙1-2'!BS50,"")</f>
        <v>#REF!</v>
      </c>
    </row>
    <row r="15" spans="2:20" ht="24.95" customHeight="1">
      <c r="B15" s="41"/>
      <c r="C15" s="545"/>
      <c r="D15" s="545"/>
      <c r="E15" s="283"/>
      <c r="F15" s="717" t="s">
        <v>351</v>
      </c>
      <c r="G15" s="717"/>
      <c r="H15" s="298">
        <f>'別紙1-2'!K53</f>
        <v>0</v>
      </c>
      <c r="I15" s="298">
        <f>'別紙1-2'!P53</f>
        <v>0</v>
      </c>
      <c r="J15" s="298">
        <f>'別紙1-2'!U53</f>
        <v>0</v>
      </c>
      <c r="K15" s="298">
        <f>'別紙1-2'!Z53</f>
        <v>0</v>
      </c>
      <c r="L15" s="298">
        <f>'別紙1-2'!AE53</f>
        <v>0</v>
      </c>
      <c r="M15" s="298">
        <f>'別紙1-2'!AJ53</f>
        <v>0</v>
      </c>
      <c r="N15" s="298">
        <f>'別紙1-2'!AO53</f>
        <v>0</v>
      </c>
      <c r="O15" s="298">
        <f>'別紙1-2'!AT53</f>
        <v>0</v>
      </c>
      <c r="P15" s="298">
        <f>'別紙1-2'!AY53</f>
        <v>0</v>
      </c>
      <c r="Q15" s="300" t="e">
        <f>IF(#REF!&gt;23,'別紙1-2'!BD53,"")</f>
        <v>#REF!</v>
      </c>
      <c r="R15" s="300" t="e">
        <f>IF(#REF!&gt;24,'別紙1-2'!BI53,"")</f>
        <v>#REF!</v>
      </c>
      <c r="S15" s="300" t="e">
        <f>IF(#REF!&gt;25,'別紙1-2'!BN53,"")</f>
        <v>#REF!</v>
      </c>
      <c r="T15" s="300" t="e">
        <f>IF(#REF!&gt;26,'別紙1-2'!BS53,"")</f>
        <v>#REF!</v>
      </c>
    </row>
    <row r="16" spans="2:20" ht="19.5" customHeight="1">
      <c r="B16" s="41"/>
      <c r="C16" s="541" t="s">
        <v>352</v>
      </c>
      <c r="D16" s="718"/>
      <c r="E16" s="718"/>
      <c r="F16" s="718"/>
      <c r="G16" s="718"/>
      <c r="H16" s="298">
        <f t="shared" ref="H16:O16" si="0">SUM(H9:H10,H11:H15)</f>
        <v>0</v>
      </c>
      <c r="I16" s="298">
        <f t="shared" si="0"/>
        <v>0</v>
      </c>
      <c r="J16" s="298">
        <f t="shared" si="0"/>
        <v>0</v>
      </c>
      <c r="K16" s="298">
        <f t="shared" si="0"/>
        <v>0</v>
      </c>
      <c r="L16" s="298">
        <f t="shared" si="0"/>
        <v>0</v>
      </c>
      <c r="M16" s="298">
        <f t="shared" si="0"/>
        <v>0</v>
      </c>
      <c r="N16" s="298">
        <f t="shared" si="0"/>
        <v>0</v>
      </c>
      <c r="O16" s="298">
        <f t="shared" si="0"/>
        <v>0</v>
      </c>
      <c r="P16" s="298">
        <f>SUM(P9:P10,P11:P15)</f>
        <v>0</v>
      </c>
      <c r="Q16" s="300" t="e">
        <f>IF(#REF!&gt;23,SUM(Q9:Q10,Q11:Q15),"")</f>
        <v>#REF!</v>
      </c>
      <c r="R16" s="300" t="e">
        <f>IF(#REF!&gt;24,SUM(R9:R10,R11:R15),"")</f>
        <v>#REF!</v>
      </c>
      <c r="S16" s="300" t="e">
        <f>IF(#REF!&gt;25,SUM(S9:S10,S11:S15),"")</f>
        <v>#REF!</v>
      </c>
      <c r="T16" s="300" t="e">
        <f>IF(#REF!&gt;26,SUM(T9:T10,T11:T15),"")</f>
        <v>#REF!</v>
      </c>
    </row>
    <row r="17" spans="2:22" ht="19.5" customHeight="1">
      <c r="B17" s="41"/>
      <c r="C17" s="41"/>
      <c r="D17" s="41"/>
      <c r="E17" s="41"/>
      <c r="F17" s="58"/>
      <c r="G17" s="41"/>
      <c r="H17" s="41"/>
      <c r="I17" s="41"/>
      <c r="J17" s="41"/>
      <c r="K17" s="41"/>
      <c r="L17" s="41"/>
      <c r="M17" s="41"/>
      <c r="N17" s="41"/>
      <c r="O17" s="41"/>
      <c r="P17" s="41"/>
      <c r="Q17" s="41"/>
      <c r="R17" s="41"/>
      <c r="S17" s="48"/>
      <c r="T17" s="48"/>
    </row>
    <row r="18" spans="2:22" ht="19.5" customHeight="1">
      <c r="B18" s="41"/>
      <c r="C18" s="41" t="s">
        <v>385</v>
      </c>
      <c r="D18" s="41"/>
      <c r="E18" s="41"/>
      <c r="F18" s="41"/>
      <c r="G18" s="41"/>
      <c r="H18" s="41"/>
      <c r="I18" s="41"/>
      <c r="J18" s="41"/>
      <c r="K18" s="41"/>
      <c r="L18" s="41"/>
      <c r="M18" s="41"/>
      <c r="Q18" s="41"/>
      <c r="R18" s="41"/>
      <c r="S18" s="48"/>
      <c r="T18" s="48"/>
    </row>
    <row r="19" spans="2:22" ht="19.5" customHeight="1">
      <c r="B19" s="41"/>
      <c r="C19" s="41"/>
      <c r="D19" s="41"/>
      <c r="E19" s="41"/>
      <c r="F19" s="41"/>
      <c r="G19" s="41"/>
      <c r="H19" s="41"/>
      <c r="I19" s="41"/>
      <c r="J19" s="41"/>
      <c r="K19" s="41"/>
      <c r="L19" s="41"/>
      <c r="M19" s="41"/>
      <c r="N19" s="41"/>
      <c r="O19" s="41"/>
      <c r="P19" s="41"/>
      <c r="R19" s="41"/>
      <c r="S19" s="41"/>
      <c r="T19" s="26" t="s">
        <v>386</v>
      </c>
      <c r="U19" s="48"/>
      <c r="V19" s="48"/>
    </row>
    <row r="20" spans="2:22" ht="35.1" customHeight="1">
      <c r="B20" s="41"/>
      <c r="C20" s="709"/>
      <c r="D20" s="710"/>
      <c r="E20" s="710"/>
      <c r="F20" s="710"/>
      <c r="G20" s="711"/>
      <c r="H20" s="61" t="s">
        <v>353</v>
      </c>
      <c r="I20" s="61" t="s">
        <v>354</v>
      </c>
      <c r="J20" s="61" t="s">
        <v>355</v>
      </c>
      <c r="K20" s="61" t="s">
        <v>356</v>
      </c>
      <c r="L20" s="61" t="s">
        <v>357</v>
      </c>
      <c r="M20" s="61" t="s">
        <v>358</v>
      </c>
      <c r="N20" s="61" t="s">
        <v>359</v>
      </c>
      <c r="O20" s="61" t="s">
        <v>300</v>
      </c>
      <c r="P20" s="61" t="s">
        <v>301</v>
      </c>
      <c r="Q20" s="61" t="s">
        <v>302</v>
      </c>
      <c r="R20" s="61" t="s">
        <v>303</v>
      </c>
      <c r="S20" s="61" t="s">
        <v>304</v>
      </c>
      <c r="T20" s="61" t="s">
        <v>305</v>
      </c>
      <c r="U20" s="48"/>
      <c r="V20" s="48"/>
    </row>
    <row r="21" spans="2:22" ht="24.95" customHeight="1">
      <c r="B21" s="41"/>
      <c r="C21" s="541" t="s">
        <v>360</v>
      </c>
      <c r="D21" s="541"/>
      <c r="E21" s="541"/>
      <c r="F21" s="541"/>
      <c r="G21" s="541"/>
      <c r="H21" s="27"/>
      <c r="I21" s="27"/>
      <c r="J21" s="27"/>
      <c r="K21" s="27"/>
      <c r="L21" s="27"/>
      <c r="M21" s="27"/>
      <c r="N21" s="27"/>
      <c r="O21" s="27"/>
      <c r="P21" s="27"/>
      <c r="Q21" s="27"/>
      <c r="R21" s="27"/>
      <c r="S21" s="27"/>
      <c r="T21" s="27"/>
      <c r="U21" s="48"/>
      <c r="V21" s="48"/>
    </row>
    <row r="22" spans="2:22" ht="24.95" customHeight="1">
      <c r="B22" s="41"/>
      <c r="C22" s="712" t="s">
        <v>387</v>
      </c>
      <c r="D22" s="713"/>
      <c r="E22" s="713"/>
      <c r="F22" s="713"/>
      <c r="G22" s="713"/>
      <c r="H22" s="415" t="str">
        <f t="shared" ref="H22:N22" si="1">IF(ISERROR(H9/INDEX(H23:H27,$E$23)),"",H9/INDEX(H23:H27,$E$23))</f>
        <v/>
      </c>
      <c r="I22" s="415" t="str">
        <f t="shared" si="1"/>
        <v/>
      </c>
      <c r="J22" s="415" t="str">
        <f t="shared" si="1"/>
        <v/>
      </c>
      <c r="K22" s="415" t="str">
        <f t="shared" si="1"/>
        <v/>
      </c>
      <c r="L22" s="415" t="str">
        <f t="shared" si="1"/>
        <v/>
      </c>
      <c r="M22" s="415" t="str">
        <f t="shared" si="1"/>
        <v/>
      </c>
      <c r="N22" s="415" t="str">
        <f t="shared" si="1"/>
        <v/>
      </c>
      <c r="O22" s="415" t="str">
        <f t="shared" ref="O22:T22" si="2">IF(ISERROR(O9/INDEX(O23:O27,$E$23)),"",O9/INDEX(O23:O27,$E$23))</f>
        <v/>
      </c>
      <c r="P22" s="415" t="str">
        <f t="shared" si="2"/>
        <v/>
      </c>
      <c r="Q22" s="415" t="str">
        <f t="shared" si="2"/>
        <v/>
      </c>
      <c r="R22" s="415" t="str">
        <f t="shared" si="2"/>
        <v/>
      </c>
      <c r="S22" s="415" t="str">
        <f t="shared" si="2"/>
        <v/>
      </c>
      <c r="T22" s="415" t="str">
        <f t="shared" si="2"/>
        <v/>
      </c>
      <c r="U22" s="48"/>
      <c r="V22" s="48"/>
    </row>
    <row r="23" spans="2:22" ht="24.95" customHeight="1">
      <c r="B23" s="41"/>
      <c r="C23" s="714" t="s">
        <v>67</v>
      </c>
      <c r="D23" s="6"/>
      <c r="E23" s="6">
        <v>1</v>
      </c>
      <c r="F23" s="301" t="s">
        <v>363</v>
      </c>
      <c r="G23" s="28" t="s">
        <v>364</v>
      </c>
      <c r="H23" s="413"/>
      <c r="I23" s="413"/>
      <c r="J23" s="413"/>
      <c r="K23" s="413"/>
      <c r="L23" s="413"/>
      <c r="M23" s="413"/>
      <c r="N23" s="413"/>
      <c r="O23" s="414">
        <f>'B事業所(2)'!J31</f>
        <v>0</v>
      </c>
      <c r="P23" s="414">
        <f>'B事業所(2)'!K31</f>
        <v>0</v>
      </c>
      <c r="Q23" s="414">
        <f>'B事業所(2)'!L31</f>
        <v>0</v>
      </c>
      <c r="R23" s="414">
        <f>'B事業所(2)'!M31</f>
        <v>0</v>
      </c>
      <c r="S23" s="414">
        <f>'B事業所(2)'!N31</f>
        <v>0</v>
      </c>
      <c r="T23" s="414">
        <f>'B事業所(2)'!O31</f>
        <v>0</v>
      </c>
      <c r="U23" s="48"/>
      <c r="V23" s="48"/>
    </row>
    <row r="24" spans="2:22" ht="24.95" customHeight="1">
      <c r="B24" s="41"/>
      <c r="C24" s="714"/>
      <c r="D24" s="6"/>
      <c r="E24" s="6"/>
      <c r="F24" s="301" t="s">
        <v>365</v>
      </c>
      <c r="G24" s="28" t="s">
        <v>970</v>
      </c>
      <c r="H24" s="413"/>
      <c r="I24" s="413"/>
      <c r="J24" s="413"/>
      <c r="K24" s="413"/>
      <c r="L24" s="413"/>
      <c r="M24" s="413"/>
      <c r="N24" s="413"/>
      <c r="O24" s="414">
        <f>'B事業所(2)'!J32</f>
        <v>0</v>
      </c>
      <c r="P24" s="414">
        <f>'B事業所(2)'!K32</f>
        <v>0</v>
      </c>
      <c r="Q24" s="414">
        <f>'B事業所(2)'!L32</f>
        <v>0</v>
      </c>
      <c r="R24" s="414">
        <f>'B事業所(2)'!M32</f>
        <v>0</v>
      </c>
      <c r="S24" s="414">
        <f>'B事業所(2)'!N32</f>
        <v>0</v>
      </c>
      <c r="T24" s="414">
        <f>'B事業所(2)'!O32</f>
        <v>0</v>
      </c>
      <c r="U24" s="48"/>
    </row>
    <row r="25" spans="2:22" ht="24.95" customHeight="1">
      <c r="B25" s="126"/>
      <c r="C25" s="714"/>
      <c r="D25" s="6"/>
      <c r="E25" s="6"/>
      <c r="F25" s="301" t="s">
        <v>366</v>
      </c>
      <c r="G25" s="28" t="s">
        <v>367</v>
      </c>
      <c r="H25" s="413"/>
      <c r="I25" s="413"/>
      <c r="J25" s="413"/>
      <c r="K25" s="413"/>
      <c r="L25" s="413"/>
      <c r="M25" s="413"/>
      <c r="N25" s="413"/>
      <c r="O25" s="414">
        <f>'B事業所(2)'!J33</f>
        <v>0</v>
      </c>
      <c r="P25" s="414">
        <f>'B事業所(2)'!K33</f>
        <v>0</v>
      </c>
      <c r="Q25" s="414">
        <f>'B事業所(2)'!L33</f>
        <v>0</v>
      </c>
      <c r="R25" s="414">
        <f>'B事業所(2)'!M33</f>
        <v>0</v>
      </c>
      <c r="S25" s="414">
        <f>'B事業所(2)'!N33</f>
        <v>0</v>
      </c>
      <c r="T25" s="414">
        <f>'B事業所(2)'!O33</f>
        <v>0</v>
      </c>
    </row>
    <row r="26" spans="2:22" ht="24.95" customHeight="1">
      <c r="B26" s="126"/>
      <c r="C26" s="714"/>
      <c r="D26" s="6"/>
      <c r="E26" s="6"/>
      <c r="F26" s="301" t="s">
        <v>368</v>
      </c>
      <c r="G26" s="28" t="s">
        <v>369</v>
      </c>
      <c r="H26" s="413"/>
      <c r="I26" s="413"/>
      <c r="J26" s="413"/>
      <c r="K26" s="413"/>
      <c r="L26" s="413"/>
      <c r="M26" s="413"/>
      <c r="N26" s="413"/>
      <c r="O26" s="414">
        <f>'B事業所(2)'!J34</f>
        <v>0</v>
      </c>
      <c r="P26" s="414">
        <f>'B事業所(2)'!K34</f>
        <v>0</v>
      </c>
      <c r="Q26" s="414">
        <f>'B事業所(2)'!L34</f>
        <v>0</v>
      </c>
      <c r="R26" s="414">
        <f>'B事業所(2)'!M34</f>
        <v>0</v>
      </c>
      <c r="S26" s="414">
        <f>'B事業所(2)'!N34</f>
        <v>0</v>
      </c>
      <c r="T26" s="414">
        <f>'B事業所(2)'!O34</f>
        <v>0</v>
      </c>
    </row>
    <row r="27" spans="2:22" ht="24.95" customHeight="1">
      <c r="B27" s="126"/>
      <c r="C27" s="714"/>
      <c r="D27" s="6"/>
      <c r="E27" s="6"/>
      <c r="F27" s="29" t="s">
        <v>280</v>
      </c>
      <c r="G27" s="28"/>
      <c r="H27" s="413"/>
      <c r="I27" s="413"/>
      <c r="J27" s="413"/>
      <c r="K27" s="413"/>
      <c r="L27" s="413"/>
      <c r="M27" s="413"/>
      <c r="N27" s="413"/>
      <c r="O27" s="414">
        <f>'B事業所(2)'!J35</f>
        <v>0</v>
      </c>
      <c r="P27" s="414">
        <f>'B事業所(2)'!K35</f>
        <v>0</v>
      </c>
      <c r="Q27" s="414">
        <f>'B事業所(2)'!L35</f>
        <v>0</v>
      </c>
      <c r="R27" s="414">
        <f>'B事業所(2)'!M35</f>
        <v>0</v>
      </c>
      <c r="S27" s="414">
        <f>'B事業所(2)'!N35</f>
        <v>0</v>
      </c>
      <c r="T27" s="414">
        <f>'B事業所(2)'!O35</f>
        <v>0</v>
      </c>
    </row>
    <row r="28" spans="2:22" ht="18" customHeight="1">
      <c r="B28" s="126"/>
      <c r="C28" s="302"/>
      <c r="D28" s="302"/>
      <c r="E28" s="302"/>
      <c r="F28" s="58"/>
      <c r="G28" s="41"/>
      <c r="H28" s="41"/>
      <c r="I28" s="41"/>
      <c r="J28" s="41"/>
      <c r="K28" s="41"/>
      <c r="L28" s="41"/>
      <c r="M28" s="41"/>
      <c r="N28" s="41"/>
      <c r="O28" s="41"/>
      <c r="P28" s="41"/>
      <c r="Q28" s="41"/>
      <c r="R28" s="126"/>
    </row>
    <row r="29" spans="2:22" ht="14.25" customHeight="1">
      <c r="B29" s="126"/>
      <c r="C29" s="126"/>
      <c r="D29" s="126"/>
      <c r="E29" s="126"/>
      <c r="F29" s="58"/>
      <c r="G29" s="126"/>
      <c r="H29" s="126"/>
      <c r="I29" s="126"/>
      <c r="J29" s="126"/>
      <c r="K29" s="126"/>
      <c r="L29" s="126"/>
      <c r="M29" s="126"/>
      <c r="N29" s="126"/>
      <c r="P29" s="126"/>
      <c r="R29" s="126"/>
      <c r="T29" s="155" t="s">
        <v>84</v>
      </c>
    </row>
  </sheetData>
  <sheetProtection password="C4DF" sheet="1"/>
  <mergeCells count="19">
    <mergeCell ref="P4:T4"/>
    <mergeCell ref="F14:G14"/>
    <mergeCell ref="C7:G7"/>
    <mergeCell ref="C6:G6"/>
    <mergeCell ref="F15:G15"/>
    <mergeCell ref="C16:G16"/>
    <mergeCell ref="C10:D15"/>
    <mergeCell ref="F10:G10"/>
    <mergeCell ref="F13:G13"/>
    <mergeCell ref="C20:G20"/>
    <mergeCell ref="Q1:R1"/>
    <mergeCell ref="S1:T1"/>
    <mergeCell ref="C21:G21"/>
    <mergeCell ref="C22:G22"/>
    <mergeCell ref="C23:C27"/>
    <mergeCell ref="C8:G8"/>
    <mergeCell ref="C9:G9"/>
    <mergeCell ref="F11:G11"/>
    <mergeCell ref="F12:G12"/>
  </mergeCells>
  <phoneticPr fontId="4"/>
  <dataValidations count="1">
    <dataValidation type="list" allowBlank="1" showInputMessage="1" showErrorMessage="1" sqref="H7:T7 H21:T21">
      <formula1>"○"</formula1>
    </dataValidation>
  </dataValidations>
  <pageMargins left="0.59055118110236227" right="0.70866141732283472" top="0.70866141732283472" bottom="0.19685039370078741" header="0.31496062992125984" footer="0.31496062992125984"/>
  <pageSetup paperSize="9" scale="8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9416" r:id="rId4" name="Option Button 1768">
              <controlPr defaultSize="0" autoFill="0" autoLine="0" autoPict="0">
                <anchor moveWithCells="1">
                  <from>
                    <xdr:col>3</xdr:col>
                    <xdr:colOff>57150</xdr:colOff>
                    <xdr:row>22</xdr:row>
                    <xdr:rowOff>28575</xdr:rowOff>
                  </from>
                  <to>
                    <xdr:col>5</xdr:col>
                    <xdr:colOff>85725</xdr:colOff>
                    <xdr:row>22</xdr:row>
                    <xdr:rowOff>342900</xdr:rowOff>
                  </to>
                </anchor>
              </controlPr>
            </control>
          </mc:Choice>
        </mc:AlternateContent>
        <mc:AlternateContent xmlns:mc="http://schemas.openxmlformats.org/markup-compatibility/2006">
          <mc:Choice Requires="x14">
            <control shapeId="29417" r:id="rId5" name="Option Button 1769">
              <controlPr defaultSize="0" autoFill="0" autoLine="0" autoPict="0">
                <anchor moveWithCells="1">
                  <from>
                    <xdr:col>3</xdr:col>
                    <xdr:colOff>57150</xdr:colOff>
                    <xdr:row>23</xdr:row>
                    <xdr:rowOff>28575</xdr:rowOff>
                  </from>
                  <to>
                    <xdr:col>5</xdr:col>
                    <xdr:colOff>85725</xdr:colOff>
                    <xdr:row>23</xdr:row>
                    <xdr:rowOff>342900</xdr:rowOff>
                  </to>
                </anchor>
              </controlPr>
            </control>
          </mc:Choice>
        </mc:AlternateContent>
        <mc:AlternateContent xmlns:mc="http://schemas.openxmlformats.org/markup-compatibility/2006">
          <mc:Choice Requires="x14">
            <control shapeId="29418" r:id="rId6" name="Option Button 1770">
              <controlPr defaultSize="0" autoFill="0" autoLine="0" autoPict="0">
                <anchor moveWithCells="1">
                  <from>
                    <xdr:col>3</xdr:col>
                    <xdr:colOff>57150</xdr:colOff>
                    <xdr:row>24</xdr:row>
                    <xdr:rowOff>28575</xdr:rowOff>
                  </from>
                  <to>
                    <xdr:col>5</xdr:col>
                    <xdr:colOff>85725</xdr:colOff>
                    <xdr:row>24</xdr:row>
                    <xdr:rowOff>342900</xdr:rowOff>
                  </to>
                </anchor>
              </controlPr>
            </control>
          </mc:Choice>
        </mc:AlternateContent>
        <mc:AlternateContent xmlns:mc="http://schemas.openxmlformats.org/markup-compatibility/2006">
          <mc:Choice Requires="x14">
            <control shapeId="29419" r:id="rId7" name="Option Button 1771">
              <controlPr defaultSize="0" autoFill="0" autoLine="0" autoPict="0">
                <anchor moveWithCells="1">
                  <from>
                    <xdr:col>3</xdr:col>
                    <xdr:colOff>57150</xdr:colOff>
                    <xdr:row>25</xdr:row>
                    <xdr:rowOff>28575</xdr:rowOff>
                  </from>
                  <to>
                    <xdr:col>5</xdr:col>
                    <xdr:colOff>85725</xdr:colOff>
                    <xdr:row>25</xdr:row>
                    <xdr:rowOff>342900</xdr:rowOff>
                  </to>
                </anchor>
              </controlPr>
            </control>
          </mc:Choice>
        </mc:AlternateContent>
        <mc:AlternateContent xmlns:mc="http://schemas.openxmlformats.org/markup-compatibility/2006">
          <mc:Choice Requires="x14">
            <control shapeId="29420" r:id="rId8" name="Option Button 1772">
              <controlPr defaultSize="0" autoFill="0" autoLine="0" autoPict="0">
                <anchor moveWithCells="1">
                  <from>
                    <xdr:col>3</xdr:col>
                    <xdr:colOff>57150</xdr:colOff>
                    <xdr:row>26</xdr:row>
                    <xdr:rowOff>114300</xdr:rowOff>
                  </from>
                  <to>
                    <xdr:col>5</xdr:col>
                    <xdr:colOff>85725</xdr:colOff>
                    <xdr:row>26</xdr:row>
                    <xdr:rowOff>428625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K68"/>
  <sheetViews>
    <sheetView showGridLines="0" view="pageBreakPreview" zoomScale="75" zoomScaleNormal="100" zoomScaleSheetLayoutView="75" workbookViewId="0">
      <selection activeCell="H4" sqref="H4:J4"/>
    </sheetView>
  </sheetViews>
  <sheetFormatPr defaultRowHeight="13.5"/>
  <cols>
    <col min="1" max="1" width="2" style="37" customWidth="1"/>
    <col min="2" max="2" width="1.75" style="37" customWidth="1"/>
    <col min="3" max="10" width="10.5" style="37" customWidth="1"/>
    <col min="11" max="11" width="2.5" style="37" customWidth="1"/>
    <col min="12" max="16384" width="9" style="37"/>
  </cols>
  <sheetData>
    <row r="1" spans="2:11">
      <c r="B1" s="81"/>
      <c r="C1" s="81"/>
      <c r="D1" s="81"/>
      <c r="E1" s="81"/>
      <c r="F1" s="81"/>
      <c r="G1" s="81"/>
      <c r="H1" s="81"/>
      <c r="I1" s="269" t="s">
        <v>268</v>
      </c>
      <c r="J1" s="270" t="e">
        <f>IF(#REF!="","",#REF!)</f>
        <v>#REF!</v>
      </c>
      <c r="K1" s="81"/>
    </row>
    <row r="2" spans="2:11">
      <c r="B2" s="154"/>
      <c r="C2" s="154" t="s">
        <v>276</v>
      </c>
      <c r="D2" s="154"/>
      <c r="E2" s="154"/>
      <c r="F2" s="154"/>
      <c r="G2" s="154"/>
      <c r="H2" s="154"/>
      <c r="I2" s="154"/>
      <c r="J2" s="154"/>
      <c r="K2" s="154"/>
    </row>
    <row r="3" spans="2:11">
      <c r="B3" s="154"/>
      <c r="C3" s="154"/>
      <c r="D3" s="154"/>
      <c r="E3" s="154"/>
      <c r="F3" s="154"/>
      <c r="G3" s="154"/>
      <c r="I3" s="154"/>
      <c r="J3" s="288" t="s">
        <v>967</v>
      </c>
      <c r="K3" s="154"/>
    </row>
    <row r="4" spans="2:11">
      <c r="B4" s="154"/>
      <c r="C4" s="154" t="s">
        <v>277</v>
      </c>
      <c r="D4" s="154"/>
      <c r="E4" s="154"/>
      <c r="F4" s="154"/>
      <c r="G4" s="154"/>
      <c r="H4" s="719" t="e">
        <f>#REF!</f>
        <v>#REF!</v>
      </c>
      <c r="I4" s="719"/>
      <c r="J4" s="719"/>
      <c r="K4" s="154"/>
    </row>
    <row r="5" spans="2:11">
      <c r="B5" s="154"/>
      <c r="C5" s="154"/>
      <c r="D5" s="154"/>
      <c r="E5" s="154"/>
      <c r="F5" s="154"/>
      <c r="G5" s="154"/>
      <c r="H5" s="289"/>
      <c r="I5" s="154"/>
      <c r="J5" s="288"/>
      <c r="K5" s="154"/>
    </row>
    <row r="6" spans="2:11">
      <c r="B6" s="154"/>
      <c r="C6" s="154" t="s">
        <v>278</v>
      </c>
      <c r="D6" s="154"/>
      <c r="E6" s="154"/>
      <c r="F6" s="154"/>
      <c r="G6" s="154"/>
      <c r="H6" s="289"/>
      <c r="I6" s="154"/>
      <c r="J6" s="288"/>
      <c r="K6" s="154"/>
    </row>
    <row r="7" spans="2:11" ht="13.5" customHeight="1">
      <c r="B7" s="126"/>
      <c r="C7" s="720"/>
      <c r="D7" s="721"/>
      <c r="E7" s="721"/>
      <c r="F7" s="721"/>
      <c r="G7" s="721"/>
      <c r="H7" s="721"/>
      <c r="I7" s="721"/>
      <c r="J7" s="722"/>
      <c r="K7" s="126"/>
    </row>
    <row r="8" spans="2:11" ht="13.5" customHeight="1">
      <c r="B8" s="126"/>
      <c r="C8" s="723"/>
      <c r="D8" s="724"/>
      <c r="E8" s="724"/>
      <c r="F8" s="724"/>
      <c r="G8" s="724"/>
      <c r="H8" s="724"/>
      <c r="I8" s="724"/>
      <c r="J8" s="725"/>
      <c r="K8" s="126"/>
    </row>
    <row r="9" spans="2:11" ht="13.5" customHeight="1">
      <c r="B9" s="126"/>
      <c r="C9" s="723"/>
      <c r="D9" s="724"/>
      <c r="E9" s="724"/>
      <c r="F9" s="724"/>
      <c r="G9" s="724"/>
      <c r="H9" s="724"/>
      <c r="I9" s="724"/>
      <c r="J9" s="725"/>
      <c r="K9" s="126"/>
    </row>
    <row r="10" spans="2:11" ht="13.5" customHeight="1">
      <c r="B10" s="126"/>
      <c r="C10" s="723"/>
      <c r="D10" s="724"/>
      <c r="E10" s="724"/>
      <c r="F10" s="724"/>
      <c r="G10" s="724"/>
      <c r="H10" s="724"/>
      <c r="I10" s="724"/>
      <c r="J10" s="725"/>
      <c r="K10" s="126"/>
    </row>
    <row r="11" spans="2:11" ht="13.5" customHeight="1">
      <c r="B11" s="126"/>
      <c r="C11" s="723"/>
      <c r="D11" s="724"/>
      <c r="E11" s="724"/>
      <c r="F11" s="724"/>
      <c r="G11" s="724"/>
      <c r="H11" s="724"/>
      <c r="I11" s="724"/>
      <c r="J11" s="725"/>
      <c r="K11" s="126"/>
    </row>
    <row r="12" spans="2:11" ht="13.5" customHeight="1">
      <c r="B12" s="126"/>
      <c r="C12" s="723"/>
      <c r="D12" s="724"/>
      <c r="E12" s="724"/>
      <c r="F12" s="724"/>
      <c r="G12" s="724"/>
      <c r="H12" s="724"/>
      <c r="I12" s="724"/>
      <c r="J12" s="725"/>
      <c r="K12" s="126"/>
    </row>
    <row r="13" spans="2:11" ht="13.5" customHeight="1">
      <c r="B13" s="126"/>
      <c r="C13" s="723"/>
      <c r="D13" s="724"/>
      <c r="E13" s="724"/>
      <c r="F13" s="724"/>
      <c r="G13" s="724"/>
      <c r="H13" s="724"/>
      <c r="I13" s="724"/>
      <c r="J13" s="725"/>
      <c r="K13" s="126"/>
    </row>
    <row r="14" spans="2:11" ht="13.5" customHeight="1">
      <c r="B14" s="126"/>
      <c r="C14" s="723"/>
      <c r="D14" s="724"/>
      <c r="E14" s="724"/>
      <c r="F14" s="724"/>
      <c r="G14" s="724"/>
      <c r="H14" s="724"/>
      <c r="I14" s="724"/>
      <c r="J14" s="725"/>
      <c r="K14" s="126"/>
    </row>
    <row r="15" spans="2:11" ht="13.5" customHeight="1">
      <c r="B15" s="126"/>
      <c r="C15" s="723"/>
      <c r="D15" s="724"/>
      <c r="E15" s="724"/>
      <c r="F15" s="724"/>
      <c r="G15" s="724"/>
      <c r="H15" s="724"/>
      <c r="I15" s="724"/>
      <c r="J15" s="725"/>
      <c r="K15" s="126"/>
    </row>
    <row r="16" spans="2:11" ht="13.5" customHeight="1">
      <c r="B16" s="126"/>
      <c r="C16" s="723"/>
      <c r="D16" s="724"/>
      <c r="E16" s="724"/>
      <c r="F16" s="724"/>
      <c r="G16" s="724"/>
      <c r="H16" s="724"/>
      <c r="I16" s="724"/>
      <c r="J16" s="725"/>
      <c r="K16" s="126"/>
    </row>
    <row r="17" spans="2:11" ht="13.5" customHeight="1">
      <c r="B17" s="126"/>
      <c r="C17" s="723"/>
      <c r="D17" s="724"/>
      <c r="E17" s="724"/>
      <c r="F17" s="724"/>
      <c r="G17" s="724"/>
      <c r="H17" s="724"/>
      <c r="I17" s="724"/>
      <c r="J17" s="725"/>
      <c r="K17" s="126"/>
    </row>
    <row r="18" spans="2:11" ht="13.5" customHeight="1">
      <c r="B18" s="126"/>
      <c r="C18" s="723"/>
      <c r="D18" s="724"/>
      <c r="E18" s="724"/>
      <c r="F18" s="724"/>
      <c r="G18" s="724"/>
      <c r="H18" s="724"/>
      <c r="I18" s="724"/>
      <c r="J18" s="725"/>
      <c r="K18" s="126"/>
    </row>
    <row r="19" spans="2:11" ht="13.5" customHeight="1">
      <c r="B19" s="126"/>
      <c r="C19" s="723"/>
      <c r="D19" s="724"/>
      <c r="E19" s="724"/>
      <c r="F19" s="724"/>
      <c r="G19" s="724"/>
      <c r="H19" s="724"/>
      <c r="I19" s="724"/>
      <c r="J19" s="725"/>
      <c r="K19" s="126"/>
    </row>
    <row r="20" spans="2:11" ht="13.5" customHeight="1">
      <c r="B20" s="126"/>
      <c r="C20" s="723"/>
      <c r="D20" s="724"/>
      <c r="E20" s="724"/>
      <c r="F20" s="724"/>
      <c r="G20" s="724"/>
      <c r="H20" s="724"/>
      <c r="I20" s="724"/>
      <c r="J20" s="725"/>
      <c r="K20" s="126"/>
    </row>
    <row r="21" spans="2:11" ht="13.5" customHeight="1">
      <c r="B21" s="126"/>
      <c r="C21" s="723"/>
      <c r="D21" s="724"/>
      <c r="E21" s="724"/>
      <c r="F21" s="724"/>
      <c r="G21" s="724"/>
      <c r="H21" s="724"/>
      <c r="I21" s="724"/>
      <c r="J21" s="725"/>
      <c r="K21" s="126"/>
    </row>
    <row r="22" spans="2:11" ht="13.5" customHeight="1">
      <c r="B22" s="126"/>
      <c r="C22" s="723"/>
      <c r="D22" s="724"/>
      <c r="E22" s="724"/>
      <c r="F22" s="724"/>
      <c r="G22" s="724"/>
      <c r="H22" s="724"/>
      <c r="I22" s="724"/>
      <c r="J22" s="725"/>
      <c r="K22" s="126"/>
    </row>
    <row r="23" spans="2:11" ht="13.5" customHeight="1">
      <c r="B23" s="126"/>
      <c r="C23" s="723"/>
      <c r="D23" s="724"/>
      <c r="E23" s="724"/>
      <c r="F23" s="724"/>
      <c r="G23" s="724"/>
      <c r="H23" s="724"/>
      <c r="I23" s="724"/>
      <c r="J23" s="725"/>
      <c r="K23" s="126"/>
    </row>
    <row r="24" spans="2:11" ht="13.5" customHeight="1">
      <c r="B24" s="126"/>
      <c r="C24" s="723"/>
      <c r="D24" s="724"/>
      <c r="E24" s="724"/>
      <c r="F24" s="724"/>
      <c r="G24" s="724"/>
      <c r="H24" s="724"/>
      <c r="I24" s="724"/>
      <c r="J24" s="725"/>
      <c r="K24" s="126"/>
    </row>
    <row r="25" spans="2:11" ht="13.5" customHeight="1">
      <c r="B25" s="126"/>
      <c r="C25" s="723"/>
      <c r="D25" s="724"/>
      <c r="E25" s="724"/>
      <c r="F25" s="724"/>
      <c r="G25" s="724"/>
      <c r="H25" s="724"/>
      <c r="I25" s="724"/>
      <c r="J25" s="725"/>
      <c r="K25" s="126"/>
    </row>
    <row r="26" spans="2:11" ht="13.5" customHeight="1">
      <c r="B26" s="126"/>
      <c r="C26" s="723"/>
      <c r="D26" s="724"/>
      <c r="E26" s="724"/>
      <c r="F26" s="724"/>
      <c r="G26" s="724"/>
      <c r="H26" s="724"/>
      <c r="I26" s="724"/>
      <c r="J26" s="725"/>
      <c r="K26" s="126"/>
    </row>
    <row r="27" spans="2:11" ht="13.5" customHeight="1">
      <c r="B27" s="126"/>
      <c r="C27" s="723"/>
      <c r="D27" s="724"/>
      <c r="E27" s="724"/>
      <c r="F27" s="724"/>
      <c r="G27" s="724"/>
      <c r="H27" s="724"/>
      <c r="I27" s="724"/>
      <c r="J27" s="725"/>
      <c r="K27" s="126"/>
    </row>
    <row r="28" spans="2:11" ht="13.5" customHeight="1">
      <c r="B28" s="126"/>
      <c r="C28" s="723"/>
      <c r="D28" s="724"/>
      <c r="E28" s="724"/>
      <c r="F28" s="724"/>
      <c r="G28" s="724"/>
      <c r="H28" s="724"/>
      <c r="I28" s="724"/>
      <c r="J28" s="725"/>
      <c r="K28" s="126"/>
    </row>
    <row r="29" spans="2:11" ht="13.5" customHeight="1">
      <c r="B29" s="126"/>
      <c r="C29" s="723"/>
      <c r="D29" s="724"/>
      <c r="E29" s="724"/>
      <c r="F29" s="724"/>
      <c r="G29" s="724"/>
      <c r="H29" s="724"/>
      <c r="I29" s="724"/>
      <c r="J29" s="725"/>
      <c r="K29" s="126"/>
    </row>
    <row r="30" spans="2:11" ht="13.5" customHeight="1">
      <c r="B30" s="126"/>
      <c r="C30" s="723"/>
      <c r="D30" s="724"/>
      <c r="E30" s="724"/>
      <c r="F30" s="724"/>
      <c r="G30" s="724"/>
      <c r="H30" s="724"/>
      <c r="I30" s="724"/>
      <c r="J30" s="725"/>
      <c r="K30" s="126"/>
    </row>
    <row r="31" spans="2:11" ht="13.5" customHeight="1">
      <c r="B31" s="126"/>
      <c r="C31" s="723"/>
      <c r="D31" s="724"/>
      <c r="E31" s="724"/>
      <c r="F31" s="724"/>
      <c r="G31" s="724"/>
      <c r="H31" s="724"/>
      <c r="I31" s="724"/>
      <c r="J31" s="725"/>
      <c r="K31" s="126"/>
    </row>
    <row r="32" spans="2:11" ht="13.5" customHeight="1">
      <c r="B32" s="126"/>
      <c r="C32" s="723"/>
      <c r="D32" s="724"/>
      <c r="E32" s="724"/>
      <c r="F32" s="724"/>
      <c r="G32" s="724"/>
      <c r="H32" s="724"/>
      <c r="I32" s="724"/>
      <c r="J32" s="725"/>
      <c r="K32" s="126"/>
    </row>
    <row r="33" spans="2:11" ht="13.5" customHeight="1">
      <c r="B33" s="126"/>
      <c r="C33" s="723"/>
      <c r="D33" s="724"/>
      <c r="E33" s="724"/>
      <c r="F33" s="724"/>
      <c r="G33" s="724"/>
      <c r="H33" s="724"/>
      <c r="I33" s="724"/>
      <c r="J33" s="725"/>
      <c r="K33" s="126"/>
    </row>
    <row r="34" spans="2:11" ht="13.5" customHeight="1">
      <c r="B34" s="126"/>
      <c r="C34" s="723"/>
      <c r="D34" s="724"/>
      <c r="E34" s="724"/>
      <c r="F34" s="724"/>
      <c r="G34" s="724"/>
      <c r="H34" s="724"/>
      <c r="I34" s="724"/>
      <c r="J34" s="725"/>
      <c r="K34" s="126"/>
    </row>
    <row r="35" spans="2:11" ht="13.5" customHeight="1">
      <c r="B35" s="126"/>
      <c r="C35" s="723"/>
      <c r="D35" s="724"/>
      <c r="E35" s="724"/>
      <c r="F35" s="724"/>
      <c r="G35" s="724"/>
      <c r="H35" s="724"/>
      <c r="I35" s="724"/>
      <c r="J35" s="725"/>
      <c r="K35" s="126"/>
    </row>
    <row r="36" spans="2:11" ht="13.5" customHeight="1">
      <c r="B36" s="126"/>
      <c r="C36" s="723"/>
      <c r="D36" s="724"/>
      <c r="E36" s="724"/>
      <c r="F36" s="724"/>
      <c r="G36" s="724"/>
      <c r="H36" s="724"/>
      <c r="I36" s="724"/>
      <c r="J36" s="725"/>
      <c r="K36" s="126"/>
    </row>
    <row r="37" spans="2:11" ht="13.5" customHeight="1">
      <c r="B37" s="126"/>
      <c r="C37" s="723"/>
      <c r="D37" s="724"/>
      <c r="E37" s="724"/>
      <c r="F37" s="724"/>
      <c r="G37" s="724"/>
      <c r="H37" s="724"/>
      <c r="I37" s="724"/>
      <c r="J37" s="725"/>
      <c r="K37" s="126"/>
    </row>
    <row r="38" spans="2:11" ht="13.5" customHeight="1">
      <c r="B38" s="126"/>
      <c r="C38" s="723"/>
      <c r="D38" s="724"/>
      <c r="E38" s="724"/>
      <c r="F38" s="724"/>
      <c r="G38" s="724"/>
      <c r="H38" s="724"/>
      <c r="I38" s="724"/>
      <c r="J38" s="725"/>
      <c r="K38" s="126"/>
    </row>
    <row r="39" spans="2:11" ht="13.5" customHeight="1">
      <c r="B39" s="126"/>
      <c r="C39" s="723"/>
      <c r="D39" s="724"/>
      <c r="E39" s="724"/>
      <c r="F39" s="724"/>
      <c r="G39" s="724"/>
      <c r="H39" s="724"/>
      <c r="I39" s="724"/>
      <c r="J39" s="725"/>
      <c r="K39" s="126"/>
    </row>
    <row r="40" spans="2:11" ht="13.5" customHeight="1">
      <c r="B40" s="126"/>
      <c r="C40" s="723"/>
      <c r="D40" s="724"/>
      <c r="E40" s="724"/>
      <c r="F40" s="724"/>
      <c r="G40" s="724"/>
      <c r="H40" s="724"/>
      <c r="I40" s="724"/>
      <c r="J40" s="725"/>
      <c r="K40" s="126"/>
    </row>
    <row r="41" spans="2:11" ht="13.5" customHeight="1">
      <c r="B41" s="126"/>
      <c r="C41" s="723"/>
      <c r="D41" s="724"/>
      <c r="E41" s="724"/>
      <c r="F41" s="724"/>
      <c r="G41" s="724"/>
      <c r="H41" s="724"/>
      <c r="I41" s="724"/>
      <c r="J41" s="725"/>
      <c r="K41" s="126"/>
    </row>
    <row r="42" spans="2:11" ht="13.5" customHeight="1">
      <c r="B42" s="126"/>
      <c r="C42" s="723"/>
      <c r="D42" s="724"/>
      <c r="E42" s="724"/>
      <c r="F42" s="724"/>
      <c r="G42" s="724"/>
      <c r="H42" s="724"/>
      <c r="I42" s="724"/>
      <c r="J42" s="725"/>
      <c r="K42" s="126"/>
    </row>
    <row r="43" spans="2:11" ht="13.5" customHeight="1">
      <c r="B43" s="126"/>
      <c r="C43" s="723"/>
      <c r="D43" s="724"/>
      <c r="E43" s="724"/>
      <c r="F43" s="724"/>
      <c r="G43" s="724"/>
      <c r="H43" s="724"/>
      <c r="I43" s="724"/>
      <c r="J43" s="725"/>
      <c r="K43" s="126"/>
    </row>
    <row r="44" spans="2:11" ht="13.5" customHeight="1">
      <c r="B44" s="126"/>
      <c r="C44" s="723"/>
      <c r="D44" s="724"/>
      <c r="E44" s="724"/>
      <c r="F44" s="724"/>
      <c r="G44" s="724"/>
      <c r="H44" s="724"/>
      <c r="I44" s="724"/>
      <c r="J44" s="725"/>
      <c r="K44" s="126"/>
    </row>
    <row r="45" spans="2:11" ht="13.5" customHeight="1">
      <c r="B45" s="126"/>
      <c r="C45" s="723"/>
      <c r="D45" s="724"/>
      <c r="E45" s="724"/>
      <c r="F45" s="724"/>
      <c r="G45" s="724"/>
      <c r="H45" s="724"/>
      <c r="I45" s="724"/>
      <c r="J45" s="725"/>
      <c r="K45" s="126"/>
    </row>
    <row r="46" spans="2:11" ht="13.5" customHeight="1">
      <c r="B46" s="126"/>
      <c r="C46" s="723"/>
      <c r="D46" s="724"/>
      <c r="E46" s="724"/>
      <c r="F46" s="724"/>
      <c r="G46" s="724"/>
      <c r="H46" s="724"/>
      <c r="I46" s="724"/>
      <c r="J46" s="725"/>
      <c r="K46" s="126"/>
    </row>
    <row r="47" spans="2:11" ht="13.5" customHeight="1">
      <c r="B47" s="126"/>
      <c r="C47" s="723"/>
      <c r="D47" s="724"/>
      <c r="E47" s="724"/>
      <c r="F47" s="724"/>
      <c r="G47" s="724"/>
      <c r="H47" s="724"/>
      <c r="I47" s="724"/>
      <c r="J47" s="725"/>
      <c r="K47" s="126"/>
    </row>
    <row r="48" spans="2:11" ht="13.5" customHeight="1">
      <c r="B48" s="126"/>
      <c r="C48" s="723"/>
      <c r="D48" s="724"/>
      <c r="E48" s="724"/>
      <c r="F48" s="724"/>
      <c r="G48" s="724"/>
      <c r="H48" s="724"/>
      <c r="I48" s="724"/>
      <c r="J48" s="725"/>
      <c r="K48" s="126"/>
    </row>
    <row r="49" spans="2:11" ht="13.5" customHeight="1">
      <c r="B49" s="126"/>
      <c r="C49" s="723"/>
      <c r="D49" s="724"/>
      <c r="E49" s="724"/>
      <c r="F49" s="724"/>
      <c r="G49" s="724"/>
      <c r="H49" s="724"/>
      <c r="I49" s="724"/>
      <c r="J49" s="725"/>
      <c r="K49" s="126"/>
    </row>
    <row r="50" spans="2:11" ht="13.5" customHeight="1">
      <c r="B50" s="126"/>
      <c r="C50" s="723"/>
      <c r="D50" s="724"/>
      <c r="E50" s="724"/>
      <c r="F50" s="724"/>
      <c r="G50" s="724"/>
      <c r="H50" s="724"/>
      <c r="I50" s="724"/>
      <c r="J50" s="725"/>
      <c r="K50" s="126"/>
    </row>
    <row r="51" spans="2:11" ht="13.5" customHeight="1">
      <c r="B51" s="126"/>
      <c r="C51" s="723"/>
      <c r="D51" s="724"/>
      <c r="E51" s="724"/>
      <c r="F51" s="724"/>
      <c r="G51" s="724"/>
      <c r="H51" s="724"/>
      <c r="I51" s="724"/>
      <c r="J51" s="725"/>
      <c r="K51" s="126"/>
    </row>
    <row r="52" spans="2:11" ht="13.5" customHeight="1">
      <c r="B52" s="126"/>
      <c r="C52" s="723"/>
      <c r="D52" s="724"/>
      <c r="E52" s="724"/>
      <c r="F52" s="724"/>
      <c r="G52" s="724"/>
      <c r="H52" s="724"/>
      <c r="I52" s="724"/>
      <c r="J52" s="725"/>
      <c r="K52" s="126"/>
    </row>
    <row r="53" spans="2:11" ht="13.5" customHeight="1">
      <c r="B53" s="126"/>
      <c r="C53" s="723"/>
      <c r="D53" s="724"/>
      <c r="E53" s="724"/>
      <c r="F53" s="724"/>
      <c r="G53" s="724"/>
      <c r="H53" s="724"/>
      <c r="I53" s="724"/>
      <c r="J53" s="725"/>
      <c r="K53" s="126"/>
    </row>
    <row r="54" spans="2:11" ht="13.5" customHeight="1">
      <c r="B54" s="126"/>
      <c r="C54" s="723"/>
      <c r="D54" s="724"/>
      <c r="E54" s="724"/>
      <c r="F54" s="724"/>
      <c r="G54" s="724"/>
      <c r="H54" s="724"/>
      <c r="I54" s="724"/>
      <c r="J54" s="725"/>
      <c r="K54" s="126"/>
    </row>
    <row r="55" spans="2:11" ht="13.5" customHeight="1">
      <c r="B55" s="126"/>
      <c r="C55" s="723"/>
      <c r="D55" s="724"/>
      <c r="E55" s="724"/>
      <c r="F55" s="724"/>
      <c r="G55" s="724"/>
      <c r="H55" s="724"/>
      <c r="I55" s="724"/>
      <c r="J55" s="725"/>
      <c r="K55" s="126"/>
    </row>
    <row r="56" spans="2:11" ht="13.5" customHeight="1">
      <c r="B56" s="126"/>
      <c r="C56" s="723"/>
      <c r="D56" s="724"/>
      <c r="E56" s="724"/>
      <c r="F56" s="724"/>
      <c r="G56" s="724"/>
      <c r="H56" s="724"/>
      <c r="I56" s="724"/>
      <c r="J56" s="725"/>
      <c r="K56" s="126"/>
    </row>
    <row r="57" spans="2:11" ht="13.5" customHeight="1">
      <c r="B57" s="126"/>
      <c r="C57" s="723"/>
      <c r="D57" s="724"/>
      <c r="E57" s="724"/>
      <c r="F57" s="724"/>
      <c r="G57" s="724"/>
      <c r="H57" s="724"/>
      <c r="I57" s="724"/>
      <c r="J57" s="725"/>
      <c r="K57" s="126"/>
    </row>
    <row r="58" spans="2:11" ht="13.5" customHeight="1">
      <c r="B58" s="126"/>
      <c r="C58" s="726"/>
      <c r="D58" s="727"/>
      <c r="E58" s="727"/>
      <c r="F58" s="727"/>
      <c r="G58" s="727"/>
      <c r="H58" s="727"/>
      <c r="I58" s="727"/>
      <c r="J58" s="728"/>
      <c r="K58" s="126"/>
    </row>
    <row r="59" spans="2:11">
      <c r="B59" s="126"/>
      <c r="C59" s="290"/>
      <c r="D59" s="290"/>
      <c r="E59" s="290"/>
      <c r="F59" s="290"/>
      <c r="G59" s="290"/>
      <c r="H59" s="290"/>
      <c r="I59" s="290"/>
      <c r="J59" s="290"/>
      <c r="K59" s="126"/>
    </row>
    <row r="60" spans="2:11">
      <c r="I60" s="53"/>
      <c r="J60" s="291" t="s">
        <v>84</v>
      </c>
    </row>
    <row r="68" spans="1:1">
      <c r="A68" s="292" t="s">
        <v>279</v>
      </c>
    </row>
  </sheetData>
  <sheetProtection password="C4DF" sheet="1"/>
  <mergeCells count="2">
    <mergeCell ref="H4:J4"/>
    <mergeCell ref="C7:J58"/>
  </mergeCells>
  <phoneticPr fontId="18"/>
  <pageMargins left="0.70866141732283472" right="0.59055118110236227" top="0.59055118110236227" bottom="0.59055118110236227"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B1:Q33"/>
  <sheetViews>
    <sheetView showGridLines="0" showZeros="0" view="pageBreakPreview" zoomScale="75" zoomScaleNormal="100" zoomScaleSheetLayoutView="75" workbookViewId="0">
      <selection activeCell="H9" sqref="H9"/>
    </sheetView>
  </sheetViews>
  <sheetFormatPr defaultRowHeight="13.5"/>
  <cols>
    <col min="1" max="1" width="2.625" style="37" customWidth="1"/>
    <col min="2" max="2" width="2.25" style="37" customWidth="1"/>
    <col min="3" max="3" width="4.625" style="37" customWidth="1"/>
    <col min="4" max="4" width="9.375" style="37" customWidth="1"/>
    <col min="5" max="5" width="15.625" style="37" customWidth="1"/>
    <col min="6" max="6" width="26.875" style="37" customWidth="1"/>
    <col min="7" max="7" width="38" style="37" customWidth="1"/>
    <col min="8" max="8" width="10.625" style="37" customWidth="1"/>
    <col min="9" max="9" width="9.375" style="37" hidden="1" customWidth="1"/>
    <col min="10" max="10" width="10.625" style="37" customWidth="1"/>
    <col min="11" max="15" width="11.125" style="37" customWidth="1"/>
    <col min="16" max="16" width="25.5" style="37" customWidth="1"/>
    <col min="17" max="17" width="1.5" style="37" customWidth="1"/>
    <col min="18" max="16384" width="9" style="37"/>
  </cols>
  <sheetData>
    <row r="1" spans="2:17">
      <c r="O1" s="269" t="s">
        <v>268</v>
      </c>
      <c r="P1" s="270" t="e">
        <f>IF(#REF!="","",#REF!)</f>
        <v>#REF!</v>
      </c>
    </row>
    <row r="2" spans="2:17" ht="21" customHeight="1">
      <c r="B2" s="126"/>
      <c r="C2" s="126" t="s">
        <v>282</v>
      </c>
      <c r="D2" s="126"/>
      <c r="E2" s="126"/>
      <c r="F2" s="126"/>
      <c r="G2" s="126"/>
      <c r="H2" s="126"/>
      <c r="I2" s="126"/>
      <c r="J2" s="126"/>
      <c r="K2" s="126"/>
      <c r="L2" s="126"/>
      <c r="M2" s="126"/>
      <c r="P2" s="55" t="s">
        <v>968</v>
      </c>
      <c r="Q2" s="126"/>
    </row>
    <row r="3" spans="2:17" ht="9.75" customHeight="1">
      <c r="B3" s="126"/>
      <c r="C3" s="126"/>
      <c r="D3" s="126"/>
      <c r="E3" s="126"/>
      <c r="F3" s="126"/>
      <c r="G3" s="126"/>
      <c r="H3" s="126"/>
      <c r="I3" s="126"/>
      <c r="J3" s="126"/>
      <c r="K3" s="126"/>
      <c r="L3" s="126"/>
      <c r="M3" s="126"/>
      <c r="N3" s="126"/>
      <c r="O3" s="126"/>
      <c r="P3" s="271" t="e">
        <f>#REF!</f>
        <v>#REF!</v>
      </c>
      <c r="Q3" s="126"/>
    </row>
    <row r="4" spans="2:17" ht="18" customHeight="1">
      <c r="B4" s="126"/>
      <c r="C4" s="555" t="s">
        <v>89</v>
      </c>
      <c r="D4" s="729" t="s">
        <v>68</v>
      </c>
      <c r="E4" s="734"/>
      <c r="F4" s="730"/>
      <c r="G4" s="746" t="s">
        <v>491</v>
      </c>
      <c r="H4" s="729" t="s">
        <v>69</v>
      </c>
      <c r="I4" s="730"/>
      <c r="J4" s="746" t="s">
        <v>70</v>
      </c>
      <c r="K4" s="729" t="s">
        <v>71</v>
      </c>
      <c r="L4" s="734"/>
      <c r="M4" s="734"/>
      <c r="N4" s="734"/>
      <c r="O4" s="730"/>
      <c r="P4" s="746" t="s">
        <v>72</v>
      </c>
      <c r="Q4" s="126"/>
    </row>
    <row r="5" spans="2:17" ht="17.25" customHeight="1">
      <c r="B5" s="126"/>
      <c r="C5" s="556"/>
      <c r="D5" s="748"/>
      <c r="E5" s="749"/>
      <c r="F5" s="750"/>
      <c r="G5" s="753"/>
      <c r="H5" s="740" t="s">
        <v>73</v>
      </c>
      <c r="I5" s="741"/>
      <c r="J5" s="753"/>
      <c r="K5" s="735"/>
      <c r="L5" s="736"/>
      <c r="M5" s="736"/>
      <c r="N5" s="736"/>
      <c r="O5" s="737"/>
      <c r="P5" s="753"/>
      <c r="Q5" s="126"/>
    </row>
    <row r="6" spans="2:17" ht="13.5" customHeight="1">
      <c r="B6" s="126"/>
      <c r="C6" s="556"/>
      <c r="D6" s="735"/>
      <c r="E6" s="736"/>
      <c r="F6" s="737"/>
      <c r="G6" s="753"/>
      <c r="H6" s="743" t="s">
        <v>74</v>
      </c>
      <c r="I6" s="743" t="s">
        <v>75</v>
      </c>
      <c r="J6" s="753"/>
      <c r="K6" s="731" t="s">
        <v>257</v>
      </c>
      <c r="L6" s="731" t="s">
        <v>258</v>
      </c>
      <c r="M6" s="731" t="s">
        <v>259</v>
      </c>
      <c r="N6" s="731" t="s">
        <v>260</v>
      </c>
      <c r="O6" s="731" t="s">
        <v>261</v>
      </c>
      <c r="P6" s="753"/>
      <c r="Q6" s="126"/>
    </row>
    <row r="7" spans="2:17" ht="27.75" customHeight="1">
      <c r="B7" s="126"/>
      <c r="C7" s="556"/>
      <c r="D7" s="746" t="s">
        <v>175</v>
      </c>
      <c r="E7" s="751" t="s">
        <v>250</v>
      </c>
      <c r="F7" s="752"/>
      <c r="G7" s="753"/>
      <c r="H7" s="744"/>
      <c r="I7" s="744"/>
      <c r="J7" s="753"/>
      <c r="K7" s="732"/>
      <c r="L7" s="732"/>
      <c r="M7" s="732"/>
      <c r="N7" s="732"/>
      <c r="O7" s="732"/>
      <c r="P7" s="753"/>
      <c r="Q7" s="126"/>
    </row>
    <row r="8" spans="2:17" ht="27.75" customHeight="1">
      <c r="B8" s="126"/>
      <c r="C8" s="557"/>
      <c r="D8" s="747"/>
      <c r="E8" s="272" t="s">
        <v>176</v>
      </c>
      <c r="F8" s="272" t="s">
        <v>177</v>
      </c>
      <c r="G8" s="747"/>
      <c r="H8" s="745"/>
      <c r="I8" s="745"/>
      <c r="J8" s="747"/>
      <c r="K8" s="733"/>
      <c r="L8" s="733"/>
      <c r="M8" s="733"/>
      <c r="N8" s="733"/>
      <c r="O8" s="733"/>
      <c r="P8" s="747"/>
      <c r="Q8" s="126"/>
    </row>
    <row r="9" spans="2:17" ht="30" customHeight="1">
      <c r="B9" s="126"/>
      <c r="C9" s="156">
        <v>1</v>
      </c>
      <c r="D9" s="273" t="str">
        <f t="shared" ref="D9:D23" si="0">区分番号</f>
        <v/>
      </c>
      <c r="E9" s="274" t="str">
        <f t="shared" ref="E9:E23" si="1">大区分_</f>
        <v/>
      </c>
      <c r="F9" s="274">
        <f t="shared" ref="F9:F23" si="2">中区分</f>
        <v>0</v>
      </c>
      <c r="G9" s="275">
        <f t="shared" ref="G9:G23" si="3">対策名称</f>
        <v>0</v>
      </c>
      <c r="H9" s="32"/>
      <c r="I9" s="5"/>
      <c r="J9" s="276">
        <f t="shared" ref="J9:J23" si="4">実施時期</f>
        <v>0</v>
      </c>
      <c r="K9" s="32"/>
      <c r="L9" s="32"/>
      <c r="M9" s="32"/>
      <c r="N9" s="32"/>
      <c r="O9" s="32"/>
      <c r="P9" s="277">
        <f>備考</f>
        <v>0</v>
      </c>
      <c r="Q9" s="126"/>
    </row>
    <row r="10" spans="2:17" ht="30" customHeight="1">
      <c r="B10" s="126"/>
      <c r="C10" s="156">
        <v>2</v>
      </c>
      <c r="D10" s="273" t="str">
        <f t="shared" si="0"/>
        <v/>
      </c>
      <c r="E10" s="274" t="str">
        <f t="shared" si="1"/>
        <v/>
      </c>
      <c r="F10" s="274">
        <f t="shared" si="2"/>
        <v>0</v>
      </c>
      <c r="G10" s="275">
        <f t="shared" si="3"/>
        <v>0</v>
      </c>
      <c r="H10" s="32"/>
      <c r="I10" s="5"/>
      <c r="J10" s="276">
        <f t="shared" si="4"/>
        <v>0</v>
      </c>
      <c r="K10" s="32"/>
      <c r="L10" s="32"/>
      <c r="M10" s="32"/>
      <c r="N10" s="32"/>
      <c r="O10" s="32"/>
      <c r="P10" s="277">
        <f t="shared" ref="P10:P23" si="5">備考</f>
        <v>0</v>
      </c>
      <c r="Q10" s="126"/>
    </row>
    <row r="11" spans="2:17" ht="30" customHeight="1">
      <c r="B11" s="126"/>
      <c r="C11" s="156">
        <v>3</v>
      </c>
      <c r="D11" s="273" t="str">
        <f t="shared" si="0"/>
        <v/>
      </c>
      <c r="E11" s="274" t="str">
        <f t="shared" si="1"/>
        <v/>
      </c>
      <c r="F11" s="274">
        <f t="shared" si="2"/>
        <v>0</v>
      </c>
      <c r="G11" s="275">
        <f t="shared" si="3"/>
        <v>0</v>
      </c>
      <c r="H11" s="32"/>
      <c r="I11" s="5"/>
      <c r="J11" s="276">
        <f t="shared" si="4"/>
        <v>0</v>
      </c>
      <c r="K11" s="32"/>
      <c r="L11" s="32"/>
      <c r="M11" s="32"/>
      <c r="N11" s="32"/>
      <c r="O11" s="32"/>
      <c r="P11" s="277">
        <f t="shared" si="5"/>
        <v>0</v>
      </c>
      <c r="Q11" s="126"/>
    </row>
    <row r="12" spans="2:17" ht="30" customHeight="1">
      <c r="B12" s="126"/>
      <c r="C12" s="156">
        <v>4</v>
      </c>
      <c r="D12" s="273" t="str">
        <f t="shared" si="0"/>
        <v/>
      </c>
      <c r="E12" s="274" t="str">
        <f t="shared" si="1"/>
        <v/>
      </c>
      <c r="F12" s="274">
        <f t="shared" si="2"/>
        <v>0</v>
      </c>
      <c r="G12" s="275">
        <f t="shared" si="3"/>
        <v>0</v>
      </c>
      <c r="H12" s="32"/>
      <c r="I12" s="5"/>
      <c r="J12" s="276">
        <f t="shared" si="4"/>
        <v>0</v>
      </c>
      <c r="K12" s="32"/>
      <c r="L12" s="32"/>
      <c r="M12" s="32"/>
      <c r="N12" s="32"/>
      <c r="O12" s="32"/>
      <c r="P12" s="277">
        <f t="shared" si="5"/>
        <v>0</v>
      </c>
      <c r="Q12" s="126"/>
    </row>
    <row r="13" spans="2:17" ht="30" customHeight="1">
      <c r="B13" s="126"/>
      <c r="C13" s="156">
        <v>5</v>
      </c>
      <c r="D13" s="273" t="str">
        <f t="shared" si="0"/>
        <v/>
      </c>
      <c r="E13" s="274" t="str">
        <f t="shared" si="1"/>
        <v/>
      </c>
      <c r="F13" s="274">
        <f t="shared" si="2"/>
        <v>0</v>
      </c>
      <c r="G13" s="275">
        <f t="shared" si="3"/>
        <v>0</v>
      </c>
      <c r="H13" s="32"/>
      <c r="I13" s="5"/>
      <c r="J13" s="276">
        <f t="shared" si="4"/>
        <v>0</v>
      </c>
      <c r="K13" s="32"/>
      <c r="L13" s="32"/>
      <c r="M13" s="32"/>
      <c r="N13" s="32"/>
      <c r="O13" s="32"/>
      <c r="P13" s="277">
        <f t="shared" si="5"/>
        <v>0</v>
      </c>
      <c r="Q13" s="126"/>
    </row>
    <row r="14" spans="2:17" ht="30" customHeight="1">
      <c r="B14" s="126"/>
      <c r="C14" s="156">
        <v>6</v>
      </c>
      <c r="D14" s="273" t="str">
        <f t="shared" si="0"/>
        <v/>
      </c>
      <c r="E14" s="274" t="str">
        <f t="shared" si="1"/>
        <v/>
      </c>
      <c r="F14" s="274">
        <f t="shared" si="2"/>
        <v>0</v>
      </c>
      <c r="G14" s="275">
        <f>対策名称</f>
        <v>0</v>
      </c>
      <c r="H14" s="32"/>
      <c r="I14" s="5"/>
      <c r="J14" s="276">
        <f t="shared" si="4"/>
        <v>0</v>
      </c>
      <c r="K14" s="32"/>
      <c r="L14" s="32"/>
      <c r="M14" s="32"/>
      <c r="N14" s="32"/>
      <c r="O14" s="32"/>
      <c r="P14" s="277">
        <f t="shared" si="5"/>
        <v>0</v>
      </c>
      <c r="Q14" s="126"/>
    </row>
    <row r="15" spans="2:17" ht="30" customHeight="1">
      <c r="B15" s="126"/>
      <c r="C15" s="156">
        <v>7</v>
      </c>
      <c r="D15" s="273" t="str">
        <f t="shared" si="0"/>
        <v/>
      </c>
      <c r="E15" s="274" t="str">
        <f t="shared" si="1"/>
        <v/>
      </c>
      <c r="F15" s="274">
        <f t="shared" si="2"/>
        <v>0</v>
      </c>
      <c r="G15" s="275">
        <f t="shared" si="3"/>
        <v>0</v>
      </c>
      <c r="H15" s="32"/>
      <c r="I15" s="5"/>
      <c r="J15" s="276">
        <f t="shared" si="4"/>
        <v>0</v>
      </c>
      <c r="K15" s="32"/>
      <c r="L15" s="32"/>
      <c r="M15" s="32"/>
      <c r="N15" s="32"/>
      <c r="O15" s="32"/>
      <c r="P15" s="277">
        <f t="shared" si="5"/>
        <v>0</v>
      </c>
      <c r="Q15" s="126"/>
    </row>
    <row r="16" spans="2:17" ht="30" customHeight="1">
      <c r="B16" s="126"/>
      <c r="C16" s="156">
        <v>8</v>
      </c>
      <c r="D16" s="273" t="str">
        <f t="shared" si="0"/>
        <v/>
      </c>
      <c r="E16" s="274" t="str">
        <f t="shared" si="1"/>
        <v/>
      </c>
      <c r="F16" s="274">
        <f t="shared" si="2"/>
        <v>0</v>
      </c>
      <c r="G16" s="275">
        <f t="shared" si="3"/>
        <v>0</v>
      </c>
      <c r="H16" s="32"/>
      <c r="I16" s="5"/>
      <c r="J16" s="276">
        <f t="shared" si="4"/>
        <v>0</v>
      </c>
      <c r="K16" s="32"/>
      <c r="L16" s="32"/>
      <c r="M16" s="32"/>
      <c r="N16" s="32"/>
      <c r="O16" s="32"/>
      <c r="P16" s="277">
        <f t="shared" si="5"/>
        <v>0</v>
      </c>
      <c r="Q16" s="126"/>
    </row>
    <row r="17" spans="2:17" ht="30" customHeight="1">
      <c r="B17" s="126"/>
      <c r="C17" s="156">
        <v>9</v>
      </c>
      <c r="D17" s="273" t="str">
        <f t="shared" si="0"/>
        <v/>
      </c>
      <c r="E17" s="274" t="str">
        <f t="shared" si="1"/>
        <v/>
      </c>
      <c r="F17" s="274">
        <f t="shared" si="2"/>
        <v>0</v>
      </c>
      <c r="G17" s="275">
        <f t="shared" si="3"/>
        <v>0</v>
      </c>
      <c r="H17" s="32"/>
      <c r="I17" s="5"/>
      <c r="J17" s="276">
        <f t="shared" si="4"/>
        <v>0</v>
      </c>
      <c r="K17" s="32"/>
      <c r="L17" s="32"/>
      <c r="M17" s="32"/>
      <c r="N17" s="32"/>
      <c r="O17" s="32"/>
      <c r="P17" s="277">
        <f t="shared" si="5"/>
        <v>0</v>
      </c>
      <c r="Q17" s="126"/>
    </row>
    <row r="18" spans="2:17" ht="30" customHeight="1">
      <c r="B18" s="126"/>
      <c r="C18" s="278">
        <v>10</v>
      </c>
      <c r="D18" s="273" t="str">
        <f t="shared" si="0"/>
        <v/>
      </c>
      <c r="E18" s="274" t="str">
        <f t="shared" si="1"/>
        <v/>
      </c>
      <c r="F18" s="274">
        <f t="shared" si="2"/>
        <v>0</v>
      </c>
      <c r="G18" s="275">
        <f t="shared" si="3"/>
        <v>0</v>
      </c>
      <c r="H18" s="33"/>
      <c r="I18" s="5"/>
      <c r="J18" s="276">
        <f t="shared" si="4"/>
        <v>0</v>
      </c>
      <c r="K18" s="33"/>
      <c r="L18" s="33"/>
      <c r="M18" s="33"/>
      <c r="N18" s="33"/>
      <c r="O18" s="33"/>
      <c r="P18" s="277">
        <f t="shared" si="5"/>
        <v>0</v>
      </c>
      <c r="Q18" s="126"/>
    </row>
    <row r="19" spans="2:17" ht="30" customHeight="1">
      <c r="B19" s="126"/>
      <c r="C19" s="278">
        <v>11</v>
      </c>
      <c r="D19" s="273" t="str">
        <f t="shared" si="0"/>
        <v/>
      </c>
      <c r="E19" s="274" t="str">
        <f t="shared" si="1"/>
        <v/>
      </c>
      <c r="F19" s="274">
        <f t="shared" si="2"/>
        <v>0</v>
      </c>
      <c r="G19" s="275">
        <f t="shared" si="3"/>
        <v>0</v>
      </c>
      <c r="H19" s="33"/>
      <c r="I19" s="5"/>
      <c r="J19" s="276">
        <f t="shared" si="4"/>
        <v>0</v>
      </c>
      <c r="K19" s="33"/>
      <c r="L19" s="33"/>
      <c r="M19" s="33"/>
      <c r="N19" s="33"/>
      <c r="O19" s="33"/>
      <c r="P19" s="277">
        <f t="shared" si="5"/>
        <v>0</v>
      </c>
      <c r="Q19" s="126"/>
    </row>
    <row r="20" spans="2:17" ht="30" customHeight="1">
      <c r="B20" s="126"/>
      <c r="C20" s="278">
        <v>12</v>
      </c>
      <c r="D20" s="273" t="str">
        <f t="shared" si="0"/>
        <v/>
      </c>
      <c r="E20" s="274" t="str">
        <f t="shared" si="1"/>
        <v/>
      </c>
      <c r="F20" s="274">
        <f t="shared" si="2"/>
        <v>0</v>
      </c>
      <c r="G20" s="275">
        <f t="shared" si="3"/>
        <v>0</v>
      </c>
      <c r="H20" s="33"/>
      <c r="I20" s="5"/>
      <c r="J20" s="276">
        <f t="shared" si="4"/>
        <v>0</v>
      </c>
      <c r="K20" s="33"/>
      <c r="L20" s="33"/>
      <c r="M20" s="33"/>
      <c r="N20" s="33"/>
      <c r="O20" s="33"/>
      <c r="P20" s="277">
        <f t="shared" si="5"/>
        <v>0</v>
      </c>
      <c r="Q20" s="126"/>
    </row>
    <row r="21" spans="2:17" ht="30" customHeight="1">
      <c r="B21" s="126"/>
      <c r="C21" s="278">
        <v>13</v>
      </c>
      <c r="D21" s="273" t="str">
        <f t="shared" si="0"/>
        <v/>
      </c>
      <c r="E21" s="274" t="str">
        <f t="shared" si="1"/>
        <v/>
      </c>
      <c r="F21" s="274">
        <f t="shared" si="2"/>
        <v>0</v>
      </c>
      <c r="G21" s="275">
        <f t="shared" si="3"/>
        <v>0</v>
      </c>
      <c r="H21" s="33"/>
      <c r="I21" s="5"/>
      <c r="J21" s="276">
        <f t="shared" si="4"/>
        <v>0</v>
      </c>
      <c r="K21" s="33"/>
      <c r="L21" s="33"/>
      <c r="M21" s="33"/>
      <c r="N21" s="33"/>
      <c r="O21" s="33"/>
      <c r="P21" s="277">
        <f t="shared" si="5"/>
        <v>0</v>
      </c>
      <c r="Q21" s="126"/>
    </row>
    <row r="22" spans="2:17" ht="30" customHeight="1">
      <c r="B22" s="126"/>
      <c r="C22" s="278">
        <v>14</v>
      </c>
      <c r="D22" s="273" t="str">
        <f t="shared" si="0"/>
        <v/>
      </c>
      <c r="E22" s="274" t="str">
        <f t="shared" si="1"/>
        <v/>
      </c>
      <c r="F22" s="274">
        <f t="shared" si="2"/>
        <v>0</v>
      </c>
      <c r="G22" s="275">
        <f t="shared" si="3"/>
        <v>0</v>
      </c>
      <c r="H22" s="33"/>
      <c r="I22" s="5"/>
      <c r="J22" s="276">
        <f t="shared" si="4"/>
        <v>0</v>
      </c>
      <c r="K22" s="33"/>
      <c r="L22" s="33"/>
      <c r="M22" s="33"/>
      <c r="N22" s="33"/>
      <c r="O22" s="33"/>
      <c r="P22" s="277">
        <f t="shared" si="5"/>
        <v>0</v>
      </c>
      <c r="Q22" s="126"/>
    </row>
    <row r="23" spans="2:17" ht="30" customHeight="1">
      <c r="B23" s="126"/>
      <c r="C23" s="278">
        <v>15</v>
      </c>
      <c r="D23" s="273" t="str">
        <f t="shared" si="0"/>
        <v/>
      </c>
      <c r="E23" s="274" t="str">
        <f t="shared" si="1"/>
        <v/>
      </c>
      <c r="F23" s="274">
        <f t="shared" si="2"/>
        <v>0</v>
      </c>
      <c r="G23" s="275">
        <f t="shared" si="3"/>
        <v>0</v>
      </c>
      <c r="H23" s="33"/>
      <c r="I23" s="5"/>
      <c r="J23" s="276">
        <f t="shared" si="4"/>
        <v>0</v>
      </c>
      <c r="K23" s="33"/>
      <c r="L23" s="33"/>
      <c r="M23" s="33"/>
      <c r="N23" s="33"/>
      <c r="O23" s="33"/>
      <c r="P23" s="277">
        <f t="shared" si="5"/>
        <v>0</v>
      </c>
      <c r="Q23" s="126"/>
    </row>
    <row r="24" spans="2:17" ht="30" customHeight="1">
      <c r="B24" s="126"/>
      <c r="C24" s="738" t="s">
        <v>382</v>
      </c>
      <c r="D24" s="739"/>
      <c r="E24" s="739"/>
      <c r="F24" s="739"/>
      <c r="G24" s="742"/>
      <c r="H24" s="279">
        <f>SUM(H9:H23)</f>
        <v>0</v>
      </c>
      <c r="I24" s="280"/>
      <c r="J24" s="280"/>
      <c r="K24" s="279">
        <f>SUM(K9:K23)</f>
        <v>0</v>
      </c>
      <c r="L24" s="279">
        <f>SUM(L9:L23)</f>
        <v>0</v>
      </c>
      <c r="M24" s="279">
        <f>SUM(M9:M23)</f>
        <v>0</v>
      </c>
      <c r="N24" s="279">
        <f>SUM(N9:N23)</f>
        <v>0</v>
      </c>
      <c r="O24" s="279">
        <f>SUM(O9:O23)</f>
        <v>0</v>
      </c>
      <c r="P24" s="338"/>
      <c r="Q24" s="126"/>
    </row>
    <row r="25" spans="2:17" ht="30" customHeight="1">
      <c r="B25" s="126"/>
      <c r="C25" s="738" t="s">
        <v>958</v>
      </c>
      <c r="D25" s="739"/>
      <c r="E25" s="739"/>
      <c r="F25" s="739"/>
      <c r="G25" s="742"/>
      <c r="H25" s="33"/>
      <c r="I25" s="280"/>
      <c r="J25" s="280"/>
      <c r="K25" s="33"/>
      <c r="L25" s="33"/>
      <c r="M25" s="33"/>
      <c r="N25" s="33"/>
      <c r="O25" s="33"/>
      <c r="P25" s="338"/>
      <c r="Q25" s="126"/>
    </row>
    <row r="26" spans="2:17" ht="30" hidden="1" customHeight="1">
      <c r="B26" s="126"/>
      <c r="C26" s="738" t="s">
        <v>76</v>
      </c>
      <c r="D26" s="739"/>
      <c r="E26" s="739"/>
      <c r="F26" s="739"/>
      <c r="G26" s="742"/>
      <c r="H26" s="283"/>
      <c r="I26" s="281"/>
      <c r="J26" s="281"/>
      <c r="K26" s="282">
        <f>SUM(K24:K25)</f>
        <v>0</v>
      </c>
      <c r="L26" s="282">
        <f>SUM(L24:L25)</f>
        <v>0</v>
      </c>
      <c r="M26" s="282">
        <f>SUM(M24:M25)</f>
        <v>0</v>
      </c>
      <c r="N26" s="282">
        <f>SUM(N24:N25)</f>
        <v>0</v>
      </c>
      <c r="O26" s="282">
        <f>SUM(O24:O25)</f>
        <v>0</v>
      </c>
      <c r="P26" s="338"/>
      <c r="Q26" s="126"/>
    </row>
    <row r="27" spans="2:17" ht="30" customHeight="1">
      <c r="B27" s="126"/>
      <c r="C27" s="738" t="s">
        <v>497</v>
      </c>
      <c r="D27" s="739"/>
      <c r="E27" s="739"/>
      <c r="F27" s="739"/>
      <c r="G27" s="739"/>
      <c r="H27" s="284"/>
      <c r="I27" s="284"/>
      <c r="J27" s="285"/>
      <c r="K27" s="33"/>
      <c r="L27" s="33"/>
      <c r="M27" s="33"/>
      <c r="N27" s="33"/>
      <c r="O27" s="33"/>
      <c r="P27" s="338"/>
      <c r="Q27" s="126"/>
    </row>
    <row r="28" spans="2:17" ht="30" customHeight="1">
      <c r="B28" s="126"/>
      <c r="C28" s="738" t="s">
        <v>77</v>
      </c>
      <c r="D28" s="739"/>
      <c r="E28" s="739"/>
      <c r="F28" s="739"/>
      <c r="G28" s="739"/>
      <c r="H28" s="284"/>
      <c r="I28" s="284"/>
      <c r="J28" s="285"/>
      <c r="K28" s="282">
        <f>SUM(K26:K27)</f>
        <v>0</v>
      </c>
      <c r="L28" s="282">
        <f>SUM(L26:L27)</f>
        <v>0</v>
      </c>
      <c r="M28" s="282">
        <f>SUM(M26:M27)</f>
        <v>0</v>
      </c>
      <c r="N28" s="282">
        <f>SUM(N26:N27)</f>
        <v>0</v>
      </c>
      <c r="O28" s="282">
        <f>SUM(O26:O27)</f>
        <v>0</v>
      </c>
      <c r="P28" s="286"/>
      <c r="Q28" s="126"/>
    </row>
    <row r="29" spans="2:17">
      <c r="B29" s="126"/>
      <c r="C29" s="126"/>
      <c r="D29" s="126"/>
      <c r="E29" s="126"/>
      <c r="F29" s="126"/>
      <c r="G29" s="126"/>
      <c r="H29" s="126"/>
      <c r="I29" s="126"/>
      <c r="J29" s="126"/>
      <c r="K29" s="126"/>
      <c r="L29" s="126"/>
      <c r="M29" s="126"/>
      <c r="N29" s="126"/>
      <c r="O29" s="126"/>
      <c r="P29" s="126"/>
      <c r="Q29" s="126"/>
    </row>
    <row r="30" spans="2:17">
      <c r="O30" s="37" t="s">
        <v>83</v>
      </c>
    </row>
    <row r="33" spans="3:3">
      <c r="C33" s="287"/>
    </row>
  </sheetData>
  <sheetProtection password="C4DF" sheet="1"/>
  <mergeCells count="22">
    <mergeCell ref="P4:P8"/>
    <mergeCell ref="J4:J8"/>
    <mergeCell ref="K6:K8"/>
    <mergeCell ref="L6:L8"/>
    <mergeCell ref="M6:M8"/>
    <mergeCell ref="N6:N8"/>
    <mergeCell ref="H6:H8"/>
    <mergeCell ref="D7:D8"/>
    <mergeCell ref="D4:F6"/>
    <mergeCell ref="E7:F7"/>
    <mergeCell ref="G4:G8"/>
    <mergeCell ref="I6:I8"/>
    <mergeCell ref="C4:C8"/>
    <mergeCell ref="H4:I4"/>
    <mergeCell ref="O6:O8"/>
    <mergeCell ref="K4:O5"/>
    <mergeCell ref="C28:G28"/>
    <mergeCell ref="H5:I5"/>
    <mergeCell ref="C24:G24"/>
    <mergeCell ref="C25:G25"/>
    <mergeCell ref="C26:G26"/>
    <mergeCell ref="C27:G27"/>
  </mergeCells>
  <phoneticPr fontId="4"/>
  <pageMargins left="0.59055118110236227" right="0.59055118110236227" top="0.59055118110236227" bottom="0.59055118110236227" header="0.31496062992125984" footer="0.31496062992125984"/>
  <pageSetup paperSize="9" scale="68" orientation="landscape" r:id="rId1"/>
  <ignoredErrors>
    <ignoredError sqref="J24"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DQ51"/>
  <sheetViews>
    <sheetView workbookViewId="0">
      <pane xSplit="1" topLeftCell="B1" activePane="topRight" state="frozen"/>
      <selection pane="topRight" activeCell="B50" sqref="B50"/>
    </sheetView>
  </sheetViews>
  <sheetFormatPr defaultRowHeight="11.25"/>
  <cols>
    <col min="1" max="1" width="20.625" style="339" customWidth="1"/>
    <col min="2" max="121" width="5.625" style="339" customWidth="1"/>
    <col min="122" max="16384" width="9" style="339"/>
  </cols>
  <sheetData>
    <row r="1" spans="1:77">
      <c r="A1" s="339" t="s">
        <v>828</v>
      </c>
      <c r="B1" s="339" t="s">
        <v>512</v>
      </c>
      <c r="C1" s="339" t="s">
        <v>513</v>
      </c>
      <c r="D1" s="339" t="s">
        <v>514</v>
      </c>
      <c r="E1" s="339" t="s">
        <v>515</v>
      </c>
      <c r="F1" s="339" t="s">
        <v>516</v>
      </c>
      <c r="G1" s="339" t="s">
        <v>517</v>
      </c>
      <c r="H1" s="339" t="s">
        <v>518</v>
      </c>
      <c r="I1" s="339" t="s">
        <v>519</v>
      </c>
      <c r="J1" s="339" t="s">
        <v>520</v>
      </c>
      <c r="K1" s="339" t="s">
        <v>521</v>
      </c>
      <c r="L1" s="339" t="s">
        <v>522</v>
      </c>
      <c r="M1" s="339" t="s">
        <v>523</v>
      </c>
      <c r="N1" s="339" t="s">
        <v>524</v>
      </c>
      <c r="O1" s="339" t="s">
        <v>525</v>
      </c>
      <c r="P1" s="339" t="s">
        <v>526</v>
      </c>
      <c r="Q1" s="339" t="s">
        <v>527</v>
      </c>
      <c r="R1" s="339" t="s">
        <v>528</v>
      </c>
      <c r="S1" s="339" t="s">
        <v>529</v>
      </c>
      <c r="T1" s="339" t="s">
        <v>530</v>
      </c>
      <c r="U1" s="339" t="s">
        <v>531</v>
      </c>
      <c r="V1" s="339" t="s">
        <v>532</v>
      </c>
    </row>
    <row r="2" spans="1:77">
      <c r="B2" s="339" t="e">
        <f>#REF!</f>
        <v>#REF!</v>
      </c>
      <c r="C2" s="340" t="e">
        <f>#REF!</f>
        <v>#REF!</v>
      </c>
      <c r="D2" s="340" t="e">
        <f>#REF!</f>
        <v>#REF!</v>
      </c>
      <c r="E2" s="339" t="e">
        <f>#REF!</f>
        <v>#REF!</v>
      </c>
      <c r="F2" s="339" t="e">
        <f>#REF!</f>
        <v>#REF!</v>
      </c>
      <c r="G2" s="339" t="e">
        <f>#REF!</f>
        <v>#REF!</v>
      </c>
      <c r="H2" s="339" t="e">
        <f>#REF!</f>
        <v>#REF!</v>
      </c>
      <c r="I2" s="339" t="e">
        <f>#REF!</f>
        <v>#REF!</v>
      </c>
      <c r="J2" s="339" t="e">
        <f>#REF!</f>
        <v>#REF!</v>
      </c>
      <c r="K2" s="339" t="e">
        <f>#REF!</f>
        <v>#REF!</v>
      </c>
      <c r="L2" s="339" t="e">
        <f>#REF!</f>
        <v>#REF!</v>
      </c>
      <c r="M2" s="339" t="e">
        <f>#REF!</f>
        <v>#REF!</v>
      </c>
      <c r="N2" s="339" t="e">
        <f>#REF!</f>
        <v>#REF!</v>
      </c>
      <c r="O2" s="339" t="e">
        <f>#REF!</f>
        <v>#REF!</v>
      </c>
      <c r="P2" s="339" t="e">
        <f>#REF!</f>
        <v>#REF!</v>
      </c>
      <c r="Q2" s="339" t="e">
        <f>#REF!</f>
        <v>#REF!</v>
      </c>
      <c r="R2" s="339" t="e">
        <f>#REF!</f>
        <v>#REF!</v>
      </c>
      <c r="S2" s="339" t="e">
        <f>#REF!</f>
        <v>#REF!</v>
      </c>
      <c r="T2" s="341" t="e">
        <f>#REF!</f>
        <v>#REF!</v>
      </c>
      <c r="U2" s="341" t="e">
        <f>#REF!</f>
        <v>#REF!</v>
      </c>
      <c r="V2" s="342" t="e">
        <f>#REF!</f>
        <v>#REF!</v>
      </c>
    </row>
    <row r="3" spans="1:77">
      <c r="A3" s="339" t="s">
        <v>829</v>
      </c>
      <c r="B3" s="339" t="s">
        <v>533</v>
      </c>
      <c r="C3" s="339" t="s">
        <v>534</v>
      </c>
      <c r="D3" s="339" t="s">
        <v>535</v>
      </c>
      <c r="E3" s="339" t="s">
        <v>536</v>
      </c>
      <c r="F3" s="339" t="s">
        <v>537</v>
      </c>
      <c r="G3" s="339" t="s">
        <v>538</v>
      </c>
      <c r="H3" s="339" t="s">
        <v>539</v>
      </c>
      <c r="I3" s="339" t="s">
        <v>540</v>
      </c>
      <c r="J3" s="339" t="s">
        <v>541</v>
      </c>
      <c r="K3" s="339" t="s">
        <v>542</v>
      </c>
      <c r="L3" s="339" t="s">
        <v>543</v>
      </c>
      <c r="M3" s="339" t="s">
        <v>544</v>
      </c>
      <c r="N3" s="339" t="s">
        <v>545</v>
      </c>
      <c r="O3" s="339" t="s">
        <v>546</v>
      </c>
      <c r="P3" s="339" t="s">
        <v>547</v>
      </c>
      <c r="Q3" s="339" t="s">
        <v>548</v>
      </c>
      <c r="R3" s="339" t="s">
        <v>549</v>
      </c>
      <c r="S3" s="339" t="s">
        <v>550</v>
      </c>
      <c r="T3" s="339" t="s">
        <v>551</v>
      </c>
      <c r="U3" s="339" t="s">
        <v>552</v>
      </c>
      <c r="V3" s="339" t="s">
        <v>553</v>
      </c>
      <c r="W3" s="339" t="s">
        <v>554</v>
      </c>
      <c r="X3" s="339" t="s">
        <v>555</v>
      </c>
      <c r="Y3" s="339" t="s">
        <v>556</v>
      </c>
      <c r="Z3" s="339" t="s">
        <v>557</v>
      </c>
      <c r="AA3" s="339" t="s">
        <v>558</v>
      </c>
      <c r="AB3" s="339" t="s">
        <v>559</v>
      </c>
      <c r="AC3" s="339" t="s">
        <v>560</v>
      </c>
      <c r="AD3" s="339" t="s">
        <v>561</v>
      </c>
      <c r="AE3" s="339" t="s">
        <v>562</v>
      </c>
      <c r="AF3" s="339" t="s">
        <v>563</v>
      </c>
      <c r="AG3" s="339" t="s">
        <v>564</v>
      </c>
      <c r="AH3" s="339" t="s">
        <v>565</v>
      </c>
      <c r="AI3" s="339" t="s">
        <v>566</v>
      </c>
      <c r="AJ3" s="339" t="s">
        <v>567</v>
      </c>
      <c r="AK3" s="339" t="s">
        <v>568</v>
      </c>
      <c r="AL3" s="339" t="s">
        <v>569</v>
      </c>
      <c r="AM3" s="339" t="s">
        <v>570</v>
      </c>
      <c r="AN3" s="339" t="s">
        <v>571</v>
      </c>
      <c r="AO3" s="339" t="s">
        <v>572</v>
      </c>
      <c r="AP3" s="339" t="s">
        <v>573</v>
      </c>
      <c r="AQ3" s="339" t="s">
        <v>574</v>
      </c>
      <c r="AR3" s="339" t="s">
        <v>575</v>
      </c>
      <c r="AS3" s="339" t="s">
        <v>576</v>
      </c>
      <c r="AT3" s="339" t="s">
        <v>577</v>
      </c>
      <c r="AU3" s="339" t="s">
        <v>578</v>
      </c>
      <c r="AV3" s="339" t="s">
        <v>579</v>
      </c>
      <c r="AW3" s="339" t="s">
        <v>580</v>
      </c>
      <c r="AX3" s="339" t="s">
        <v>581</v>
      </c>
      <c r="AY3" s="339" t="s">
        <v>582</v>
      </c>
      <c r="AZ3" s="339" t="s">
        <v>583</v>
      </c>
      <c r="BA3" s="339" t="s">
        <v>584</v>
      </c>
      <c r="BB3" s="339" t="s">
        <v>585</v>
      </c>
      <c r="BC3" s="339" t="s">
        <v>586</v>
      </c>
      <c r="BD3" s="339" t="s">
        <v>587</v>
      </c>
      <c r="BE3" s="339" t="s">
        <v>588</v>
      </c>
      <c r="BF3" s="339" t="s">
        <v>589</v>
      </c>
      <c r="BG3" s="339" t="s">
        <v>590</v>
      </c>
      <c r="BH3" s="339" t="s">
        <v>591</v>
      </c>
      <c r="BI3" s="339" t="s">
        <v>592</v>
      </c>
      <c r="BJ3" s="339" t="s">
        <v>593</v>
      </c>
      <c r="BK3" s="339" t="s">
        <v>594</v>
      </c>
      <c r="BL3" s="339" t="s">
        <v>595</v>
      </c>
      <c r="BM3" s="339" t="s">
        <v>596</v>
      </c>
      <c r="BN3" s="339" t="s">
        <v>597</v>
      </c>
      <c r="BO3" s="339" t="s">
        <v>598</v>
      </c>
      <c r="BP3" s="339" t="s">
        <v>599</v>
      </c>
      <c r="BQ3" s="339" t="s">
        <v>600</v>
      </c>
      <c r="BR3" s="339" t="s">
        <v>601</v>
      </c>
      <c r="BS3" s="339" t="s">
        <v>602</v>
      </c>
      <c r="BT3" s="339" t="s">
        <v>603</v>
      </c>
      <c r="BU3" s="339" t="s">
        <v>604</v>
      </c>
      <c r="BV3" s="339" t="s">
        <v>605</v>
      </c>
      <c r="BW3" s="339" t="s">
        <v>606</v>
      </c>
      <c r="BX3" s="339" t="s">
        <v>607</v>
      </c>
      <c r="BY3" s="339" t="s">
        <v>608</v>
      </c>
    </row>
    <row r="4" spans="1:77">
      <c r="B4" s="339">
        <f>'B事業所(2)'!K8</f>
        <v>0</v>
      </c>
      <c r="C4" s="339">
        <f>'B事業所(2)'!L8</f>
        <v>0</v>
      </c>
      <c r="D4" s="339">
        <f>'B事業所(2)'!M8</f>
        <v>0</v>
      </c>
      <c r="E4" s="339">
        <f>'B事業所(2)'!N8</f>
        <v>0</v>
      </c>
      <c r="F4" s="339">
        <f>'B事業所(2)'!O8</f>
        <v>0</v>
      </c>
      <c r="G4" s="339">
        <f>'B事業所(2)'!K10</f>
        <v>0</v>
      </c>
      <c r="H4" s="339">
        <f>'B事業所(2)'!L10</f>
        <v>0</v>
      </c>
      <c r="I4" s="339">
        <f>'B事業所(2)'!M10</f>
        <v>0</v>
      </c>
      <c r="J4" s="339">
        <f>'B事業所(2)'!N10</f>
        <v>0</v>
      </c>
      <c r="K4" s="339">
        <f>'B事業所(2)'!O10</f>
        <v>0</v>
      </c>
      <c r="L4" s="339">
        <f>'B事業所(2)'!K12</f>
        <v>0</v>
      </c>
      <c r="M4" s="339">
        <f>'B事業所(2)'!L12</f>
        <v>0</v>
      </c>
      <c r="N4" s="339">
        <f>'B事業所(2)'!M12</f>
        <v>0</v>
      </c>
      <c r="O4" s="339">
        <f>'B事業所(2)'!N12</f>
        <v>0</v>
      </c>
      <c r="P4" s="339">
        <f>'B事業所(2)'!O12</f>
        <v>0</v>
      </c>
      <c r="Q4" s="339">
        <f>'B事業所(2)'!K14</f>
        <v>0</v>
      </c>
      <c r="R4" s="339">
        <f>'B事業所(2)'!L14</f>
        <v>0</v>
      </c>
      <c r="S4" s="339">
        <f>'B事業所(2)'!M14</f>
        <v>0</v>
      </c>
      <c r="T4" s="339">
        <f>'B事業所(2)'!N14</f>
        <v>0</v>
      </c>
      <c r="U4" s="339">
        <f>'B事業所(2)'!O14</f>
        <v>0</v>
      </c>
      <c r="V4" s="339">
        <f>'B事業所(2)'!K16</f>
        <v>0</v>
      </c>
      <c r="W4" s="339">
        <f>'B事業所(2)'!L16</f>
        <v>0</v>
      </c>
      <c r="X4" s="339">
        <f>'B事業所(2)'!M16</f>
        <v>0</v>
      </c>
      <c r="Y4" s="339">
        <f>'B事業所(2)'!N16</f>
        <v>0</v>
      </c>
      <c r="Z4" s="339">
        <f>'B事業所(2)'!O16</f>
        <v>0</v>
      </c>
      <c r="AA4" s="339">
        <f>'B事業所(2)'!K18</f>
        <v>0</v>
      </c>
      <c r="AB4" s="339">
        <f>'B事業所(2)'!L18</f>
        <v>0</v>
      </c>
      <c r="AC4" s="339">
        <f>'B事業所(2)'!M18</f>
        <v>0</v>
      </c>
      <c r="AD4" s="339">
        <f>'B事業所(2)'!N18</f>
        <v>0</v>
      </c>
      <c r="AE4" s="339">
        <f>'B事業所(2)'!O18</f>
        <v>0</v>
      </c>
      <c r="AF4" s="339">
        <f>'B事業所(2)'!K20</f>
        <v>0</v>
      </c>
      <c r="AG4" s="339">
        <f>'B事業所(2)'!L20</f>
        <v>0</v>
      </c>
      <c r="AH4" s="339">
        <f>'B事業所(2)'!M20</f>
        <v>0</v>
      </c>
      <c r="AI4" s="339">
        <f>'B事業所(2)'!N20</f>
        <v>0</v>
      </c>
      <c r="AJ4" s="339">
        <f>'B事業所(2)'!O20</f>
        <v>0</v>
      </c>
      <c r="AK4" s="339" t="str">
        <f>'B事業所(2)'!K29</f>
        <v/>
      </c>
      <c r="AL4" s="339" t="str">
        <f>'B事業所(2)'!L29</f>
        <v/>
      </c>
      <c r="AM4" s="339" t="str">
        <f>'B事業所(2)'!M29</f>
        <v/>
      </c>
      <c r="AN4" s="339" t="str">
        <f>'B事業所(2)'!N29</f>
        <v/>
      </c>
      <c r="AO4" s="339" t="str">
        <f>'B事業所(2)'!O29</f>
        <v/>
      </c>
      <c r="AP4" s="339" t="str">
        <f>'B事業所(2)'!I31</f>
        <v>t/年</v>
      </c>
      <c r="AQ4" s="339">
        <f>'B事業所(2)'!J31</f>
        <v>0</v>
      </c>
      <c r="AR4" s="339">
        <f>'B事業所(2)'!K31</f>
        <v>0</v>
      </c>
      <c r="AS4" s="339">
        <f>'B事業所(2)'!L31</f>
        <v>0</v>
      </c>
      <c r="AT4" s="339">
        <f>'B事業所(2)'!M31</f>
        <v>0</v>
      </c>
      <c r="AU4" s="339">
        <f>'B事業所(2)'!N31</f>
        <v>0</v>
      </c>
      <c r="AV4" s="339">
        <f>'B事業所(2)'!O31</f>
        <v>0</v>
      </c>
      <c r="AW4" s="339" t="str">
        <f>'B事業所(2)'!I32</f>
        <v>百万円/年</v>
      </c>
      <c r="AX4" s="339">
        <f>'B事業所(2)'!J32</f>
        <v>0</v>
      </c>
      <c r="AY4" s="339">
        <f>'B事業所(2)'!K32</f>
        <v>0</v>
      </c>
      <c r="AZ4" s="339">
        <f>'B事業所(2)'!L32</f>
        <v>0</v>
      </c>
      <c r="BA4" s="339">
        <f>'B事業所(2)'!M32</f>
        <v>0</v>
      </c>
      <c r="BB4" s="339">
        <f>'B事業所(2)'!N32</f>
        <v>0</v>
      </c>
      <c r="BC4" s="339">
        <f>'B事業所(2)'!O32</f>
        <v>0</v>
      </c>
      <c r="BD4" s="339" t="str">
        <f>'B事業所(2)'!I33</f>
        <v>人</v>
      </c>
      <c r="BE4" s="339">
        <f>'B事業所(2)'!J33</f>
        <v>0</v>
      </c>
      <c r="BF4" s="339">
        <f>'B事業所(2)'!K33</f>
        <v>0</v>
      </c>
      <c r="BG4" s="339">
        <f>'B事業所(2)'!L33</f>
        <v>0</v>
      </c>
      <c r="BH4" s="339">
        <f>'B事業所(2)'!M33</f>
        <v>0</v>
      </c>
      <c r="BI4" s="339">
        <f>'B事業所(2)'!N33</f>
        <v>0</v>
      </c>
      <c r="BJ4" s="339">
        <f>'B事業所(2)'!O33</f>
        <v>0</v>
      </c>
      <c r="BK4" s="339" t="str">
        <f>'B事業所(2)'!I34</f>
        <v>㎡</v>
      </c>
      <c r="BL4" s="339">
        <f>'B事業所(2)'!J34</f>
        <v>0</v>
      </c>
      <c r="BM4" s="339">
        <f>'B事業所(2)'!K34</f>
        <v>0</v>
      </c>
      <c r="BN4" s="339">
        <f>'B事業所(2)'!L34</f>
        <v>0</v>
      </c>
      <c r="BO4" s="339">
        <f>'B事業所(2)'!M34</f>
        <v>0</v>
      </c>
      <c r="BP4" s="339">
        <f>'B事業所(2)'!N34</f>
        <v>0</v>
      </c>
      <c r="BQ4" s="339">
        <f>'B事業所(2)'!O34</f>
        <v>0</v>
      </c>
      <c r="BR4" s="339" t="str">
        <f>'B事業所(2)'!H35</f>
        <v>（　　　　）</v>
      </c>
      <c r="BS4" s="339">
        <f>'B事業所(2)'!I35</f>
        <v>0</v>
      </c>
      <c r="BT4" s="339">
        <f>'B事業所(2)'!J35</f>
        <v>0</v>
      </c>
      <c r="BU4" s="339">
        <f>'B事業所(2)'!K35</f>
        <v>0</v>
      </c>
      <c r="BV4" s="339">
        <f>'B事業所(2)'!L35</f>
        <v>0</v>
      </c>
      <c r="BW4" s="339">
        <f>'B事業所(2)'!M35</f>
        <v>0</v>
      </c>
      <c r="BX4" s="339">
        <f>'B事業所(2)'!N35</f>
        <v>0</v>
      </c>
      <c r="BY4" s="339">
        <f>'B事業所(2)'!O35</f>
        <v>0</v>
      </c>
    </row>
    <row r="5" spans="1:77">
      <c r="A5" s="343" t="s">
        <v>609</v>
      </c>
      <c r="B5" s="339" t="s">
        <v>610</v>
      </c>
      <c r="C5" s="339" t="s">
        <v>611</v>
      </c>
      <c r="D5" s="339" t="s">
        <v>612</v>
      </c>
      <c r="E5" s="339" t="s">
        <v>613</v>
      </c>
      <c r="F5" s="339" t="s">
        <v>614</v>
      </c>
      <c r="G5" s="339" t="s">
        <v>615</v>
      </c>
      <c r="H5" s="339" t="s">
        <v>616</v>
      </c>
      <c r="I5" s="339" t="s">
        <v>617</v>
      </c>
      <c r="J5" s="339" t="s">
        <v>618</v>
      </c>
      <c r="K5" s="339" t="s">
        <v>619</v>
      </c>
      <c r="L5" s="339" t="s">
        <v>620</v>
      </c>
      <c r="M5" s="339" t="s">
        <v>621</v>
      </c>
      <c r="N5" s="339" t="s">
        <v>622</v>
      </c>
      <c r="O5" s="339" t="s">
        <v>623</v>
      </c>
      <c r="P5" s="339" t="s">
        <v>624</v>
      </c>
      <c r="Q5" s="339" t="s">
        <v>625</v>
      </c>
      <c r="R5" s="339" t="s">
        <v>626</v>
      </c>
      <c r="S5" s="339" t="s">
        <v>627</v>
      </c>
      <c r="T5" s="339" t="s">
        <v>628</v>
      </c>
      <c r="U5" s="339" t="s">
        <v>629</v>
      </c>
      <c r="V5" s="339" t="s">
        <v>630</v>
      </c>
      <c r="W5" s="339" t="s">
        <v>631</v>
      </c>
      <c r="X5" s="339" t="s">
        <v>632</v>
      </c>
      <c r="Y5" s="339" t="s">
        <v>633</v>
      </c>
      <c r="Z5" s="339" t="s">
        <v>634</v>
      </c>
      <c r="AA5" s="339" t="s">
        <v>635</v>
      </c>
      <c r="AB5" s="339" t="s">
        <v>636</v>
      </c>
      <c r="AC5" s="339" t="s">
        <v>637</v>
      </c>
      <c r="AD5" s="339" t="s">
        <v>638</v>
      </c>
      <c r="AE5" s="339" t="s">
        <v>639</v>
      </c>
      <c r="AF5" s="339" t="s">
        <v>640</v>
      </c>
      <c r="AG5" s="339" t="s">
        <v>641</v>
      </c>
      <c r="AH5" s="339" t="s">
        <v>642</v>
      </c>
      <c r="AI5" s="339" t="s">
        <v>643</v>
      </c>
      <c r="AJ5" s="339" t="s">
        <v>644</v>
      </c>
      <c r="AK5" s="339" t="s">
        <v>645</v>
      </c>
      <c r="AL5" s="339" t="s">
        <v>646</v>
      </c>
      <c r="AM5" s="339" t="s">
        <v>647</v>
      </c>
      <c r="AN5" s="339" t="s">
        <v>648</v>
      </c>
      <c r="AO5" s="339" t="s">
        <v>649</v>
      </c>
      <c r="AP5" s="339" t="s">
        <v>650</v>
      </c>
    </row>
    <row r="6" spans="1:77">
      <c r="B6" s="339">
        <f>'別紙1-1'!$CT$6</f>
        <v>0</v>
      </c>
      <c r="C6" s="339">
        <f>'別紙1-1'!$CT$7</f>
        <v>0</v>
      </c>
      <c r="D6" s="339">
        <f>'別紙1-1'!$CT$8</f>
        <v>0</v>
      </c>
      <c r="E6" s="339">
        <f>'別紙1-1'!$CT$9</f>
        <v>0</v>
      </c>
      <c r="F6" s="339">
        <f>'別紙1-1'!$CT$10</f>
        <v>0</v>
      </c>
      <c r="G6" s="339">
        <f>'別紙1-1'!$CT$11</f>
        <v>0</v>
      </c>
      <c r="H6" s="339">
        <f>'別紙1-1'!$CT$12</f>
        <v>0</v>
      </c>
      <c r="I6" s="339">
        <f>'別紙1-1'!$CT$13</f>
        <v>0</v>
      </c>
      <c r="J6" s="339">
        <f>'別紙1-1'!$CT$14</f>
        <v>0</v>
      </c>
      <c r="K6" s="339">
        <f>'別紙1-1'!$CT$15</f>
        <v>0</v>
      </c>
      <c r="L6" s="339">
        <f>'別紙1-1'!$CT$16</f>
        <v>0</v>
      </c>
      <c r="M6" s="339">
        <f>'別紙1-1'!$CT$17</f>
        <v>0</v>
      </c>
      <c r="N6" s="339">
        <f>'別紙1-1'!$CT$18</f>
        <v>0</v>
      </c>
      <c r="O6" s="339">
        <f>'別紙1-1'!$CT$19</f>
        <v>0</v>
      </c>
      <c r="P6" s="339">
        <f>'別紙1-1'!$CT$20</f>
        <v>0</v>
      </c>
      <c r="Q6" s="339">
        <f>'別紙1-1'!$CT$21</f>
        <v>0</v>
      </c>
      <c r="R6" s="339">
        <f>'別紙1-1'!$CT$22</f>
        <v>0</v>
      </c>
      <c r="S6" s="339">
        <f>'別紙1-1'!$CT$23</f>
        <v>0</v>
      </c>
      <c r="T6" s="339">
        <f>'別紙1-1'!$CT$24</f>
        <v>0</v>
      </c>
      <c r="U6" s="339">
        <f>'別紙1-1'!$CT$25</f>
        <v>0</v>
      </c>
      <c r="V6" s="339">
        <f>'別紙1-1'!$CT$26</f>
        <v>0</v>
      </c>
      <c r="W6" s="339">
        <f>'別紙1-1'!$CT$27</f>
        <v>0</v>
      </c>
      <c r="X6" s="339">
        <f>'別紙1-1'!$CT$28</f>
        <v>0</v>
      </c>
      <c r="Y6" s="339">
        <f>'別紙1-1'!$CT$29</f>
        <v>0</v>
      </c>
      <c r="Z6" s="339">
        <f>'別紙1-1'!$CT$30</f>
        <v>0</v>
      </c>
      <c r="AA6" s="339">
        <f>'別紙1-1'!$CT$31</f>
        <v>0</v>
      </c>
      <c r="AB6" s="339">
        <f>'別紙1-1'!$CT$32</f>
        <v>0</v>
      </c>
      <c r="AC6" s="339">
        <f>'別紙1-1'!$CT$33</f>
        <v>0</v>
      </c>
      <c r="AD6" s="339">
        <f>'別紙1-1'!$CT$34</f>
        <v>0</v>
      </c>
      <c r="AE6" s="339">
        <f>'別紙1-1'!$CT$37</f>
        <v>0</v>
      </c>
      <c r="AF6" s="339">
        <f>'別紙1-1'!$CT$38</f>
        <v>0</v>
      </c>
      <c r="AG6" s="339">
        <f>'別紙1-1'!$CT$39</f>
        <v>0</v>
      </c>
      <c r="AH6" s="339">
        <f>'別紙1-1'!$CT$40</f>
        <v>0</v>
      </c>
      <c r="AI6" s="339">
        <f>'別紙1-1'!$CT$41</f>
        <v>0</v>
      </c>
      <c r="AJ6" s="339">
        <f>'別紙1-1'!$CT$43</f>
        <v>0</v>
      </c>
      <c r="AK6" s="339">
        <f>'別紙1-1'!$CT$44</f>
        <v>0</v>
      </c>
      <c r="AL6" s="339">
        <f>'別紙1-1'!$CT$45</f>
        <v>0</v>
      </c>
      <c r="AM6" s="339">
        <f>'別紙1-1'!$CT$46</f>
        <v>0</v>
      </c>
      <c r="AN6" s="339">
        <f>'別紙1-1'!$CT$47</f>
        <v>0</v>
      </c>
      <c r="AO6" s="339">
        <f>'別紙1-1'!$CT$49</f>
        <v>0</v>
      </c>
      <c r="AP6" s="339">
        <f>'別紙1-1'!$CT$50</f>
        <v>0</v>
      </c>
    </row>
    <row r="7" spans="1:77">
      <c r="A7" s="339" t="s">
        <v>651</v>
      </c>
      <c r="B7" s="339" t="s">
        <v>652</v>
      </c>
      <c r="C7" s="339" t="s">
        <v>653</v>
      </c>
      <c r="D7" s="339" t="s">
        <v>654</v>
      </c>
      <c r="E7" s="339" t="s">
        <v>655</v>
      </c>
      <c r="F7" s="339" t="s">
        <v>656</v>
      </c>
      <c r="G7" s="339" t="s">
        <v>657</v>
      </c>
      <c r="H7" s="339" t="s">
        <v>658</v>
      </c>
      <c r="I7" s="339" t="s">
        <v>659</v>
      </c>
      <c r="J7" s="339" t="s">
        <v>660</v>
      </c>
      <c r="K7" s="339" t="s">
        <v>661</v>
      </c>
      <c r="L7" s="339" t="s">
        <v>662</v>
      </c>
      <c r="M7" s="339" t="s">
        <v>663</v>
      </c>
      <c r="N7" s="339" t="s">
        <v>664</v>
      </c>
    </row>
    <row r="8" spans="1:77">
      <c r="B8" s="339">
        <f>'別紙1-1'!$F$33</f>
        <v>0</v>
      </c>
      <c r="C8" s="339">
        <f>'別紙1-1'!$CU$33</f>
        <v>0</v>
      </c>
      <c r="D8" s="339">
        <f>'別紙1-1'!$CV$33</f>
        <v>0</v>
      </c>
      <c r="E8" s="339" t="str">
        <f>'別紙1-1'!$CW$33</f>
        <v>GJ/</v>
      </c>
      <c r="F8" s="339">
        <f>'別紙1-1'!$DA$33</f>
        <v>0</v>
      </c>
      <c r="G8" s="339">
        <f>'別紙1-1'!$F$34</f>
        <v>0</v>
      </c>
      <c r="H8" s="339">
        <f>'別紙1-1'!$CU$34</f>
        <v>0</v>
      </c>
      <c r="I8" s="339">
        <f>'別紙1-1'!$CV$34</f>
        <v>0</v>
      </c>
      <c r="J8" s="339" t="str">
        <f>'別紙1-1'!$CW$34</f>
        <v>GJ/</v>
      </c>
      <c r="K8" s="339">
        <f>'別紙1-1'!$DA$34</f>
        <v>0</v>
      </c>
      <c r="L8" s="339">
        <f>'別紙1-1'!$DA$49</f>
        <v>0</v>
      </c>
      <c r="M8" s="339">
        <f>'別紙1-1'!$DA$50</f>
        <v>0</v>
      </c>
      <c r="N8" s="339">
        <f>'別紙1-1'!$DC$52</f>
        <v>0</v>
      </c>
    </row>
    <row r="9" spans="1:77">
      <c r="A9" s="343" t="s">
        <v>665</v>
      </c>
      <c r="B9" s="339" t="s">
        <v>610</v>
      </c>
      <c r="C9" s="339" t="s">
        <v>611</v>
      </c>
      <c r="D9" s="339" t="s">
        <v>612</v>
      </c>
      <c r="E9" s="339" t="s">
        <v>613</v>
      </c>
      <c r="F9" s="339" t="s">
        <v>614</v>
      </c>
      <c r="G9" s="339" t="s">
        <v>615</v>
      </c>
      <c r="H9" s="339" t="s">
        <v>616</v>
      </c>
      <c r="I9" s="339" t="s">
        <v>617</v>
      </c>
      <c r="J9" s="339" t="s">
        <v>618</v>
      </c>
      <c r="K9" s="339" t="s">
        <v>619</v>
      </c>
      <c r="L9" s="339" t="s">
        <v>620</v>
      </c>
      <c r="M9" s="339" t="s">
        <v>621</v>
      </c>
      <c r="N9" s="339" t="s">
        <v>622</v>
      </c>
      <c r="O9" s="339" t="s">
        <v>623</v>
      </c>
      <c r="P9" s="339" t="s">
        <v>624</v>
      </c>
      <c r="Q9" s="339" t="s">
        <v>625</v>
      </c>
      <c r="R9" s="339" t="s">
        <v>626</v>
      </c>
      <c r="S9" s="339" t="s">
        <v>627</v>
      </c>
      <c r="T9" s="339" t="s">
        <v>628</v>
      </c>
      <c r="U9" s="339" t="s">
        <v>629</v>
      </c>
      <c r="V9" s="339" t="s">
        <v>630</v>
      </c>
      <c r="W9" s="339" t="s">
        <v>631</v>
      </c>
      <c r="X9" s="339" t="s">
        <v>632</v>
      </c>
      <c r="Y9" s="339" t="s">
        <v>633</v>
      </c>
      <c r="Z9" s="339" t="s">
        <v>634</v>
      </c>
      <c r="AA9" s="339" t="s">
        <v>635</v>
      </c>
      <c r="AB9" s="339" t="s">
        <v>636</v>
      </c>
      <c r="AC9" s="339" t="s">
        <v>637</v>
      </c>
      <c r="AD9" s="339" t="s">
        <v>638</v>
      </c>
      <c r="AE9" s="339" t="s">
        <v>639</v>
      </c>
      <c r="AF9" s="339" t="s">
        <v>640</v>
      </c>
      <c r="AG9" s="339" t="s">
        <v>641</v>
      </c>
      <c r="AH9" s="339" t="s">
        <v>642</v>
      </c>
      <c r="AI9" s="339" t="s">
        <v>643</v>
      </c>
      <c r="AJ9" s="339" t="s">
        <v>644</v>
      </c>
      <c r="AK9" s="339" t="s">
        <v>645</v>
      </c>
      <c r="AL9" s="339" t="s">
        <v>646</v>
      </c>
      <c r="AM9" s="339" t="s">
        <v>647</v>
      </c>
      <c r="AN9" s="339" t="s">
        <v>648</v>
      </c>
      <c r="AO9" s="339" t="s">
        <v>649</v>
      </c>
      <c r="AP9" s="339" t="s">
        <v>650</v>
      </c>
    </row>
    <row r="10" spans="1:77">
      <c r="B10" s="339">
        <f>'別紙1-1'!$DD$6</f>
        <v>0</v>
      </c>
      <c r="C10" s="339">
        <f>'別紙1-1'!$DD$7</f>
        <v>0</v>
      </c>
      <c r="D10" s="339">
        <f>'別紙1-1'!$DD$8</f>
        <v>0</v>
      </c>
      <c r="E10" s="339">
        <f>'別紙1-1'!$DD$9</f>
        <v>0</v>
      </c>
      <c r="F10" s="339">
        <f>'別紙1-1'!$DD$10</f>
        <v>0</v>
      </c>
      <c r="G10" s="339">
        <f>'別紙1-1'!$DD$11</f>
        <v>0</v>
      </c>
      <c r="H10" s="339">
        <f>'別紙1-1'!$DD$12</f>
        <v>0</v>
      </c>
      <c r="I10" s="339">
        <f>'別紙1-1'!$DD$13</f>
        <v>0</v>
      </c>
      <c r="J10" s="339">
        <f>'別紙1-1'!$DD$14</f>
        <v>0</v>
      </c>
      <c r="K10" s="339">
        <f>'別紙1-1'!$DD$15</f>
        <v>0</v>
      </c>
      <c r="L10" s="339">
        <f>'別紙1-1'!$DD$16</f>
        <v>0</v>
      </c>
      <c r="M10" s="339">
        <f>'別紙1-1'!$DD$17</f>
        <v>0</v>
      </c>
      <c r="N10" s="339">
        <f>'別紙1-1'!$DD$18</f>
        <v>0</v>
      </c>
      <c r="O10" s="339">
        <f>'別紙1-1'!$DD$19</f>
        <v>0</v>
      </c>
      <c r="P10" s="339">
        <f>'別紙1-1'!$DD$20</f>
        <v>0</v>
      </c>
      <c r="Q10" s="339">
        <f>'別紙1-1'!$DD$21</f>
        <v>0</v>
      </c>
      <c r="R10" s="339">
        <f>'別紙1-1'!$DD$22</f>
        <v>0</v>
      </c>
      <c r="S10" s="339">
        <f>'別紙1-1'!$DD$23</f>
        <v>0</v>
      </c>
      <c r="T10" s="339">
        <f>'別紙1-1'!$DD$24</f>
        <v>0</v>
      </c>
      <c r="U10" s="339">
        <f>'別紙1-1'!$DD$25</f>
        <v>0</v>
      </c>
      <c r="V10" s="339">
        <f>'別紙1-1'!$DD$26</f>
        <v>0</v>
      </c>
      <c r="W10" s="339">
        <f>'別紙1-1'!$DD$27</f>
        <v>0</v>
      </c>
      <c r="X10" s="339">
        <f>'別紙1-1'!$DD$28</f>
        <v>0</v>
      </c>
      <c r="Y10" s="339">
        <f>'別紙1-1'!$DD$29</f>
        <v>0</v>
      </c>
      <c r="Z10" s="339">
        <f>'別紙1-1'!$DD$30</f>
        <v>0</v>
      </c>
      <c r="AA10" s="339">
        <f>'別紙1-1'!$DD$31</f>
        <v>0</v>
      </c>
      <c r="AB10" s="339">
        <f>'別紙1-1'!$DD$32</f>
        <v>0</v>
      </c>
      <c r="AC10" s="339">
        <f>'別紙1-1'!$DD$33</f>
        <v>0</v>
      </c>
      <c r="AD10" s="339">
        <f>'別紙1-1'!$DD$34</f>
        <v>0</v>
      </c>
      <c r="AE10" s="339">
        <f>'別紙1-1'!$DD$37</f>
        <v>0</v>
      </c>
      <c r="AF10" s="339">
        <f>'別紙1-1'!$DD$38</f>
        <v>0</v>
      </c>
      <c r="AG10" s="339">
        <f>'別紙1-1'!$DD$39</f>
        <v>0</v>
      </c>
      <c r="AH10" s="339">
        <f>'別紙1-1'!$DD$40</f>
        <v>0</v>
      </c>
      <c r="AI10" s="339">
        <f>'別紙1-1'!$DD$41</f>
        <v>0</v>
      </c>
      <c r="AJ10" s="339">
        <f>'別紙1-1'!$DD$43</f>
        <v>0</v>
      </c>
      <c r="AK10" s="339">
        <f>'別紙1-1'!$DD$44</f>
        <v>0</v>
      </c>
      <c r="AL10" s="339">
        <f>'別紙1-1'!$DD$45</f>
        <v>0</v>
      </c>
      <c r="AM10" s="339">
        <f>'別紙1-1'!$DD$46</f>
        <v>0</v>
      </c>
      <c r="AN10" s="339">
        <f>'別紙1-1'!$DD$47</f>
        <v>0</v>
      </c>
      <c r="AO10" s="339">
        <f>'別紙1-1'!$DD$49</f>
        <v>0</v>
      </c>
      <c r="AP10" s="339">
        <f>'別紙1-1'!$DD$50</f>
        <v>0</v>
      </c>
    </row>
    <row r="11" spans="1:77">
      <c r="A11" s="339" t="s">
        <v>666</v>
      </c>
      <c r="B11" s="339" t="s">
        <v>652</v>
      </c>
      <c r="C11" s="339" t="s">
        <v>653</v>
      </c>
      <c r="D11" s="339" t="s">
        <v>654</v>
      </c>
      <c r="E11" s="339" t="s">
        <v>655</v>
      </c>
      <c r="F11" s="339" t="s">
        <v>656</v>
      </c>
      <c r="G11" s="339" t="s">
        <v>657</v>
      </c>
      <c r="H11" s="339" t="s">
        <v>658</v>
      </c>
      <c r="I11" s="339" t="s">
        <v>659</v>
      </c>
      <c r="J11" s="339" t="s">
        <v>660</v>
      </c>
      <c r="K11" s="339" t="s">
        <v>661</v>
      </c>
      <c r="L11" s="339" t="s">
        <v>662</v>
      </c>
      <c r="M11" s="339" t="s">
        <v>663</v>
      </c>
      <c r="N11" s="339" t="s">
        <v>664</v>
      </c>
    </row>
    <row r="12" spans="1:77">
      <c r="B12" s="339">
        <f>'別紙1-1'!$F$33</f>
        <v>0</v>
      </c>
      <c r="C12" s="339">
        <f>'別紙1-1'!$DE$33</f>
        <v>0</v>
      </c>
      <c r="D12" s="339">
        <f>'別紙1-1'!$DF$33</f>
        <v>0</v>
      </c>
      <c r="E12" s="339" t="str">
        <f>'別紙1-1'!$DG$33</f>
        <v>GJ/</v>
      </c>
      <c r="F12" s="339">
        <f>'別紙1-1'!$DK$33</f>
        <v>0</v>
      </c>
      <c r="G12" s="339">
        <f>'別紙1-1'!$F$34</f>
        <v>0</v>
      </c>
      <c r="H12" s="339">
        <f>'別紙1-1'!$DE$34</f>
        <v>0</v>
      </c>
      <c r="I12" s="339">
        <f>'別紙1-1'!$DF$34</f>
        <v>0</v>
      </c>
      <c r="J12" s="339" t="str">
        <f>'別紙1-1'!$DG$34</f>
        <v>GJ/</v>
      </c>
      <c r="K12" s="339">
        <f>'別紙1-1'!$DK$34</f>
        <v>0</v>
      </c>
      <c r="L12" s="339">
        <f>'別紙1-1'!$DK$49</f>
        <v>0</v>
      </c>
      <c r="M12" s="339">
        <f>'別紙1-1'!$DK$50</f>
        <v>0</v>
      </c>
      <c r="N12" s="339">
        <f>'別紙1-1'!$DM$52</f>
        <v>0</v>
      </c>
    </row>
    <row r="13" spans="1:77">
      <c r="A13" s="343" t="s">
        <v>667</v>
      </c>
      <c r="B13" s="339" t="s">
        <v>610</v>
      </c>
      <c r="C13" s="339" t="s">
        <v>611</v>
      </c>
      <c r="D13" s="339" t="s">
        <v>612</v>
      </c>
      <c r="E13" s="339" t="s">
        <v>613</v>
      </c>
      <c r="F13" s="339" t="s">
        <v>614</v>
      </c>
      <c r="G13" s="339" t="s">
        <v>615</v>
      </c>
      <c r="H13" s="339" t="s">
        <v>616</v>
      </c>
      <c r="I13" s="339" t="s">
        <v>617</v>
      </c>
      <c r="J13" s="339" t="s">
        <v>618</v>
      </c>
      <c r="K13" s="339" t="s">
        <v>619</v>
      </c>
      <c r="L13" s="339" t="s">
        <v>620</v>
      </c>
      <c r="M13" s="339" t="s">
        <v>621</v>
      </c>
      <c r="N13" s="339" t="s">
        <v>622</v>
      </c>
      <c r="O13" s="339" t="s">
        <v>623</v>
      </c>
      <c r="P13" s="339" t="s">
        <v>624</v>
      </c>
      <c r="Q13" s="339" t="s">
        <v>625</v>
      </c>
      <c r="R13" s="339" t="s">
        <v>626</v>
      </c>
      <c r="S13" s="339" t="s">
        <v>627</v>
      </c>
      <c r="T13" s="339" t="s">
        <v>628</v>
      </c>
      <c r="U13" s="339" t="s">
        <v>629</v>
      </c>
      <c r="V13" s="339" t="s">
        <v>630</v>
      </c>
      <c r="W13" s="339" t="s">
        <v>631</v>
      </c>
      <c r="X13" s="339" t="s">
        <v>632</v>
      </c>
      <c r="Y13" s="339" t="s">
        <v>633</v>
      </c>
      <c r="Z13" s="339" t="s">
        <v>634</v>
      </c>
      <c r="AA13" s="339" t="s">
        <v>635</v>
      </c>
      <c r="AB13" s="339" t="s">
        <v>636</v>
      </c>
      <c r="AC13" s="339" t="s">
        <v>637</v>
      </c>
      <c r="AD13" s="339" t="s">
        <v>638</v>
      </c>
      <c r="AE13" s="339" t="s">
        <v>639</v>
      </c>
      <c r="AF13" s="339" t="s">
        <v>640</v>
      </c>
      <c r="AG13" s="339" t="s">
        <v>641</v>
      </c>
      <c r="AH13" s="339" t="s">
        <v>642</v>
      </c>
      <c r="AI13" s="339" t="s">
        <v>643</v>
      </c>
      <c r="AJ13" s="339" t="s">
        <v>644</v>
      </c>
      <c r="AK13" s="339" t="s">
        <v>645</v>
      </c>
      <c r="AL13" s="339" t="s">
        <v>646</v>
      </c>
      <c r="AM13" s="339" t="s">
        <v>647</v>
      </c>
      <c r="AN13" s="339" t="s">
        <v>648</v>
      </c>
      <c r="AO13" s="339" t="s">
        <v>649</v>
      </c>
      <c r="AP13" s="339" t="s">
        <v>650</v>
      </c>
    </row>
    <row r="14" spans="1:77">
      <c r="B14" s="339">
        <f>'別紙1-1'!$DN$6</f>
        <v>0</v>
      </c>
      <c r="C14" s="339">
        <f>'別紙1-1'!$DN$7</f>
        <v>0</v>
      </c>
      <c r="D14" s="339">
        <f>'別紙1-1'!$DN$8</f>
        <v>0</v>
      </c>
      <c r="E14" s="339">
        <f>'別紙1-1'!$DN$9</f>
        <v>0</v>
      </c>
      <c r="F14" s="339">
        <f>'別紙1-1'!$DN$10</f>
        <v>0</v>
      </c>
      <c r="G14" s="339">
        <f>'別紙1-1'!$DN$11</f>
        <v>0</v>
      </c>
      <c r="H14" s="339">
        <f>'別紙1-1'!$DN$12</f>
        <v>0</v>
      </c>
      <c r="I14" s="339">
        <f>'別紙1-1'!$DN$13</f>
        <v>0</v>
      </c>
      <c r="J14" s="339">
        <f>'別紙1-1'!$DN$14</f>
        <v>0</v>
      </c>
      <c r="K14" s="339">
        <f>'別紙1-1'!$DN$15</f>
        <v>0</v>
      </c>
      <c r="L14" s="339">
        <f>'別紙1-1'!$DN$16</f>
        <v>0</v>
      </c>
      <c r="M14" s="339">
        <f>'別紙1-1'!$DN$17</f>
        <v>0</v>
      </c>
      <c r="N14" s="339">
        <f>'別紙1-1'!$DN$18</f>
        <v>0</v>
      </c>
      <c r="O14" s="339">
        <f>'別紙1-1'!$DN$19</f>
        <v>0</v>
      </c>
      <c r="P14" s="339">
        <f>'別紙1-1'!$DN$20</f>
        <v>0</v>
      </c>
      <c r="Q14" s="339">
        <f>'別紙1-1'!$DN$21</f>
        <v>0</v>
      </c>
      <c r="R14" s="339">
        <f>'別紙1-1'!$DN$22</f>
        <v>0</v>
      </c>
      <c r="S14" s="339">
        <f>'別紙1-1'!$DN$23</f>
        <v>0</v>
      </c>
      <c r="T14" s="339">
        <f>'別紙1-1'!$DN$24</f>
        <v>0</v>
      </c>
      <c r="U14" s="339">
        <f>'別紙1-1'!$DN$25</f>
        <v>0</v>
      </c>
      <c r="V14" s="339">
        <f>'別紙1-1'!$DN$26</f>
        <v>0</v>
      </c>
      <c r="W14" s="339">
        <f>'別紙1-1'!$DN$27</f>
        <v>0</v>
      </c>
      <c r="X14" s="339">
        <f>'別紙1-1'!$DN$28</f>
        <v>0</v>
      </c>
      <c r="Y14" s="339">
        <f>'別紙1-1'!$DN$29</f>
        <v>0</v>
      </c>
      <c r="Z14" s="339">
        <f>'別紙1-1'!$DN$30</f>
        <v>0</v>
      </c>
      <c r="AA14" s="339">
        <f>'別紙1-1'!$DN$31</f>
        <v>0</v>
      </c>
      <c r="AB14" s="339">
        <f>'別紙1-1'!$DN$32</f>
        <v>0</v>
      </c>
      <c r="AC14" s="339">
        <f>'別紙1-1'!$DN$33</f>
        <v>0</v>
      </c>
      <c r="AD14" s="339">
        <f>'別紙1-1'!$DN$34</f>
        <v>0</v>
      </c>
      <c r="AE14" s="339">
        <f>'別紙1-1'!$DN$37</f>
        <v>0</v>
      </c>
      <c r="AF14" s="339">
        <f>'別紙1-1'!$DN$38</f>
        <v>0</v>
      </c>
      <c r="AG14" s="339">
        <f>'別紙1-1'!$DN$39</f>
        <v>0</v>
      </c>
      <c r="AH14" s="339">
        <f>'別紙1-1'!$DN$40</f>
        <v>0</v>
      </c>
      <c r="AI14" s="339">
        <f>'別紙1-1'!$DN$41</f>
        <v>0</v>
      </c>
      <c r="AJ14" s="339">
        <f>'別紙1-1'!$DN$43</f>
        <v>0</v>
      </c>
      <c r="AK14" s="339">
        <f>'別紙1-1'!$DN$44</f>
        <v>0</v>
      </c>
      <c r="AL14" s="339">
        <f>'別紙1-1'!$DN$45</f>
        <v>0</v>
      </c>
      <c r="AM14" s="339">
        <f>'別紙1-1'!$DN$46</f>
        <v>0</v>
      </c>
      <c r="AN14" s="339">
        <f>'別紙1-1'!$DN$47</f>
        <v>0</v>
      </c>
      <c r="AO14" s="339">
        <f>'別紙1-1'!$DN$49</f>
        <v>0</v>
      </c>
      <c r="AP14" s="339">
        <f>'別紙1-1'!$DN$50</f>
        <v>0</v>
      </c>
    </row>
    <row r="15" spans="1:77">
      <c r="A15" s="339" t="s">
        <v>668</v>
      </c>
      <c r="B15" s="339" t="s">
        <v>652</v>
      </c>
      <c r="C15" s="339" t="s">
        <v>653</v>
      </c>
      <c r="D15" s="339" t="s">
        <v>654</v>
      </c>
      <c r="E15" s="339" t="s">
        <v>655</v>
      </c>
      <c r="F15" s="339" t="s">
        <v>656</v>
      </c>
      <c r="G15" s="339" t="s">
        <v>657</v>
      </c>
      <c r="H15" s="339" t="s">
        <v>658</v>
      </c>
      <c r="I15" s="339" t="s">
        <v>659</v>
      </c>
      <c r="J15" s="339" t="s">
        <v>660</v>
      </c>
      <c r="K15" s="339" t="s">
        <v>661</v>
      </c>
      <c r="L15" s="339" t="s">
        <v>662</v>
      </c>
      <c r="M15" s="339" t="s">
        <v>663</v>
      </c>
      <c r="N15" s="339" t="s">
        <v>664</v>
      </c>
    </row>
    <row r="16" spans="1:77">
      <c r="B16" s="339">
        <f>'別紙1-1'!$F$33</f>
        <v>0</v>
      </c>
      <c r="C16" s="339">
        <f>'別紙1-1'!$DO$33</f>
        <v>0</v>
      </c>
      <c r="D16" s="339">
        <f>'別紙1-1'!$DP$33</f>
        <v>0</v>
      </c>
      <c r="E16" s="339" t="str">
        <f>'別紙1-1'!$DQ$33</f>
        <v>GJ/</v>
      </c>
      <c r="F16" s="339">
        <f>'別紙1-1'!$DU$33</f>
        <v>0</v>
      </c>
      <c r="G16" s="339">
        <f>'別紙1-1'!$F$34</f>
        <v>0</v>
      </c>
      <c r="H16" s="339">
        <f>'別紙1-1'!$DO$34</f>
        <v>0</v>
      </c>
      <c r="I16" s="339">
        <f>'別紙1-1'!$DP$34</f>
        <v>0</v>
      </c>
      <c r="J16" s="339" t="str">
        <f>'別紙1-1'!$DQ$34</f>
        <v>GJ/</v>
      </c>
      <c r="K16" s="339">
        <f>'別紙1-1'!$DU$34</f>
        <v>0</v>
      </c>
      <c r="L16" s="339">
        <f>'別紙1-1'!$DU$49</f>
        <v>0</v>
      </c>
      <c r="M16" s="339">
        <f>'別紙1-1'!$DU$50</f>
        <v>0</v>
      </c>
      <c r="N16" s="339">
        <f>'別紙1-1'!$DW$52</f>
        <v>0</v>
      </c>
    </row>
    <row r="17" spans="1:45">
      <c r="A17" s="343" t="s">
        <v>669</v>
      </c>
      <c r="B17" s="339" t="s">
        <v>610</v>
      </c>
      <c r="C17" s="339" t="s">
        <v>611</v>
      </c>
      <c r="D17" s="339" t="s">
        <v>612</v>
      </c>
      <c r="E17" s="339" t="s">
        <v>613</v>
      </c>
      <c r="F17" s="339" t="s">
        <v>614</v>
      </c>
      <c r="G17" s="339" t="s">
        <v>615</v>
      </c>
      <c r="H17" s="339" t="s">
        <v>616</v>
      </c>
      <c r="I17" s="339" t="s">
        <v>617</v>
      </c>
      <c r="J17" s="339" t="s">
        <v>618</v>
      </c>
      <c r="K17" s="339" t="s">
        <v>619</v>
      </c>
      <c r="L17" s="339" t="s">
        <v>620</v>
      </c>
      <c r="M17" s="339" t="s">
        <v>621</v>
      </c>
      <c r="N17" s="339" t="s">
        <v>622</v>
      </c>
      <c r="O17" s="339" t="s">
        <v>623</v>
      </c>
      <c r="P17" s="339" t="s">
        <v>624</v>
      </c>
      <c r="Q17" s="339" t="s">
        <v>625</v>
      </c>
      <c r="R17" s="339" t="s">
        <v>626</v>
      </c>
      <c r="S17" s="339" t="s">
        <v>627</v>
      </c>
      <c r="T17" s="339" t="s">
        <v>628</v>
      </c>
      <c r="U17" s="339" t="s">
        <v>629</v>
      </c>
      <c r="V17" s="339" t="s">
        <v>630</v>
      </c>
      <c r="W17" s="339" t="s">
        <v>631</v>
      </c>
      <c r="X17" s="339" t="s">
        <v>632</v>
      </c>
      <c r="Y17" s="339" t="s">
        <v>633</v>
      </c>
      <c r="Z17" s="339" t="s">
        <v>634</v>
      </c>
      <c r="AA17" s="339" t="s">
        <v>635</v>
      </c>
      <c r="AB17" s="339" t="s">
        <v>636</v>
      </c>
      <c r="AC17" s="339" t="s">
        <v>637</v>
      </c>
      <c r="AD17" s="339" t="s">
        <v>638</v>
      </c>
      <c r="AE17" s="339" t="s">
        <v>639</v>
      </c>
      <c r="AF17" s="339" t="s">
        <v>640</v>
      </c>
      <c r="AG17" s="339" t="s">
        <v>641</v>
      </c>
      <c r="AH17" s="339" t="s">
        <v>642</v>
      </c>
      <c r="AI17" s="339" t="s">
        <v>643</v>
      </c>
      <c r="AJ17" s="339" t="s">
        <v>644</v>
      </c>
      <c r="AK17" s="339" t="s">
        <v>645</v>
      </c>
      <c r="AL17" s="339" t="s">
        <v>646</v>
      </c>
      <c r="AM17" s="339" t="s">
        <v>647</v>
      </c>
      <c r="AN17" s="339" t="s">
        <v>648</v>
      </c>
      <c r="AO17" s="339" t="s">
        <v>649</v>
      </c>
      <c r="AP17" s="339" t="s">
        <v>650</v>
      </c>
    </row>
    <row r="18" spans="1:45">
      <c r="B18" s="339">
        <f>'別紙1-1'!$DX$6</f>
        <v>0</v>
      </c>
      <c r="C18" s="339">
        <f>'別紙1-1'!$DX$7</f>
        <v>0</v>
      </c>
      <c r="D18" s="339">
        <f>'別紙1-1'!$DX$8</f>
        <v>0</v>
      </c>
      <c r="E18" s="339">
        <f>'別紙1-1'!$DX$9</f>
        <v>0</v>
      </c>
      <c r="F18" s="339">
        <f>'別紙1-1'!$DX$10</f>
        <v>0</v>
      </c>
      <c r="G18" s="339">
        <f>'別紙1-1'!$DX$11</f>
        <v>0</v>
      </c>
      <c r="H18" s="339">
        <f>'別紙1-1'!$DX$12</f>
        <v>0</v>
      </c>
      <c r="I18" s="339">
        <f>'別紙1-1'!$DX$13</f>
        <v>0</v>
      </c>
      <c r="J18" s="339">
        <f>'別紙1-1'!$DX$14</f>
        <v>0</v>
      </c>
      <c r="K18" s="339">
        <f>'別紙1-1'!$DX$15</f>
        <v>0</v>
      </c>
      <c r="L18" s="339">
        <f>'別紙1-1'!$DX$16</f>
        <v>0</v>
      </c>
      <c r="M18" s="339">
        <f>'別紙1-1'!$DX$17</f>
        <v>0</v>
      </c>
      <c r="N18" s="339">
        <f>'別紙1-1'!$DX$18</f>
        <v>0</v>
      </c>
      <c r="O18" s="339">
        <f>'別紙1-1'!$DX$19</f>
        <v>0</v>
      </c>
      <c r="P18" s="339">
        <f>'別紙1-1'!$DX$20</f>
        <v>0</v>
      </c>
      <c r="Q18" s="339">
        <f>'別紙1-1'!$DX$21</f>
        <v>0</v>
      </c>
      <c r="R18" s="339">
        <f>'別紙1-1'!$DX$22</f>
        <v>0</v>
      </c>
      <c r="S18" s="339">
        <f>'別紙1-1'!$DX$23</f>
        <v>0</v>
      </c>
      <c r="T18" s="339">
        <f>'別紙1-1'!$DX$24</f>
        <v>0</v>
      </c>
      <c r="U18" s="339">
        <f>'別紙1-1'!$DX$25</f>
        <v>0</v>
      </c>
      <c r="V18" s="339">
        <f>'別紙1-1'!$DX$26</f>
        <v>0</v>
      </c>
      <c r="W18" s="339">
        <f>'別紙1-1'!$DX$27</f>
        <v>0</v>
      </c>
      <c r="X18" s="339">
        <f>'別紙1-1'!$DX$28</f>
        <v>0</v>
      </c>
      <c r="Y18" s="339">
        <f>'別紙1-1'!$DX$29</f>
        <v>0</v>
      </c>
      <c r="Z18" s="339">
        <f>'別紙1-1'!$DX$30</f>
        <v>0</v>
      </c>
      <c r="AA18" s="339">
        <f>'別紙1-1'!$DX$31</f>
        <v>0</v>
      </c>
      <c r="AB18" s="339">
        <f>'別紙1-1'!$DX$32</f>
        <v>0</v>
      </c>
      <c r="AC18" s="339">
        <f>'別紙1-1'!$DX$33</f>
        <v>0</v>
      </c>
      <c r="AD18" s="339">
        <f>'別紙1-1'!$DX$34</f>
        <v>0</v>
      </c>
      <c r="AE18" s="339">
        <f>'別紙1-1'!$DX$37</f>
        <v>0</v>
      </c>
      <c r="AF18" s="339">
        <f>'別紙1-1'!$DX$38</f>
        <v>0</v>
      </c>
      <c r="AG18" s="339">
        <f>'別紙1-1'!$DX$39</f>
        <v>0</v>
      </c>
      <c r="AH18" s="339">
        <f>'別紙1-1'!$DX$40</f>
        <v>0</v>
      </c>
      <c r="AI18" s="339">
        <f>'別紙1-1'!$DX$41</f>
        <v>0</v>
      </c>
      <c r="AJ18" s="339">
        <f>'別紙1-1'!$DX$43</f>
        <v>0</v>
      </c>
      <c r="AK18" s="339">
        <f>'別紙1-1'!$DX$44</f>
        <v>0</v>
      </c>
      <c r="AL18" s="339">
        <f>'別紙1-1'!$DX$45</f>
        <v>0</v>
      </c>
      <c r="AM18" s="339">
        <f>'別紙1-1'!$DX$46</f>
        <v>0</v>
      </c>
      <c r="AN18" s="339">
        <f>'別紙1-1'!$DX$47</f>
        <v>0</v>
      </c>
      <c r="AO18" s="339">
        <f>'別紙1-1'!$DX$49</f>
        <v>0</v>
      </c>
      <c r="AP18" s="339">
        <f>'別紙1-1'!$DX$50</f>
        <v>0</v>
      </c>
    </row>
    <row r="19" spans="1:45">
      <c r="A19" s="339" t="s">
        <v>670</v>
      </c>
      <c r="B19" s="339" t="s">
        <v>652</v>
      </c>
      <c r="C19" s="339" t="s">
        <v>653</v>
      </c>
      <c r="D19" s="339" t="s">
        <v>654</v>
      </c>
      <c r="E19" s="339" t="s">
        <v>655</v>
      </c>
      <c r="F19" s="339" t="s">
        <v>656</v>
      </c>
      <c r="G19" s="339" t="s">
        <v>657</v>
      </c>
      <c r="H19" s="339" t="s">
        <v>658</v>
      </c>
      <c r="I19" s="339" t="s">
        <v>659</v>
      </c>
      <c r="J19" s="339" t="s">
        <v>660</v>
      </c>
      <c r="K19" s="339" t="s">
        <v>661</v>
      </c>
      <c r="L19" s="339" t="s">
        <v>662</v>
      </c>
      <c r="M19" s="339" t="s">
        <v>663</v>
      </c>
      <c r="N19" s="339" t="s">
        <v>664</v>
      </c>
    </row>
    <row r="20" spans="1:45">
      <c r="B20" s="339">
        <f>'別紙1-1'!$F$33</f>
        <v>0</v>
      </c>
      <c r="C20" s="339">
        <f>'別紙1-1'!$DY$33</f>
        <v>0</v>
      </c>
      <c r="D20" s="339">
        <f>'別紙1-1'!$DZ$33</f>
        <v>0</v>
      </c>
      <c r="E20" s="339" t="str">
        <f>'別紙1-1'!$EA$33</f>
        <v>GJ/</v>
      </c>
      <c r="F20" s="339">
        <f>'別紙1-1'!$EE$33</f>
        <v>0</v>
      </c>
      <c r="G20" s="339">
        <f>'別紙1-1'!$F$34</f>
        <v>0</v>
      </c>
      <c r="H20" s="339">
        <f>'別紙1-1'!$DY$34</f>
        <v>0</v>
      </c>
      <c r="I20" s="339">
        <f>'別紙1-1'!$DZ$34</f>
        <v>0</v>
      </c>
      <c r="J20" s="339" t="str">
        <f>'別紙1-1'!$EA$34</f>
        <v>GJ/</v>
      </c>
      <c r="K20" s="339">
        <f>'別紙1-1'!$EE$34</f>
        <v>0</v>
      </c>
      <c r="L20" s="339">
        <f>'別紙1-1'!$EE$49</f>
        <v>0</v>
      </c>
      <c r="M20" s="339">
        <f>'別紙1-1'!$EE$50</f>
        <v>0</v>
      </c>
      <c r="N20" s="339">
        <f>'別紙1-1'!$EG$52</f>
        <v>0</v>
      </c>
    </row>
    <row r="21" spans="1:45">
      <c r="A21" s="339" t="s">
        <v>671</v>
      </c>
      <c r="B21" s="339" t="s">
        <v>672</v>
      </c>
      <c r="C21" s="339" t="s">
        <v>673</v>
      </c>
      <c r="D21" s="339" t="s">
        <v>674</v>
      </c>
      <c r="E21" s="339" t="s">
        <v>675</v>
      </c>
      <c r="F21" s="339" t="s">
        <v>676</v>
      </c>
      <c r="G21" s="339" t="s">
        <v>677</v>
      </c>
      <c r="H21" s="339" t="s">
        <v>678</v>
      </c>
      <c r="I21" s="339" t="s">
        <v>679</v>
      </c>
      <c r="J21" s="339" t="s">
        <v>680</v>
      </c>
      <c r="K21" s="339" t="s">
        <v>681</v>
      </c>
      <c r="L21" s="339" t="s">
        <v>682</v>
      </c>
      <c r="M21" s="339" t="s">
        <v>683</v>
      </c>
      <c r="N21" s="339" t="s">
        <v>684</v>
      </c>
      <c r="O21" s="339" t="s">
        <v>685</v>
      </c>
      <c r="P21" s="339" t="s">
        <v>686</v>
      </c>
      <c r="Q21" s="339" t="s">
        <v>687</v>
      </c>
      <c r="R21" s="339" t="s">
        <v>688</v>
      </c>
      <c r="S21" s="339" t="s">
        <v>689</v>
      </c>
      <c r="T21" s="339" t="s">
        <v>690</v>
      </c>
      <c r="U21" s="339" t="s">
        <v>691</v>
      </c>
      <c r="V21" s="339" t="s">
        <v>692</v>
      </c>
      <c r="W21" s="339" t="s">
        <v>693</v>
      </c>
      <c r="X21" s="339" t="s">
        <v>694</v>
      </c>
      <c r="Y21" s="339" t="s">
        <v>695</v>
      </c>
      <c r="Z21" s="339" t="s">
        <v>696</v>
      </c>
      <c r="AA21" s="339" t="s">
        <v>697</v>
      </c>
      <c r="AB21" s="339" t="s">
        <v>698</v>
      </c>
      <c r="AC21" s="339" t="s">
        <v>699</v>
      </c>
      <c r="AD21" s="339" t="s">
        <v>700</v>
      </c>
      <c r="AE21" s="339" t="s">
        <v>701</v>
      </c>
      <c r="AF21" s="339" t="s">
        <v>702</v>
      </c>
      <c r="AG21" s="339" t="s">
        <v>703</v>
      </c>
      <c r="AH21" s="339" t="s">
        <v>704</v>
      </c>
      <c r="AI21" s="339" t="s">
        <v>705</v>
      </c>
      <c r="AJ21" s="339" t="s">
        <v>637</v>
      </c>
      <c r="AK21" s="339" t="s">
        <v>638</v>
      </c>
      <c r="AL21" s="339" t="s">
        <v>706</v>
      </c>
      <c r="AM21" s="339" t="s">
        <v>707</v>
      </c>
      <c r="AN21" s="339" t="s">
        <v>708</v>
      </c>
      <c r="AO21" s="339" t="s">
        <v>709</v>
      </c>
      <c r="AP21" s="339" t="s">
        <v>710</v>
      </c>
      <c r="AQ21" s="339" t="s">
        <v>711</v>
      </c>
      <c r="AR21" s="339" t="s">
        <v>712</v>
      </c>
      <c r="AS21" s="339" t="s">
        <v>713</v>
      </c>
    </row>
    <row r="22" spans="1:45">
      <c r="B22" s="339">
        <f>'別紙1-2'!$AZ$6</f>
        <v>0</v>
      </c>
      <c r="C22" s="339">
        <f>'別紙1-2'!$AZ$7</f>
        <v>0</v>
      </c>
      <c r="D22" s="339">
        <f>'別紙1-2'!$AZ$8</f>
        <v>0</v>
      </c>
      <c r="E22" s="339">
        <f>'別紙1-2'!$AZ$9</f>
        <v>0</v>
      </c>
      <c r="F22" s="339">
        <f>'別紙1-2'!$AZ$10</f>
        <v>0</v>
      </c>
      <c r="G22" s="339">
        <f>'別紙1-2'!$AZ$11</f>
        <v>0</v>
      </c>
      <c r="H22" s="339">
        <f>'別紙1-2'!$AZ$12</f>
        <v>0</v>
      </c>
      <c r="I22" s="339">
        <f>'別紙1-2'!$AZ$13</f>
        <v>0</v>
      </c>
      <c r="J22" s="339">
        <f>'別紙1-2'!$AZ$14</f>
        <v>0</v>
      </c>
      <c r="K22" s="339">
        <f>'別紙1-2'!$AZ$15</f>
        <v>0</v>
      </c>
      <c r="L22" s="339">
        <f>'別紙1-2'!$AZ$16</f>
        <v>0</v>
      </c>
      <c r="M22" s="339">
        <f>'別紙1-2'!$AZ$17</f>
        <v>0</v>
      </c>
      <c r="N22" s="339">
        <f>'別紙1-2'!$AZ$18</f>
        <v>0</v>
      </c>
      <c r="O22" s="339">
        <f>'別紙1-2'!$AZ$19</f>
        <v>0</v>
      </c>
      <c r="P22" s="339">
        <f>'別紙1-2'!$AZ$20</f>
        <v>0</v>
      </c>
      <c r="Q22" s="339">
        <f>'別紙1-2'!$AZ$21</f>
        <v>0</v>
      </c>
      <c r="R22" s="339">
        <f>'別紙1-2'!$AZ$22</f>
        <v>0</v>
      </c>
      <c r="S22" s="339">
        <f>'別紙1-2'!$AZ$23</f>
        <v>0</v>
      </c>
      <c r="T22" s="339">
        <f>'別紙1-2'!$AZ$24</f>
        <v>0</v>
      </c>
      <c r="U22" s="339">
        <f>'別紙1-2'!$AZ$25</f>
        <v>0</v>
      </c>
      <c r="V22" s="339">
        <f>'別紙1-2'!$AZ$26</f>
        <v>0</v>
      </c>
      <c r="W22" s="339">
        <f>'別紙1-2'!$AZ$27</f>
        <v>0</v>
      </c>
      <c r="X22" s="339">
        <f>'別紙1-2'!$AZ$28</f>
        <v>0</v>
      </c>
      <c r="Y22" s="339">
        <f>'別紙1-2'!$AZ$29</f>
        <v>0</v>
      </c>
      <c r="Z22" s="339">
        <f>'別紙1-2'!$AZ$30</f>
        <v>0</v>
      </c>
      <c r="AA22" s="339">
        <f>'別紙1-2'!$AZ$31</f>
        <v>0</v>
      </c>
      <c r="AB22" s="339">
        <f>'別紙1-2'!$AZ$32</f>
        <v>0</v>
      </c>
      <c r="AC22" s="339">
        <f>'別紙1-2'!$AZ$33</f>
        <v>0</v>
      </c>
      <c r="AD22" s="339">
        <f>'別紙1-2'!$AZ$34</f>
        <v>0</v>
      </c>
      <c r="AE22" s="339">
        <f>'別紙1-2'!$AZ$35</f>
        <v>0</v>
      </c>
      <c r="AF22" s="339">
        <f>'別紙1-2'!$AZ$36</f>
        <v>0</v>
      </c>
      <c r="AG22" s="339">
        <f>'別紙1-2'!$AZ$37</f>
        <v>0</v>
      </c>
      <c r="AH22" s="339">
        <f>'別紙1-2'!$AZ$38</f>
        <v>0</v>
      </c>
      <c r="AI22" s="339">
        <f>'別紙1-2'!$AZ$39</f>
        <v>0</v>
      </c>
      <c r="AJ22" s="339" t="str">
        <f>'別紙1-2'!$AZ$40</f>
        <v/>
      </c>
      <c r="AK22" s="339" t="str">
        <f>'別紙1-2'!$AZ$41</f>
        <v/>
      </c>
      <c r="AL22" s="339" t="str">
        <f>'別紙1-2'!$AZ$42</f>
        <v/>
      </c>
      <c r="AM22" s="339">
        <f>'別紙1-2'!$AZ$45</f>
        <v>0</v>
      </c>
      <c r="AN22" s="339">
        <f>'別紙1-2'!$AZ$46</f>
        <v>0</v>
      </c>
      <c r="AO22" s="339">
        <f>'別紙1-2'!$AZ$48</f>
        <v>0</v>
      </c>
      <c r="AP22" s="339">
        <f>'別紙1-2'!$AZ$49</f>
        <v>0</v>
      </c>
      <c r="AQ22" s="344">
        <f>'別紙1-2'!$AZ$50</f>
        <v>0</v>
      </c>
      <c r="AR22" s="339">
        <f>'別紙1-2'!$AZ$51</f>
        <v>0</v>
      </c>
      <c r="AS22" s="339">
        <f>'別紙1-2'!$AZ$52</f>
        <v>0</v>
      </c>
    </row>
    <row r="23" spans="1:45">
      <c r="A23" s="339" t="s">
        <v>714</v>
      </c>
      <c r="B23" s="339" t="s">
        <v>652</v>
      </c>
      <c r="C23" s="339" t="s">
        <v>653</v>
      </c>
      <c r="D23" s="339" t="s">
        <v>656</v>
      </c>
      <c r="E23" s="339" t="s">
        <v>715</v>
      </c>
      <c r="F23" s="339" t="s">
        <v>657</v>
      </c>
      <c r="G23" s="339" t="s">
        <v>716</v>
      </c>
      <c r="H23" s="339" t="s">
        <v>717</v>
      </c>
      <c r="I23" s="339" t="s">
        <v>718</v>
      </c>
      <c r="J23" s="339" t="s">
        <v>719</v>
      </c>
      <c r="K23" s="339" t="s">
        <v>720</v>
      </c>
      <c r="L23" s="339" t="s">
        <v>721</v>
      </c>
      <c r="M23" s="339" t="s">
        <v>722</v>
      </c>
      <c r="N23" s="339" t="s">
        <v>723</v>
      </c>
      <c r="O23" s="339" t="s">
        <v>724</v>
      </c>
      <c r="P23" s="339" t="s">
        <v>725</v>
      </c>
      <c r="Q23" s="339" t="s">
        <v>726</v>
      </c>
      <c r="R23" s="339" t="s">
        <v>727</v>
      </c>
      <c r="S23" s="339" t="s">
        <v>728</v>
      </c>
      <c r="T23" s="339" t="s">
        <v>729</v>
      </c>
      <c r="U23" s="339" t="s">
        <v>730</v>
      </c>
      <c r="V23" s="339" t="s">
        <v>731</v>
      </c>
      <c r="W23" s="339" t="s">
        <v>732</v>
      </c>
      <c r="X23" s="339" t="s">
        <v>733</v>
      </c>
      <c r="Y23" s="339" t="s">
        <v>734</v>
      </c>
      <c r="Z23" s="339" t="s">
        <v>735</v>
      </c>
      <c r="AA23" s="339" t="s">
        <v>736</v>
      </c>
      <c r="AB23" s="339" t="s">
        <v>737</v>
      </c>
      <c r="AC23" s="339" t="s">
        <v>738</v>
      </c>
    </row>
    <row r="24" spans="1:45">
      <c r="B24" s="339">
        <f>'別紙1-2'!$D$40</f>
        <v>0</v>
      </c>
      <c r="C24" s="339" t="str">
        <f>'別紙1-2'!$BA$40</f>
        <v/>
      </c>
      <c r="D24" s="345">
        <f>'別紙1-2'!$BB$40</f>
        <v>0</v>
      </c>
      <c r="E24" s="339" t="str">
        <f>'別紙1-2'!$BC$40</f>
        <v>t-CO2/</v>
      </c>
      <c r="F24" s="339">
        <f>'別紙1-2'!$D$41</f>
        <v>0</v>
      </c>
      <c r="G24" s="339" t="str">
        <f>'別紙1-2'!$BA$41</f>
        <v/>
      </c>
      <c r="H24" s="345">
        <f>'別紙1-2'!$BB$41</f>
        <v>0</v>
      </c>
      <c r="I24" s="339" t="str">
        <f>'別紙1-2'!$BC$41</f>
        <v>t-CO2/</v>
      </c>
      <c r="J24" s="339">
        <f>'別紙1-2'!$D$42</f>
        <v>0</v>
      </c>
      <c r="K24" s="339" t="str">
        <f>'別紙1-2'!$BA$42</f>
        <v/>
      </c>
      <c r="L24" s="345">
        <f>'別紙1-2'!$BB$42</f>
        <v>0</v>
      </c>
      <c r="M24" s="339" t="str">
        <f>'別紙1-2'!$BC$42</f>
        <v>t-CO2/</v>
      </c>
      <c r="N24" s="339">
        <f>'別紙1-2'!$E$48</f>
        <v>0</v>
      </c>
      <c r="O24" s="339" t="str">
        <f>'別紙1-2'!$BA$48</f>
        <v>t-</v>
      </c>
      <c r="P24" s="339">
        <f>'別紙1-2'!$BB$48</f>
        <v>0</v>
      </c>
      <c r="Q24" s="339" t="str">
        <f>'別紙1-2'!$BC$48</f>
        <v>t-CO2/t-</v>
      </c>
      <c r="R24" s="339">
        <f>'別紙1-2'!$E$49</f>
        <v>0</v>
      </c>
      <c r="S24" s="339" t="str">
        <f>'別紙1-2'!$BA$49</f>
        <v>t-</v>
      </c>
      <c r="T24" s="339">
        <f>'別紙1-2'!$BB$49</f>
        <v>0</v>
      </c>
      <c r="U24" s="339" t="str">
        <f>'別紙1-2'!$BC$49</f>
        <v>t-CO2/t-</v>
      </c>
      <c r="V24" s="339">
        <f>'別紙1-2'!$E$51</f>
        <v>0</v>
      </c>
      <c r="W24" s="339" t="str">
        <f>'別紙1-2'!$BA$51</f>
        <v>t-</v>
      </c>
      <c r="X24" s="339">
        <f>'別紙1-2'!$BB$51</f>
        <v>0</v>
      </c>
      <c r="Y24" s="339" t="str">
        <f>'別紙1-2'!$BC$51</f>
        <v>t-CO2/t-</v>
      </c>
      <c r="Z24" s="339">
        <f>'別紙1-2'!$E$52</f>
        <v>0</v>
      </c>
      <c r="AA24" s="339" t="str">
        <f>'別紙1-2'!$BA$52</f>
        <v>t-</v>
      </c>
      <c r="AB24" s="339">
        <f>'別紙1-2'!$BB$52</f>
        <v>0</v>
      </c>
      <c r="AC24" s="339" t="str">
        <f>'別紙1-2'!$BC$52</f>
        <v>t-CO2/t-</v>
      </c>
    </row>
    <row r="25" spans="1:45">
      <c r="A25" s="339" t="s">
        <v>739</v>
      </c>
      <c r="B25" s="339" t="s">
        <v>672</v>
      </c>
      <c r="C25" s="339" t="s">
        <v>673</v>
      </c>
      <c r="D25" s="339" t="s">
        <v>674</v>
      </c>
      <c r="E25" s="339" t="s">
        <v>675</v>
      </c>
      <c r="F25" s="339" t="s">
        <v>676</v>
      </c>
      <c r="G25" s="339" t="s">
        <v>677</v>
      </c>
      <c r="H25" s="339" t="s">
        <v>678</v>
      </c>
      <c r="I25" s="339" t="s">
        <v>679</v>
      </c>
      <c r="J25" s="339" t="s">
        <v>680</v>
      </c>
      <c r="K25" s="339" t="s">
        <v>681</v>
      </c>
      <c r="L25" s="339" t="s">
        <v>682</v>
      </c>
      <c r="M25" s="339" t="s">
        <v>683</v>
      </c>
      <c r="N25" s="339" t="s">
        <v>684</v>
      </c>
      <c r="O25" s="339" t="s">
        <v>685</v>
      </c>
      <c r="P25" s="339" t="s">
        <v>686</v>
      </c>
      <c r="Q25" s="339" t="s">
        <v>687</v>
      </c>
      <c r="R25" s="339" t="s">
        <v>688</v>
      </c>
      <c r="S25" s="339" t="s">
        <v>689</v>
      </c>
      <c r="T25" s="339" t="s">
        <v>690</v>
      </c>
      <c r="U25" s="339" t="s">
        <v>691</v>
      </c>
      <c r="V25" s="339" t="s">
        <v>692</v>
      </c>
      <c r="W25" s="339" t="s">
        <v>693</v>
      </c>
      <c r="X25" s="339" t="s">
        <v>694</v>
      </c>
      <c r="Y25" s="339" t="s">
        <v>695</v>
      </c>
      <c r="Z25" s="339" t="s">
        <v>696</v>
      </c>
      <c r="AA25" s="339" t="s">
        <v>697</v>
      </c>
      <c r="AB25" s="339" t="s">
        <v>698</v>
      </c>
      <c r="AC25" s="339" t="s">
        <v>699</v>
      </c>
      <c r="AD25" s="339" t="s">
        <v>700</v>
      </c>
      <c r="AE25" s="339" t="s">
        <v>701</v>
      </c>
      <c r="AF25" s="339" t="s">
        <v>702</v>
      </c>
      <c r="AG25" s="339" t="s">
        <v>703</v>
      </c>
      <c r="AH25" s="339" t="s">
        <v>704</v>
      </c>
      <c r="AI25" s="339" t="s">
        <v>705</v>
      </c>
      <c r="AJ25" s="339" t="s">
        <v>637</v>
      </c>
      <c r="AK25" s="339" t="s">
        <v>638</v>
      </c>
      <c r="AL25" s="339" t="s">
        <v>706</v>
      </c>
      <c r="AM25" s="339" t="s">
        <v>707</v>
      </c>
      <c r="AN25" s="339" t="s">
        <v>708</v>
      </c>
      <c r="AO25" s="339" t="s">
        <v>709</v>
      </c>
      <c r="AP25" s="339" t="s">
        <v>710</v>
      </c>
      <c r="AQ25" s="339" t="s">
        <v>711</v>
      </c>
      <c r="AR25" s="339" t="s">
        <v>712</v>
      </c>
      <c r="AS25" s="339" t="s">
        <v>713</v>
      </c>
    </row>
    <row r="26" spans="1:45">
      <c r="B26" s="339">
        <f>'別紙1-2'!$BE$6</f>
        <v>0</v>
      </c>
      <c r="C26" s="339">
        <f>'別紙1-2'!$BE$7</f>
        <v>0</v>
      </c>
      <c r="D26" s="339">
        <f>'別紙1-2'!$BE$8</f>
        <v>0</v>
      </c>
      <c r="E26" s="339">
        <f>'別紙1-2'!$BE$9</f>
        <v>0</v>
      </c>
      <c r="F26" s="339">
        <f>'別紙1-2'!$BE$10</f>
        <v>0</v>
      </c>
      <c r="G26" s="339">
        <f>'別紙1-2'!$BE$11</f>
        <v>0</v>
      </c>
      <c r="H26" s="339">
        <f>'別紙1-2'!$BE$12</f>
        <v>0</v>
      </c>
      <c r="I26" s="339">
        <f>'別紙1-2'!$BE$13</f>
        <v>0</v>
      </c>
      <c r="J26" s="339">
        <f>'別紙1-2'!$BE$14</f>
        <v>0</v>
      </c>
      <c r="K26" s="339">
        <f>'別紙1-2'!$BE$15</f>
        <v>0</v>
      </c>
      <c r="L26" s="339">
        <f>'別紙1-2'!$BE$16</f>
        <v>0</v>
      </c>
      <c r="M26" s="339">
        <f>'別紙1-2'!$BE$17</f>
        <v>0</v>
      </c>
      <c r="N26" s="339">
        <f>'別紙1-2'!$BE$18</f>
        <v>0</v>
      </c>
      <c r="O26" s="339">
        <f>'別紙1-2'!$BE$19</f>
        <v>0</v>
      </c>
      <c r="P26" s="339">
        <f>'別紙1-2'!$BE$20</f>
        <v>0</v>
      </c>
      <c r="Q26" s="339">
        <f>'別紙1-2'!$BE$21</f>
        <v>0</v>
      </c>
      <c r="R26" s="339">
        <f>'別紙1-2'!$BE$22</f>
        <v>0</v>
      </c>
      <c r="S26" s="339">
        <f>'別紙1-2'!$BE$23</f>
        <v>0</v>
      </c>
      <c r="T26" s="339">
        <f>'別紙1-2'!$BE$24</f>
        <v>0</v>
      </c>
      <c r="U26" s="339">
        <f>'別紙1-2'!$BE$25</f>
        <v>0</v>
      </c>
      <c r="V26" s="339">
        <f>'別紙1-2'!$BE$26</f>
        <v>0</v>
      </c>
      <c r="W26" s="339">
        <f>'別紙1-2'!$BE$27</f>
        <v>0</v>
      </c>
      <c r="X26" s="339">
        <f>'別紙1-2'!$BE$28</f>
        <v>0</v>
      </c>
      <c r="Y26" s="339">
        <f>'別紙1-2'!$BE$29</f>
        <v>0</v>
      </c>
      <c r="Z26" s="339">
        <f>'別紙1-2'!$BE$30</f>
        <v>0</v>
      </c>
      <c r="AA26" s="339">
        <f>'別紙1-2'!$BE$31</f>
        <v>0</v>
      </c>
      <c r="AB26" s="339">
        <f>'別紙1-2'!$BE$32</f>
        <v>0</v>
      </c>
      <c r="AC26" s="339">
        <f>'別紙1-2'!$BE$33</f>
        <v>0</v>
      </c>
      <c r="AD26" s="339">
        <f>'別紙1-2'!$BE$34</f>
        <v>0</v>
      </c>
      <c r="AE26" s="339">
        <f>'別紙1-2'!$BE$35</f>
        <v>0</v>
      </c>
      <c r="AF26" s="339">
        <f>'別紙1-2'!$BE$36</f>
        <v>0</v>
      </c>
      <c r="AG26" s="339">
        <f>'別紙1-2'!$BE$37</f>
        <v>0</v>
      </c>
      <c r="AH26" s="339">
        <f>'別紙1-2'!$BE$38</f>
        <v>0</v>
      </c>
      <c r="AI26" s="339">
        <f>'別紙1-2'!$BE$39</f>
        <v>0</v>
      </c>
      <c r="AJ26" s="339" t="str">
        <f>'別紙1-2'!$BE$40</f>
        <v/>
      </c>
      <c r="AK26" s="339" t="str">
        <f>'別紙1-2'!$BE$41</f>
        <v/>
      </c>
      <c r="AL26" s="339" t="str">
        <f>'別紙1-2'!$BE$42</f>
        <v/>
      </c>
      <c r="AM26" s="339">
        <f>'別紙1-2'!$BE$45</f>
        <v>0</v>
      </c>
      <c r="AN26" s="339">
        <f>'別紙1-2'!$BE$46</f>
        <v>0</v>
      </c>
      <c r="AO26" s="339">
        <f>'別紙1-2'!$BE$48</f>
        <v>0</v>
      </c>
      <c r="AP26" s="339">
        <f>'別紙1-2'!$BE$49</f>
        <v>0</v>
      </c>
      <c r="AQ26" s="344">
        <f>'別紙1-2'!$BE$50</f>
        <v>0</v>
      </c>
      <c r="AR26" s="339">
        <f>'別紙1-2'!$BE$51</f>
        <v>0</v>
      </c>
      <c r="AS26" s="339">
        <f>'別紙1-2'!$BE$52</f>
        <v>0</v>
      </c>
    </row>
    <row r="27" spans="1:45">
      <c r="A27" s="339" t="s">
        <v>740</v>
      </c>
      <c r="B27" s="339" t="s">
        <v>652</v>
      </c>
      <c r="C27" s="339" t="s">
        <v>653</v>
      </c>
      <c r="D27" s="339" t="s">
        <v>656</v>
      </c>
      <c r="E27" s="339" t="s">
        <v>715</v>
      </c>
      <c r="F27" s="339" t="s">
        <v>657</v>
      </c>
      <c r="G27" s="339" t="s">
        <v>716</v>
      </c>
      <c r="H27" s="339" t="s">
        <v>717</v>
      </c>
      <c r="I27" s="339" t="s">
        <v>718</v>
      </c>
      <c r="J27" s="339" t="s">
        <v>719</v>
      </c>
      <c r="K27" s="339" t="s">
        <v>720</v>
      </c>
      <c r="L27" s="339" t="s">
        <v>721</v>
      </c>
      <c r="M27" s="339" t="s">
        <v>722</v>
      </c>
      <c r="N27" s="339" t="s">
        <v>723</v>
      </c>
      <c r="O27" s="339" t="s">
        <v>724</v>
      </c>
      <c r="P27" s="339" t="s">
        <v>725</v>
      </c>
      <c r="Q27" s="339" t="s">
        <v>726</v>
      </c>
      <c r="R27" s="339" t="s">
        <v>727</v>
      </c>
      <c r="S27" s="339" t="s">
        <v>728</v>
      </c>
      <c r="T27" s="339" t="s">
        <v>729</v>
      </c>
      <c r="U27" s="339" t="s">
        <v>730</v>
      </c>
      <c r="V27" s="339" t="s">
        <v>731</v>
      </c>
      <c r="W27" s="339" t="s">
        <v>732</v>
      </c>
      <c r="X27" s="339" t="s">
        <v>733</v>
      </c>
      <c r="Y27" s="339" t="s">
        <v>734</v>
      </c>
      <c r="Z27" s="339" t="s">
        <v>735</v>
      </c>
      <c r="AA27" s="339" t="s">
        <v>736</v>
      </c>
      <c r="AB27" s="339" t="s">
        <v>737</v>
      </c>
      <c r="AC27" s="339" t="s">
        <v>738</v>
      </c>
    </row>
    <row r="28" spans="1:45">
      <c r="B28" s="339">
        <f>'別紙1-2'!$D$40</f>
        <v>0</v>
      </c>
      <c r="C28" s="339" t="str">
        <f>'別紙1-2'!$BF$40</f>
        <v/>
      </c>
      <c r="D28" s="345">
        <f>'別紙1-2'!$BG$40</f>
        <v>0</v>
      </c>
      <c r="E28" s="339" t="str">
        <f>'別紙1-2'!$BH$40</f>
        <v>t-CO2/</v>
      </c>
      <c r="F28" s="339">
        <f>'別紙1-2'!$D$41</f>
        <v>0</v>
      </c>
      <c r="G28" s="339" t="str">
        <f>'別紙1-2'!$BF$41</f>
        <v/>
      </c>
      <c r="H28" s="345">
        <f>'別紙1-2'!$BG$41</f>
        <v>0</v>
      </c>
      <c r="I28" s="339" t="str">
        <f>'別紙1-2'!$BH$41</f>
        <v>t-CO2/</v>
      </c>
      <c r="J28" s="339">
        <f>'別紙1-2'!$D$42</f>
        <v>0</v>
      </c>
      <c r="K28" s="339" t="str">
        <f>'別紙1-2'!$BF$42</f>
        <v/>
      </c>
      <c r="L28" s="345">
        <f>'別紙1-2'!$BG$42</f>
        <v>0</v>
      </c>
      <c r="M28" s="339" t="str">
        <f>'別紙1-2'!$BH$42</f>
        <v>t-CO2/</v>
      </c>
      <c r="N28" s="339">
        <f>'別紙1-2'!$E$48</f>
        <v>0</v>
      </c>
      <c r="O28" s="339" t="str">
        <f>'別紙1-2'!$BF$48</f>
        <v>t-</v>
      </c>
      <c r="P28" s="339">
        <f>'別紙1-2'!$BG$48</f>
        <v>0</v>
      </c>
      <c r="Q28" s="339" t="str">
        <f>'別紙1-2'!$BH$48</f>
        <v>t-CO2/t-</v>
      </c>
      <c r="R28" s="339">
        <f>'別紙1-2'!$E$49</f>
        <v>0</v>
      </c>
      <c r="S28" s="339" t="str">
        <f>'別紙1-2'!$BF$49</f>
        <v>t-</v>
      </c>
      <c r="T28" s="339">
        <f>'別紙1-2'!$BG$49</f>
        <v>0</v>
      </c>
      <c r="U28" s="339" t="str">
        <f>'別紙1-2'!$BH$49</f>
        <v>t-CO2/t-</v>
      </c>
      <c r="V28" s="339">
        <f>'別紙1-2'!$E$51</f>
        <v>0</v>
      </c>
      <c r="W28" s="339" t="str">
        <f>'別紙1-2'!$BF$51</f>
        <v>t-</v>
      </c>
      <c r="X28" s="339">
        <f>'別紙1-2'!$BG$51</f>
        <v>0</v>
      </c>
      <c r="Y28" s="339" t="str">
        <f>'別紙1-2'!$BH$51</f>
        <v>t-CO2/t-</v>
      </c>
      <c r="Z28" s="339">
        <f>'別紙1-2'!$E$52</f>
        <v>0</v>
      </c>
      <c r="AA28" s="339" t="str">
        <f>'別紙1-2'!$BF$52</f>
        <v>t-</v>
      </c>
      <c r="AB28" s="339">
        <f>'別紙1-2'!$BG$52</f>
        <v>0</v>
      </c>
      <c r="AC28" s="339" t="str">
        <f>'別紙1-2'!$BH$52</f>
        <v>t-CO2/t-</v>
      </c>
    </row>
    <row r="29" spans="1:45">
      <c r="A29" s="339" t="s">
        <v>741</v>
      </c>
      <c r="B29" s="339" t="s">
        <v>672</v>
      </c>
      <c r="C29" s="339" t="s">
        <v>673</v>
      </c>
      <c r="D29" s="339" t="s">
        <v>674</v>
      </c>
      <c r="E29" s="339" t="s">
        <v>675</v>
      </c>
      <c r="F29" s="339" t="s">
        <v>676</v>
      </c>
      <c r="G29" s="339" t="s">
        <v>677</v>
      </c>
      <c r="H29" s="339" t="s">
        <v>678</v>
      </c>
      <c r="I29" s="339" t="s">
        <v>679</v>
      </c>
      <c r="J29" s="339" t="s">
        <v>680</v>
      </c>
      <c r="K29" s="339" t="s">
        <v>681</v>
      </c>
      <c r="L29" s="339" t="s">
        <v>682</v>
      </c>
      <c r="M29" s="339" t="s">
        <v>683</v>
      </c>
      <c r="N29" s="339" t="s">
        <v>684</v>
      </c>
      <c r="O29" s="339" t="s">
        <v>685</v>
      </c>
      <c r="P29" s="339" t="s">
        <v>686</v>
      </c>
      <c r="Q29" s="339" t="s">
        <v>687</v>
      </c>
      <c r="R29" s="339" t="s">
        <v>688</v>
      </c>
      <c r="S29" s="339" t="s">
        <v>689</v>
      </c>
      <c r="T29" s="339" t="s">
        <v>690</v>
      </c>
      <c r="U29" s="339" t="s">
        <v>691</v>
      </c>
      <c r="V29" s="339" t="s">
        <v>692</v>
      </c>
      <c r="W29" s="339" t="s">
        <v>693</v>
      </c>
      <c r="X29" s="339" t="s">
        <v>694</v>
      </c>
      <c r="Y29" s="339" t="s">
        <v>695</v>
      </c>
      <c r="Z29" s="339" t="s">
        <v>696</v>
      </c>
      <c r="AA29" s="339" t="s">
        <v>697</v>
      </c>
      <c r="AB29" s="339" t="s">
        <v>698</v>
      </c>
      <c r="AC29" s="339" t="s">
        <v>699</v>
      </c>
      <c r="AD29" s="339" t="s">
        <v>700</v>
      </c>
      <c r="AE29" s="339" t="s">
        <v>701</v>
      </c>
      <c r="AF29" s="339" t="s">
        <v>702</v>
      </c>
      <c r="AG29" s="339" t="s">
        <v>703</v>
      </c>
      <c r="AH29" s="339" t="s">
        <v>704</v>
      </c>
      <c r="AI29" s="339" t="s">
        <v>705</v>
      </c>
      <c r="AJ29" s="339" t="s">
        <v>637</v>
      </c>
      <c r="AK29" s="339" t="s">
        <v>638</v>
      </c>
      <c r="AL29" s="339" t="s">
        <v>706</v>
      </c>
      <c r="AM29" s="339" t="s">
        <v>707</v>
      </c>
      <c r="AN29" s="339" t="s">
        <v>708</v>
      </c>
      <c r="AO29" s="339" t="s">
        <v>709</v>
      </c>
      <c r="AP29" s="339" t="s">
        <v>710</v>
      </c>
      <c r="AQ29" s="339" t="s">
        <v>711</v>
      </c>
      <c r="AR29" s="339" t="s">
        <v>712</v>
      </c>
      <c r="AS29" s="339" t="s">
        <v>713</v>
      </c>
    </row>
    <row r="30" spans="1:45">
      <c r="B30" s="339">
        <f>'別紙1-2'!$BJ$6</f>
        <v>0</v>
      </c>
      <c r="C30" s="339">
        <f>'別紙1-2'!$BJ$7</f>
        <v>0</v>
      </c>
      <c r="D30" s="339">
        <f>'別紙1-2'!$BJ$8</f>
        <v>0</v>
      </c>
      <c r="E30" s="339">
        <f>'別紙1-2'!$BJ$9</f>
        <v>0</v>
      </c>
      <c r="F30" s="339">
        <f>'別紙1-2'!$BJ$10</f>
        <v>0</v>
      </c>
      <c r="G30" s="339">
        <f>'別紙1-2'!$BJ$11</f>
        <v>0</v>
      </c>
      <c r="H30" s="339">
        <f>'別紙1-2'!$BJ$12</f>
        <v>0</v>
      </c>
      <c r="I30" s="339">
        <f>'別紙1-2'!$BJ$13</f>
        <v>0</v>
      </c>
      <c r="J30" s="339">
        <f>'別紙1-2'!$BJ$14</f>
        <v>0</v>
      </c>
      <c r="K30" s="339">
        <f>'別紙1-2'!$BJ$15</f>
        <v>0</v>
      </c>
      <c r="L30" s="339">
        <f>'別紙1-2'!$BJ$16</f>
        <v>0</v>
      </c>
      <c r="M30" s="339">
        <f>'別紙1-2'!$BJ$17</f>
        <v>0</v>
      </c>
      <c r="N30" s="339">
        <f>'別紙1-2'!$BJ$18</f>
        <v>0</v>
      </c>
      <c r="O30" s="339">
        <f>'別紙1-2'!$BJ$19</f>
        <v>0</v>
      </c>
      <c r="P30" s="339">
        <f>'別紙1-2'!$BJ$20</f>
        <v>0</v>
      </c>
      <c r="Q30" s="339">
        <f>'別紙1-2'!$BJ$21</f>
        <v>0</v>
      </c>
      <c r="R30" s="339">
        <f>'別紙1-2'!$BJ$22</f>
        <v>0</v>
      </c>
      <c r="S30" s="339">
        <f>'別紙1-2'!$BJ$23</f>
        <v>0</v>
      </c>
      <c r="T30" s="339">
        <f>'別紙1-2'!$BJ$24</f>
        <v>0</v>
      </c>
      <c r="U30" s="339">
        <f>'別紙1-2'!$BJ$25</f>
        <v>0</v>
      </c>
      <c r="V30" s="339">
        <f>'別紙1-2'!$BJ$26</f>
        <v>0</v>
      </c>
      <c r="W30" s="339">
        <f>'別紙1-2'!$BJ$27</f>
        <v>0</v>
      </c>
      <c r="X30" s="339">
        <f>'別紙1-2'!$BJ$28</f>
        <v>0</v>
      </c>
      <c r="Y30" s="339">
        <f>'別紙1-2'!$BJ$29</f>
        <v>0</v>
      </c>
      <c r="Z30" s="339">
        <f>'別紙1-2'!$BJ$30</f>
        <v>0</v>
      </c>
      <c r="AA30" s="339">
        <f>'別紙1-2'!$BJ$31</f>
        <v>0</v>
      </c>
      <c r="AB30" s="339">
        <f>'別紙1-2'!$BJ$32</f>
        <v>0</v>
      </c>
      <c r="AC30" s="339">
        <f>'別紙1-2'!$BJ$33</f>
        <v>0</v>
      </c>
      <c r="AD30" s="339">
        <f>'別紙1-2'!$BJ$34</f>
        <v>0</v>
      </c>
      <c r="AE30" s="339">
        <f>'別紙1-2'!$BJ$35</f>
        <v>0</v>
      </c>
      <c r="AF30" s="339">
        <f>'別紙1-2'!$BJ$36</f>
        <v>0</v>
      </c>
      <c r="AG30" s="339">
        <f>'別紙1-2'!$BJ$37</f>
        <v>0</v>
      </c>
      <c r="AH30" s="339">
        <f>'別紙1-2'!$BJ$38</f>
        <v>0</v>
      </c>
      <c r="AI30" s="339">
        <f>'別紙1-2'!$BJ$39</f>
        <v>0</v>
      </c>
      <c r="AJ30" s="339" t="str">
        <f>'別紙1-2'!$BJ$40</f>
        <v/>
      </c>
      <c r="AK30" s="339" t="str">
        <f>'別紙1-2'!$BJ$41</f>
        <v/>
      </c>
      <c r="AL30" s="339" t="str">
        <f>'別紙1-2'!$BJ$42</f>
        <v/>
      </c>
      <c r="AM30" s="339">
        <f>'別紙1-2'!$BJ$45</f>
        <v>0</v>
      </c>
      <c r="AN30" s="339">
        <f>'別紙1-2'!$BJ$46</f>
        <v>0</v>
      </c>
      <c r="AO30" s="339">
        <f>'別紙1-2'!$BJ$48</f>
        <v>0</v>
      </c>
      <c r="AP30" s="339">
        <f>'別紙1-2'!$BJ$49</f>
        <v>0</v>
      </c>
      <c r="AQ30" s="344">
        <f>'別紙1-2'!$BJ$50</f>
        <v>0</v>
      </c>
      <c r="AR30" s="339">
        <f>'別紙1-2'!$BJ$51</f>
        <v>0</v>
      </c>
      <c r="AS30" s="339">
        <f>'別紙1-2'!$BJ$52</f>
        <v>0</v>
      </c>
    </row>
    <row r="31" spans="1:45">
      <c r="A31" s="339" t="s">
        <v>742</v>
      </c>
      <c r="B31" s="339" t="s">
        <v>652</v>
      </c>
      <c r="C31" s="339" t="s">
        <v>653</v>
      </c>
      <c r="D31" s="339" t="s">
        <v>656</v>
      </c>
      <c r="E31" s="339" t="s">
        <v>715</v>
      </c>
      <c r="F31" s="339" t="s">
        <v>657</v>
      </c>
      <c r="G31" s="339" t="s">
        <v>716</v>
      </c>
      <c r="H31" s="339" t="s">
        <v>717</v>
      </c>
      <c r="I31" s="339" t="s">
        <v>718</v>
      </c>
      <c r="J31" s="339" t="s">
        <v>719</v>
      </c>
      <c r="K31" s="339" t="s">
        <v>720</v>
      </c>
      <c r="L31" s="339" t="s">
        <v>721</v>
      </c>
      <c r="M31" s="339" t="s">
        <v>722</v>
      </c>
      <c r="N31" s="339" t="s">
        <v>723</v>
      </c>
      <c r="O31" s="339" t="s">
        <v>724</v>
      </c>
      <c r="P31" s="339" t="s">
        <v>725</v>
      </c>
      <c r="Q31" s="339" t="s">
        <v>726</v>
      </c>
      <c r="R31" s="339" t="s">
        <v>727</v>
      </c>
      <c r="S31" s="339" t="s">
        <v>728</v>
      </c>
      <c r="T31" s="339" t="s">
        <v>729</v>
      </c>
      <c r="U31" s="339" t="s">
        <v>730</v>
      </c>
      <c r="V31" s="339" t="s">
        <v>731</v>
      </c>
      <c r="W31" s="339" t="s">
        <v>732</v>
      </c>
      <c r="X31" s="339" t="s">
        <v>733</v>
      </c>
      <c r="Y31" s="339" t="s">
        <v>734</v>
      </c>
      <c r="Z31" s="339" t="s">
        <v>735</v>
      </c>
      <c r="AA31" s="339" t="s">
        <v>736</v>
      </c>
      <c r="AB31" s="339" t="s">
        <v>737</v>
      </c>
      <c r="AC31" s="339" t="s">
        <v>738</v>
      </c>
    </row>
    <row r="32" spans="1:45">
      <c r="B32" s="339">
        <f>'別紙1-2'!$D$40</f>
        <v>0</v>
      </c>
      <c r="C32" s="339" t="str">
        <f>'別紙1-2'!$BK$40</f>
        <v/>
      </c>
      <c r="D32" s="345">
        <f>'別紙1-2'!$BL$40</f>
        <v>0</v>
      </c>
      <c r="E32" s="339" t="str">
        <f>'別紙1-2'!$BM$40</f>
        <v>t-CO2/</v>
      </c>
      <c r="F32" s="339">
        <f>'別紙1-2'!$D$41</f>
        <v>0</v>
      </c>
      <c r="G32" s="339" t="str">
        <f>'別紙1-2'!$BK$41</f>
        <v/>
      </c>
      <c r="H32" s="345">
        <f>'別紙1-2'!$BL$41</f>
        <v>0</v>
      </c>
      <c r="I32" s="339" t="str">
        <f>'別紙1-2'!$BM$41</f>
        <v>t-CO2/</v>
      </c>
      <c r="J32" s="339">
        <f>'別紙1-2'!$D$42</f>
        <v>0</v>
      </c>
      <c r="K32" s="339" t="str">
        <f>'別紙1-2'!$BK$42</f>
        <v/>
      </c>
      <c r="L32" s="345">
        <f>'別紙1-2'!$BL$42</f>
        <v>0</v>
      </c>
      <c r="M32" s="339" t="str">
        <f>'別紙1-2'!$BM$42</f>
        <v>t-CO2/</v>
      </c>
      <c r="N32" s="339">
        <f>'別紙1-2'!$E$48</f>
        <v>0</v>
      </c>
      <c r="O32" s="339" t="str">
        <f>'別紙1-2'!$BK$48</f>
        <v>t-</v>
      </c>
      <c r="P32" s="339">
        <f>'別紙1-2'!$BL$48</f>
        <v>0</v>
      </c>
      <c r="Q32" s="339" t="str">
        <f>'別紙1-2'!$BM$48</f>
        <v>t-CO2/t-</v>
      </c>
      <c r="R32" s="339">
        <f>'別紙1-2'!$E$49</f>
        <v>0</v>
      </c>
      <c r="S32" s="339" t="str">
        <f>'別紙1-2'!$BK$49</f>
        <v>t-</v>
      </c>
      <c r="T32" s="339">
        <f>'別紙1-2'!$BL$49</f>
        <v>0</v>
      </c>
      <c r="U32" s="339" t="str">
        <f>'別紙1-2'!$BM$49</f>
        <v>t-CO2/t-</v>
      </c>
      <c r="V32" s="339">
        <f>'別紙1-2'!$E$51</f>
        <v>0</v>
      </c>
      <c r="W32" s="339" t="str">
        <f>'別紙1-2'!$BK$51</f>
        <v>t-</v>
      </c>
      <c r="X32" s="339">
        <f>'別紙1-2'!$BL$51</f>
        <v>0</v>
      </c>
      <c r="Y32" s="339" t="str">
        <f>'別紙1-2'!$BM$51</f>
        <v>t-CO2/t-</v>
      </c>
      <c r="Z32" s="339">
        <f>'別紙1-2'!$E$52</f>
        <v>0</v>
      </c>
      <c r="AA32" s="339" t="str">
        <f>'別紙1-2'!$BK$52</f>
        <v>t-</v>
      </c>
      <c r="AB32" s="339">
        <f>'別紙1-2'!$BL$52</f>
        <v>0</v>
      </c>
      <c r="AC32" s="339" t="str">
        <f>'別紙1-2'!$BM$52</f>
        <v>t-CO2/t-</v>
      </c>
    </row>
    <row r="33" spans="1:121">
      <c r="A33" s="339" t="s">
        <v>743</v>
      </c>
      <c r="B33" s="339" t="s">
        <v>672</v>
      </c>
      <c r="C33" s="339" t="s">
        <v>673</v>
      </c>
      <c r="D33" s="339" t="s">
        <v>674</v>
      </c>
      <c r="E33" s="339" t="s">
        <v>675</v>
      </c>
      <c r="F33" s="339" t="s">
        <v>676</v>
      </c>
      <c r="G33" s="339" t="s">
        <v>677</v>
      </c>
      <c r="H33" s="339" t="s">
        <v>678</v>
      </c>
      <c r="I33" s="339" t="s">
        <v>679</v>
      </c>
      <c r="J33" s="339" t="s">
        <v>680</v>
      </c>
      <c r="K33" s="339" t="s">
        <v>681</v>
      </c>
      <c r="L33" s="339" t="s">
        <v>682</v>
      </c>
      <c r="M33" s="339" t="s">
        <v>683</v>
      </c>
      <c r="N33" s="339" t="s">
        <v>684</v>
      </c>
      <c r="O33" s="339" t="s">
        <v>685</v>
      </c>
      <c r="P33" s="339" t="s">
        <v>686</v>
      </c>
      <c r="Q33" s="339" t="s">
        <v>687</v>
      </c>
      <c r="R33" s="339" t="s">
        <v>688</v>
      </c>
      <c r="S33" s="339" t="s">
        <v>689</v>
      </c>
      <c r="T33" s="339" t="s">
        <v>690</v>
      </c>
      <c r="U33" s="339" t="s">
        <v>691</v>
      </c>
      <c r="V33" s="339" t="s">
        <v>692</v>
      </c>
      <c r="W33" s="339" t="s">
        <v>693</v>
      </c>
      <c r="X33" s="339" t="s">
        <v>694</v>
      </c>
      <c r="Y33" s="339" t="s">
        <v>695</v>
      </c>
      <c r="Z33" s="339" t="s">
        <v>696</v>
      </c>
      <c r="AA33" s="339" t="s">
        <v>697</v>
      </c>
      <c r="AB33" s="339" t="s">
        <v>698</v>
      </c>
      <c r="AC33" s="339" t="s">
        <v>699</v>
      </c>
      <c r="AD33" s="339" t="s">
        <v>700</v>
      </c>
      <c r="AE33" s="339" t="s">
        <v>701</v>
      </c>
      <c r="AF33" s="339" t="s">
        <v>702</v>
      </c>
      <c r="AG33" s="339" t="s">
        <v>703</v>
      </c>
      <c r="AH33" s="339" t="s">
        <v>704</v>
      </c>
      <c r="AI33" s="339" t="s">
        <v>705</v>
      </c>
      <c r="AJ33" s="339" t="s">
        <v>637</v>
      </c>
      <c r="AK33" s="339" t="s">
        <v>638</v>
      </c>
      <c r="AL33" s="339" t="s">
        <v>706</v>
      </c>
      <c r="AM33" s="339" t="s">
        <v>707</v>
      </c>
      <c r="AN33" s="339" t="s">
        <v>708</v>
      </c>
      <c r="AO33" s="339" t="s">
        <v>709</v>
      </c>
      <c r="AP33" s="339" t="s">
        <v>710</v>
      </c>
      <c r="AQ33" s="339" t="s">
        <v>711</v>
      </c>
      <c r="AR33" s="339" t="s">
        <v>712</v>
      </c>
      <c r="AS33" s="339" t="s">
        <v>713</v>
      </c>
    </row>
    <row r="34" spans="1:121">
      <c r="B34" s="339">
        <f>'別紙1-2'!$BO$6</f>
        <v>0</v>
      </c>
      <c r="C34" s="339">
        <f>'別紙1-2'!$BO$7</f>
        <v>0</v>
      </c>
      <c r="D34" s="339">
        <f>'別紙1-2'!$BO$8</f>
        <v>0</v>
      </c>
      <c r="E34" s="339">
        <f>'別紙1-2'!$BO$9</f>
        <v>0</v>
      </c>
      <c r="F34" s="339">
        <f>'別紙1-2'!$BO$10</f>
        <v>0</v>
      </c>
      <c r="G34" s="339">
        <f>'別紙1-2'!$BO$11</f>
        <v>0</v>
      </c>
      <c r="H34" s="339">
        <f>'別紙1-2'!$BO$12</f>
        <v>0</v>
      </c>
      <c r="I34" s="339">
        <f>'別紙1-2'!$BO$13</f>
        <v>0</v>
      </c>
      <c r="J34" s="339">
        <f>'別紙1-2'!$BO$14</f>
        <v>0</v>
      </c>
      <c r="K34" s="339">
        <f>'別紙1-2'!$BO$15</f>
        <v>0</v>
      </c>
      <c r="L34" s="339">
        <f>'別紙1-2'!$BO$16</f>
        <v>0</v>
      </c>
      <c r="M34" s="339">
        <f>'別紙1-2'!$BO$17</f>
        <v>0</v>
      </c>
      <c r="N34" s="339">
        <f>'別紙1-2'!$BO$18</f>
        <v>0</v>
      </c>
      <c r="O34" s="339">
        <f>'別紙1-2'!$BO$19</f>
        <v>0</v>
      </c>
      <c r="P34" s="339">
        <f>'別紙1-2'!$BO$20</f>
        <v>0</v>
      </c>
      <c r="Q34" s="339">
        <f>'別紙1-2'!$BO$21</f>
        <v>0</v>
      </c>
      <c r="R34" s="339">
        <f>'別紙1-2'!$BO$22</f>
        <v>0</v>
      </c>
      <c r="S34" s="339">
        <f>'別紙1-2'!$BO$23</f>
        <v>0</v>
      </c>
      <c r="T34" s="339">
        <f>'別紙1-2'!$BO$24</f>
        <v>0</v>
      </c>
      <c r="U34" s="339">
        <f>'別紙1-2'!$BO$25</f>
        <v>0</v>
      </c>
      <c r="V34" s="339">
        <f>'別紙1-2'!$BO$26</f>
        <v>0</v>
      </c>
      <c r="W34" s="339">
        <f>'別紙1-2'!$BO$27</f>
        <v>0</v>
      </c>
      <c r="X34" s="339">
        <f>'別紙1-2'!$BO$28</f>
        <v>0</v>
      </c>
      <c r="Y34" s="339">
        <f>'別紙1-2'!$BO$29</f>
        <v>0</v>
      </c>
      <c r="Z34" s="339">
        <f>'別紙1-2'!$BO$30</f>
        <v>0</v>
      </c>
      <c r="AA34" s="339">
        <f>'別紙1-2'!$BO$31</f>
        <v>0</v>
      </c>
      <c r="AB34" s="339">
        <f>'別紙1-2'!$BO$32</f>
        <v>0</v>
      </c>
      <c r="AC34" s="339">
        <f>'別紙1-2'!$BO$33</f>
        <v>0</v>
      </c>
      <c r="AD34" s="339">
        <f>'別紙1-2'!$BO$34</f>
        <v>0</v>
      </c>
      <c r="AE34" s="339">
        <f>'別紙1-2'!$BO$35</f>
        <v>0</v>
      </c>
      <c r="AF34" s="339">
        <f>'別紙1-2'!$BO$36</f>
        <v>0</v>
      </c>
      <c r="AG34" s="339">
        <f>'別紙1-2'!$BO$37</f>
        <v>0</v>
      </c>
      <c r="AH34" s="339">
        <f>'別紙1-2'!$BO$38</f>
        <v>0</v>
      </c>
      <c r="AI34" s="339">
        <f>'別紙1-2'!$BO$39</f>
        <v>0</v>
      </c>
      <c r="AJ34" s="339" t="str">
        <f>'別紙1-2'!$BO$40</f>
        <v/>
      </c>
      <c r="AK34" s="339" t="str">
        <f>'別紙1-2'!$BO$41</f>
        <v/>
      </c>
      <c r="AL34" s="339" t="str">
        <f>'別紙1-2'!$BO$42</f>
        <v/>
      </c>
      <c r="AM34" s="339">
        <f>'別紙1-2'!$BO$45</f>
        <v>0</v>
      </c>
      <c r="AN34" s="339">
        <f>'別紙1-2'!$BO$46</f>
        <v>0</v>
      </c>
      <c r="AO34" s="339">
        <f>'別紙1-2'!$BO$48</f>
        <v>0</v>
      </c>
      <c r="AP34" s="339">
        <f>'別紙1-2'!$BO$49</f>
        <v>0</v>
      </c>
      <c r="AQ34" s="344">
        <f>'別紙1-2'!$BO$50</f>
        <v>0</v>
      </c>
      <c r="AR34" s="339">
        <f>'別紙1-2'!$BO$51</f>
        <v>0</v>
      </c>
      <c r="AS34" s="339">
        <f>'別紙1-2'!$BO$52</f>
        <v>0</v>
      </c>
    </row>
    <row r="35" spans="1:121">
      <c r="A35" s="339" t="s">
        <v>744</v>
      </c>
      <c r="B35" s="339" t="s">
        <v>652</v>
      </c>
      <c r="C35" s="339" t="s">
        <v>653</v>
      </c>
      <c r="D35" s="339" t="s">
        <v>656</v>
      </c>
      <c r="E35" s="339" t="s">
        <v>715</v>
      </c>
      <c r="F35" s="339" t="s">
        <v>657</v>
      </c>
      <c r="G35" s="339" t="s">
        <v>716</v>
      </c>
      <c r="H35" s="339" t="s">
        <v>717</v>
      </c>
      <c r="I35" s="339" t="s">
        <v>718</v>
      </c>
      <c r="J35" s="339" t="s">
        <v>719</v>
      </c>
      <c r="K35" s="339" t="s">
        <v>720</v>
      </c>
      <c r="L35" s="339" t="s">
        <v>721</v>
      </c>
      <c r="M35" s="339" t="s">
        <v>722</v>
      </c>
      <c r="N35" s="339" t="s">
        <v>723</v>
      </c>
      <c r="O35" s="339" t="s">
        <v>724</v>
      </c>
      <c r="P35" s="339" t="s">
        <v>725</v>
      </c>
      <c r="Q35" s="339" t="s">
        <v>726</v>
      </c>
      <c r="R35" s="339" t="s">
        <v>727</v>
      </c>
      <c r="S35" s="339" t="s">
        <v>728</v>
      </c>
      <c r="T35" s="339" t="s">
        <v>729</v>
      </c>
      <c r="U35" s="339" t="s">
        <v>730</v>
      </c>
      <c r="V35" s="339" t="s">
        <v>731</v>
      </c>
      <c r="W35" s="339" t="s">
        <v>732</v>
      </c>
      <c r="X35" s="339" t="s">
        <v>733</v>
      </c>
      <c r="Y35" s="339" t="s">
        <v>734</v>
      </c>
      <c r="Z35" s="339" t="s">
        <v>735</v>
      </c>
      <c r="AA35" s="339" t="s">
        <v>736</v>
      </c>
      <c r="AB35" s="339" t="s">
        <v>737</v>
      </c>
      <c r="AC35" s="339" t="s">
        <v>738</v>
      </c>
    </row>
    <row r="36" spans="1:121">
      <c r="B36" s="339">
        <f>'別紙1-2'!$D$40</f>
        <v>0</v>
      </c>
      <c r="C36" s="339" t="str">
        <f>'別紙1-2'!$BP$40</f>
        <v/>
      </c>
      <c r="D36" s="345">
        <f>'別紙1-2'!$BQ$40</f>
        <v>0</v>
      </c>
      <c r="E36" s="339" t="str">
        <f>'別紙1-2'!$BR$40</f>
        <v>t-CO2/</v>
      </c>
      <c r="F36" s="339">
        <f>'別紙1-2'!$D$41</f>
        <v>0</v>
      </c>
      <c r="G36" s="339" t="str">
        <f>'別紙1-2'!$BP$41</f>
        <v/>
      </c>
      <c r="H36" s="345">
        <f>'別紙1-2'!$BQ$41</f>
        <v>0</v>
      </c>
      <c r="I36" s="339" t="str">
        <f>'別紙1-2'!$BR$41</f>
        <v>t-CO2/</v>
      </c>
      <c r="J36" s="339">
        <f>'別紙1-2'!$D$42</f>
        <v>0</v>
      </c>
      <c r="K36" s="339" t="str">
        <f>'別紙1-2'!$BP$42</f>
        <v/>
      </c>
      <c r="L36" s="345">
        <f>'別紙1-2'!$BQ$42</f>
        <v>0</v>
      </c>
      <c r="M36" s="339" t="str">
        <f>'別紙1-2'!$BR$42</f>
        <v>t-CO2/</v>
      </c>
      <c r="N36" s="339">
        <f>'別紙1-2'!$E$48</f>
        <v>0</v>
      </c>
      <c r="O36" s="339" t="str">
        <f>'別紙1-2'!$BP$48</f>
        <v>t-</v>
      </c>
      <c r="P36" s="339">
        <f>'別紙1-2'!$BQ$48</f>
        <v>0</v>
      </c>
      <c r="Q36" s="339" t="str">
        <f>'別紙1-2'!$BR$48</f>
        <v>t-CO2/t-</v>
      </c>
      <c r="R36" s="339">
        <f>'別紙1-2'!$E$49</f>
        <v>0</v>
      </c>
      <c r="S36" s="339" t="str">
        <f>'別紙1-2'!$BP$49</f>
        <v>t-</v>
      </c>
      <c r="T36" s="339">
        <f>'別紙1-2'!$BQ$49</f>
        <v>0</v>
      </c>
      <c r="U36" s="339" t="str">
        <f>'別紙1-2'!$BR$49</f>
        <v>t-CO2/t-</v>
      </c>
      <c r="V36" s="339">
        <f>'別紙1-2'!$E$51</f>
        <v>0</v>
      </c>
      <c r="W36" s="339" t="str">
        <f>'別紙1-2'!$BP$51</f>
        <v>t-</v>
      </c>
      <c r="X36" s="339">
        <f>'別紙1-2'!$BQ$51</f>
        <v>0</v>
      </c>
      <c r="Y36" s="339" t="str">
        <f>'別紙1-2'!$BR$51</f>
        <v>t-CO2/t-</v>
      </c>
      <c r="Z36" s="339">
        <f>'別紙1-2'!$E$52</f>
        <v>0</v>
      </c>
      <c r="AA36" s="339" t="str">
        <f>'別紙1-2'!$BP$52</f>
        <v>t-</v>
      </c>
      <c r="AB36" s="339">
        <f>'別紙1-2'!$BQ$52</f>
        <v>0</v>
      </c>
      <c r="AC36" s="339" t="str">
        <f>'別紙1-2'!$BR$52</f>
        <v>t-CO2/t-</v>
      </c>
    </row>
    <row r="37" spans="1:121">
      <c r="A37" s="339" t="s">
        <v>745</v>
      </c>
      <c r="B37" s="339" t="s">
        <v>830</v>
      </c>
      <c r="C37" s="339" t="s">
        <v>746</v>
      </c>
      <c r="D37" s="339" t="s">
        <v>747</v>
      </c>
      <c r="E37" s="339" t="s">
        <v>748</v>
      </c>
      <c r="F37" s="339" t="s">
        <v>749</v>
      </c>
      <c r="G37" s="339" t="s">
        <v>831</v>
      </c>
      <c r="H37" s="339" t="s">
        <v>750</v>
      </c>
      <c r="I37" s="339" t="s">
        <v>751</v>
      </c>
      <c r="J37" s="339" t="s">
        <v>752</v>
      </c>
      <c r="K37" s="339" t="s">
        <v>753</v>
      </c>
      <c r="L37" s="339" t="s">
        <v>832</v>
      </c>
      <c r="M37" s="339" t="s">
        <v>754</v>
      </c>
      <c r="N37" s="339" t="s">
        <v>755</v>
      </c>
      <c r="O37" s="339" t="s">
        <v>756</v>
      </c>
      <c r="P37" s="339" t="s">
        <v>757</v>
      </c>
      <c r="Q37" s="339" t="s">
        <v>833</v>
      </c>
      <c r="R37" s="339" t="s">
        <v>758</v>
      </c>
      <c r="S37" s="339" t="s">
        <v>759</v>
      </c>
      <c r="T37" s="339" t="s">
        <v>760</v>
      </c>
      <c r="U37" s="339" t="s">
        <v>761</v>
      </c>
      <c r="V37" s="339" t="s">
        <v>834</v>
      </c>
      <c r="W37" s="339" t="s">
        <v>762</v>
      </c>
      <c r="X37" s="339" t="s">
        <v>763</v>
      </c>
      <c r="Y37" s="339" t="s">
        <v>764</v>
      </c>
      <c r="Z37" s="339" t="s">
        <v>765</v>
      </c>
      <c r="AA37" s="339" t="s">
        <v>835</v>
      </c>
      <c r="AB37" s="339" t="s">
        <v>766</v>
      </c>
      <c r="AC37" s="339" t="s">
        <v>767</v>
      </c>
      <c r="AD37" s="339" t="s">
        <v>768</v>
      </c>
      <c r="AE37" s="339" t="s">
        <v>769</v>
      </c>
      <c r="AF37" s="339" t="s">
        <v>836</v>
      </c>
      <c r="AG37" s="339" t="s">
        <v>770</v>
      </c>
      <c r="AH37" s="339" t="s">
        <v>771</v>
      </c>
      <c r="AI37" s="339" t="s">
        <v>772</v>
      </c>
      <c r="AJ37" s="339" t="s">
        <v>773</v>
      </c>
      <c r="AK37" s="339" t="s">
        <v>837</v>
      </c>
      <c r="AL37" s="339" t="s">
        <v>774</v>
      </c>
      <c r="AM37" s="339" t="s">
        <v>775</v>
      </c>
      <c r="AN37" s="339" t="s">
        <v>776</v>
      </c>
      <c r="AO37" s="339" t="s">
        <v>777</v>
      </c>
      <c r="AP37" s="339" t="s">
        <v>838</v>
      </c>
      <c r="AQ37" s="339" t="s">
        <v>778</v>
      </c>
      <c r="AR37" s="339" t="s">
        <v>779</v>
      </c>
      <c r="AS37" s="339" t="s">
        <v>780</v>
      </c>
      <c r="AT37" s="339" t="s">
        <v>781</v>
      </c>
      <c r="AU37" s="339" t="s">
        <v>839</v>
      </c>
      <c r="AV37" s="339" t="s">
        <v>782</v>
      </c>
      <c r="AW37" s="339" t="s">
        <v>783</v>
      </c>
      <c r="AX37" s="339" t="s">
        <v>784</v>
      </c>
      <c r="AY37" s="339" t="s">
        <v>785</v>
      </c>
      <c r="AZ37" s="339" t="s">
        <v>840</v>
      </c>
      <c r="BA37" s="339" t="s">
        <v>786</v>
      </c>
      <c r="BB37" s="339" t="s">
        <v>787</v>
      </c>
      <c r="BC37" s="339" t="s">
        <v>788</v>
      </c>
      <c r="BD37" s="339" t="s">
        <v>789</v>
      </c>
      <c r="BE37" s="339" t="s">
        <v>841</v>
      </c>
      <c r="BF37" s="339" t="s">
        <v>790</v>
      </c>
      <c r="BG37" s="339" t="s">
        <v>791</v>
      </c>
      <c r="BH37" s="339" t="s">
        <v>792</v>
      </c>
      <c r="BI37" s="339" t="s">
        <v>793</v>
      </c>
      <c r="BJ37" s="339" t="s">
        <v>842</v>
      </c>
      <c r="BK37" s="339" t="s">
        <v>794</v>
      </c>
      <c r="BL37" s="339" t="s">
        <v>795</v>
      </c>
      <c r="BM37" s="339" t="s">
        <v>796</v>
      </c>
      <c r="BN37" s="339" t="s">
        <v>797</v>
      </c>
      <c r="BO37" s="339" t="s">
        <v>843</v>
      </c>
      <c r="BP37" s="339" t="s">
        <v>798</v>
      </c>
      <c r="BQ37" s="339" t="s">
        <v>799</v>
      </c>
      <c r="BR37" s="339" t="s">
        <v>800</v>
      </c>
      <c r="BS37" s="339" t="s">
        <v>801</v>
      </c>
      <c r="BT37" s="339" t="s">
        <v>844</v>
      </c>
      <c r="BU37" s="339" t="s">
        <v>802</v>
      </c>
      <c r="BV37" s="339" t="s">
        <v>803</v>
      </c>
      <c r="BW37" s="339" t="s">
        <v>804</v>
      </c>
      <c r="BX37" s="339" t="s">
        <v>805</v>
      </c>
    </row>
    <row r="38" spans="1:121">
      <c r="B38" s="339">
        <f>別紙2!C9</f>
        <v>1</v>
      </c>
      <c r="C38" s="339">
        <f>別紙2!F9</f>
        <v>0</v>
      </c>
      <c r="D38" s="339">
        <f>別紙2!G9</f>
        <v>0</v>
      </c>
      <c r="E38" s="339">
        <f>別紙2!H9</f>
        <v>0</v>
      </c>
      <c r="F38" s="339">
        <f>別紙2!I9</f>
        <v>0</v>
      </c>
      <c r="G38" s="339">
        <f>別紙2!C10</f>
        <v>2</v>
      </c>
      <c r="H38" s="339">
        <f>別紙2!F10</f>
        <v>0</v>
      </c>
      <c r="I38" s="339">
        <f>別紙2!G10</f>
        <v>0</v>
      </c>
      <c r="J38" s="339">
        <f>別紙2!H10</f>
        <v>0</v>
      </c>
      <c r="K38" s="339">
        <f>別紙2!I10</f>
        <v>0</v>
      </c>
      <c r="L38" s="339">
        <f>別紙2!C11</f>
        <v>3</v>
      </c>
      <c r="M38" s="339">
        <f>別紙2!F11</f>
        <v>0</v>
      </c>
      <c r="N38" s="339">
        <f>別紙2!G11</f>
        <v>0</v>
      </c>
      <c r="O38" s="339">
        <f>別紙2!H11</f>
        <v>0</v>
      </c>
      <c r="P38" s="339">
        <f>別紙2!I11</f>
        <v>0</v>
      </c>
      <c r="Q38" s="339">
        <f>別紙2!C12</f>
        <v>4</v>
      </c>
      <c r="R38" s="339">
        <f>別紙2!F12</f>
        <v>0</v>
      </c>
      <c r="S38" s="339">
        <f>別紙2!G12</f>
        <v>0</v>
      </c>
      <c r="T38" s="339">
        <f>別紙2!H12</f>
        <v>0</v>
      </c>
      <c r="U38" s="339">
        <f>別紙2!I12</f>
        <v>0</v>
      </c>
      <c r="V38" s="339">
        <f>別紙2!C13</f>
        <v>5</v>
      </c>
      <c r="W38" s="339">
        <f>別紙2!F13</f>
        <v>0</v>
      </c>
      <c r="X38" s="339">
        <f>別紙2!G13</f>
        <v>0</v>
      </c>
      <c r="Y38" s="339">
        <f>別紙2!H13</f>
        <v>0</v>
      </c>
      <c r="Z38" s="339">
        <f>別紙2!I13</f>
        <v>0</v>
      </c>
      <c r="AA38" s="339">
        <f>別紙2!C14</f>
        <v>6</v>
      </c>
      <c r="AB38" s="339">
        <f>別紙2!F14</f>
        <v>0</v>
      </c>
      <c r="AC38" s="339">
        <f>別紙2!G14</f>
        <v>0</v>
      </c>
      <c r="AD38" s="339">
        <f>別紙2!H14</f>
        <v>0</v>
      </c>
      <c r="AE38" s="339">
        <f>別紙2!I14</f>
        <v>0</v>
      </c>
      <c r="AF38" s="339">
        <f>別紙2!C15</f>
        <v>7</v>
      </c>
      <c r="AG38" s="339">
        <f>別紙2!F15</f>
        <v>0</v>
      </c>
      <c r="AH38" s="340">
        <f>別紙2!G15</f>
        <v>0</v>
      </c>
      <c r="AI38" s="340">
        <f>別紙2!H15</f>
        <v>0</v>
      </c>
      <c r="AJ38" s="340">
        <f>別紙2!I15</f>
        <v>0</v>
      </c>
      <c r="AK38" s="339">
        <f>別紙2!C16</f>
        <v>8</v>
      </c>
      <c r="AL38" s="339">
        <f>別紙2!F16</f>
        <v>0</v>
      </c>
      <c r="AM38" s="340">
        <f>別紙2!G16</f>
        <v>0</v>
      </c>
      <c r="AN38" s="340">
        <f>別紙2!H16</f>
        <v>0</v>
      </c>
      <c r="AO38" s="340">
        <f>別紙2!I16</f>
        <v>0</v>
      </c>
      <c r="AP38" s="339">
        <f>別紙2!C17</f>
        <v>9</v>
      </c>
      <c r="AQ38" s="339">
        <f>別紙2!F17</f>
        <v>0</v>
      </c>
      <c r="AR38" s="340">
        <f>別紙2!G17</f>
        <v>0</v>
      </c>
      <c r="AS38" s="340">
        <f>別紙2!H17</f>
        <v>0</v>
      </c>
      <c r="AT38" s="340">
        <f>別紙2!I17</f>
        <v>0</v>
      </c>
      <c r="AU38" s="339">
        <f>別紙2!C18</f>
        <v>10</v>
      </c>
      <c r="AV38" s="339">
        <f>別紙2!F18</f>
        <v>0</v>
      </c>
      <c r="AW38" s="340">
        <f>別紙2!G18</f>
        <v>0</v>
      </c>
      <c r="AX38" s="340">
        <f>別紙2!H18</f>
        <v>0</v>
      </c>
      <c r="AY38" s="340">
        <f>別紙2!I18</f>
        <v>0</v>
      </c>
      <c r="AZ38" s="339">
        <f>別紙2!C19</f>
        <v>11</v>
      </c>
      <c r="BA38" s="339">
        <f>別紙2!F19</f>
        <v>0</v>
      </c>
      <c r="BB38" s="340">
        <f>別紙2!G19</f>
        <v>0</v>
      </c>
      <c r="BC38" s="340">
        <f>別紙2!H19</f>
        <v>0</v>
      </c>
      <c r="BD38" s="340">
        <f>別紙2!I19</f>
        <v>0</v>
      </c>
      <c r="BE38" s="339">
        <f>別紙2!C20</f>
        <v>12</v>
      </c>
      <c r="BF38" s="339">
        <f>別紙2!F20</f>
        <v>0</v>
      </c>
      <c r="BG38" s="340">
        <f>別紙2!G20</f>
        <v>0</v>
      </c>
      <c r="BH38" s="340">
        <f>別紙2!H20</f>
        <v>0</v>
      </c>
      <c r="BI38" s="340">
        <f>別紙2!I20</f>
        <v>0</v>
      </c>
      <c r="BJ38" s="339">
        <f>別紙2!C21</f>
        <v>13</v>
      </c>
      <c r="BK38" s="339">
        <f>別紙2!F21</f>
        <v>0</v>
      </c>
      <c r="BL38" s="340">
        <f>別紙2!G21</f>
        <v>0</v>
      </c>
      <c r="BM38" s="340">
        <f>別紙2!H21</f>
        <v>0</v>
      </c>
      <c r="BN38" s="340">
        <f>別紙2!I21</f>
        <v>0</v>
      </c>
      <c r="BO38" s="339">
        <f>別紙2!C22</f>
        <v>14</v>
      </c>
      <c r="BP38" s="339">
        <f>別紙2!F22</f>
        <v>0</v>
      </c>
      <c r="BQ38" s="340">
        <f>別紙2!G22</f>
        <v>0</v>
      </c>
      <c r="BR38" s="340">
        <f>別紙2!H22</f>
        <v>0</v>
      </c>
      <c r="BS38" s="340">
        <f>別紙2!I22</f>
        <v>0</v>
      </c>
      <c r="BT38" s="339">
        <f>別紙2!C23</f>
        <v>15</v>
      </c>
      <c r="BU38" s="339">
        <f>別紙2!F23</f>
        <v>0</v>
      </c>
      <c r="BV38" s="340">
        <f>別紙2!G23</f>
        <v>0</v>
      </c>
      <c r="BW38" s="340">
        <f>別紙2!H23</f>
        <v>0</v>
      </c>
      <c r="BX38" s="340">
        <f>別紙2!I23</f>
        <v>0</v>
      </c>
    </row>
    <row r="39" spans="1:121">
      <c r="A39" s="339" t="s">
        <v>923</v>
      </c>
      <c r="B39" s="339" t="s">
        <v>924</v>
      </c>
      <c r="C39" s="339" t="s">
        <v>925</v>
      </c>
      <c r="D39" s="339" t="s">
        <v>806</v>
      </c>
      <c r="E39" s="339" t="s">
        <v>807</v>
      </c>
      <c r="F39" s="339" t="s">
        <v>808</v>
      </c>
      <c r="G39" s="339" t="s">
        <v>809</v>
      </c>
      <c r="H39" s="339" t="s">
        <v>810</v>
      </c>
      <c r="I39" s="339" t="s">
        <v>811</v>
      </c>
      <c r="J39" s="339" t="s">
        <v>812</v>
      </c>
      <c r="K39" s="339" t="s">
        <v>813</v>
      </c>
      <c r="L39" s="339" t="s">
        <v>814</v>
      </c>
      <c r="M39" s="339" t="s">
        <v>815</v>
      </c>
      <c r="N39" s="339" t="s">
        <v>816</v>
      </c>
      <c r="O39" s="339" t="s">
        <v>926</v>
      </c>
      <c r="P39" s="339" t="s">
        <v>927</v>
      </c>
      <c r="Q39" s="339" t="s">
        <v>817</v>
      </c>
      <c r="R39" s="339" t="s">
        <v>818</v>
      </c>
      <c r="S39" s="339" t="s">
        <v>819</v>
      </c>
      <c r="T39" s="339" t="s">
        <v>820</v>
      </c>
      <c r="U39" s="339" t="s">
        <v>821</v>
      </c>
      <c r="V39" s="339" t="s">
        <v>822</v>
      </c>
      <c r="W39" s="339" t="s">
        <v>823</v>
      </c>
      <c r="X39" s="339" t="s">
        <v>824</v>
      </c>
      <c r="Y39" s="339" t="s">
        <v>825</v>
      </c>
      <c r="Z39" s="339" t="s">
        <v>826</v>
      </c>
      <c r="AA39" s="339" t="s">
        <v>827</v>
      </c>
    </row>
    <row r="40" spans="1:121">
      <c r="B40" s="341">
        <f>別紙3!H7</f>
        <v>0</v>
      </c>
      <c r="C40" s="341">
        <f>別紙3!I7</f>
        <v>0</v>
      </c>
      <c r="D40" s="341">
        <f>別紙3!J7</f>
        <v>0</v>
      </c>
      <c r="E40" s="341">
        <f>別紙3!K7</f>
        <v>0</v>
      </c>
      <c r="F40" s="341">
        <f>別紙3!L7</f>
        <v>0</v>
      </c>
      <c r="G40" s="341">
        <f>別紙3!M7</f>
        <v>0</v>
      </c>
      <c r="H40" s="341">
        <f>別紙3!N7</f>
        <v>0</v>
      </c>
      <c r="I40" s="341">
        <f>別紙3!O7</f>
        <v>0</v>
      </c>
      <c r="J40" s="341">
        <f>別紙3!P7</f>
        <v>0</v>
      </c>
      <c r="K40" s="341">
        <f>別紙3!Q7</f>
        <v>0</v>
      </c>
      <c r="L40" s="341">
        <f>別紙3!R7</f>
        <v>0</v>
      </c>
      <c r="M40" s="341">
        <f>別紙3!S7</f>
        <v>0</v>
      </c>
      <c r="N40" s="341">
        <f>別紙3!T7</f>
        <v>0</v>
      </c>
      <c r="O40" s="339">
        <f>別紙3!H21</f>
        <v>0</v>
      </c>
      <c r="P40" s="339">
        <f>別紙3!I21</f>
        <v>0</v>
      </c>
      <c r="Q40" s="339">
        <f>別紙3!J21</f>
        <v>0</v>
      </c>
      <c r="R40" s="339">
        <f>別紙3!K21</f>
        <v>0</v>
      </c>
      <c r="S40" s="339">
        <f>別紙3!L21</f>
        <v>0</v>
      </c>
      <c r="T40" s="339">
        <f>別紙3!M21</f>
        <v>0</v>
      </c>
      <c r="U40" s="339">
        <f>別紙3!N21</f>
        <v>0</v>
      </c>
      <c r="V40" s="339">
        <f>別紙3!O21</f>
        <v>0</v>
      </c>
      <c r="W40" s="339">
        <f>別紙3!P21</f>
        <v>0</v>
      </c>
      <c r="X40" s="339">
        <f>別紙3!Q21</f>
        <v>0</v>
      </c>
      <c r="Y40" s="339">
        <f>別紙3!R21</f>
        <v>0</v>
      </c>
      <c r="Z40" s="339">
        <f>別紙3!S21</f>
        <v>0</v>
      </c>
      <c r="AA40" s="339">
        <f>別紙3!T21</f>
        <v>0</v>
      </c>
    </row>
    <row r="41" spans="1:121">
      <c r="A41" s="339" t="s">
        <v>928</v>
      </c>
      <c r="B41" s="339" t="s">
        <v>929</v>
      </c>
    </row>
    <row r="43" spans="1:121">
      <c r="A43" s="339" t="s">
        <v>930</v>
      </c>
      <c r="B43" s="339" t="s">
        <v>931</v>
      </c>
      <c r="C43" s="339" t="s">
        <v>932</v>
      </c>
      <c r="D43" s="339" t="s">
        <v>933</v>
      </c>
      <c r="E43" s="339" t="s">
        <v>934</v>
      </c>
      <c r="F43" s="339" t="s">
        <v>845</v>
      </c>
      <c r="G43" s="339" t="s">
        <v>846</v>
      </c>
      <c r="H43" s="339" t="s">
        <v>847</v>
      </c>
      <c r="I43" s="339" t="s">
        <v>848</v>
      </c>
      <c r="J43" s="339" t="s">
        <v>831</v>
      </c>
      <c r="K43" s="339" t="s">
        <v>751</v>
      </c>
      <c r="L43" s="339" t="s">
        <v>849</v>
      </c>
      <c r="M43" s="339" t="s">
        <v>935</v>
      </c>
      <c r="N43" s="339" t="s">
        <v>863</v>
      </c>
      <c r="O43" s="339" t="s">
        <v>864</v>
      </c>
      <c r="P43" s="339" t="s">
        <v>865</v>
      </c>
      <c r="Q43" s="339" t="s">
        <v>866</v>
      </c>
      <c r="R43" s="339" t="s">
        <v>832</v>
      </c>
      <c r="S43" s="339" t="s">
        <v>755</v>
      </c>
      <c r="T43" s="339" t="s">
        <v>850</v>
      </c>
      <c r="U43" s="339" t="s">
        <v>936</v>
      </c>
      <c r="V43" s="339" t="s">
        <v>867</v>
      </c>
      <c r="W43" s="339" t="s">
        <v>868</v>
      </c>
      <c r="X43" s="339" t="s">
        <v>869</v>
      </c>
      <c r="Y43" s="339" t="s">
        <v>870</v>
      </c>
      <c r="Z43" s="339" t="s">
        <v>833</v>
      </c>
      <c r="AA43" s="339" t="s">
        <v>759</v>
      </c>
      <c r="AB43" s="339" t="s">
        <v>851</v>
      </c>
      <c r="AC43" s="339" t="s">
        <v>937</v>
      </c>
      <c r="AD43" s="339" t="s">
        <v>871</v>
      </c>
      <c r="AE43" s="339" t="s">
        <v>872</v>
      </c>
      <c r="AF43" s="339" t="s">
        <v>873</v>
      </c>
      <c r="AG43" s="339" t="s">
        <v>874</v>
      </c>
      <c r="AH43" s="339" t="s">
        <v>834</v>
      </c>
      <c r="AI43" s="339" t="s">
        <v>763</v>
      </c>
      <c r="AJ43" s="339" t="s">
        <v>852</v>
      </c>
      <c r="AK43" s="339" t="s">
        <v>938</v>
      </c>
      <c r="AL43" s="339" t="s">
        <v>875</v>
      </c>
      <c r="AM43" s="339" t="s">
        <v>876</v>
      </c>
      <c r="AN43" s="339" t="s">
        <v>877</v>
      </c>
      <c r="AO43" s="339" t="s">
        <v>878</v>
      </c>
      <c r="AP43" s="339" t="s">
        <v>835</v>
      </c>
      <c r="AQ43" s="339" t="s">
        <v>767</v>
      </c>
      <c r="AR43" s="339" t="s">
        <v>853</v>
      </c>
      <c r="AS43" s="339" t="s">
        <v>939</v>
      </c>
      <c r="AT43" s="339" t="s">
        <v>879</v>
      </c>
      <c r="AU43" s="339" t="s">
        <v>880</v>
      </c>
      <c r="AV43" s="339" t="s">
        <v>881</v>
      </c>
      <c r="AW43" s="339" t="s">
        <v>882</v>
      </c>
      <c r="AX43" s="339" t="s">
        <v>836</v>
      </c>
      <c r="AY43" s="339" t="s">
        <v>771</v>
      </c>
      <c r="AZ43" s="339" t="s">
        <v>854</v>
      </c>
      <c r="BA43" s="339" t="s">
        <v>940</v>
      </c>
      <c r="BB43" s="339" t="s">
        <v>883</v>
      </c>
      <c r="BC43" s="339" t="s">
        <v>884</v>
      </c>
      <c r="BD43" s="339" t="s">
        <v>885</v>
      </c>
      <c r="BE43" s="339" t="s">
        <v>886</v>
      </c>
      <c r="BF43" s="339" t="s">
        <v>837</v>
      </c>
      <c r="BG43" s="339" t="s">
        <v>775</v>
      </c>
      <c r="BH43" s="339" t="s">
        <v>855</v>
      </c>
      <c r="BI43" s="339" t="s">
        <v>941</v>
      </c>
      <c r="BJ43" s="339" t="s">
        <v>887</v>
      </c>
      <c r="BK43" s="339" t="s">
        <v>888</v>
      </c>
      <c r="BL43" s="339" t="s">
        <v>889</v>
      </c>
      <c r="BM43" s="339" t="s">
        <v>890</v>
      </c>
      <c r="BN43" s="339" t="s">
        <v>838</v>
      </c>
      <c r="BO43" s="339" t="s">
        <v>779</v>
      </c>
      <c r="BP43" s="339" t="s">
        <v>856</v>
      </c>
      <c r="BQ43" s="339" t="s">
        <v>942</v>
      </c>
      <c r="BR43" s="339" t="s">
        <v>891</v>
      </c>
      <c r="BS43" s="339" t="s">
        <v>892</v>
      </c>
      <c r="BT43" s="339" t="s">
        <v>893</v>
      </c>
      <c r="BU43" s="339" t="s">
        <v>894</v>
      </c>
      <c r="BV43" s="339" t="s">
        <v>839</v>
      </c>
      <c r="BW43" s="339" t="s">
        <v>783</v>
      </c>
      <c r="BX43" s="339" t="s">
        <v>857</v>
      </c>
      <c r="BY43" s="339" t="s">
        <v>943</v>
      </c>
      <c r="BZ43" s="339" t="s">
        <v>895</v>
      </c>
      <c r="CA43" s="339" t="s">
        <v>896</v>
      </c>
      <c r="CB43" s="339" t="s">
        <v>897</v>
      </c>
      <c r="CC43" s="339" t="s">
        <v>898</v>
      </c>
      <c r="CD43" s="339" t="s">
        <v>840</v>
      </c>
      <c r="CE43" s="339" t="s">
        <v>787</v>
      </c>
      <c r="CF43" s="339" t="s">
        <v>858</v>
      </c>
      <c r="CG43" s="339" t="s">
        <v>944</v>
      </c>
      <c r="CH43" s="339" t="s">
        <v>899</v>
      </c>
      <c r="CI43" s="339" t="s">
        <v>900</v>
      </c>
      <c r="CJ43" s="339" t="s">
        <v>901</v>
      </c>
      <c r="CK43" s="339" t="s">
        <v>902</v>
      </c>
      <c r="CL43" s="339" t="s">
        <v>841</v>
      </c>
      <c r="CM43" s="339" t="s">
        <v>791</v>
      </c>
      <c r="CN43" s="339" t="s">
        <v>859</v>
      </c>
      <c r="CO43" s="339" t="s">
        <v>945</v>
      </c>
      <c r="CP43" s="339" t="s">
        <v>907</v>
      </c>
      <c r="CQ43" s="339" t="s">
        <v>908</v>
      </c>
      <c r="CR43" s="339" t="s">
        <v>909</v>
      </c>
      <c r="CS43" s="339" t="s">
        <v>910</v>
      </c>
      <c r="CT43" s="339" t="s">
        <v>842</v>
      </c>
      <c r="CU43" s="339" t="s">
        <v>795</v>
      </c>
      <c r="CV43" s="339" t="s">
        <v>860</v>
      </c>
      <c r="CW43" s="339" t="s">
        <v>946</v>
      </c>
      <c r="CX43" s="339" t="s">
        <v>903</v>
      </c>
      <c r="CY43" s="339" t="s">
        <v>904</v>
      </c>
      <c r="CZ43" s="339" t="s">
        <v>905</v>
      </c>
      <c r="DA43" s="339" t="s">
        <v>906</v>
      </c>
      <c r="DB43" s="339" t="s">
        <v>843</v>
      </c>
      <c r="DC43" s="339" t="s">
        <v>799</v>
      </c>
      <c r="DD43" s="339" t="s">
        <v>861</v>
      </c>
      <c r="DE43" s="339" t="s">
        <v>947</v>
      </c>
      <c r="DF43" s="339" t="s">
        <v>911</v>
      </c>
      <c r="DG43" s="339" t="s">
        <v>912</v>
      </c>
      <c r="DH43" s="339" t="s">
        <v>913</v>
      </c>
      <c r="DI43" s="339" t="s">
        <v>914</v>
      </c>
      <c r="DJ43" s="339" t="s">
        <v>844</v>
      </c>
      <c r="DK43" s="339" t="s">
        <v>803</v>
      </c>
      <c r="DL43" s="339" t="s">
        <v>862</v>
      </c>
      <c r="DM43" s="339" t="s">
        <v>948</v>
      </c>
      <c r="DN43" s="339" t="s">
        <v>915</v>
      </c>
      <c r="DO43" s="339" t="s">
        <v>916</v>
      </c>
      <c r="DP43" s="339" t="s">
        <v>917</v>
      </c>
      <c r="DQ43" s="339" t="s">
        <v>918</v>
      </c>
    </row>
    <row r="44" spans="1:121">
      <c r="B44" s="339">
        <f>別紙5!C9</f>
        <v>1</v>
      </c>
      <c r="C44" s="339">
        <f>別紙5!G9</f>
        <v>0</v>
      </c>
      <c r="D44" s="339">
        <f>別紙5!H9</f>
        <v>0</v>
      </c>
      <c r="E44" s="339">
        <f>別紙5!K9</f>
        <v>0</v>
      </c>
      <c r="F44" s="339">
        <f>別紙5!L9</f>
        <v>0</v>
      </c>
      <c r="G44" s="339">
        <f>別紙5!M9</f>
        <v>0</v>
      </c>
      <c r="H44" s="339">
        <f>別紙5!N9</f>
        <v>0</v>
      </c>
      <c r="I44" s="339">
        <f>別紙5!O9</f>
        <v>0</v>
      </c>
      <c r="J44" s="339">
        <f>別紙5!C10</f>
        <v>2</v>
      </c>
      <c r="K44" s="339">
        <f>別紙5!G10</f>
        <v>0</v>
      </c>
      <c r="L44" s="339">
        <f>別紙5!H10</f>
        <v>0</v>
      </c>
      <c r="M44" s="339">
        <f>別紙5!K10</f>
        <v>0</v>
      </c>
      <c r="N44" s="339">
        <f>別紙5!L10</f>
        <v>0</v>
      </c>
      <c r="O44" s="339">
        <f>別紙5!M10</f>
        <v>0</v>
      </c>
      <c r="P44" s="339">
        <f>別紙5!N10</f>
        <v>0</v>
      </c>
      <c r="Q44" s="339">
        <f>別紙5!O10</f>
        <v>0</v>
      </c>
      <c r="R44" s="339">
        <f>別紙5!C11</f>
        <v>3</v>
      </c>
      <c r="S44" s="339">
        <f>別紙5!G11</f>
        <v>0</v>
      </c>
      <c r="T44" s="339">
        <f>別紙5!H11</f>
        <v>0</v>
      </c>
      <c r="U44" s="339">
        <f>別紙5!K11</f>
        <v>0</v>
      </c>
      <c r="V44" s="339">
        <f>別紙5!L11</f>
        <v>0</v>
      </c>
      <c r="W44" s="339">
        <f>別紙5!M11</f>
        <v>0</v>
      </c>
      <c r="X44" s="339">
        <f>別紙5!N11</f>
        <v>0</v>
      </c>
      <c r="Y44" s="339">
        <f>別紙5!O11</f>
        <v>0</v>
      </c>
      <c r="Z44" s="339">
        <f>別紙5!C12</f>
        <v>4</v>
      </c>
      <c r="AA44" s="339">
        <f>別紙5!G12</f>
        <v>0</v>
      </c>
      <c r="AB44" s="339">
        <f>別紙5!H12</f>
        <v>0</v>
      </c>
      <c r="AC44" s="339">
        <f>別紙5!K12</f>
        <v>0</v>
      </c>
      <c r="AD44" s="339">
        <f>別紙5!L12</f>
        <v>0</v>
      </c>
      <c r="AE44" s="339">
        <f>別紙5!M12</f>
        <v>0</v>
      </c>
      <c r="AF44" s="339">
        <f>別紙5!N12</f>
        <v>0</v>
      </c>
      <c r="AG44" s="339">
        <f>別紙5!O12</f>
        <v>0</v>
      </c>
      <c r="AH44" s="339">
        <f>別紙5!C13</f>
        <v>5</v>
      </c>
      <c r="AI44" s="339">
        <f>別紙5!G13</f>
        <v>0</v>
      </c>
      <c r="AJ44" s="339">
        <f>別紙5!H13</f>
        <v>0</v>
      </c>
      <c r="AK44" s="339">
        <f>別紙5!K13</f>
        <v>0</v>
      </c>
      <c r="AL44" s="339">
        <f>別紙5!L13</f>
        <v>0</v>
      </c>
      <c r="AM44" s="339">
        <f>別紙5!M13</f>
        <v>0</v>
      </c>
      <c r="AN44" s="339">
        <f>別紙5!N13</f>
        <v>0</v>
      </c>
      <c r="AO44" s="339">
        <f>別紙5!O13</f>
        <v>0</v>
      </c>
      <c r="AP44" s="339">
        <f>別紙5!C14</f>
        <v>6</v>
      </c>
      <c r="AQ44" s="339">
        <f>別紙5!G14</f>
        <v>0</v>
      </c>
      <c r="AR44" s="339">
        <f>別紙5!H14</f>
        <v>0</v>
      </c>
      <c r="AS44" s="339">
        <f>別紙5!K14</f>
        <v>0</v>
      </c>
      <c r="AT44" s="339">
        <f>別紙5!L14</f>
        <v>0</v>
      </c>
      <c r="AU44" s="339">
        <f>別紙5!M14</f>
        <v>0</v>
      </c>
      <c r="AV44" s="339">
        <f>別紙5!N14</f>
        <v>0</v>
      </c>
      <c r="AW44" s="339">
        <f>別紙5!O14</f>
        <v>0</v>
      </c>
      <c r="AX44" s="339">
        <f>別紙5!C15</f>
        <v>7</v>
      </c>
      <c r="AY44" s="339">
        <f>別紙5!G15</f>
        <v>0</v>
      </c>
      <c r="AZ44" s="339">
        <f>別紙5!H15</f>
        <v>0</v>
      </c>
      <c r="BA44" s="339">
        <f>別紙5!K15</f>
        <v>0</v>
      </c>
      <c r="BB44" s="339">
        <f>別紙5!L15</f>
        <v>0</v>
      </c>
      <c r="BC44" s="339">
        <f>別紙5!M15</f>
        <v>0</v>
      </c>
      <c r="BD44" s="339">
        <f>別紙5!N15</f>
        <v>0</v>
      </c>
      <c r="BE44" s="339">
        <f>別紙5!O15</f>
        <v>0</v>
      </c>
      <c r="BF44" s="339">
        <f>別紙5!C16</f>
        <v>8</v>
      </c>
      <c r="BG44" s="339">
        <f>別紙5!G16</f>
        <v>0</v>
      </c>
      <c r="BH44" s="339">
        <f>別紙5!H16</f>
        <v>0</v>
      </c>
      <c r="BI44" s="339">
        <f>別紙5!K16</f>
        <v>0</v>
      </c>
      <c r="BJ44" s="339">
        <f>別紙5!L16</f>
        <v>0</v>
      </c>
      <c r="BK44" s="339">
        <f>別紙5!M16</f>
        <v>0</v>
      </c>
      <c r="BL44" s="339">
        <f>別紙5!N16</f>
        <v>0</v>
      </c>
      <c r="BM44" s="339">
        <f>別紙5!O16</f>
        <v>0</v>
      </c>
      <c r="BN44" s="339">
        <f>別紙5!C17</f>
        <v>9</v>
      </c>
      <c r="BO44" s="339">
        <f>別紙5!G17</f>
        <v>0</v>
      </c>
      <c r="BP44" s="339">
        <f>別紙5!H17</f>
        <v>0</v>
      </c>
      <c r="BQ44" s="339">
        <f>別紙5!K17</f>
        <v>0</v>
      </c>
      <c r="BR44" s="339">
        <f>別紙5!L17</f>
        <v>0</v>
      </c>
      <c r="BS44" s="339">
        <f>別紙5!M17</f>
        <v>0</v>
      </c>
      <c r="BT44" s="339">
        <f>別紙5!N17</f>
        <v>0</v>
      </c>
      <c r="BU44" s="339">
        <f>別紙5!O17</f>
        <v>0</v>
      </c>
      <c r="BV44" s="339">
        <f>別紙5!C18</f>
        <v>10</v>
      </c>
      <c r="BW44" s="339">
        <f>別紙5!G18</f>
        <v>0</v>
      </c>
      <c r="BX44" s="339">
        <f>別紙5!H18</f>
        <v>0</v>
      </c>
      <c r="BY44" s="339">
        <f>別紙5!K18</f>
        <v>0</v>
      </c>
      <c r="BZ44" s="339">
        <f>別紙5!L18</f>
        <v>0</v>
      </c>
      <c r="CA44" s="339">
        <f>別紙5!M18</f>
        <v>0</v>
      </c>
      <c r="CB44" s="339">
        <f>別紙5!N18</f>
        <v>0</v>
      </c>
      <c r="CC44" s="339">
        <f>別紙5!O18</f>
        <v>0</v>
      </c>
      <c r="CD44" s="339">
        <f>別紙5!C19</f>
        <v>11</v>
      </c>
      <c r="CE44" s="339">
        <f>別紙5!G19</f>
        <v>0</v>
      </c>
      <c r="CF44" s="339">
        <f>別紙5!H19</f>
        <v>0</v>
      </c>
      <c r="CG44" s="339">
        <f>別紙5!K19</f>
        <v>0</v>
      </c>
      <c r="CH44" s="339">
        <f>別紙5!L19</f>
        <v>0</v>
      </c>
      <c r="CI44" s="339">
        <f>別紙5!M19</f>
        <v>0</v>
      </c>
      <c r="CJ44" s="339">
        <f>別紙5!N19</f>
        <v>0</v>
      </c>
      <c r="CK44" s="339">
        <f>別紙5!O19</f>
        <v>0</v>
      </c>
      <c r="CL44" s="339">
        <f>別紙5!C20</f>
        <v>12</v>
      </c>
      <c r="CM44" s="339">
        <f>別紙5!G20</f>
        <v>0</v>
      </c>
      <c r="CN44" s="339">
        <f>別紙5!H20</f>
        <v>0</v>
      </c>
      <c r="CO44" s="339">
        <f>別紙5!K20</f>
        <v>0</v>
      </c>
      <c r="CP44" s="339">
        <f>別紙5!L20</f>
        <v>0</v>
      </c>
      <c r="CQ44" s="339">
        <f>別紙5!M20</f>
        <v>0</v>
      </c>
      <c r="CR44" s="339">
        <f>別紙5!N20</f>
        <v>0</v>
      </c>
      <c r="CS44" s="339">
        <f>別紙5!O20</f>
        <v>0</v>
      </c>
      <c r="CT44" s="339">
        <f>別紙5!C21</f>
        <v>13</v>
      </c>
      <c r="CU44" s="339">
        <f>別紙5!G21</f>
        <v>0</v>
      </c>
      <c r="CV44" s="339">
        <f>別紙5!H21</f>
        <v>0</v>
      </c>
      <c r="CW44" s="339">
        <f>別紙5!K21</f>
        <v>0</v>
      </c>
      <c r="CX44" s="339">
        <f>別紙5!L21</f>
        <v>0</v>
      </c>
      <c r="CY44" s="339">
        <f>別紙5!M21</f>
        <v>0</v>
      </c>
      <c r="CZ44" s="339">
        <f>別紙5!N21</f>
        <v>0</v>
      </c>
      <c r="DA44" s="339">
        <f>別紙5!O21</f>
        <v>0</v>
      </c>
      <c r="DB44" s="339">
        <f>別紙5!C22</f>
        <v>14</v>
      </c>
      <c r="DC44" s="339">
        <f>別紙5!G22</f>
        <v>0</v>
      </c>
      <c r="DD44" s="339">
        <f>別紙5!H22</f>
        <v>0</v>
      </c>
      <c r="DE44" s="339">
        <f>別紙5!K22</f>
        <v>0</v>
      </c>
      <c r="DF44" s="339">
        <f>別紙5!L22</f>
        <v>0</v>
      </c>
      <c r="DG44" s="339">
        <f>別紙5!M22</f>
        <v>0</v>
      </c>
      <c r="DH44" s="339">
        <f>別紙5!N22</f>
        <v>0</v>
      </c>
      <c r="DI44" s="339">
        <f>別紙5!O22</f>
        <v>0</v>
      </c>
      <c r="DJ44" s="339">
        <f>別紙5!C23</f>
        <v>15</v>
      </c>
      <c r="DK44" s="339">
        <f>別紙5!G23</f>
        <v>0</v>
      </c>
      <c r="DL44" s="339">
        <f>別紙5!H23</f>
        <v>0</v>
      </c>
      <c r="DM44" s="339">
        <f>別紙5!K23</f>
        <v>0</v>
      </c>
      <c r="DN44" s="339">
        <f>別紙5!L23</f>
        <v>0</v>
      </c>
      <c r="DO44" s="339">
        <f>別紙5!M23</f>
        <v>0</v>
      </c>
      <c r="DP44" s="339">
        <f>別紙5!N23</f>
        <v>0</v>
      </c>
      <c r="DQ44" s="339">
        <f>別紙5!O23</f>
        <v>0</v>
      </c>
    </row>
    <row r="45" spans="1:121">
      <c r="A45" s="339" t="s">
        <v>949</v>
      </c>
      <c r="B45" s="339" t="s">
        <v>950</v>
      </c>
      <c r="C45" s="339" t="s">
        <v>951</v>
      </c>
      <c r="D45" s="339" t="s">
        <v>952</v>
      </c>
      <c r="E45" s="339" t="s">
        <v>953</v>
      </c>
      <c r="F45" s="339" t="s">
        <v>919</v>
      </c>
      <c r="G45" s="339" t="s">
        <v>920</v>
      </c>
      <c r="H45" s="339" t="s">
        <v>921</v>
      </c>
      <c r="I45" s="339" t="s">
        <v>922</v>
      </c>
      <c r="J45" s="339" t="s">
        <v>954</v>
      </c>
    </row>
    <row r="46" spans="1:121">
      <c r="B46" s="339">
        <f>別紙5!P24</f>
        <v>0</v>
      </c>
      <c r="C46" s="339">
        <f>別紙5!P25</f>
        <v>0</v>
      </c>
      <c r="D46" s="339">
        <f>別紙5!P26</f>
        <v>0</v>
      </c>
      <c r="E46" s="339">
        <f>別紙5!K27</f>
        <v>0</v>
      </c>
      <c r="F46" s="339">
        <f>別紙5!L27</f>
        <v>0</v>
      </c>
      <c r="G46" s="339">
        <f>別紙5!M27</f>
        <v>0</v>
      </c>
      <c r="H46" s="339">
        <f>別紙5!N27</f>
        <v>0</v>
      </c>
      <c r="I46" s="339">
        <f>別紙5!O27</f>
        <v>0</v>
      </c>
      <c r="J46" s="339">
        <f>別紙5!P27</f>
        <v>0</v>
      </c>
    </row>
    <row r="49" spans="1:4">
      <c r="A49" s="339" t="s">
        <v>973</v>
      </c>
      <c r="B49" s="339" t="s">
        <v>986</v>
      </c>
      <c r="D49" s="339" t="s">
        <v>974</v>
      </c>
    </row>
    <row r="50" spans="1:4">
      <c r="C50" s="395">
        <v>41103</v>
      </c>
      <c r="D50" s="339" t="s">
        <v>980</v>
      </c>
    </row>
    <row r="51" spans="1:4">
      <c r="C51" s="400">
        <v>41239</v>
      </c>
      <c r="D51" s="339" t="s">
        <v>985</v>
      </c>
    </row>
  </sheetData>
  <sheetProtection password="C4DF" sheet="1"/>
  <phoneticPr fontId="1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O79"/>
  <sheetViews>
    <sheetView showGridLines="0" tabSelected="1" view="pageBreakPreview" zoomScale="75" zoomScaleNormal="100" zoomScaleSheetLayoutView="75" workbookViewId="0">
      <selection activeCell="L51" sqref="L51:O51"/>
    </sheetView>
  </sheetViews>
  <sheetFormatPr defaultRowHeight="13.5"/>
  <cols>
    <col min="1" max="1" width="1.5" style="37" customWidth="1"/>
    <col min="2" max="2" width="3.375" style="37" customWidth="1"/>
    <col min="3" max="3" width="13.625" style="37" customWidth="1"/>
    <col min="4" max="5" width="12.75" style="37" customWidth="1"/>
    <col min="6" max="6" width="6.25" style="37" customWidth="1"/>
    <col min="7" max="19" width="7.5" style="37" customWidth="1"/>
    <col min="20" max="20" width="7.125" style="37" hidden="1" customWidth="1"/>
    <col min="21" max="21" width="11.25" style="37" hidden="1" customWidth="1"/>
    <col min="22" max="22" width="7.875" style="37" hidden="1" customWidth="1"/>
    <col min="23" max="35" width="7.5" style="37" hidden="1" customWidth="1"/>
    <col min="36" max="37" width="9" style="37" customWidth="1"/>
    <col min="38" max="38" width="14.125" style="37" hidden="1" customWidth="1"/>
    <col min="39" max="39" width="14.75" style="37" hidden="1" customWidth="1"/>
    <col min="40" max="16384" width="9" style="37"/>
  </cols>
  <sheetData>
    <row r="1" spans="2:39">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F1" s="80"/>
      <c r="AG1" s="80"/>
      <c r="AH1" s="80"/>
      <c r="AJ1" s="80"/>
      <c r="AK1" s="80"/>
      <c r="AL1" s="80"/>
      <c r="AM1" s="80"/>
    </row>
    <row r="2" spans="2:39" ht="26.25" customHeight="1">
      <c r="B2" s="81" t="s">
        <v>987</v>
      </c>
      <c r="C2" s="35"/>
      <c r="D2" s="35"/>
      <c r="E2" s="35"/>
      <c r="F2" s="35"/>
      <c r="G2" s="35"/>
      <c r="H2" s="35"/>
      <c r="J2" s="35"/>
      <c r="K2" s="35"/>
      <c r="O2" s="482" t="s">
        <v>268</v>
      </c>
      <c r="P2" s="482"/>
      <c r="Q2" s="481"/>
      <c r="R2" s="481"/>
      <c r="S2" s="481"/>
      <c r="T2" s="35"/>
      <c r="U2" s="80"/>
      <c r="V2" s="80"/>
      <c r="W2" s="80"/>
      <c r="X2" s="80"/>
      <c r="Y2" s="80"/>
      <c r="Z2" s="80"/>
      <c r="AA2" s="80"/>
      <c r="AB2" s="80"/>
      <c r="AC2" s="80"/>
      <c r="AD2" s="80"/>
      <c r="AF2" s="80"/>
      <c r="AG2" s="80"/>
      <c r="AH2" s="80"/>
      <c r="AJ2" s="80"/>
      <c r="AK2" s="80"/>
      <c r="AL2" s="80"/>
      <c r="AM2" s="80"/>
    </row>
    <row r="3" spans="2:39" ht="12.95" customHeight="1">
      <c r="B3" s="81" t="s">
        <v>274</v>
      </c>
      <c r="C3" s="35"/>
      <c r="D3" s="35"/>
      <c r="E3" s="35"/>
      <c r="F3" s="35"/>
      <c r="G3" s="35"/>
      <c r="H3" s="35"/>
      <c r="I3" s="35"/>
      <c r="J3" s="35"/>
      <c r="K3" s="35"/>
      <c r="L3" s="35"/>
      <c r="M3" s="35"/>
      <c r="N3" s="35"/>
      <c r="O3" s="35"/>
      <c r="P3" s="35"/>
      <c r="Q3" s="35"/>
      <c r="R3" s="35"/>
      <c r="S3" s="82"/>
      <c r="T3" s="35"/>
      <c r="Y3" s="80"/>
      <c r="Z3" s="80"/>
      <c r="AA3" s="80"/>
      <c r="AB3" s="80"/>
      <c r="AC3" s="80"/>
      <c r="AD3" s="80"/>
      <c r="AF3" s="80"/>
      <c r="AG3" s="80"/>
      <c r="AH3" s="80"/>
      <c r="AJ3" s="80"/>
      <c r="AK3" s="80"/>
      <c r="AL3" s="80"/>
      <c r="AM3" s="80"/>
    </row>
    <row r="4" spans="2:39" ht="12.95" customHeight="1">
      <c r="B4" s="35"/>
      <c r="C4" s="35"/>
      <c r="D4" s="35"/>
      <c r="E4" s="35"/>
      <c r="F4" s="35"/>
      <c r="G4" s="35"/>
      <c r="H4" s="35"/>
      <c r="N4" s="484"/>
      <c r="O4" s="484"/>
      <c r="P4" s="484"/>
      <c r="Q4" s="484"/>
      <c r="R4" s="484"/>
      <c r="S4" s="484"/>
      <c r="T4" s="35"/>
      <c r="U4" s="80"/>
      <c r="V4" s="80"/>
      <c r="W4" s="80"/>
      <c r="X4" s="80"/>
      <c r="Y4" s="80"/>
      <c r="Z4" s="80"/>
      <c r="AA4" s="80"/>
      <c r="AB4" s="80"/>
      <c r="AC4" s="80"/>
      <c r="AD4" s="80"/>
      <c r="AF4" s="80"/>
      <c r="AG4" s="80"/>
      <c r="AH4" s="80"/>
      <c r="AJ4" s="80"/>
      <c r="AK4" s="80"/>
      <c r="AL4" s="80"/>
      <c r="AM4" s="80"/>
    </row>
    <row r="5" spans="2:39" ht="30" customHeight="1">
      <c r="B5" s="35"/>
      <c r="C5" s="506"/>
      <c r="D5" s="506"/>
      <c r="E5" s="506"/>
      <c r="F5" s="506"/>
      <c r="G5" s="470" t="s">
        <v>251</v>
      </c>
      <c r="H5" s="470"/>
      <c r="I5" s="470"/>
      <c r="J5" s="470"/>
      <c r="K5" s="470"/>
      <c r="L5" s="470"/>
      <c r="M5" s="470"/>
      <c r="N5" s="470"/>
      <c r="O5" s="470"/>
      <c r="P5" s="470"/>
      <c r="Q5" s="470"/>
      <c r="R5" s="470"/>
      <c r="S5" s="470"/>
      <c r="T5" s="83" t="s">
        <v>245</v>
      </c>
      <c r="U5" s="464"/>
      <c r="V5" s="464"/>
      <c r="W5" s="473" t="s">
        <v>252</v>
      </c>
      <c r="X5" s="473"/>
      <c r="Y5" s="473"/>
      <c r="Z5" s="473"/>
      <c r="AA5" s="473"/>
      <c r="AB5" s="473"/>
      <c r="AC5" s="473"/>
      <c r="AD5" s="473"/>
      <c r="AE5" s="473"/>
      <c r="AF5" s="473"/>
      <c r="AG5" s="473"/>
      <c r="AH5" s="473"/>
      <c r="AI5" s="473"/>
      <c r="AJ5" s="80"/>
      <c r="AK5" s="80"/>
      <c r="AL5" s="80"/>
      <c r="AM5" s="80"/>
    </row>
    <row r="6" spans="2:39" ht="30" customHeight="1">
      <c r="B6" s="35"/>
      <c r="C6" s="471"/>
      <c r="D6" s="471"/>
      <c r="E6" s="471"/>
      <c r="F6" s="84" t="s">
        <v>231</v>
      </c>
      <c r="G6" s="49" t="s">
        <v>322</v>
      </c>
      <c r="H6" s="49" t="s">
        <v>323</v>
      </c>
      <c r="I6" s="49" t="s">
        <v>324</v>
      </c>
      <c r="J6" s="49" t="s">
        <v>325</v>
      </c>
      <c r="K6" s="49" t="s">
        <v>326</v>
      </c>
      <c r="L6" s="49" t="s">
        <v>327</v>
      </c>
      <c r="M6" s="49" t="s">
        <v>328</v>
      </c>
      <c r="N6" s="49" t="s">
        <v>329</v>
      </c>
      <c r="O6" s="49" t="s">
        <v>330</v>
      </c>
      <c r="P6" s="49" t="s">
        <v>331</v>
      </c>
      <c r="Q6" s="49" t="s">
        <v>332</v>
      </c>
      <c r="R6" s="49" t="s">
        <v>333</v>
      </c>
      <c r="S6" s="49" t="s">
        <v>334</v>
      </c>
      <c r="T6" s="49" t="s">
        <v>231</v>
      </c>
      <c r="U6" s="85" t="s">
        <v>232</v>
      </c>
      <c r="V6" s="85" t="s">
        <v>237</v>
      </c>
      <c r="W6" s="49" t="s">
        <v>322</v>
      </c>
      <c r="X6" s="49" t="s">
        <v>323</v>
      </c>
      <c r="Y6" s="49" t="s">
        <v>324</v>
      </c>
      <c r="Z6" s="49" t="s">
        <v>325</v>
      </c>
      <c r="AA6" s="49" t="s">
        <v>326</v>
      </c>
      <c r="AB6" s="49" t="s">
        <v>327</v>
      </c>
      <c r="AC6" s="49" t="s">
        <v>328</v>
      </c>
      <c r="AD6" s="49" t="s">
        <v>329</v>
      </c>
      <c r="AE6" s="49" t="s">
        <v>330</v>
      </c>
      <c r="AF6" s="49" t="s">
        <v>331</v>
      </c>
      <c r="AG6" s="49" t="s">
        <v>332</v>
      </c>
      <c r="AH6" s="49" t="s">
        <v>333</v>
      </c>
      <c r="AI6" s="49" t="s">
        <v>334</v>
      </c>
      <c r="AJ6" s="80"/>
      <c r="AK6" s="80"/>
      <c r="AL6" s="80" t="s">
        <v>254</v>
      </c>
      <c r="AM6" s="80"/>
    </row>
    <row r="7" spans="2:39" ht="30" customHeight="1">
      <c r="B7" s="35"/>
      <c r="C7" s="469" t="s">
        <v>234</v>
      </c>
      <c r="D7" s="469" t="s">
        <v>136</v>
      </c>
      <c r="E7" s="87" t="s">
        <v>235</v>
      </c>
      <c r="F7" s="20" t="s">
        <v>170</v>
      </c>
      <c r="G7" s="353"/>
      <c r="H7" s="353"/>
      <c r="I7" s="353"/>
      <c r="J7" s="384"/>
      <c r="K7" s="384"/>
      <c r="L7" s="384"/>
      <c r="M7" s="384"/>
      <c r="N7" s="384"/>
      <c r="O7" s="384"/>
      <c r="P7" s="19"/>
      <c r="Q7" s="19"/>
      <c r="R7" s="19"/>
      <c r="S7" s="19"/>
      <c r="T7" s="83" t="s">
        <v>248</v>
      </c>
      <c r="U7" s="88">
        <f>IF(COUNTIF(F7,"*Nm3")&gt;0,1,VLOOKUP(E7,$AL$71:$AM$72,2,FALSE))</f>
        <v>0.96665500000000004</v>
      </c>
      <c r="V7" s="89">
        <f>VLOOKUP($F7,$AL$60:$AM$63,2,FALSE)/VLOOKUP($T7,$AL$60:$AM$63,2,FALSE)</f>
        <v>1000</v>
      </c>
      <c r="W7" s="90">
        <f>ROUND(圧力補正*H14_換算前/単位補正係数,0)</f>
        <v>0</v>
      </c>
      <c r="X7" s="90">
        <f>ROUND(圧力補正*H15_換算前/単位補正係数,0)</f>
        <v>0</v>
      </c>
      <c r="Y7" s="90">
        <f>ROUND(圧力補正*H16_換算前/単位補正係数,0)</f>
        <v>0</v>
      </c>
      <c r="Z7" s="90">
        <f>ROUND(圧力補正*H17_換算前/単位補正係数,0)</f>
        <v>0</v>
      </c>
      <c r="AA7" s="90">
        <f>ROUND(圧力補正*H18_換算前/単位補正係数,0)</f>
        <v>0</v>
      </c>
      <c r="AB7" s="90">
        <f>ROUND(圧力補正*H19_換算前/単位補正係数,0)</f>
        <v>0</v>
      </c>
      <c r="AC7" s="90">
        <f>ROUND(圧力補正*H20_換算前/単位補正係数,0)</f>
        <v>0</v>
      </c>
      <c r="AD7" s="90">
        <f>ROUND(圧力補正*H21_換算前/単位補正係数,0)</f>
        <v>0</v>
      </c>
      <c r="AE7" s="90">
        <f>ROUND(圧力補正*H22_換算前/単位補正係数,0)</f>
        <v>0</v>
      </c>
      <c r="AF7" s="90">
        <f>ROUND(圧力補正*H23_換算前/単位補正係数,0)</f>
        <v>0</v>
      </c>
      <c r="AG7" s="90">
        <f>ROUND(圧力補正*H24_換算前/単位補正係数,0)</f>
        <v>0</v>
      </c>
      <c r="AH7" s="90">
        <f>ROUND(圧力補正*H25_換算前/単位補正係数,0)</f>
        <v>0</v>
      </c>
      <c r="AI7" s="90">
        <f>ROUND(圧力補正*H26_換算前/単位補正係数,0)</f>
        <v>0</v>
      </c>
      <c r="AJ7" s="80"/>
      <c r="AK7" s="80"/>
      <c r="AL7" s="91"/>
      <c r="AM7" s="91"/>
    </row>
    <row r="8" spans="2:39" ht="30" customHeight="1">
      <c r="B8" s="35"/>
      <c r="C8" s="469"/>
      <c r="D8" s="469"/>
      <c r="E8" s="87" t="s">
        <v>236</v>
      </c>
      <c r="F8" s="20" t="s">
        <v>170</v>
      </c>
      <c r="G8" s="353"/>
      <c r="H8" s="353"/>
      <c r="I8" s="353"/>
      <c r="J8" s="384"/>
      <c r="K8" s="384"/>
      <c r="L8" s="384"/>
      <c r="M8" s="384"/>
      <c r="N8" s="384"/>
      <c r="O8" s="384"/>
      <c r="P8" s="19"/>
      <c r="Q8" s="19"/>
      <c r="R8" s="19"/>
      <c r="S8" s="19"/>
      <c r="T8" s="83" t="s">
        <v>248</v>
      </c>
      <c r="U8" s="88">
        <f>IF(COUNTIF(F8,"*Nm3")&gt;0,1,VLOOKUP(E8,$AL$71:$AM$72,2,FALSE))</f>
        <v>0.95712200000000003</v>
      </c>
      <c r="V8" s="89">
        <f>VLOOKUP($F8,$AL$60:$AM$63,2,FALSE)/VLOOKUP($T8,$AL$60:$AM$63,2,FALSE)</f>
        <v>1000</v>
      </c>
      <c r="W8" s="90">
        <f>ROUND(圧力補正*H14_換算前/単位補正係数,0)</f>
        <v>0</v>
      </c>
      <c r="X8" s="90">
        <f>ROUND(圧力補正*H15_換算前/単位補正係数,0)</f>
        <v>0</v>
      </c>
      <c r="Y8" s="90">
        <f>ROUND(圧力補正*H16_換算前/単位補正係数,0)</f>
        <v>0</v>
      </c>
      <c r="Z8" s="90">
        <f>ROUND(圧力補正*H17_換算前/単位補正係数,0)</f>
        <v>0</v>
      </c>
      <c r="AA8" s="90">
        <f>ROUND(圧力補正*H18_換算前/単位補正係数,0)</f>
        <v>0</v>
      </c>
      <c r="AB8" s="90">
        <f>ROUND(圧力補正*H19_換算前/単位補正係数,0)</f>
        <v>0</v>
      </c>
      <c r="AC8" s="90">
        <f>ROUND(圧力補正*H20_換算前/単位補正係数,0)</f>
        <v>0</v>
      </c>
      <c r="AD8" s="90">
        <f>ROUND(圧力補正*H21_換算前/単位補正係数,0)</f>
        <v>0</v>
      </c>
      <c r="AE8" s="90">
        <f>ROUND(圧力補正*H22_換算前/単位補正係数,0)</f>
        <v>0</v>
      </c>
      <c r="AF8" s="90">
        <f>ROUND(圧力補正*H23_換算前/単位補正係数,0)</f>
        <v>0</v>
      </c>
      <c r="AG8" s="90">
        <f>ROUND(圧力補正*H24_換算前/単位補正係数,0)</f>
        <v>0</v>
      </c>
      <c r="AH8" s="90">
        <f>ROUND(圧力補正*H25_換算前/単位補正係数,0)</f>
        <v>0</v>
      </c>
      <c r="AI8" s="90">
        <f>ROUND(圧力補正*H26_換算前/単位補正係数,0)</f>
        <v>0</v>
      </c>
      <c r="AJ8" s="80"/>
      <c r="AK8" s="80"/>
      <c r="AL8" s="91"/>
      <c r="AM8" s="91"/>
    </row>
    <row r="9" spans="2:39" ht="30" customHeight="1">
      <c r="B9" s="35"/>
      <c r="C9" s="469"/>
      <c r="D9" s="86"/>
      <c r="E9" s="461"/>
      <c r="F9" s="462"/>
      <c r="G9" s="462"/>
      <c r="H9" s="462"/>
      <c r="I9" s="462"/>
      <c r="J9" s="462"/>
      <c r="K9" s="462"/>
      <c r="L9" s="462"/>
      <c r="M9" s="462"/>
      <c r="N9" s="462"/>
      <c r="O9" s="462"/>
      <c r="P9" s="462"/>
      <c r="Q9" s="462"/>
      <c r="R9" s="462"/>
      <c r="S9" s="463"/>
      <c r="T9" s="87"/>
      <c r="U9" s="460"/>
      <c r="V9" s="460"/>
      <c r="W9" s="89">
        <f>SUM(W7:W8)</f>
        <v>0</v>
      </c>
      <c r="X9" s="89">
        <f t="shared" ref="X9:AE9" si="0">SUM(X7:X8)</f>
        <v>0</v>
      </c>
      <c r="Y9" s="89">
        <f t="shared" si="0"/>
        <v>0</v>
      </c>
      <c r="Z9" s="89">
        <f t="shared" si="0"/>
        <v>0</v>
      </c>
      <c r="AA9" s="89">
        <f t="shared" si="0"/>
        <v>0</v>
      </c>
      <c r="AB9" s="89">
        <f t="shared" si="0"/>
        <v>0</v>
      </c>
      <c r="AC9" s="89">
        <f t="shared" si="0"/>
        <v>0</v>
      </c>
      <c r="AD9" s="89">
        <f t="shared" si="0"/>
        <v>0</v>
      </c>
      <c r="AE9" s="89">
        <f t="shared" si="0"/>
        <v>0</v>
      </c>
      <c r="AF9" s="89">
        <f>SUM(AF7:AF8)</f>
        <v>0</v>
      </c>
      <c r="AG9" s="89">
        <f>SUM(AG7:AG8)</f>
        <v>0</v>
      </c>
      <c r="AH9" s="89">
        <f>SUM(AH7:AH8)</f>
        <v>0</v>
      </c>
      <c r="AI9" s="89">
        <f>SUM(AI7:AI8)</f>
        <v>0</v>
      </c>
      <c r="AJ9" s="80"/>
      <c r="AK9" s="80"/>
      <c r="AL9" s="91"/>
      <c r="AM9" s="91"/>
    </row>
    <row r="10" spans="2:39" ht="30" customHeight="1">
      <c r="B10" s="35"/>
      <c r="C10" s="469"/>
      <c r="D10" s="469" t="s">
        <v>137</v>
      </c>
      <c r="E10" s="87" t="s">
        <v>235</v>
      </c>
      <c r="F10" s="20" t="s">
        <v>170</v>
      </c>
      <c r="G10" s="384"/>
      <c r="H10" s="384"/>
      <c r="I10" s="384"/>
      <c r="J10" s="384"/>
      <c r="K10" s="384"/>
      <c r="L10" s="384"/>
      <c r="M10" s="384"/>
      <c r="N10" s="384"/>
      <c r="O10" s="384"/>
      <c r="P10" s="384"/>
      <c r="Q10" s="384"/>
      <c r="R10" s="384"/>
      <c r="S10" s="384"/>
      <c r="T10" s="83" t="s">
        <v>248</v>
      </c>
      <c r="U10" s="88">
        <f>IF(COUNTIF(F10,"*Nm3")&gt;0,1,VLOOKUP(E10,$AL$71:$AM$72,2,FALSE))</f>
        <v>0.96665500000000004</v>
      </c>
      <c r="V10" s="89">
        <f>VLOOKUP($F10,$AL$60:$AM$63,2,FALSE)/VLOOKUP($T10,$AL$60:$AM$63,2,FALSE)</f>
        <v>1000</v>
      </c>
      <c r="W10" s="90">
        <f>ROUND(圧力補正*H14_換算前/単位補正係数,0)</f>
        <v>0</v>
      </c>
      <c r="X10" s="90">
        <f>ROUND(圧力補正*H15_換算前/単位補正係数,0)</f>
        <v>0</v>
      </c>
      <c r="Y10" s="90">
        <f>ROUND(圧力補正*H16_換算前/単位補正係数,0)</f>
        <v>0</v>
      </c>
      <c r="Z10" s="90">
        <f>ROUND(圧力補正*H17_換算前/単位補正係数,0)</f>
        <v>0</v>
      </c>
      <c r="AA10" s="90">
        <f>ROUND(圧力補正*H18_換算前/単位補正係数,0)</f>
        <v>0</v>
      </c>
      <c r="AB10" s="90">
        <f>ROUND(圧力補正*H19_換算前/単位補正係数,0)</f>
        <v>0</v>
      </c>
      <c r="AC10" s="90">
        <f>ROUND(圧力補正*H20_換算前/単位補正係数,0)</f>
        <v>0</v>
      </c>
      <c r="AD10" s="90">
        <f>ROUND(圧力補正*H21_換算前/単位補正係数,0)</f>
        <v>0</v>
      </c>
      <c r="AE10" s="90">
        <f>ROUND(圧力補正*H22_換算前/単位補正係数,0)</f>
        <v>0</v>
      </c>
      <c r="AF10" s="90">
        <f>ROUND(圧力補正*H23_換算前/単位補正係数,0)</f>
        <v>0</v>
      </c>
      <c r="AG10" s="90">
        <f>ROUND(圧力補正*H24_換算前/単位補正係数,0)</f>
        <v>0</v>
      </c>
      <c r="AH10" s="90">
        <f>ROUND(圧力補正*H25_換算前/単位補正係数,0)</f>
        <v>0</v>
      </c>
      <c r="AI10" s="90">
        <f>ROUND(圧力補正*H26_換算前/単位補正係数,0)</f>
        <v>0</v>
      </c>
      <c r="AJ10" s="80"/>
      <c r="AK10" s="80"/>
      <c r="AL10" s="91"/>
      <c r="AM10" s="91"/>
    </row>
    <row r="11" spans="2:39" ht="30" customHeight="1">
      <c r="B11" s="35"/>
      <c r="C11" s="469"/>
      <c r="D11" s="469"/>
      <c r="E11" s="87" t="s">
        <v>236</v>
      </c>
      <c r="F11" s="20" t="s">
        <v>170</v>
      </c>
      <c r="G11" s="19"/>
      <c r="H11" s="19"/>
      <c r="I11" s="19"/>
      <c r="J11" s="19"/>
      <c r="K11" s="19"/>
      <c r="L11" s="19"/>
      <c r="M11" s="19"/>
      <c r="N11" s="19"/>
      <c r="O11" s="19"/>
      <c r="P11" s="19"/>
      <c r="Q11" s="19"/>
      <c r="R11" s="19"/>
      <c r="S11" s="19"/>
      <c r="T11" s="83" t="s">
        <v>248</v>
      </c>
      <c r="U11" s="88">
        <f>IF(COUNTIF(F11,"*Nm3")&gt;0,1,VLOOKUP(E11,$AL$71:$AM$72,2,FALSE))</f>
        <v>0.95712200000000003</v>
      </c>
      <c r="V11" s="89">
        <f>VLOOKUP($F11,$AL$60:$AM$63,2,FALSE)/VLOOKUP($T11,$AL$60:$AM$63,2,FALSE)</f>
        <v>1000</v>
      </c>
      <c r="W11" s="90">
        <f>ROUND(圧力補正*H14_換算前/単位補正係数,0)</f>
        <v>0</v>
      </c>
      <c r="X11" s="90">
        <f>ROUND(圧力補正*H15_換算前/単位補正係数,0)</f>
        <v>0</v>
      </c>
      <c r="Y11" s="90">
        <f>ROUND(圧力補正*H16_換算前/単位補正係数,0)</f>
        <v>0</v>
      </c>
      <c r="Z11" s="90">
        <f>ROUND(圧力補正*H17_換算前/単位補正係数,0)</f>
        <v>0</v>
      </c>
      <c r="AA11" s="90">
        <f>ROUND(圧力補正*H18_換算前/単位補正係数,0)</f>
        <v>0</v>
      </c>
      <c r="AB11" s="90">
        <f>ROUND(圧力補正*H19_換算前/単位補正係数,0)</f>
        <v>0</v>
      </c>
      <c r="AC11" s="90">
        <f>ROUND(圧力補正*H20_換算前/単位補正係数,0)</f>
        <v>0</v>
      </c>
      <c r="AD11" s="90">
        <f>ROUND(圧力補正*H21_換算前/単位補正係数,0)</f>
        <v>0</v>
      </c>
      <c r="AE11" s="90">
        <f>ROUND(圧力補正*H22_換算前/単位補正係数,0)</f>
        <v>0</v>
      </c>
      <c r="AF11" s="90">
        <f>ROUND(圧力補正*H23_換算前/単位補正係数,0)</f>
        <v>0</v>
      </c>
      <c r="AG11" s="90">
        <f>ROUND(圧力補正*H24_換算前/単位補正係数,0)</f>
        <v>0</v>
      </c>
      <c r="AH11" s="90">
        <f>ROUND(圧力補正*H25_換算前/単位補正係数,0)</f>
        <v>0</v>
      </c>
      <c r="AI11" s="90">
        <f>ROUND(圧力補正*H26_換算前/単位補正係数,0)</f>
        <v>0</v>
      </c>
      <c r="AJ11" s="80"/>
      <c r="AK11" s="80"/>
      <c r="AL11" s="91"/>
      <c r="AM11" s="91"/>
    </row>
    <row r="12" spans="2:39" ht="30" customHeight="1">
      <c r="B12" s="35"/>
      <c r="C12" s="469"/>
      <c r="D12" s="86"/>
      <c r="E12" s="461"/>
      <c r="F12" s="462"/>
      <c r="G12" s="462"/>
      <c r="H12" s="462"/>
      <c r="I12" s="462"/>
      <c r="J12" s="462"/>
      <c r="K12" s="462"/>
      <c r="L12" s="462"/>
      <c r="M12" s="462"/>
      <c r="N12" s="462"/>
      <c r="O12" s="462"/>
      <c r="P12" s="462"/>
      <c r="Q12" s="462"/>
      <c r="R12" s="462"/>
      <c r="S12" s="463"/>
      <c r="T12" s="87"/>
      <c r="U12" s="460"/>
      <c r="V12" s="460"/>
      <c r="W12" s="89">
        <f>SUM(W10:W11)</f>
        <v>0</v>
      </c>
      <c r="X12" s="89">
        <f t="shared" ref="X12:AD12" si="1">SUM(X10:X11)</f>
        <v>0</v>
      </c>
      <c r="Y12" s="89">
        <f t="shared" si="1"/>
        <v>0</v>
      </c>
      <c r="Z12" s="89">
        <f t="shared" si="1"/>
        <v>0</v>
      </c>
      <c r="AA12" s="89">
        <f t="shared" si="1"/>
        <v>0</v>
      </c>
      <c r="AB12" s="89">
        <f t="shared" si="1"/>
        <v>0</v>
      </c>
      <c r="AC12" s="89">
        <f t="shared" si="1"/>
        <v>0</v>
      </c>
      <c r="AD12" s="89">
        <f t="shared" si="1"/>
        <v>0</v>
      </c>
      <c r="AE12" s="89">
        <f>SUM(AE10:AE11)</f>
        <v>0</v>
      </c>
      <c r="AF12" s="89">
        <f>SUM(AF10:AF11)</f>
        <v>0</v>
      </c>
      <c r="AG12" s="89">
        <f>SUM(AG10:AG11)</f>
        <v>0</v>
      </c>
      <c r="AH12" s="89">
        <f>SUM(AH10:AH11)</f>
        <v>0</v>
      </c>
      <c r="AI12" s="89">
        <f>SUM(AI10:AI11)</f>
        <v>0</v>
      </c>
      <c r="AJ12" s="80"/>
      <c r="AK12" s="80"/>
      <c r="AL12" s="91"/>
      <c r="AM12" s="91"/>
    </row>
    <row r="13" spans="2:39" ht="30" customHeight="1">
      <c r="B13" s="35"/>
      <c r="C13" s="469"/>
      <c r="D13" s="469" t="s">
        <v>138</v>
      </c>
      <c r="E13" s="87" t="s">
        <v>235</v>
      </c>
      <c r="F13" s="20" t="s">
        <v>170</v>
      </c>
      <c r="G13" s="384"/>
      <c r="H13" s="384"/>
      <c r="I13" s="384"/>
      <c r="J13" s="19"/>
      <c r="K13" s="19"/>
      <c r="L13" s="19"/>
      <c r="M13" s="19"/>
      <c r="N13" s="19"/>
      <c r="O13" s="19"/>
      <c r="P13" s="19"/>
      <c r="Q13" s="19"/>
      <c r="R13" s="19"/>
      <c r="S13" s="19"/>
      <c r="T13" s="83" t="s">
        <v>248</v>
      </c>
      <c r="U13" s="88">
        <f>IF(COUNTIF(F13,"*Nm3")&gt;0,1,VLOOKUP(E13,$AL$71:$AM$72,2,FALSE))</f>
        <v>0.96665500000000004</v>
      </c>
      <c r="V13" s="89">
        <f>VLOOKUP($F13,$AL$60:$AM$63,2,FALSE)/VLOOKUP($T13,$AL$60:$AM$63,2,FALSE)</f>
        <v>1000</v>
      </c>
      <c r="W13" s="90">
        <f>ROUND(圧力補正*H14_換算前/単位補正係数,0)</f>
        <v>0</v>
      </c>
      <c r="X13" s="90">
        <f>ROUND(圧力補正*H15_換算前/単位補正係数,0)</f>
        <v>0</v>
      </c>
      <c r="Y13" s="90">
        <f>ROUND(圧力補正*H16_換算前/単位補正係数,0)</f>
        <v>0</v>
      </c>
      <c r="Z13" s="90">
        <f>ROUND(圧力補正*H17_換算前/単位補正係数,0)</f>
        <v>0</v>
      </c>
      <c r="AA13" s="90">
        <f>ROUND(圧力補正*H18_換算前/単位補正係数,0)</f>
        <v>0</v>
      </c>
      <c r="AB13" s="90">
        <f>ROUND(圧力補正*H19_換算前/単位補正係数,0)</f>
        <v>0</v>
      </c>
      <c r="AC13" s="90">
        <f>ROUND(圧力補正*H20_換算前/単位補正係数,0)</f>
        <v>0</v>
      </c>
      <c r="AD13" s="90">
        <f>ROUND(圧力補正*H21_換算前/単位補正係数,0)</f>
        <v>0</v>
      </c>
      <c r="AE13" s="90">
        <f>ROUND(圧力補正*H22_換算前/単位補正係数,0)</f>
        <v>0</v>
      </c>
      <c r="AF13" s="90">
        <f>ROUND(圧力補正*H23_換算前/単位補正係数,0)</f>
        <v>0</v>
      </c>
      <c r="AG13" s="90">
        <f>ROUND(圧力補正*H24_換算前/単位補正係数,0)</f>
        <v>0</v>
      </c>
      <c r="AH13" s="90">
        <f>ROUND(圧力補正*H25_換算前/単位補正係数,0)</f>
        <v>0</v>
      </c>
      <c r="AI13" s="90">
        <f>ROUND(圧力補正*H26_換算前/単位補正係数,0)</f>
        <v>0</v>
      </c>
      <c r="AJ13" s="80"/>
      <c r="AK13" s="80"/>
      <c r="AL13" s="80"/>
      <c r="AM13" s="80"/>
    </row>
    <row r="14" spans="2:39" ht="30" customHeight="1">
      <c r="B14" s="35"/>
      <c r="C14" s="469"/>
      <c r="D14" s="469"/>
      <c r="E14" s="87" t="s">
        <v>236</v>
      </c>
      <c r="F14" s="20" t="s">
        <v>170</v>
      </c>
      <c r="G14" s="384"/>
      <c r="H14" s="384"/>
      <c r="I14" s="384"/>
      <c r="J14" s="19"/>
      <c r="K14" s="19"/>
      <c r="L14" s="19"/>
      <c r="M14" s="19"/>
      <c r="N14" s="19"/>
      <c r="O14" s="19"/>
      <c r="P14" s="19"/>
      <c r="Q14" s="19"/>
      <c r="R14" s="19"/>
      <c r="S14" s="19"/>
      <c r="T14" s="83" t="s">
        <v>248</v>
      </c>
      <c r="U14" s="88">
        <f>IF(COUNTIF(F14,"*Nm3")&gt;0,1,VLOOKUP(E14,$AL$71:$AM$72,2,FALSE))</f>
        <v>0.95712200000000003</v>
      </c>
      <c r="V14" s="89">
        <f>VLOOKUP($F14,$AL$60:$AM$63,2,FALSE)/VLOOKUP($T14,$AL$60:$AM$63,2,FALSE)</f>
        <v>1000</v>
      </c>
      <c r="W14" s="90">
        <f>ROUND(圧力補正*H14_換算前/単位補正係数,0)</f>
        <v>0</v>
      </c>
      <c r="X14" s="90">
        <f>ROUND(圧力補正*H15_換算前/単位補正係数,0)</f>
        <v>0</v>
      </c>
      <c r="Y14" s="90">
        <f>ROUND(圧力補正*H16_換算前/単位補正係数,0)</f>
        <v>0</v>
      </c>
      <c r="Z14" s="90">
        <f>ROUND(圧力補正*H17_換算前/単位補正係数,0)</f>
        <v>0</v>
      </c>
      <c r="AA14" s="90">
        <f>ROUND(圧力補正*H18_換算前/単位補正係数,0)</f>
        <v>0</v>
      </c>
      <c r="AB14" s="90">
        <f>ROUND(圧力補正*H19_換算前/単位補正係数,0)</f>
        <v>0</v>
      </c>
      <c r="AC14" s="90">
        <f>ROUND(圧力補正*H20_換算前/単位補正係数,0)</f>
        <v>0</v>
      </c>
      <c r="AD14" s="90">
        <f>ROUND(圧力補正*H21_換算前/単位補正係数,0)</f>
        <v>0</v>
      </c>
      <c r="AE14" s="90">
        <f>ROUND(圧力補正*H22_換算前/単位補正係数,0)</f>
        <v>0</v>
      </c>
      <c r="AF14" s="90">
        <f>ROUND(圧力補正*H23_換算前/単位補正係数,0)</f>
        <v>0</v>
      </c>
      <c r="AG14" s="90">
        <f>ROUND(圧力補正*H24_換算前/単位補正係数,0)</f>
        <v>0</v>
      </c>
      <c r="AH14" s="90">
        <f>ROUND(圧力補正*H25_換算前/単位補正係数,0)</f>
        <v>0</v>
      </c>
      <c r="AI14" s="90">
        <f>ROUND(圧力補正*H26_換算前/単位補正係数,0)</f>
        <v>0</v>
      </c>
      <c r="AJ14" s="80"/>
      <c r="AK14" s="80"/>
      <c r="AL14" s="80"/>
      <c r="AM14" s="80"/>
    </row>
    <row r="15" spans="2:39" ht="30" customHeight="1">
      <c r="B15" s="35"/>
      <c r="C15" s="469"/>
      <c r="D15" s="86"/>
      <c r="E15" s="461"/>
      <c r="F15" s="462"/>
      <c r="G15" s="462"/>
      <c r="H15" s="462"/>
      <c r="I15" s="462"/>
      <c r="J15" s="462"/>
      <c r="K15" s="462"/>
      <c r="L15" s="462"/>
      <c r="M15" s="462"/>
      <c r="N15" s="462"/>
      <c r="O15" s="462"/>
      <c r="P15" s="462"/>
      <c r="Q15" s="462"/>
      <c r="R15" s="462"/>
      <c r="S15" s="463"/>
      <c r="T15" s="87"/>
      <c r="U15" s="460"/>
      <c r="V15" s="460"/>
      <c r="W15" s="89">
        <f>SUM(W13:W14)</f>
        <v>0</v>
      </c>
      <c r="X15" s="89">
        <f t="shared" ref="X15:AD15" si="2">SUM(X13:X14)</f>
        <v>0</v>
      </c>
      <c r="Y15" s="89">
        <f t="shared" si="2"/>
        <v>0</v>
      </c>
      <c r="Z15" s="89">
        <f t="shared" si="2"/>
        <v>0</v>
      </c>
      <c r="AA15" s="89">
        <f t="shared" si="2"/>
        <v>0</v>
      </c>
      <c r="AB15" s="89">
        <f t="shared" si="2"/>
        <v>0</v>
      </c>
      <c r="AC15" s="89">
        <f t="shared" si="2"/>
        <v>0</v>
      </c>
      <c r="AD15" s="89">
        <f t="shared" si="2"/>
        <v>0</v>
      </c>
      <c r="AE15" s="89">
        <f>SUM(AE13:AE14)</f>
        <v>0</v>
      </c>
      <c r="AF15" s="89">
        <f>SUM(AF13:AF14)</f>
        <v>0</v>
      </c>
      <c r="AG15" s="89">
        <f>SUM(AG13:AG14)</f>
        <v>0</v>
      </c>
      <c r="AH15" s="89">
        <f>SUM(AH13:AH14)</f>
        <v>0</v>
      </c>
      <c r="AI15" s="89">
        <f>SUM(AI13:AI14)</f>
        <v>0</v>
      </c>
      <c r="AJ15" s="80"/>
      <c r="AK15" s="80"/>
      <c r="AL15" s="80"/>
      <c r="AM15" s="80"/>
    </row>
    <row r="16" spans="2:39" ht="30" customHeight="1">
      <c r="B16" s="35"/>
      <c r="C16" s="469"/>
      <c r="D16" s="469" t="s">
        <v>139</v>
      </c>
      <c r="E16" s="87" t="s">
        <v>235</v>
      </c>
      <c r="F16" s="20" t="s">
        <v>170</v>
      </c>
      <c r="G16" s="384"/>
      <c r="H16" s="384"/>
      <c r="I16" s="384"/>
      <c r="J16" s="384"/>
      <c r="K16" s="384"/>
      <c r="L16" s="384"/>
      <c r="M16" s="384"/>
      <c r="N16" s="384"/>
      <c r="O16" s="384"/>
      <c r="P16" s="384"/>
      <c r="Q16" s="384"/>
      <c r="R16" s="384"/>
      <c r="S16" s="384"/>
      <c r="T16" s="83" t="s">
        <v>248</v>
      </c>
      <c r="U16" s="88">
        <f>IF(COUNTIF(F16,"*Nm3")&gt;0,1,VLOOKUP(E16,$AL$71:$AM$72,2,FALSE))</f>
        <v>0.96665500000000004</v>
      </c>
      <c r="V16" s="89">
        <f>VLOOKUP($F16,$AL$60:$AM$63,2,FALSE)/VLOOKUP($T16,$AL$60:$AM$63,2,FALSE)</f>
        <v>1000</v>
      </c>
      <c r="W16" s="90">
        <f>ROUND(圧力補正*H14_換算前/単位補正係数,0)</f>
        <v>0</v>
      </c>
      <c r="X16" s="90">
        <f>ROUND(圧力補正*H15_換算前/単位補正係数,0)</f>
        <v>0</v>
      </c>
      <c r="Y16" s="90">
        <f>ROUND(圧力補正*H16_換算前/単位補正係数,0)</f>
        <v>0</v>
      </c>
      <c r="Z16" s="90">
        <f>ROUND(圧力補正*H17_換算前/単位補正係数,0)</f>
        <v>0</v>
      </c>
      <c r="AA16" s="90">
        <f>ROUND(圧力補正*H18_換算前/単位補正係数,0)</f>
        <v>0</v>
      </c>
      <c r="AB16" s="90">
        <f>ROUND(圧力補正*H19_換算前/単位補正係数,0)</f>
        <v>0</v>
      </c>
      <c r="AC16" s="90">
        <f>ROUND(圧力補正*H20_換算前/単位補正係数,0)</f>
        <v>0</v>
      </c>
      <c r="AD16" s="90">
        <f>ROUND(圧力補正*H21_換算前/単位補正係数,0)</f>
        <v>0</v>
      </c>
      <c r="AE16" s="90">
        <f>ROUND(圧力補正*H22_換算前/単位補正係数,0)</f>
        <v>0</v>
      </c>
      <c r="AF16" s="90">
        <f>ROUND(圧力補正*H23_換算前/単位補正係数,0)</f>
        <v>0</v>
      </c>
      <c r="AG16" s="90">
        <f>ROUND(圧力補正*H24_換算前/単位補正係数,0)</f>
        <v>0</v>
      </c>
      <c r="AH16" s="90">
        <f>ROUND(圧力補正*H25_換算前/単位補正係数,0)</f>
        <v>0</v>
      </c>
      <c r="AI16" s="90">
        <f>ROUND(圧力補正*H26_換算前/単位補正係数,0)</f>
        <v>0</v>
      </c>
      <c r="AJ16" s="80"/>
      <c r="AK16" s="80"/>
      <c r="AL16" s="80"/>
      <c r="AM16" s="80"/>
    </row>
    <row r="17" spans="1:39" ht="30" customHeight="1">
      <c r="B17" s="35"/>
      <c r="C17" s="469"/>
      <c r="D17" s="469"/>
      <c r="E17" s="87" t="s">
        <v>236</v>
      </c>
      <c r="F17" s="20" t="s">
        <v>170</v>
      </c>
      <c r="G17" s="19"/>
      <c r="H17" s="19"/>
      <c r="I17" s="19"/>
      <c r="J17" s="19"/>
      <c r="K17" s="19"/>
      <c r="L17" s="19"/>
      <c r="M17" s="19"/>
      <c r="N17" s="19"/>
      <c r="O17" s="19"/>
      <c r="P17" s="19"/>
      <c r="Q17" s="19"/>
      <c r="R17" s="19"/>
      <c r="S17" s="19"/>
      <c r="T17" s="83" t="s">
        <v>248</v>
      </c>
      <c r="U17" s="88">
        <f>IF(COUNTIF(F17,"*Nm3")&gt;0,1,VLOOKUP(E17,$AL$71:$AM$72,2,FALSE))</f>
        <v>0.95712200000000003</v>
      </c>
      <c r="V17" s="89">
        <f>VLOOKUP($F17,$AL$60:$AM$63,2,FALSE)/VLOOKUP($T17,$AL$60:$AM$63,2,FALSE)</f>
        <v>1000</v>
      </c>
      <c r="W17" s="90">
        <f>ROUND(圧力補正*H14_換算前/単位補正係数,0)</f>
        <v>0</v>
      </c>
      <c r="X17" s="90">
        <f>ROUND(圧力補正*H15_換算前/単位補正係数,0)</f>
        <v>0</v>
      </c>
      <c r="Y17" s="90">
        <f>ROUND(圧力補正*H16_換算前/単位補正係数,0)</f>
        <v>0</v>
      </c>
      <c r="Z17" s="90">
        <f>ROUND(圧力補正*H17_換算前/単位補正係数,0)</f>
        <v>0</v>
      </c>
      <c r="AA17" s="90">
        <f>ROUND(圧力補正*H18_換算前/単位補正係数,0)</f>
        <v>0</v>
      </c>
      <c r="AB17" s="90">
        <f>ROUND(圧力補正*H19_換算前/単位補正係数,0)</f>
        <v>0</v>
      </c>
      <c r="AC17" s="90">
        <f>ROUND(圧力補正*H20_換算前/単位補正係数,0)</f>
        <v>0</v>
      </c>
      <c r="AD17" s="90">
        <f>ROUND(圧力補正*H21_換算前/単位補正係数,0)</f>
        <v>0</v>
      </c>
      <c r="AE17" s="90">
        <f>ROUND(圧力補正*H22_換算前/単位補正係数,0)</f>
        <v>0</v>
      </c>
      <c r="AF17" s="90">
        <f>ROUND(圧力補正*H23_換算前/単位補正係数,0)</f>
        <v>0</v>
      </c>
      <c r="AG17" s="90">
        <f>ROUND(圧力補正*H24_換算前/単位補正係数,0)</f>
        <v>0</v>
      </c>
      <c r="AH17" s="90">
        <f>ROUND(圧力補正*H25_換算前/単位補正係数,0)</f>
        <v>0</v>
      </c>
      <c r="AI17" s="90">
        <f>ROUND(圧力補正*H26_換算前/単位補正係数,0)</f>
        <v>0</v>
      </c>
      <c r="AJ17" s="80"/>
      <c r="AK17" s="80"/>
      <c r="AL17" s="80"/>
      <c r="AM17" s="80"/>
    </row>
    <row r="18" spans="1:39" ht="30" customHeight="1">
      <c r="B18" s="35"/>
      <c r="C18" s="469"/>
      <c r="D18" s="86"/>
      <c r="E18" s="461"/>
      <c r="F18" s="462"/>
      <c r="G18" s="462"/>
      <c r="H18" s="462"/>
      <c r="I18" s="462"/>
      <c r="J18" s="462"/>
      <c r="K18" s="462"/>
      <c r="L18" s="462"/>
      <c r="M18" s="462"/>
      <c r="N18" s="462"/>
      <c r="O18" s="462"/>
      <c r="P18" s="462"/>
      <c r="Q18" s="462"/>
      <c r="R18" s="462"/>
      <c r="S18" s="463"/>
      <c r="T18" s="87"/>
      <c r="U18" s="460"/>
      <c r="V18" s="460"/>
      <c r="W18" s="89">
        <f>SUM(W16:W17)</f>
        <v>0</v>
      </c>
      <c r="X18" s="89">
        <f t="shared" ref="X18:AD18" si="3">SUM(X16:X17)</f>
        <v>0</v>
      </c>
      <c r="Y18" s="89">
        <f t="shared" si="3"/>
        <v>0</v>
      </c>
      <c r="Z18" s="89">
        <f t="shared" si="3"/>
        <v>0</v>
      </c>
      <c r="AA18" s="89">
        <f t="shared" si="3"/>
        <v>0</v>
      </c>
      <c r="AB18" s="89">
        <f t="shared" si="3"/>
        <v>0</v>
      </c>
      <c r="AC18" s="89">
        <f t="shared" si="3"/>
        <v>0</v>
      </c>
      <c r="AD18" s="89">
        <f t="shared" si="3"/>
        <v>0</v>
      </c>
      <c r="AE18" s="89">
        <f>SUM(AE16:AE17)</f>
        <v>0</v>
      </c>
      <c r="AF18" s="89">
        <f>SUM(AF16:AF17)</f>
        <v>0</v>
      </c>
      <c r="AG18" s="89">
        <f>SUM(AG16:AG17)</f>
        <v>0</v>
      </c>
      <c r="AH18" s="89">
        <f>SUM(AH16:AH17)</f>
        <v>0</v>
      </c>
      <c r="AI18" s="89">
        <f>SUM(AI16:AI17)</f>
        <v>0</v>
      </c>
      <c r="AJ18" s="80"/>
      <c r="AK18" s="80"/>
      <c r="AL18" s="80"/>
      <c r="AM18" s="80"/>
    </row>
    <row r="19" spans="1:39" ht="30" customHeight="1">
      <c r="B19" s="35"/>
      <c r="C19" s="469"/>
      <c r="D19" s="469" t="s">
        <v>140</v>
      </c>
      <c r="E19" s="87" t="s">
        <v>235</v>
      </c>
      <c r="F19" s="20" t="s">
        <v>170</v>
      </c>
      <c r="G19" s="384"/>
      <c r="H19" s="384"/>
      <c r="I19" s="384"/>
      <c r="J19" s="384"/>
      <c r="K19" s="384"/>
      <c r="L19" s="384"/>
      <c r="M19" s="384"/>
      <c r="N19" s="384"/>
      <c r="O19" s="384"/>
      <c r="P19" s="384"/>
      <c r="Q19" s="384"/>
      <c r="R19" s="384"/>
      <c r="S19" s="384"/>
      <c r="T19" s="83" t="s">
        <v>248</v>
      </c>
      <c r="U19" s="88">
        <f>IF(COUNTIF(F19,"*Nm3")&gt;0,1,VLOOKUP(E19,$AL$71:$AM$72,2,FALSE))</f>
        <v>0.96665500000000004</v>
      </c>
      <c r="V19" s="89">
        <f>VLOOKUP($F19,$AL$60:$AM$63,2,FALSE)/VLOOKUP($T19,$AL$60:$AM$63,2,FALSE)</f>
        <v>1000</v>
      </c>
      <c r="W19" s="90">
        <f>ROUND(圧力補正*H14_換算前/単位補正係数,0)</f>
        <v>0</v>
      </c>
      <c r="X19" s="90">
        <f>ROUND(圧力補正*H15_換算前/単位補正係数,0)</f>
        <v>0</v>
      </c>
      <c r="Y19" s="90">
        <f>ROUND(圧力補正*H16_換算前/単位補正係数,0)</f>
        <v>0</v>
      </c>
      <c r="Z19" s="90">
        <f>ROUND(圧力補正*H17_換算前/単位補正係数,0)</f>
        <v>0</v>
      </c>
      <c r="AA19" s="90">
        <f>ROUND(圧力補正*H18_換算前/単位補正係数,0)</f>
        <v>0</v>
      </c>
      <c r="AB19" s="90">
        <f>ROUND(圧力補正*H19_換算前/単位補正係数,0)</f>
        <v>0</v>
      </c>
      <c r="AC19" s="90">
        <f>ROUND(圧力補正*H20_換算前/単位補正係数,0)</f>
        <v>0</v>
      </c>
      <c r="AD19" s="90">
        <f>ROUND(圧力補正*H21_換算前/単位補正係数,0)</f>
        <v>0</v>
      </c>
      <c r="AE19" s="90">
        <f>ROUND(圧力補正*H22_換算前/単位補正係数,0)</f>
        <v>0</v>
      </c>
      <c r="AF19" s="90">
        <f>ROUND(圧力補正*H23_換算前/単位補正係数,0)</f>
        <v>0</v>
      </c>
      <c r="AG19" s="90">
        <f>ROUND(圧力補正*H24_換算前/単位補正係数,0)</f>
        <v>0</v>
      </c>
      <c r="AH19" s="90">
        <f>ROUND(圧力補正*H25_換算前/単位補正係数,0)</f>
        <v>0</v>
      </c>
      <c r="AI19" s="90">
        <f>ROUND(圧力補正*H26_換算前/単位補正係数,0)</f>
        <v>0</v>
      </c>
      <c r="AJ19" s="80"/>
      <c r="AK19" s="80"/>
      <c r="AL19" s="80"/>
      <c r="AM19" s="80"/>
    </row>
    <row r="20" spans="1:39" ht="30" customHeight="1">
      <c r="B20" s="35"/>
      <c r="C20" s="469"/>
      <c r="D20" s="469"/>
      <c r="E20" s="87" t="s">
        <v>236</v>
      </c>
      <c r="F20" s="20" t="s">
        <v>170</v>
      </c>
      <c r="G20" s="19"/>
      <c r="H20" s="19"/>
      <c r="I20" s="19"/>
      <c r="J20" s="19"/>
      <c r="K20" s="19"/>
      <c r="L20" s="19"/>
      <c r="M20" s="19"/>
      <c r="N20" s="19"/>
      <c r="O20" s="19"/>
      <c r="P20" s="19"/>
      <c r="Q20" s="19"/>
      <c r="R20" s="19"/>
      <c r="S20" s="19"/>
      <c r="T20" s="83" t="s">
        <v>248</v>
      </c>
      <c r="U20" s="88">
        <f>IF(COUNTIF(F20,"*Nm3")&gt;0,1,VLOOKUP(E20,$AL$71:$AM$72,2,FALSE))</f>
        <v>0.95712200000000003</v>
      </c>
      <c r="V20" s="89">
        <f>VLOOKUP($F20,$AL$60:$AM$63,2,FALSE)/VLOOKUP($T20,$AL$60:$AM$63,2,FALSE)</f>
        <v>1000</v>
      </c>
      <c r="W20" s="90">
        <f>ROUND(圧力補正*H14_換算前/単位補正係数,0)</f>
        <v>0</v>
      </c>
      <c r="X20" s="90">
        <f>ROUND(圧力補正*H15_換算前/単位補正係数,0)</f>
        <v>0</v>
      </c>
      <c r="Y20" s="90">
        <f>ROUND(圧力補正*H16_換算前/単位補正係数,0)</f>
        <v>0</v>
      </c>
      <c r="Z20" s="90">
        <f>ROUND(圧力補正*H17_換算前/単位補正係数,0)</f>
        <v>0</v>
      </c>
      <c r="AA20" s="90">
        <f>ROUND(圧力補正*H18_換算前/単位補正係数,0)</f>
        <v>0</v>
      </c>
      <c r="AB20" s="90">
        <f>ROUND(圧力補正*H19_換算前/単位補正係数,0)</f>
        <v>0</v>
      </c>
      <c r="AC20" s="90">
        <f>ROUND(圧力補正*H20_換算前/単位補正係数,0)</f>
        <v>0</v>
      </c>
      <c r="AD20" s="90">
        <f>ROUND(圧力補正*H21_換算前/単位補正係数,0)</f>
        <v>0</v>
      </c>
      <c r="AE20" s="90">
        <f>ROUND(圧力補正*H22_換算前/単位補正係数,0)</f>
        <v>0</v>
      </c>
      <c r="AF20" s="90">
        <f>ROUND(圧力補正*H23_換算前/単位補正係数,0)</f>
        <v>0</v>
      </c>
      <c r="AG20" s="90">
        <f>ROUND(圧力補正*H24_換算前/単位補正係数,0)</f>
        <v>0</v>
      </c>
      <c r="AH20" s="90">
        <f>ROUND(圧力補正*H25_換算前/単位補正係数,0)</f>
        <v>0</v>
      </c>
      <c r="AI20" s="90">
        <f>ROUND(圧力補正*H26_換算前/単位補正係数,0)</f>
        <v>0</v>
      </c>
      <c r="AJ20" s="80"/>
      <c r="AK20" s="80"/>
      <c r="AL20" s="80"/>
      <c r="AM20" s="80"/>
    </row>
    <row r="21" spans="1:39" ht="30" customHeight="1">
      <c r="B21" s="35"/>
      <c r="C21" s="469"/>
      <c r="D21" s="92"/>
      <c r="E21" s="461"/>
      <c r="F21" s="462"/>
      <c r="G21" s="462"/>
      <c r="H21" s="462"/>
      <c r="I21" s="462"/>
      <c r="J21" s="462"/>
      <c r="K21" s="462"/>
      <c r="L21" s="462"/>
      <c r="M21" s="462"/>
      <c r="N21" s="462"/>
      <c r="O21" s="462"/>
      <c r="P21" s="462"/>
      <c r="Q21" s="462"/>
      <c r="R21" s="462"/>
      <c r="S21" s="463"/>
      <c r="T21" s="87"/>
      <c r="U21" s="465"/>
      <c r="V21" s="465"/>
      <c r="W21" s="93">
        <f>SUM(W19:W20)</f>
        <v>0</v>
      </c>
      <c r="X21" s="93">
        <f t="shared" ref="X21:AD21" si="4">SUM(X19:X20)</f>
        <v>0</v>
      </c>
      <c r="Y21" s="93">
        <f t="shared" si="4"/>
        <v>0</v>
      </c>
      <c r="Z21" s="93">
        <f t="shared" si="4"/>
        <v>0</v>
      </c>
      <c r="AA21" s="93">
        <f t="shared" si="4"/>
        <v>0</v>
      </c>
      <c r="AB21" s="93">
        <f t="shared" si="4"/>
        <v>0</v>
      </c>
      <c r="AC21" s="93">
        <f t="shared" si="4"/>
        <v>0</v>
      </c>
      <c r="AD21" s="93">
        <f t="shared" si="4"/>
        <v>0</v>
      </c>
      <c r="AE21" s="89">
        <f>SUM(AE19:AE20)</f>
        <v>0</v>
      </c>
      <c r="AF21" s="89">
        <f>SUM(AF19:AF20)</f>
        <v>0</v>
      </c>
      <c r="AG21" s="93">
        <f>SUM(AG19:AG20)</f>
        <v>0</v>
      </c>
      <c r="AH21" s="93">
        <f>SUM(AH19:AH20)</f>
        <v>0</v>
      </c>
      <c r="AI21" s="89">
        <f>SUM(AI19:AI20)</f>
        <v>0</v>
      </c>
    </row>
    <row r="22" spans="1:39" ht="12.95" customHeight="1">
      <c r="B22" s="35"/>
      <c r="C22" s="94"/>
      <c r="D22" s="95"/>
      <c r="E22" s="94"/>
      <c r="F22" s="94"/>
      <c r="G22" s="94"/>
      <c r="H22" s="94"/>
      <c r="I22" s="94"/>
      <c r="J22" s="94"/>
      <c r="K22" s="94"/>
      <c r="L22" s="94"/>
      <c r="M22" s="94"/>
      <c r="N22" s="94"/>
      <c r="O22" s="94"/>
      <c r="P22" s="94"/>
      <c r="Q22" s="94"/>
      <c r="R22" s="94"/>
      <c r="S22" s="94"/>
      <c r="T22" s="96"/>
      <c r="U22" s="97"/>
      <c r="V22" s="97"/>
      <c r="W22" s="98"/>
      <c r="X22" s="98"/>
      <c r="Y22" s="98"/>
      <c r="Z22" s="98"/>
      <c r="AA22" s="98"/>
      <c r="AB22" s="98"/>
      <c r="AC22" s="98"/>
      <c r="AD22" s="98"/>
      <c r="AG22" s="98"/>
      <c r="AH22" s="98"/>
    </row>
    <row r="23" spans="1:39" ht="12.95" customHeight="1">
      <c r="B23" s="35" t="s">
        <v>239</v>
      </c>
      <c r="C23" s="35"/>
      <c r="D23" s="35"/>
      <c r="E23" s="35"/>
      <c r="F23" s="35"/>
      <c r="G23" s="35"/>
      <c r="H23" s="35"/>
      <c r="I23" s="35"/>
      <c r="J23" s="35"/>
      <c r="K23" s="35"/>
      <c r="L23" s="35"/>
      <c r="M23" s="35"/>
      <c r="N23" s="35"/>
      <c r="O23" s="35"/>
      <c r="P23" s="35"/>
      <c r="Q23" s="35"/>
      <c r="R23" s="35"/>
      <c r="S23" s="35"/>
      <c r="T23" s="35"/>
      <c r="U23" s="99"/>
      <c r="V23" s="100"/>
      <c r="W23" s="99"/>
      <c r="X23" s="99"/>
      <c r="Y23" s="99"/>
      <c r="Z23" s="99"/>
      <c r="AA23" s="99"/>
      <c r="AB23" s="99"/>
      <c r="AC23" s="99"/>
      <c r="AD23" s="99"/>
      <c r="AG23" s="99"/>
      <c r="AH23" s="99"/>
    </row>
    <row r="24" spans="1:39" ht="12.95" customHeight="1">
      <c r="B24" s="35"/>
      <c r="C24" s="35"/>
      <c r="D24" s="35"/>
      <c r="E24" s="35"/>
      <c r="F24" s="35"/>
      <c r="G24" s="35"/>
      <c r="H24" s="35"/>
      <c r="I24" s="35"/>
      <c r="J24" s="35"/>
      <c r="K24" s="35"/>
      <c r="L24" s="35"/>
      <c r="M24" s="35"/>
      <c r="N24" s="35"/>
      <c r="O24" s="35"/>
      <c r="P24" s="35"/>
      <c r="Q24" s="35"/>
      <c r="R24" s="35"/>
      <c r="S24" s="35"/>
      <c r="T24" s="35"/>
      <c r="U24" s="99"/>
      <c r="V24" s="100"/>
      <c r="W24" s="99"/>
      <c r="X24" s="99"/>
      <c r="Y24" s="99"/>
      <c r="Z24" s="99"/>
      <c r="AA24" s="99"/>
      <c r="AB24" s="99"/>
      <c r="AC24" s="99"/>
      <c r="AD24" s="99"/>
      <c r="AG24" s="99"/>
      <c r="AH24" s="99"/>
    </row>
    <row r="25" spans="1:39" ht="30" customHeight="1">
      <c r="B25" s="35"/>
      <c r="C25" s="471"/>
      <c r="D25" s="471"/>
      <c r="E25" s="471"/>
      <c r="F25" s="471"/>
      <c r="G25" s="470" t="s">
        <v>251</v>
      </c>
      <c r="H25" s="470"/>
      <c r="I25" s="470"/>
      <c r="J25" s="470"/>
      <c r="K25" s="470"/>
      <c r="L25" s="470"/>
      <c r="M25" s="470"/>
      <c r="N25" s="470"/>
      <c r="O25" s="470"/>
      <c r="P25" s="470"/>
      <c r="Q25" s="470"/>
      <c r="R25" s="470"/>
      <c r="S25" s="470"/>
      <c r="T25" s="101" t="s">
        <v>238</v>
      </c>
      <c r="U25" s="102"/>
      <c r="V25" s="102"/>
      <c r="W25" s="473" t="s">
        <v>253</v>
      </c>
      <c r="X25" s="473"/>
      <c r="Y25" s="473"/>
      <c r="Z25" s="473"/>
      <c r="AA25" s="473"/>
      <c r="AB25" s="473"/>
      <c r="AC25" s="473"/>
      <c r="AD25" s="473"/>
      <c r="AE25" s="473"/>
      <c r="AF25" s="473"/>
      <c r="AG25" s="473"/>
      <c r="AH25" s="473"/>
      <c r="AI25" s="473"/>
    </row>
    <row r="26" spans="1:39" ht="30" customHeight="1">
      <c r="B26" s="35"/>
      <c r="C26" s="471"/>
      <c r="D26" s="471"/>
      <c r="E26" s="103" t="s">
        <v>453</v>
      </c>
      <c r="F26" s="84" t="s">
        <v>231</v>
      </c>
      <c r="G26" s="49" t="s">
        <v>322</v>
      </c>
      <c r="H26" s="49" t="s">
        <v>323</v>
      </c>
      <c r="I26" s="49" t="s">
        <v>324</v>
      </c>
      <c r="J26" s="49" t="s">
        <v>325</v>
      </c>
      <c r="K26" s="49" t="s">
        <v>326</v>
      </c>
      <c r="L26" s="49" t="s">
        <v>327</v>
      </c>
      <c r="M26" s="49" t="s">
        <v>328</v>
      </c>
      <c r="N26" s="49" t="s">
        <v>329</v>
      </c>
      <c r="O26" s="49" t="s">
        <v>330</v>
      </c>
      <c r="P26" s="49" t="s">
        <v>331</v>
      </c>
      <c r="Q26" s="49" t="s">
        <v>332</v>
      </c>
      <c r="R26" s="49" t="s">
        <v>333</v>
      </c>
      <c r="S26" s="49" t="s">
        <v>334</v>
      </c>
      <c r="T26" s="49" t="s">
        <v>231</v>
      </c>
      <c r="U26" s="85" t="s">
        <v>256</v>
      </c>
      <c r="V26" s="85" t="s">
        <v>255</v>
      </c>
      <c r="W26" s="49" t="s">
        <v>322</v>
      </c>
      <c r="X26" s="49" t="s">
        <v>323</v>
      </c>
      <c r="Y26" s="49" t="s">
        <v>324</v>
      </c>
      <c r="Z26" s="49" t="s">
        <v>325</v>
      </c>
      <c r="AA26" s="49" t="s">
        <v>326</v>
      </c>
      <c r="AB26" s="49" t="s">
        <v>327</v>
      </c>
      <c r="AC26" s="49" t="s">
        <v>328</v>
      </c>
      <c r="AD26" s="49" t="s">
        <v>329</v>
      </c>
      <c r="AE26" s="49" t="s">
        <v>330</v>
      </c>
      <c r="AF26" s="49" t="s">
        <v>331</v>
      </c>
      <c r="AG26" s="49" t="s">
        <v>332</v>
      </c>
      <c r="AH26" s="49" t="s">
        <v>333</v>
      </c>
      <c r="AI26" s="49" t="s">
        <v>334</v>
      </c>
    </row>
    <row r="27" spans="1:39" ht="30" customHeight="1">
      <c r="B27" s="35"/>
      <c r="C27" s="472" t="s">
        <v>244</v>
      </c>
      <c r="D27" s="472"/>
      <c r="E27" s="371">
        <v>0.45800000000000002</v>
      </c>
      <c r="F27" s="20" t="s">
        <v>169</v>
      </c>
      <c r="G27" s="19"/>
      <c r="H27" s="19"/>
      <c r="I27" s="19"/>
      <c r="J27" s="19"/>
      <c r="K27" s="19"/>
      <c r="L27" s="19"/>
      <c r="M27" s="19"/>
      <c r="N27" s="19"/>
      <c r="O27" s="19"/>
      <c r="P27" s="19"/>
      <c r="Q27" s="19"/>
      <c r="R27" s="19"/>
      <c r="S27" s="19"/>
      <c r="T27" s="371" t="s">
        <v>240</v>
      </c>
      <c r="U27" s="104">
        <f>IF(OR(F27="kg",F27="ｔ"),1,E27)</f>
        <v>1</v>
      </c>
      <c r="V27" s="89">
        <f>VLOOKUP(F27,$AL$58:$AM$61,2,FALSE)</f>
        <v>1000</v>
      </c>
      <c r="W27" s="89">
        <f>ROUND(H14_LPG使用量/単位換算/LPG単位補正,0)</f>
        <v>0</v>
      </c>
      <c r="X27" s="89">
        <f>ROUND(H15_LPG使用量/単位換算/LPG単位補正,0)</f>
        <v>0</v>
      </c>
      <c r="Y27" s="89">
        <f>ROUND(H16_LPG使用量/単位換算/LPG単位補正,0)</f>
        <v>0</v>
      </c>
      <c r="Z27" s="89">
        <f>ROUND(H17_LPG使用量/単位換算/LPG単位補正,0)</f>
        <v>0</v>
      </c>
      <c r="AA27" s="89">
        <f>ROUND(H18_LPG使用量/単位換算/LPG単位補正,0)</f>
        <v>0</v>
      </c>
      <c r="AB27" s="89">
        <f>ROUND(H19_LPG使用量/単位換算/LPG単位補正,0)</f>
        <v>0</v>
      </c>
      <c r="AC27" s="89">
        <f>ROUND(H20_LPG使用量/単位換算/LPG単位補正,0)</f>
        <v>0</v>
      </c>
      <c r="AD27" s="89">
        <f>ROUND(H21_LPG使用量/単位換算/LPG単位補正,0)</f>
        <v>0</v>
      </c>
      <c r="AE27" s="89">
        <f>ROUND(H22_LPG使用量/単位換算/LPG単位補正,0)</f>
        <v>0</v>
      </c>
      <c r="AF27" s="89">
        <f>ROUND(H23_LPG使用量/単位換算/LPG単位補正,0)</f>
        <v>0</v>
      </c>
      <c r="AG27" s="89">
        <f>ROUND(H24_LPG使用量/単位換算/LPG単位補正,0)</f>
        <v>0</v>
      </c>
      <c r="AH27" s="89">
        <f>ROUND(H25_LPG使用量/単位換算/LPG単位補正,0)</f>
        <v>0</v>
      </c>
      <c r="AI27" s="89">
        <f>ROUND(H26_LPG使用量/単位換算/LPG単位補正,0)</f>
        <v>0</v>
      </c>
    </row>
    <row r="28" spans="1:39" ht="30" customHeight="1">
      <c r="B28" s="35"/>
      <c r="C28" s="483" t="s">
        <v>241</v>
      </c>
      <c r="D28" s="483"/>
      <c r="E28" s="371">
        <v>0.502</v>
      </c>
      <c r="F28" s="20" t="s">
        <v>169</v>
      </c>
      <c r="G28" s="19"/>
      <c r="H28" s="19"/>
      <c r="I28" s="19"/>
      <c r="J28" s="19"/>
      <c r="K28" s="19"/>
      <c r="L28" s="19"/>
      <c r="M28" s="19"/>
      <c r="N28" s="19"/>
      <c r="O28" s="19"/>
      <c r="P28" s="19"/>
      <c r="Q28" s="19"/>
      <c r="R28" s="19"/>
      <c r="S28" s="19"/>
      <c r="T28" s="371" t="s">
        <v>240</v>
      </c>
      <c r="U28" s="104">
        <f>IF(OR(F28="kg",F28="ｔ"),1,E28)</f>
        <v>1</v>
      </c>
      <c r="V28" s="89">
        <f>VLOOKUP(F28,$AL$58:$AM$61,2,FALSE)</f>
        <v>1000</v>
      </c>
      <c r="W28" s="89">
        <f>ROUND(H14_LPG使用量/単位換算/LPG単位補正,0)</f>
        <v>0</v>
      </c>
      <c r="X28" s="89">
        <f>ROUND(H15_LPG使用量/単位換算/LPG単位補正,0)</f>
        <v>0</v>
      </c>
      <c r="Y28" s="89">
        <f>ROUND(H16_LPG使用量/単位換算/LPG単位補正,0)</f>
        <v>0</v>
      </c>
      <c r="Z28" s="89">
        <f>ROUND(H17_LPG使用量/単位換算/LPG単位補正,0)</f>
        <v>0</v>
      </c>
      <c r="AA28" s="89">
        <f>ROUND(H18_LPG使用量/単位換算/LPG単位補正,0)</f>
        <v>0</v>
      </c>
      <c r="AB28" s="89">
        <f>ROUND(H19_LPG使用量/単位換算/LPG単位補正,0)</f>
        <v>0</v>
      </c>
      <c r="AC28" s="89">
        <f>ROUND(H20_LPG使用量/単位換算/LPG単位補正,0)</f>
        <v>0</v>
      </c>
      <c r="AD28" s="89">
        <f>ROUND(H21_LPG使用量/単位換算/LPG単位補正,0)</f>
        <v>0</v>
      </c>
      <c r="AE28" s="89">
        <f>ROUND(H22_LPG使用量/単位換算/LPG単位補正,0)</f>
        <v>0</v>
      </c>
      <c r="AF28" s="89">
        <f>ROUND(H23_LPG使用量/単位換算/LPG単位補正,0)</f>
        <v>0</v>
      </c>
      <c r="AG28" s="89">
        <f>ROUND(H24_LPG使用量/単位換算/LPG単位補正,0)</f>
        <v>0</v>
      </c>
      <c r="AH28" s="89">
        <f>ROUND(H25_LPG使用量/単位換算/LPG単位補正,0)</f>
        <v>0</v>
      </c>
      <c r="AI28" s="89">
        <f>ROUND(H26_LPG使用量/単位換算/LPG単位補正,0)</f>
        <v>0</v>
      </c>
    </row>
    <row r="29" spans="1:39" ht="30" customHeight="1">
      <c r="B29" s="35"/>
      <c r="C29" s="480" t="s">
        <v>242</v>
      </c>
      <c r="D29" s="480"/>
      <c r="E29" s="371">
        <v>0.35499999999999998</v>
      </c>
      <c r="F29" s="20" t="s">
        <v>169</v>
      </c>
      <c r="G29" s="19"/>
      <c r="H29" s="19"/>
      <c r="I29" s="19"/>
      <c r="J29" s="19"/>
      <c r="K29" s="19"/>
      <c r="L29" s="19"/>
      <c r="M29" s="19"/>
      <c r="N29" s="19"/>
      <c r="O29" s="19"/>
      <c r="P29" s="19"/>
      <c r="Q29" s="19"/>
      <c r="R29" s="19"/>
      <c r="S29" s="19"/>
      <c r="T29" s="371" t="s">
        <v>240</v>
      </c>
      <c r="U29" s="104">
        <f>IF(OR(F29="kg",F29="ｔ"),1,E29)</f>
        <v>1</v>
      </c>
      <c r="V29" s="89">
        <f>VLOOKUP(F29,$AL$58:$AM$61,2,FALSE)</f>
        <v>1000</v>
      </c>
      <c r="W29" s="89">
        <f>ROUND(H14_LPG使用量/単位換算/LPG単位補正,0)</f>
        <v>0</v>
      </c>
      <c r="X29" s="89">
        <f>ROUND(H15_LPG使用量/単位換算/LPG単位補正,0)</f>
        <v>0</v>
      </c>
      <c r="Y29" s="89">
        <f>ROUND(H16_LPG使用量/単位換算/LPG単位補正,0)</f>
        <v>0</v>
      </c>
      <c r="Z29" s="89">
        <f>ROUND(H17_LPG使用量/単位換算/LPG単位補正,0)</f>
        <v>0</v>
      </c>
      <c r="AA29" s="89">
        <f>ROUND(H18_LPG使用量/単位換算/LPG単位補正,0)</f>
        <v>0</v>
      </c>
      <c r="AB29" s="89">
        <f>ROUND(H19_LPG使用量/単位換算/LPG単位補正,0)</f>
        <v>0</v>
      </c>
      <c r="AC29" s="89">
        <f>ROUND(H20_LPG使用量/単位換算/LPG単位補正,0)</f>
        <v>0</v>
      </c>
      <c r="AD29" s="89">
        <f>ROUND(H21_LPG使用量/単位換算/LPG単位補正,0)</f>
        <v>0</v>
      </c>
      <c r="AE29" s="89">
        <f>ROUND(H22_LPG使用量/単位換算/LPG単位補正,0)</f>
        <v>0</v>
      </c>
      <c r="AF29" s="89">
        <f>ROUND(H23_LPG使用量/単位換算/LPG単位補正,0)</f>
        <v>0</v>
      </c>
      <c r="AG29" s="89">
        <f>ROUND(H24_LPG使用量/単位換算/LPG単位補正,0)</f>
        <v>0</v>
      </c>
      <c r="AH29" s="89">
        <f>ROUND(H25_LPG使用量/単位換算/LPG単位補正,0)</f>
        <v>0</v>
      </c>
      <c r="AI29" s="89">
        <f>ROUND(H26_LPG使用量/単位換算/LPG単位補正,0)</f>
        <v>0</v>
      </c>
    </row>
    <row r="30" spans="1:39" ht="30" customHeight="1">
      <c r="B30" s="35"/>
      <c r="C30" s="480" t="s">
        <v>243</v>
      </c>
      <c r="D30" s="480"/>
      <c r="E30" s="371">
        <v>0.48199999999999998</v>
      </c>
      <c r="F30" s="20" t="s">
        <v>169</v>
      </c>
      <c r="G30" s="19"/>
      <c r="H30" s="19"/>
      <c r="I30" s="19"/>
      <c r="J30" s="19"/>
      <c r="K30" s="19"/>
      <c r="L30" s="19"/>
      <c r="M30" s="19"/>
      <c r="N30" s="19"/>
      <c r="O30" s="19"/>
      <c r="P30" s="19"/>
      <c r="Q30" s="19"/>
      <c r="R30" s="19"/>
      <c r="S30" s="19"/>
      <c r="T30" s="371" t="s">
        <v>240</v>
      </c>
      <c r="U30" s="104">
        <f>IF(OR(F30="kg",F30="ｔ"),1,E30)</f>
        <v>1</v>
      </c>
      <c r="V30" s="89">
        <f>VLOOKUP(F30,$AL$58:$AM$61,2,FALSE)</f>
        <v>1000</v>
      </c>
      <c r="W30" s="89">
        <f>ROUND(H14_LPG使用量/単位換算/LPG単位補正,0)</f>
        <v>0</v>
      </c>
      <c r="X30" s="89">
        <f>ROUND(H15_LPG使用量/単位換算/LPG単位補正,0)</f>
        <v>0</v>
      </c>
      <c r="Y30" s="89">
        <f>ROUND(H16_LPG使用量/単位換算/LPG単位補正,0)</f>
        <v>0</v>
      </c>
      <c r="Z30" s="89">
        <f>ROUND(H17_LPG使用量/単位換算/LPG単位補正,0)</f>
        <v>0</v>
      </c>
      <c r="AA30" s="89">
        <f>ROUND(H18_LPG使用量/単位換算/LPG単位補正,0)</f>
        <v>0</v>
      </c>
      <c r="AB30" s="89">
        <f>ROUND(H19_LPG使用量/単位換算/LPG単位補正,0)</f>
        <v>0</v>
      </c>
      <c r="AC30" s="89">
        <f>ROUND(H20_LPG使用量/単位換算/LPG単位補正,0)</f>
        <v>0</v>
      </c>
      <c r="AD30" s="89">
        <f>ROUND(H21_LPG使用量/単位換算/LPG単位補正,0)</f>
        <v>0</v>
      </c>
      <c r="AE30" s="89">
        <f>ROUND(H22_LPG使用量/単位換算/LPG単位補正,0)</f>
        <v>0</v>
      </c>
      <c r="AF30" s="89">
        <f>ROUND(H23_LPG使用量/単位換算/LPG単位補正,0)</f>
        <v>0</v>
      </c>
      <c r="AG30" s="89">
        <f>ROUND(H24_LPG使用量/単位換算/LPG単位補正,0)</f>
        <v>0</v>
      </c>
      <c r="AH30" s="89">
        <f>ROUND(H25_LPG使用量/単位換算/LPG単位補正,0)</f>
        <v>0</v>
      </c>
      <c r="AI30" s="89">
        <f>ROUND(H26_LPG使用量/単位換算/LPG単位補正,0)</f>
        <v>0</v>
      </c>
    </row>
    <row r="31" spans="1:39" ht="30" customHeight="1">
      <c r="A31" s="80"/>
      <c r="B31" s="35"/>
      <c r="C31" s="471"/>
      <c r="D31" s="471"/>
      <c r="E31" s="507"/>
      <c r="F31" s="507"/>
      <c r="G31" s="507"/>
      <c r="H31" s="507"/>
      <c r="I31" s="507"/>
      <c r="J31" s="507"/>
      <c r="K31" s="507"/>
      <c r="L31" s="507"/>
      <c r="M31" s="507"/>
      <c r="N31" s="507"/>
      <c r="O31" s="507"/>
      <c r="P31" s="507"/>
      <c r="Q31" s="507"/>
      <c r="R31" s="507"/>
      <c r="S31" s="507"/>
      <c r="T31" s="101"/>
      <c r="U31" s="102"/>
      <c r="V31" s="102"/>
      <c r="W31" s="105">
        <f>SUM(W27:W30)</f>
        <v>0</v>
      </c>
      <c r="X31" s="105">
        <f>SUM(X27:X30)</f>
        <v>0</v>
      </c>
      <c r="Y31" s="105">
        <f t="shared" ref="Y31:AD31" si="5">SUM(Y27:Y30)</f>
        <v>0</v>
      </c>
      <c r="Z31" s="105">
        <f t="shared" si="5"/>
        <v>0</v>
      </c>
      <c r="AA31" s="105">
        <f t="shared" si="5"/>
        <v>0</v>
      </c>
      <c r="AB31" s="105">
        <f t="shared" si="5"/>
        <v>0</v>
      </c>
      <c r="AC31" s="105">
        <f t="shared" si="5"/>
        <v>0</v>
      </c>
      <c r="AD31" s="105">
        <f t="shared" si="5"/>
        <v>0</v>
      </c>
      <c r="AE31" s="105">
        <f>SUM(AE27:AE30)</f>
        <v>0</v>
      </c>
      <c r="AF31" s="105">
        <f>SUM(AF27:AF30)</f>
        <v>0</v>
      </c>
      <c r="AG31" s="105">
        <f>SUM(AG27:AG30)</f>
        <v>0</v>
      </c>
      <c r="AH31" s="105">
        <f>SUM(AH27:AH30)</f>
        <v>0</v>
      </c>
      <c r="AI31" s="105">
        <f>SUM(AI27:AI30)</f>
        <v>0</v>
      </c>
    </row>
    <row r="32" spans="1:39" ht="12.95" customHeight="1">
      <c r="A32" s="80"/>
      <c r="B32" s="35"/>
      <c r="C32" s="35"/>
      <c r="D32" s="35"/>
      <c r="E32" s="35"/>
      <c r="F32" s="35"/>
      <c r="G32" s="35"/>
      <c r="H32" s="35"/>
      <c r="I32" s="35"/>
      <c r="J32" s="35"/>
      <c r="K32" s="35"/>
      <c r="L32" s="35"/>
      <c r="M32" s="35"/>
      <c r="N32" s="35"/>
      <c r="O32" s="35"/>
      <c r="P32" s="35"/>
      <c r="Q32" s="35"/>
      <c r="R32" s="35"/>
      <c r="S32" s="35"/>
      <c r="T32" s="35"/>
      <c r="U32" s="99"/>
      <c r="V32" s="99"/>
      <c r="W32" s="99"/>
      <c r="X32" s="99"/>
      <c r="Y32" s="99"/>
      <c r="Z32" s="99"/>
      <c r="AA32" s="99"/>
      <c r="AB32" s="99"/>
      <c r="AC32" s="99"/>
      <c r="AD32" s="99"/>
      <c r="AG32" s="99"/>
      <c r="AH32" s="99"/>
    </row>
    <row r="33" spans="1:35" ht="12.95" customHeight="1">
      <c r="A33" s="80"/>
      <c r="B33" s="35" t="s">
        <v>247</v>
      </c>
      <c r="C33" s="35"/>
      <c r="D33" s="35"/>
      <c r="E33" s="35"/>
      <c r="F33" s="35"/>
      <c r="G33" s="35"/>
      <c r="H33" s="35"/>
      <c r="I33" s="35"/>
      <c r="J33" s="35"/>
      <c r="K33" s="35"/>
      <c r="L33" s="35"/>
      <c r="M33" s="35"/>
      <c r="N33" s="35"/>
      <c r="O33" s="35"/>
      <c r="P33" s="35"/>
      <c r="Q33" s="35"/>
      <c r="R33" s="35"/>
      <c r="S33" s="35"/>
      <c r="T33" s="35"/>
      <c r="U33" s="99"/>
      <c r="V33" s="99"/>
      <c r="W33" s="99"/>
      <c r="X33" s="99"/>
      <c r="Y33" s="99"/>
      <c r="Z33" s="99"/>
      <c r="AA33" s="99"/>
      <c r="AB33" s="99"/>
      <c r="AC33" s="99"/>
      <c r="AD33" s="99"/>
      <c r="AG33" s="99"/>
      <c r="AH33" s="99"/>
    </row>
    <row r="34" spans="1:35" ht="12.95" customHeight="1">
      <c r="A34" s="80"/>
      <c r="B34" s="35"/>
      <c r="C34" s="35"/>
      <c r="D34" s="35"/>
      <c r="E34" s="35"/>
      <c r="F34" s="35"/>
      <c r="G34" s="35"/>
      <c r="H34" s="35"/>
      <c r="I34" s="35"/>
      <c r="J34" s="35"/>
      <c r="K34" s="35"/>
      <c r="L34" s="35"/>
      <c r="M34" s="35"/>
      <c r="N34" s="35"/>
      <c r="O34" s="35"/>
      <c r="P34" s="35"/>
      <c r="Q34" s="35"/>
      <c r="R34" s="35"/>
      <c r="S34" s="35"/>
      <c r="T34" s="35"/>
      <c r="U34" s="99"/>
      <c r="V34" s="99"/>
      <c r="W34" s="99"/>
      <c r="X34" s="99"/>
      <c r="Y34" s="99"/>
      <c r="Z34" s="99"/>
      <c r="AA34" s="99"/>
      <c r="AB34" s="99"/>
      <c r="AC34" s="99"/>
      <c r="AD34" s="99"/>
      <c r="AG34" s="99"/>
      <c r="AH34" s="99"/>
    </row>
    <row r="35" spans="1:35" ht="30" customHeight="1">
      <c r="A35" s="80"/>
      <c r="B35" s="35"/>
      <c r="C35" s="477"/>
      <c r="D35" s="478"/>
      <c r="E35" s="478"/>
      <c r="F35" s="479"/>
      <c r="G35" s="466" t="s">
        <v>251</v>
      </c>
      <c r="H35" s="467"/>
      <c r="I35" s="467"/>
      <c r="J35" s="467"/>
      <c r="K35" s="467"/>
      <c r="L35" s="467"/>
      <c r="M35" s="467"/>
      <c r="N35" s="467"/>
      <c r="O35" s="467"/>
      <c r="P35" s="467"/>
      <c r="Q35" s="467"/>
      <c r="R35" s="467"/>
      <c r="S35" s="468"/>
      <c r="T35" s="83" t="s">
        <v>245</v>
      </c>
      <c r="U35" s="106"/>
      <c r="V35" s="107"/>
      <c r="W35" s="474" t="s">
        <v>306</v>
      </c>
      <c r="X35" s="475"/>
      <c r="Y35" s="475"/>
      <c r="Z35" s="475"/>
      <c r="AA35" s="475"/>
      <c r="AB35" s="475"/>
      <c r="AC35" s="475"/>
      <c r="AD35" s="475"/>
      <c r="AE35" s="475"/>
      <c r="AF35" s="475"/>
      <c r="AG35" s="475"/>
      <c r="AH35" s="475"/>
      <c r="AI35" s="476"/>
    </row>
    <row r="36" spans="1:35" ht="30" customHeight="1">
      <c r="A36" s="80"/>
      <c r="B36" s="35"/>
      <c r="C36" s="503"/>
      <c r="D36" s="504"/>
      <c r="E36" s="505"/>
      <c r="F36" s="84" t="s">
        <v>231</v>
      </c>
      <c r="G36" s="49" t="s">
        <v>322</v>
      </c>
      <c r="H36" s="49" t="s">
        <v>323</v>
      </c>
      <c r="I36" s="49" t="s">
        <v>324</v>
      </c>
      <c r="J36" s="49" t="s">
        <v>325</v>
      </c>
      <c r="K36" s="49" t="s">
        <v>326</v>
      </c>
      <c r="L36" s="49" t="s">
        <v>327</v>
      </c>
      <c r="M36" s="49" t="s">
        <v>328</v>
      </c>
      <c r="N36" s="49" t="s">
        <v>329</v>
      </c>
      <c r="O36" s="49" t="s">
        <v>330</v>
      </c>
      <c r="P36" s="49" t="s">
        <v>331</v>
      </c>
      <c r="Q36" s="49" t="s">
        <v>332</v>
      </c>
      <c r="R36" s="49" t="s">
        <v>333</v>
      </c>
      <c r="S36" s="49" t="s">
        <v>334</v>
      </c>
      <c r="T36" s="49" t="s">
        <v>231</v>
      </c>
      <c r="U36" s="85"/>
      <c r="V36" s="85"/>
      <c r="W36" s="49" t="s">
        <v>322</v>
      </c>
      <c r="X36" s="49" t="s">
        <v>323</v>
      </c>
      <c r="Y36" s="49" t="s">
        <v>324</v>
      </c>
      <c r="Z36" s="49" t="s">
        <v>325</v>
      </c>
      <c r="AA36" s="49" t="s">
        <v>326</v>
      </c>
      <c r="AB36" s="49" t="s">
        <v>327</v>
      </c>
      <c r="AC36" s="49" t="s">
        <v>328</v>
      </c>
      <c r="AD36" s="49" t="s">
        <v>329</v>
      </c>
      <c r="AE36" s="49" t="s">
        <v>330</v>
      </c>
      <c r="AF36" s="49" t="s">
        <v>331</v>
      </c>
      <c r="AG36" s="49" t="s">
        <v>332</v>
      </c>
      <c r="AH36" s="49" t="s">
        <v>333</v>
      </c>
      <c r="AI36" s="49" t="s">
        <v>334</v>
      </c>
    </row>
    <row r="37" spans="1:35" ht="30" customHeight="1">
      <c r="A37" s="80"/>
      <c r="B37" s="35"/>
      <c r="C37" s="485" t="s">
        <v>246</v>
      </c>
      <c r="D37" s="486"/>
      <c r="E37" s="347" t="s">
        <v>956</v>
      </c>
      <c r="F37" s="84" t="s">
        <v>373</v>
      </c>
      <c r="G37" s="119"/>
      <c r="H37" s="119"/>
      <c r="I37" s="119"/>
      <c r="J37" s="119"/>
      <c r="K37" s="119"/>
      <c r="L37" s="119"/>
      <c r="M37" s="119"/>
      <c r="N37" s="119"/>
      <c r="O37" s="119"/>
      <c r="P37" s="119"/>
      <c r="Q37" s="119"/>
      <c r="R37" s="119"/>
      <c r="S37" s="119"/>
      <c r="T37" s="49"/>
      <c r="U37" s="42" t="s">
        <v>232</v>
      </c>
      <c r="V37" s="106"/>
      <c r="W37" s="108">
        <f>IF(COUNTIF(F39,"*Nm3")&gt;0,1,G37/101.325*273.15/(273.15+G38))</f>
        <v>0</v>
      </c>
      <c r="X37" s="108">
        <f>IF(COUNTIF(F39,"*Nm3")&gt;0,1,H37/101.325*273.15/(273.15+H38))</f>
        <v>0</v>
      </c>
      <c r="Y37" s="108">
        <f>IF(COUNTIF(F39,"*Nm3")&gt;0,1,I37/101.325*273.15/(273.15+I38))</f>
        <v>0</v>
      </c>
      <c r="Z37" s="108">
        <f>IF(COUNTIF(F39,"*Nm3")&gt;0,1,J37/101.325*273.15/(273.15+J38))</f>
        <v>0</v>
      </c>
      <c r="AA37" s="108">
        <f>IF(COUNTIF(F39,"*Nm3")&gt;0,1,K37/101.325*273.15/(273.15+K38))</f>
        <v>0</v>
      </c>
      <c r="AB37" s="108">
        <f>IF(COUNTIF(F39,"*Nm3")&gt;0,1,L37/101.325*273.15/(273.15+L38))</f>
        <v>0</v>
      </c>
      <c r="AC37" s="108">
        <f>IF(COUNTIF(F39,"*Nm3")&gt;0,1,M37/101.325*273.15/(273.15+M38))</f>
        <v>0</v>
      </c>
      <c r="AD37" s="108">
        <f>IF(COUNTIF(F39,"*Nm3")&gt;0,1,N37/101.325*273.15/(273.15+N38))</f>
        <v>0</v>
      </c>
      <c r="AE37" s="108">
        <f>IF(COUNTIF(F39,"*Nm3")&gt;0,1,O37/101.325*273.15/(273.15+O38))</f>
        <v>0</v>
      </c>
      <c r="AF37" s="108">
        <f>IF(COUNTIF(F39,"*Nm3")&gt;0,1,P37/101.325*273.15/(273.15+P38))</f>
        <v>0</v>
      </c>
      <c r="AG37" s="108">
        <f>IF(COUNTIF(F39,"*Nm3")&gt;0,1,Q37/101.325*273.15/(273.15+Q38))</f>
        <v>0</v>
      </c>
      <c r="AH37" s="108">
        <f>IF(COUNTIF(F39,"*Nm3")&gt;0,1,R37/101.325*273.15/(273.15+R38))</f>
        <v>0</v>
      </c>
      <c r="AI37" s="108">
        <f>IF(COUNTIF(F39,"*Nm3")&gt;0,1,S37/101.325*273.15/(273.15+S38))</f>
        <v>0</v>
      </c>
    </row>
    <row r="38" spans="1:35" ht="30" customHeight="1">
      <c r="A38" s="80"/>
      <c r="B38" s="35"/>
      <c r="C38" s="487"/>
      <c r="D38" s="488"/>
      <c r="E38" s="347" t="s">
        <v>957</v>
      </c>
      <c r="F38" s="84" t="s">
        <v>374</v>
      </c>
      <c r="G38" s="119"/>
      <c r="H38" s="119"/>
      <c r="I38" s="119"/>
      <c r="J38" s="119"/>
      <c r="K38" s="119"/>
      <c r="L38" s="119"/>
      <c r="M38" s="119"/>
      <c r="N38" s="119"/>
      <c r="O38" s="119"/>
      <c r="P38" s="119"/>
      <c r="Q38" s="119"/>
      <c r="R38" s="119"/>
      <c r="S38" s="119"/>
      <c r="T38" s="508"/>
      <c r="U38" s="509"/>
      <c r="V38" s="509"/>
      <c r="W38" s="509"/>
      <c r="X38" s="509"/>
      <c r="Y38" s="509"/>
      <c r="Z38" s="509"/>
      <c r="AA38" s="509"/>
      <c r="AB38" s="509"/>
      <c r="AC38" s="509"/>
      <c r="AD38" s="509"/>
      <c r="AE38" s="509"/>
      <c r="AF38" s="509"/>
      <c r="AG38" s="509"/>
      <c r="AH38" s="509"/>
      <c r="AI38" s="510"/>
    </row>
    <row r="39" spans="1:35" ht="30" customHeight="1">
      <c r="A39" s="80"/>
      <c r="B39" s="35"/>
      <c r="C39" s="489"/>
      <c r="D39" s="490"/>
      <c r="E39" s="109" t="s">
        <v>375</v>
      </c>
      <c r="F39" s="20" t="s">
        <v>170</v>
      </c>
      <c r="G39" s="384"/>
      <c r="H39" s="384"/>
      <c r="I39" s="384"/>
      <c r="J39" s="384"/>
      <c r="K39" s="384"/>
      <c r="L39" s="384"/>
      <c r="M39" s="384"/>
      <c r="N39" s="384"/>
      <c r="O39" s="384"/>
      <c r="P39" s="384"/>
      <c r="Q39" s="384"/>
      <c r="R39" s="384"/>
      <c r="S39" s="384"/>
      <c r="T39" s="83" t="s">
        <v>248</v>
      </c>
      <c r="U39" s="110" t="s">
        <v>237</v>
      </c>
      <c r="V39" s="89">
        <f>VLOOKUP($F39,$AL$60:$AM$63,2,FALSE)/VLOOKUP($T39,$AL$60:$AM$63,2,FALSE)</f>
        <v>1000</v>
      </c>
      <c r="W39" s="89">
        <f>ROUND(H14_その他ガス*$W37/$V39,0)</f>
        <v>0</v>
      </c>
      <c r="X39" s="89">
        <f>ROUND(H15_その他ガス*$X37/$V39,0)</f>
        <v>0</v>
      </c>
      <c r="Y39" s="89">
        <f>ROUND(H16_その他ガス*$Y37/$V39,0)</f>
        <v>0</v>
      </c>
      <c r="Z39" s="89">
        <f>ROUND(H17_その他ガス*$Z37/$V39,0)</f>
        <v>0</v>
      </c>
      <c r="AA39" s="89">
        <f>ROUND(H18_その他ガス*$AA37/$V39,0)</f>
        <v>0</v>
      </c>
      <c r="AB39" s="89">
        <f>ROUND(H19_その他ガス*$AB37/$V39,0)</f>
        <v>0</v>
      </c>
      <c r="AC39" s="89">
        <f>ROUND(H20_その他ガス*$AC37/$V39,0)</f>
        <v>0</v>
      </c>
      <c r="AD39" s="89">
        <f>ROUND(H21_その他ガス*$AD37/$V39,0)</f>
        <v>0</v>
      </c>
      <c r="AE39" s="89">
        <f>ROUND(H22_その他ガス*$AE37/$V39,0)</f>
        <v>0</v>
      </c>
      <c r="AF39" s="89">
        <f>ROUND(H23_その他ガス*$AF37/$V39,0)</f>
        <v>0</v>
      </c>
      <c r="AG39" s="89">
        <f>ROUND(H24_その他ガス*$AG37/$V39,0)</f>
        <v>0</v>
      </c>
      <c r="AH39" s="89">
        <f>ROUND(H25_その他ガス*$AH37/$V39,0)</f>
        <v>0</v>
      </c>
      <c r="AI39" s="89">
        <f>ROUND(H26_その他ガス*$AI37/$V39,0)</f>
        <v>0</v>
      </c>
    </row>
    <row r="40" spans="1:35" ht="30" customHeight="1">
      <c r="A40" s="80"/>
      <c r="B40" s="35"/>
      <c r="C40" s="491" t="s">
        <v>33</v>
      </c>
      <c r="D40" s="492"/>
      <c r="E40" s="347" t="s">
        <v>956</v>
      </c>
      <c r="F40" s="84" t="s">
        <v>373</v>
      </c>
      <c r="G40" s="119"/>
      <c r="H40" s="119"/>
      <c r="I40" s="119"/>
      <c r="J40" s="119"/>
      <c r="K40" s="119"/>
      <c r="L40" s="119"/>
      <c r="M40" s="119"/>
      <c r="N40" s="119"/>
      <c r="O40" s="119"/>
      <c r="P40" s="119"/>
      <c r="Q40" s="119"/>
      <c r="R40" s="119"/>
      <c r="S40" s="119"/>
      <c r="T40" s="49"/>
      <c r="U40" s="42" t="s">
        <v>232</v>
      </c>
      <c r="V40" s="85"/>
      <c r="W40" s="108">
        <f>IF(COUNTIF(F42,"*Nm3")&gt;0,1,G40/101.325*273.15/(273.15+G41))</f>
        <v>0</v>
      </c>
      <c r="X40" s="108">
        <f>IF(COUNTIF(F42,"*Nm3")&gt;0,1,H40/101.325*273.15/(273.15+H41))</f>
        <v>0</v>
      </c>
      <c r="Y40" s="108">
        <f>IF(COUNTIF(F42,"*Nm3")&gt;0,1,I40/101.325*273.15/(273.15+I41))</f>
        <v>0</v>
      </c>
      <c r="Z40" s="108">
        <f>IF(COUNTIF(F42,"*Nm3")&gt;0,1,J40/101.325*273.15/(273.15+J41))</f>
        <v>0</v>
      </c>
      <c r="AA40" s="108">
        <f>IF(COUNTIF(F42,"*Nm3")&gt;0,1,K40/101.325*273.15/(273.15+K41))</f>
        <v>0</v>
      </c>
      <c r="AB40" s="108">
        <f>IF(COUNTIF(F42,"*Nm3")&gt;0,1,L40/101.325*273.15/(273.15+L41))</f>
        <v>0</v>
      </c>
      <c r="AC40" s="108">
        <f>IF(COUNTIF(F42,"*Nm3")&gt;0,1,M40/101.325*273.15/(273.15+M41))</f>
        <v>0</v>
      </c>
      <c r="AD40" s="108">
        <f>IF(COUNTIF(F42,"*Nm3")&gt;0,1,N40/101.325*273.15/(273.15+N41))</f>
        <v>0</v>
      </c>
      <c r="AE40" s="108">
        <f>IF(COUNTIF(F42,"*Nm3")&gt;0,1,O40/101.325*273.15/(273.15+O41))</f>
        <v>0</v>
      </c>
      <c r="AF40" s="108">
        <f>IF(COUNTIF(F42,"*Nm3")&gt;0,1,P40/101.325*273.15/(273.15+P41))</f>
        <v>0</v>
      </c>
      <c r="AG40" s="108">
        <f>IF(COUNTIF(F42,"*Nm3")&gt;0,1,Q40/101.325*273.15/(273.15+Q41))</f>
        <v>0</v>
      </c>
      <c r="AH40" s="108">
        <f>IF(COUNTIF(F42,"*Nm3")&gt;0,1,R40/101.325*273.15/(273.15+R41))</f>
        <v>0</v>
      </c>
      <c r="AI40" s="108">
        <f>IF(COUNTIF(F42,"*Nm3")&gt;0,1,S40/101.325*273.15/(273.15+S41))</f>
        <v>0</v>
      </c>
    </row>
    <row r="41" spans="1:35" ht="30" customHeight="1">
      <c r="A41" s="80"/>
      <c r="B41" s="35"/>
      <c r="C41" s="493"/>
      <c r="D41" s="494"/>
      <c r="E41" s="347" t="s">
        <v>957</v>
      </c>
      <c r="F41" s="84" t="s">
        <v>374</v>
      </c>
      <c r="G41" s="119"/>
      <c r="H41" s="119"/>
      <c r="I41" s="119"/>
      <c r="J41" s="119"/>
      <c r="K41" s="119"/>
      <c r="L41" s="119"/>
      <c r="M41" s="119"/>
      <c r="N41" s="119"/>
      <c r="O41" s="119"/>
      <c r="P41" s="119"/>
      <c r="Q41" s="119"/>
      <c r="R41" s="119"/>
      <c r="S41" s="119"/>
      <c r="T41" s="508"/>
      <c r="U41" s="509"/>
      <c r="V41" s="509"/>
      <c r="W41" s="509"/>
      <c r="X41" s="509"/>
      <c r="Y41" s="509"/>
      <c r="Z41" s="509"/>
      <c r="AA41" s="509"/>
      <c r="AB41" s="509"/>
      <c r="AC41" s="509"/>
      <c r="AD41" s="509"/>
      <c r="AE41" s="509"/>
      <c r="AF41" s="509"/>
      <c r="AG41" s="509"/>
      <c r="AH41" s="509"/>
      <c r="AI41" s="510"/>
    </row>
    <row r="42" spans="1:35" ht="30" customHeight="1">
      <c r="A42" s="80"/>
      <c r="B42" s="35"/>
      <c r="C42" s="495"/>
      <c r="D42" s="496"/>
      <c r="E42" s="109" t="s">
        <v>375</v>
      </c>
      <c r="F42" s="20" t="s">
        <v>170</v>
      </c>
      <c r="G42" s="384"/>
      <c r="H42" s="384"/>
      <c r="I42" s="384"/>
      <c r="J42" s="384"/>
      <c r="K42" s="384"/>
      <c r="L42" s="384"/>
      <c r="M42" s="384"/>
      <c r="N42" s="384"/>
      <c r="O42" s="384"/>
      <c r="P42" s="384"/>
      <c r="Q42" s="384"/>
      <c r="R42" s="384"/>
      <c r="S42" s="384"/>
      <c r="T42" s="83" t="s">
        <v>248</v>
      </c>
      <c r="U42" s="110" t="s">
        <v>237</v>
      </c>
      <c r="V42" s="89">
        <f>VLOOKUP($F42,$AL$60:$AM$63,2,FALSE)</f>
        <v>1000</v>
      </c>
      <c r="W42" s="89">
        <f>ROUND(H14_その他ガス*$W40/$V42,0)</f>
        <v>0</v>
      </c>
      <c r="X42" s="89">
        <f>ROUND(H15_その他ガス*$X40/$V42,0)</f>
        <v>0</v>
      </c>
      <c r="Y42" s="89">
        <f>ROUND(H16_その他ガス*$Y40/$V42,0)</f>
        <v>0</v>
      </c>
      <c r="Z42" s="89">
        <f>ROUND(H17_その他ガス*$Z40/$V42,0)</f>
        <v>0</v>
      </c>
      <c r="AA42" s="89">
        <f>ROUND(H18_その他ガス*$AA40/$V42,0)</f>
        <v>0</v>
      </c>
      <c r="AB42" s="89">
        <f>ROUND(H19_その他ガス*$AB40/$V42,0)</f>
        <v>0</v>
      </c>
      <c r="AC42" s="89">
        <f>ROUND(H20_その他ガス*$AC40/$V42,0)</f>
        <v>0</v>
      </c>
      <c r="AD42" s="89">
        <f>ROUND(H21_その他ガス*$AD40/$V42,0)</f>
        <v>0</v>
      </c>
      <c r="AE42" s="89">
        <f>ROUND(H22_その他ガス*$AE40/$V42,0)</f>
        <v>0</v>
      </c>
      <c r="AF42" s="89">
        <f>ROUND(H23_その他ガス*$AF40/$V42,0)</f>
        <v>0</v>
      </c>
      <c r="AG42" s="89">
        <f>ROUND(H24_その他ガス*$AG40/$V42,0)</f>
        <v>0</v>
      </c>
      <c r="AH42" s="89">
        <f>ROUND(H25_その他ガス*$AH40/$V42,0)</f>
        <v>0</v>
      </c>
      <c r="AI42" s="89">
        <f>ROUND(H26_その他ガス*$AI40/$V42,0)</f>
        <v>0</v>
      </c>
    </row>
    <row r="43" spans="1:35" ht="30" customHeight="1">
      <c r="A43" s="80"/>
      <c r="B43" s="35"/>
      <c r="C43" s="497" t="s">
        <v>34</v>
      </c>
      <c r="D43" s="498"/>
      <c r="E43" s="347" t="s">
        <v>956</v>
      </c>
      <c r="F43" s="84" t="s">
        <v>373</v>
      </c>
      <c r="G43" s="119"/>
      <c r="H43" s="119"/>
      <c r="I43" s="119"/>
      <c r="J43" s="119"/>
      <c r="K43" s="119"/>
      <c r="L43" s="119"/>
      <c r="M43" s="119"/>
      <c r="N43" s="119"/>
      <c r="O43" s="119"/>
      <c r="P43" s="119"/>
      <c r="Q43" s="119"/>
      <c r="R43" s="119"/>
      <c r="S43" s="119"/>
      <c r="T43" s="49"/>
      <c r="U43" s="42" t="s">
        <v>232</v>
      </c>
      <c r="V43" s="85"/>
      <c r="W43" s="108">
        <f>IF(COUNTIF(F45,"*Nm3")&gt;0,1,G43/101.325*273.15/(273.15+G44))</f>
        <v>0</v>
      </c>
      <c r="X43" s="108">
        <f>IF(COUNTIF(F45,"*Nm3")&gt;0,1,H43/101.325*273.15/(273.15+H44))</f>
        <v>0</v>
      </c>
      <c r="Y43" s="108">
        <f>IF(COUNTIF(F45,"*Nm3")&gt;0,1,I43/101.325*273.15/(273.15+I44))</f>
        <v>0</v>
      </c>
      <c r="Z43" s="108">
        <f>IF(COUNTIF(F45,"*Nm3")&gt;0,1,J43/101.325*273.15/(273.15+J44))</f>
        <v>0</v>
      </c>
      <c r="AA43" s="108">
        <f>IF(COUNTIF(F45,"*Nm3")&gt;0,1,K43/101.325*273.15/(273.15+K44))</f>
        <v>0</v>
      </c>
      <c r="AB43" s="108">
        <f>IF(COUNTIF(F45,"*Nm3")&gt;0,1,L43/101.325*273.15/(273.15+L44))</f>
        <v>0</v>
      </c>
      <c r="AC43" s="108">
        <f>IF(COUNTIF(F45,"*Nm3")&gt;0,1,M43/101.325*273.15/(273.15+M44))</f>
        <v>0</v>
      </c>
      <c r="AD43" s="108">
        <f>IF(COUNTIF(F45,"*Nm3")&gt;0,1,N43/101.325*273.15/(273.15+N44))</f>
        <v>0</v>
      </c>
      <c r="AE43" s="108">
        <f>IF(COUNTIF(F45,"*Nm3")&gt;0,1,O43/101.325*273.15/(273.15+O44))</f>
        <v>0</v>
      </c>
      <c r="AF43" s="108">
        <f>IF(COUNTIF(F45,"*Nm3")&gt;0,1,P43/101.325*273.15/(273.15+P44))</f>
        <v>0</v>
      </c>
      <c r="AG43" s="108">
        <f>IF(COUNTIF(F45,"*Nm3")&gt;0,1,Q43/101.325*273.15/(273.15+Q44))</f>
        <v>0</v>
      </c>
      <c r="AH43" s="108">
        <f>IF(COUNTIF(F45,"*Nm3")&gt;0,1,R43/101.325*273.15/(273.15+R44))</f>
        <v>0</v>
      </c>
      <c r="AI43" s="108">
        <f>IF(COUNTIF(F45,"*Nm3")&gt;0,1,S43/101.325*273.15/(273.15+S44))</f>
        <v>0</v>
      </c>
    </row>
    <row r="44" spans="1:35" ht="30" customHeight="1">
      <c r="A44" s="80"/>
      <c r="B44" s="35"/>
      <c r="C44" s="499"/>
      <c r="D44" s="500"/>
      <c r="E44" s="347" t="s">
        <v>957</v>
      </c>
      <c r="F44" s="84" t="s">
        <v>374</v>
      </c>
      <c r="G44" s="119"/>
      <c r="H44" s="119"/>
      <c r="I44" s="119"/>
      <c r="J44" s="119"/>
      <c r="K44" s="119"/>
      <c r="L44" s="119"/>
      <c r="M44" s="119"/>
      <c r="N44" s="119"/>
      <c r="O44" s="119"/>
      <c r="P44" s="119"/>
      <c r="Q44" s="119"/>
      <c r="R44" s="119"/>
      <c r="S44" s="119"/>
      <c r="T44" s="508"/>
      <c r="U44" s="509"/>
      <c r="V44" s="509"/>
      <c r="W44" s="509"/>
      <c r="X44" s="509"/>
      <c r="Y44" s="509"/>
      <c r="Z44" s="509"/>
      <c r="AA44" s="509"/>
      <c r="AB44" s="509"/>
      <c r="AC44" s="509"/>
      <c r="AD44" s="509"/>
      <c r="AE44" s="509"/>
      <c r="AF44" s="509"/>
      <c r="AG44" s="509"/>
      <c r="AH44" s="509"/>
      <c r="AI44" s="510"/>
    </row>
    <row r="45" spans="1:35" ht="30" customHeight="1">
      <c r="A45" s="80"/>
      <c r="B45" s="35"/>
      <c r="C45" s="501"/>
      <c r="D45" s="502"/>
      <c r="E45" s="109" t="s">
        <v>375</v>
      </c>
      <c r="F45" s="20" t="s">
        <v>170</v>
      </c>
      <c r="G45" s="384"/>
      <c r="H45" s="384"/>
      <c r="I45" s="384"/>
      <c r="J45" s="384"/>
      <c r="K45" s="384"/>
      <c r="L45" s="384"/>
      <c r="M45" s="384"/>
      <c r="N45" s="384"/>
      <c r="O45" s="384"/>
      <c r="P45" s="384"/>
      <c r="Q45" s="384"/>
      <c r="R45" s="384"/>
      <c r="S45" s="384"/>
      <c r="T45" s="83" t="s">
        <v>248</v>
      </c>
      <c r="U45" s="110" t="s">
        <v>237</v>
      </c>
      <c r="V45" s="89">
        <f>VLOOKUP($F45,$AL$60:$AM$63,2,FALSE)</f>
        <v>1000</v>
      </c>
      <c r="W45" s="89">
        <f>ROUND(H14_その他ガス*$W43/$V45,0)</f>
        <v>0</v>
      </c>
      <c r="X45" s="89">
        <f>ROUND(H15_その他ガス*$X43/$V45,0)</f>
        <v>0</v>
      </c>
      <c r="Y45" s="89">
        <f>ROUND(H16_その他ガス*$Y43/$V45,0)</f>
        <v>0</v>
      </c>
      <c r="Z45" s="89">
        <f>ROUND(H17_その他ガス*$Z43/$V45,0)</f>
        <v>0</v>
      </c>
      <c r="AA45" s="89">
        <f>ROUND(H18_その他ガス*$AA43/$V45,0)</f>
        <v>0</v>
      </c>
      <c r="AB45" s="89">
        <f>ROUND(H19_その他ガス*$AB43/$V45,0)</f>
        <v>0</v>
      </c>
      <c r="AC45" s="89">
        <f>ROUND(H20_その他ガス*$AC43/$V45,0)</f>
        <v>0</v>
      </c>
      <c r="AD45" s="89">
        <f>ROUND(H21_その他ガス*$AD43/$V45,0)</f>
        <v>0</v>
      </c>
      <c r="AE45" s="89">
        <f>ROUND(H22_その他ガス*$AE43/$V45,0)</f>
        <v>0</v>
      </c>
      <c r="AF45" s="89">
        <f>ROUND(H23_その他ガス*$AF43/$V45,0)</f>
        <v>0</v>
      </c>
      <c r="AG45" s="89">
        <f>ROUND(H24_その他ガス*$AG43/$V45,0)</f>
        <v>0</v>
      </c>
      <c r="AH45" s="89">
        <f>ROUND(H25_その他ガス*$AH43/$V45,0)</f>
        <v>0</v>
      </c>
      <c r="AI45" s="89">
        <f>ROUND(H26_その他ガス*$AI43/$V45,0)</f>
        <v>0</v>
      </c>
    </row>
    <row r="46" spans="1:35" ht="30" customHeight="1">
      <c r="A46" s="80"/>
      <c r="B46" s="35"/>
      <c r="C46" s="497" t="s">
        <v>35</v>
      </c>
      <c r="D46" s="498"/>
      <c r="E46" s="347" t="s">
        <v>956</v>
      </c>
      <c r="F46" s="84" t="s">
        <v>373</v>
      </c>
      <c r="G46" s="119"/>
      <c r="H46" s="119"/>
      <c r="I46" s="119"/>
      <c r="J46" s="119"/>
      <c r="K46" s="119"/>
      <c r="L46" s="119"/>
      <c r="M46" s="119"/>
      <c r="N46" s="119"/>
      <c r="O46" s="119"/>
      <c r="P46" s="119"/>
      <c r="Q46" s="119"/>
      <c r="R46" s="119"/>
      <c r="S46" s="119"/>
      <c r="T46" s="49"/>
      <c r="U46" s="42" t="s">
        <v>232</v>
      </c>
      <c r="V46" s="85"/>
      <c r="W46" s="108">
        <f>IF(COUNTIF(F48,"*Nm3")&gt;0,1,G46/101.325*273.15/(273.15+G47))</f>
        <v>0</v>
      </c>
      <c r="X46" s="108">
        <f>IF(COUNTIF(F48,"*Nm3")&gt;0,1,H46/101.325*273.15/(273.15+H47))</f>
        <v>0</v>
      </c>
      <c r="Y46" s="108">
        <f>IF(COUNTIF(F48,"*Nm3")&gt;0,1,I46/101.325*273.15/(273.15+I47))</f>
        <v>0</v>
      </c>
      <c r="Z46" s="108">
        <f>IF(COUNTIF(F48,"*Nm3")&gt;0,1,J46/101.325*273.15/(273.15+J47))</f>
        <v>0</v>
      </c>
      <c r="AA46" s="108">
        <f>IF(COUNTIF(F48,"*Nm3")&gt;0,1,K46/101.325*273.15/(273.15+K47))</f>
        <v>0</v>
      </c>
      <c r="AB46" s="108">
        <f>IF(COUNTIF(F48,"*Nm3")&gt;0,1,L46/101.325*273.15/(273.15+L47))</f>
        <v>0</v>
      </c>
      <c r="AC46" s="108">
        <f>IF(COUNTIF(F48,"*Nm3")&gt;0,1,M46/101.325*273.15/(273.15+M47))</f>
        <v>0</v>
      </c>
      <c r="AD46" s="108">
        <f>IF(COUNTIF(F48,"*Nm3")&gt;0,1,N46/101.325*273.15/(273.15+N47))</f>
        <v>0</v>
      </c>
      <c r="AE46" s="108">
        <f>IF(COUNTIF(F48,"*Nm3")&gt;0,1,O46/101.325*273.15/(273.15+O47))</f>
        <v>0</v>
      </c>
      <c r="AF46" s="108">
        <f>IF(COUNTIF(F48,"*Nm3")&gt;0,1,P46/101.325*273.15/(273.15+P47))</f>
        <v>0</v>
      </c>
      <c r="AG46" s="108">
        <f>IF(COUNTIF(F48,"*Nm3")&gt;0,1,Q46/101.325*273.15/(273.15+Q47))</f>
        <v>0</v>
      </c>
      <c r="AH46" s="108">
        <f>IF(COUNTIF(F48,"*Nm3")&gt;0,1,R46/101.325*273.15/(273.15+R47))</f>
        <v>0</v>
      </c>
      <c r="AI46" s="108">
        <f>IF(COUNTIF(F48,"*Nm3")&gt;0,1,S46/101.325*273.15/(273.15+S47))</f>
        <v>0</v>
      </c>
    </row>
    <row r="47" spans="1:35" ht="30" customHeight="1">
      <c r="A47" s="80"/>
      <c r="B47" s="35"/>
      <c r="C47" s="499"/>
      <c r="D47" s="500"/>
      <c r="E47" s="347" t="s">
        <v>957</v>
      </c>
      <c r="F47" s="84" t="s">
        <v>374</v>
      </c>
      <c r="G47" s="119"/>
      <c r="H47" s="119"/>
      <c r="I47" s="119"/>
      <c r="J47" s="119"/>
      <c r="K47" s="119"/>
      <c r="L47" s="119"/>
      <c r="M47" s="119"/>
      <c r="N47" s="119"/>
      <c r="O47" s="119"/>
      <c r="P47" s="119"/>
      <c r="Q47" s="119"/>
      <c r="R47" s="119"/>
      <c r="S47" s="119"/>
      <c r="T47" s="508"/>
      <c r="U47" s="509"/>
      <c r="V47" s="509"/>
      <c r="W47" s="509"/>
      <c r="X47" s="509"/>
      <c r="Y47" s="509"/>
      <c r="Z47" s="509"/>
      <c r="AA47" s="509"/>
      <c r="AB47" s="509"/>
      <c r="AC47" s="509"/>
      <c r="AD47" s="509"/>
      <c r="AE47" s="509"/>
      <c r="AF47" s="509"/>
      <c r="AG47" s="509"/>
      <c r="AH47" s="509"/>
      <c r="AI47" s="510"/>
    </row>
    <row r="48" spans="1:35" ht="30" customHeight="1">
      <c r="A48" s="80"/>
      <c r="B48" s="35"/>
      <c r="C48" s="501"/>
      <c r="D48" s="502"/>
      <c r="E48" s="109" t="s">
        <v>375</v>
      </c>
      <c r="F48" s="20" t="s">
        <v>170</v>
      </c>
      <c r="G48" s="384"/>
      <c r="H48" s="384"/>
      <c r="I48" s="384"/>
      <c r="J48" s="384"/>
      <c r="K48" s="384"/>
      <c r="L48" s="384"/>
      <c r="M48" s="384"/>
      <c r="N48" s="384"/>
      <c r="O48" s="384"/>
      <c r="P48" s="384"/>
      <c r="Q48" s="384"/>
      <c r="R48" s="384"/>
      <c r="S48" s="384"/>
      <c r="T48" s="83" t="s">
        <v>248</v>
      </c>
      <c r="U48" s="110" t="s">
        <v>237</v>
      </c>
      <c r="V48" s="89">
        <f>VLOOKUP($F48,$AL$60:$AM$63,2,FALSE)</f>
        <v>1000</v>
      </c>
      <c r="W48" s="89">
        <f>ROUND(H14_その他ガス*$W46/$V48,0)</f>
        <v>0</v>
      </c>
      <c r="X48" s="89">
        <f>ROUND(H15_その他ガス*$X46/$V48,0)</f>
        <v>0</v>
      </c>
      <c r="Y48" s="89">
        <f>ROUND(H16_その他ガス*$Y46/$V48,0)</f>
        <v>0</v>
      </c>
      <c r="Z48" s="89">
        <f>ROUND(H17_その他ガス*$Z46/$V48,0)</f>
        <v>0</v>
      </c>
      <c r="AA48" s="89">
        <f>ROUND(H18_その他ガス*$AA46/$V48,0)</f>
        <v>0</v>
      </c>
      <c r="AB48" s="89">
        <f>ROUND(H19_その他ガス*$AB46/$V48,0)</f>
        <v>0</v>
      </c>
      <c r="AC48" s="89">
        <f>ROUND(H20_その他ガス*$AC46/$V48,0)</f>
        <v>0</v>
      </c>
      <c r="AD48" s="89">
        <f>ROUND(H21_その他ガス*$AD46/$V48,0)</f>
        <v>0</v>
      </c>
      <c r="AE48" s="89">
        <f>ROUND(H22_その他ガス*$AE46/$V48,0)</f>
        <v>0</v>
      </c>
      <c r="AF48" s="89">
        <f>ROUND(H23_その他ガス*$AF46/$V48,0)</f>
        <v>0</v>
      </c>
      <c r="AG48" s="89">
        <f>ROUND(H24_その他ガス*$AG46/$V48,0)</f>
        <v>0</v>
      </c>
      <c r="AH48" s="89">
        <f>ROUND(H25_その他ガス*$AH46/$V48,0)</f>
        <v>0</v>
      </c>
      <c r="AI48" s="89">
        <f>ROUND(H26_その他ガス*$AI46/$V48,0)</f>
        <v>0</v>
      </c>
    </row>
    <row r="49" spans="1:39" ht="17.25" customHeight="1">
      <c r="A49" s="80"/>
      <c r="B49" s="35"/>
      <c r="C49" s="35"/>
      <c r="D49" s="35"/>
      <c r="E49" s="35"/>
      <c r="F49" s="35"/>
      <c r="G49" s="35"/>
      <c r="H49" s="35"/>
      <c r="I49" s="35"/>
      <c r="J49" s="35"/>
      <c r="K49" s="35"/>
      <c r="L49" s="35"/>
      <c r="M49" s="35"/>
      <c r="N49" s="35"/>
      <c r="O49" s="35"/>
      <c r="P49" s="35"/>
      <c r="Q49" s="35"/>
      <c r="R49" s="35"/>
      <c r="S49" s="35"/>
      <c r="T49" s="35"/>
      <c r="U49" s="80"/>
      <c r="V49" s="80"/>
      <c r="W49" s="80"/>
      <c r="X49" s="80"/>
      <c r="Y49" s="80"/>
      <c r="Z49" s="80"/>
      <c r="AA49" s="80"/>
      <c r="AB49" s="80"/>
      <c r="AC49" s="80"/>
      <c r="AD49" s="80"/>
      <c r="AG49" s="80"/>
      <c r="AH49" s="80"/>
    </row>
    <row r="50" spans="1:39">
      <c r="B50" s="81" t="s">
        <v>377</v>
      </c>
      <c r="C50" s="35"/>
      <c r="D50" s="35"/>
      <c r="E50" s="111"/>
      <c r="F50" s="35"/>
      <c r="G50" s="35"/>
      <c r="H50" s="35"/>
      <c r="I50" s="35"/>
      <c r="J50" s="35"/>
      <c r="O50" s="112"/>
      <c r="P50" s="112"/>
      <c r="Q50" s="112"/>
      <c r="R50" s="35"/>
      <c r="S50" s="82"/>
      <c r="T50" s="80"/>
    </row>
    <row r="51" spans="1:39">
      <c r="B51" s="35"/>
      <c r="C51" s="35"/>
      <c r="D51" s="35"/>
      <c r="E51" s="111"/>
      <c r="F51" s="35"/>
      <c r="G51" s="35"/>
      <c r="H51" s="35"/>
      <c r="L51" s="511"/>
      <c r="M51" s="511"/>
      <c r="N51" s="511"/>
      <c r="O51" s="511"/>
      <c r="P51" s="375"/>
      <c r="Q51" s="375"/>
      <c r="R51" s="375"/>
      <c r="S51" s="375"/>
      <c r="T51" s="80"/>
    </row>
    <row r="52" spans="1:39" ht="24.95" customHeight="1">
      <c r="B52" s="35"/>
      <c r="C52" s="506"/>
      <c r="D52" s="506"/>
      <c r="E52" s="506"/>
      <c r="F52" s="506"/>
      <c r="G52" s="470" t="s">
        <v>251</v>
      </c>
      <c r="H52" s="470"/>
      <c r="I52" s="470"/>
      <c r="J52" s="470"/>
      <c r="K52" s="470"/>
      <c r="L52" s="470"/>
      <c r="M52" s="470"/>
      <c r="N52" s="470"/>
      <c r="O52" s="470"/>
      <c r="P52" s="470"/>
      <c r="Q52" s="470"/>
      <c r="R52" s="470"/>
      <c r="S52" s="470"/>
      <c r="T52" s="83" t="s">
        <v>245</v>
      </c>
      <c r="U52" s="464"/>
      <c r="V52" s="464"/>
      <c r="W52" s="473" t="s">
        <v>252</v>
      </c>
      <c r="X52" s="473"/>
      <c r="Y52" s="473"/>
      <c r="Z52" s="473"/>
      <c r="AA52" s="473"/>
      <c r="AB52" s="473"/>
      <c r="AC52" s="473"/>
      <c r="AD52" s="473"/>
      <c r="AE52" s="473"/>
      <c r="AF52" s="473"/>
      <c r="AG52" s="473"/>
      <c r="AH52" s="473"/>
      <c r="AI52" s="473"/>
    </row>
    <row r="53" spans="1:39" ht="24.95" customHeight="1">
      <c r="B53" s="35"/>
      <c r="C53" s="471"/>
      <c r="D53" s="471"/>
      <c r="E53" s="471"/>
      <c r="F53" s="84" t="s">
        <v>231</v>
      </c>
      <c r="G53" s="49" t="s">
        <v>322</v>
      </c>
      <c r="H53" s="49" t="s">
        <v>323</v>
      </c>
      <c r="I53" s="49" t="s">
        <v>324</v>
      </c>
      <c r="J53" s="49" t="s">
        <v>325</v>
      </c>
      <c r="K53" s="49" t="s">
        <v>326</v>
      </c>
      <c r="L53" s="49" t="s">
        <v>327</v>
      </c>
      <c r="M53" s="49" t="s">
        <v>328</v>
      </c>
      <c r="N53" s="49" t="s">
        <v>329</v>
      </c>
      <c r="O53" s="49" t="s">
        <v>330</v>
      </c>
      <c r="P53" s="49" t="s">
        <v>331</v>
      </c>
      <c r="Q53" s="49" t="s">
        <v>332</v>
      </c>
      <c r="R53" s="49" t="s">
        <v>333</v>
      </c>
      <c r="S53" s="49" t="s">
        <v>334</v>
      </c>
      <c r="T53" s="49" t="s">
        <v>231</v>
      </c>
      <c r="U53" s="85"/>
      <c r="V53" s="85" t="s">
        <v>237</v>
      </c>
      <c r="W53" s="49" t="s">
        <v>322</v>
      </c>
      <c r="X53" s="49" t="s">
        <v>323</v>
      </c>
      <c r="Y53" s="49" t="s">
        <v>324</v>
      </c>
      <c r="Z53" s="49" t="s">
        <v>325</v>
      </c>
      <c r="AA53" s="49" t="s">
        <v>326</v>
      </c>
      <c r="AB53" s="49" t="s">
        <v>327</v>
      </c>
      <c r="AC53" s="49" t="s">
        <v>328</v>
      </c>
      <c r="AD53" s="49" t="s">
        <v>329</v>
      </c>
      <c r="AE53" s="49" t="s">
        <v>330</v>
      </c>
      <c r="AF53" s="49" t="s">
        <v>331</v>
      </c>
      <c r="AG53" s="49" t="s">
        <v>332</v>
      </c>
      <c r="AH53" s="49" t="s">
        <v>333</v>
      </c>
      <c r="AI53" s="49" t="s">
        <v>334</v>
      </c>
    </row>
    <row r="54" spans="1:39" ht="24.95" customHeight="1">
      <c r="B54" s="35"/>
      <c r="C54" s="469" t="s">
        <v>311</v>
      </c>
      <c r="D54" s="469" t="s">
        <v>41</v>
      </c>
      <c r="E54" s="87" t="s">
        <v>313</v>
      </c>
      <c r="F54" s="21" t="s">
        <v>172</v>
      </c>
      <c r="G54" s="19"/>
      <c r="H54" s="19"/>
      <c r="I54" s="19"/>
      <c r="J54" s="19"/>
      <c r="K54" s="19"/>
      <c r="L54" s="19"/>
      <c r="M54" s="19"/>
      <c r="N54" s="19"/>
      <c r="O54" s="19"/>
      <c r="P54" s="19"/>
      <c r="Q54" s="19"/>
      <c r="R54" s="19"/>
      <c r="S54" s="19"/>
      <c r="T54" s="83" t="s">
        <v>454</v>
      </c>
      <c r="U54" s="88" t="s">
        <v>237</v>
      </c>
      <c r="V54" s="89">
        <f>VLOOKUP($F54,$AL$64:$AM$65,2,FALSE)/VLOOKUP($T54,$AL$64:$AM$65,2,FALSE)</f>
        <v>1000</v>
      </c>
      <c r="W54" s="90">
        <f>ROUND(G54/$V54,0)</f>
        <v>0</v>
      </c>
      <c r="X54" s="90">
        <f t="shared" ref="X54:AI54" si="6">ROUND(H54/$V54,0)</f>
        <v>0</v>
      </c>
      <c r="Y54" s="90">
        <f t="shared" si="6"/>
        <v>0</v>
      </c>
      <c r="Z54" s="90">
        <f t="shared" si="6"/>
        <v>0</v>
      </c>
      <c r="AA54" s="90">
        <f t="shared" si="6"/>
        <v>0</v>
      </c>
      <c r="AB54" s="90">
        <f t="shared" si="6"/>
        <v>0</v>
      </c>
      <c r="AC54" s="90">
        <f t="shared" si="6"/>
        <v>0</v>
      </c>
      <c r="AD54" s="90">
        <f t="shared" si="6"/>
        <v>0</v>
      </c>
      <c r="AE54" s="90">
        <f t="shared" si="6"/>
        <v>0</v>
      </c>
      <c r="AF54" s="90">
        <f t="shared" si="6"/>
        <v>0</v>
      </c>
      <c r="AG54" s="90">
        <f t="shared" si="6"/>
        <v>0</v>
      </c>
      <c r="AH54" s="90">
        <f t="shared" si="6"/>
        <v>0</v>
      </c>
      <c r="AI54" s="90">
        <f t="shared" si="6"/>
        <v>0</v>
      </c>
    </row>
    <row r="55" spans="1:39" ht="24.95" customHeight="1">
      <c r="B55" s="35"/>
      <c r="C55" s="469"/>
      <c r="D55" s="469"/>
      <c r="E55" s="87" t="s">
        <v>312</v>
      </c>
      <c r="F55" s="46" t="s">
        <v>509</v>
      </c>
      <c r="G55" s="24"/>
      <c r="H55" s="24"/>
      <c r="I55" s="24"/>
      <c r="J55" s="24"/>
      <c r="K55" s="24"/>
      <c r="L55" s="24"/>
      <c r="M55" s="24"/>
      <c r="N55" s="24"/>
      <c r="O55" s="24"/>
      <c r="P55" s="24"/>
      <c r="Q55" s="24"/>
      <c r="R55" s="24"/>
      <c r="S55" s="24"/>
      <c r="T55" s="83"/>
      <c r="U55" s="88" t="s">
        <v>977</v>
      </c>
      <c r="V55" s="89"/>
      <c r="W55" s="90">
        <f>W54*G55</f>
        <v>0</v>
      </c>
      <c r="X55" s="90">
        <f t="shared" ref="X55:AI55" si="7">X54*H55</f>
        <v>0</v>
      </c>
      <c r="Y55" s="90">
        <f t="shared" si="7"/>
        <v>0</v>
      </c>
      <c r="Z55" s="90">
        <f t="shared" si="7"/>
        <v>0</v>
      </c>
      <c r="AA55" s="90">
        <f t="shared" si="7"/>
        <v>0</v>
      </c>
      <c r="AB55" s="90">
        <f t="shared" si="7"/>
        <v>0</v>
      </c>
      <c r="AC55" s="90">
        <f t="shared" si="7"/>
        <v>0</v>
      </c>
      <c r="AD55" s="90">
        <f t="shared" si="7"/>
        <v>0</v>
      </c>
      <c r="AE55" s="90">
        <f t="shared" si="7"/>
        <v>0</v>
      </c>
      <c r="AF55" s="90">
        <f t="shared" si="7"/>
        <v>0</v>
      </c>
      <c r="AG55" s="90">
        <f t="shared" si="7"/>
        <v>0</v>
      </c>
      <c r="AH55" s="90">
        <f t="shared" si="7"/>
        <v>0</v>
      </c>
      <c r="AI55" s="90">
        <f t="shared" si="7"/>
        <v>0</v>
      </c>
    </row>
    <row r="56" spans="1:39" ht="24.95" customHeight="1">
      <c r="B56" s="35"/>
      <c r="C56" s="469"/>
      <c r="D56" s="469" t="s">
        <v>314</v>
      </c>
      <c r="E56" s="87" t="s">
        <v>315</v>
      </c>
      <c r="F56" s="21" t="s">
        <v>173</v>
      </c>
      <c r="G56" s="384"/>
      <c r="H56" s="384"/>
      <c r="I56" s="384"/>
      <c r="J56" s="384"/>
      <c r="K56" s="384"/>
      <c r="L56" s="384"/>
      <c r="M56" s="384"/>
      <c r="N56" s="384"/>
      <c r="O56" s="384"/>
      <c r="P56" s="384"/>
      <c r="Q56" s="384"/>
      <c r="R56" s="384"/>
      <c r="S56" s="384"/>
      <c r="T56" s="83" t="s">
        <v>455</v>
      </c>
      <c r="U56" s="88" t="s">
        <v>237</v>
      </c>
      <c r="V56" s="89">
        <f>VLOOKUP($F56,$AL$66:$AM$67,2,FALSE)/VLOOKUP($T56,$AL$66:$AM$67,2,FALSE)</f>
        <v>1000</v>
      </c>
      <c r="W56" s="90">
        <f>ROUND(G56/$V56,0)</f>
        <v>0</v>
      </c>
      <c r="X56" s="90">
        <f t="shared" ref="X56:AI56" si="8">ROUND(H56/$V56,0)</f>
        <v>0</v>
      </c>
      <c r="Y56" s="90">
        <f t="shared" si="8"/>
        <v>0</v>
      </c>
      <c r="Z56" s="90">
        <f t="shared" si="8"/>
        <v>0</v>
      </c>
      <c r="AA56" s="90">
        <f t="shared" si="8"/>
        <v>0</v>
      </c>
      <c r="AB56" s="90">
        <f t="shared" si="8"/>
        <v>0</v>
      </c>
      <c r="AC56" s="90">
        <f t="shared" si="8"/>
        <v>0</v>
      </c>
      <c r="AD56" s="90">
        <f t="shared" si="8"/>
        <v>0</v>
      </c>
      <c r="AE56" s="90">
        <f t="shared" si="8"/>
        <v>0</v>
      </c>
      <c r="AF56" s="90">
        <f t="shared" si="8"/>
        <v>0</v>
      </c>
      <c r="AG56" s="90">
        <f t="shared" si="8"/>
        <v>0</v>
      </c>
      <c r="AH56" s="90">
        <f t="shared" si="8"/>
        <v>0</v>
      </c>
      <c r="AI56" s="90">
        <f t="shared" si="8"/>
        <v>0</v>
      </c>
    </row>
    <row r="57" spans="1:39" ht="24.95" customHeight="1">
      <c r="B57" s="35"/>
      <c r="C57" s="469"/>
      <c r="D57" s="469"/>
      <c r="E57" s="87" t="s">
        <v>312</v>
      </c>
      <c r="F57" s="46" t="s">
        <v>320</v>
      </c>
      <c r="G57" s="385"/>
      <c r="H57" s="385"/>
      <c r="I57" s="385"/>
      <c r="J57" s="385"/>
      <c r="K57" s="385"/>
      <c r="L57" s="385"/>
      <c r="M57" s="385"/>
      <c r="N57" s="385"/>
      <c r="O57" s="385"/>
      <c r="P57" s="385"/>
      <c r="Q57" s="385"/>
      <c r="R57" s="385"/>
      <c r="S57" s="385"/>
      <c r="T57" s="83"/>
      <c r="U57" s="88" t="s">
        <v>977</v>
      </c>
      <c r="V57" s="89"/>
      <c r="W57" s="90">
        <f>W56*G57</f>
        <v>0</v>
      </c>
      <c r="X57" s="90">
        <f t="shared" ref="X57:AI57" si="9">X56*H57</f>
        <v>0</v>
      </c>
      <c r="Y57" s="90">
        <f t="shared" si="9"/>
        <v>0</v>
      </c>
      <c r="Z57" s="90">
        <f t="shared" si="9"/>
        <v>0</v>
      </c>
      <c r="AA57" s="90">
        <f t="shared" si="9"/>
        <v>0</v>
      </c>
      <c r="AB57" s="90">
        <f t="shared" si="9"/>
        <v>0</v>
      </c>
      <c r="AC57" s="90">
        <f t="shared" si="9"/>
        <v>0</v>
      </c>
      <c r="AD57" s="90">
        <f t="shared" si="9"/>
        <v>0</v>
      </c>
      <c r="AE57" s="90">
        <f t="shared" si="9"/>
        <v>0</v>
      </c>
      <c r="AF57" s="90">
        <f t="shared" si="9"/>
        <v>0</v>
      </c>
      <c r="AG57" s="90">
        <f t="shared" si="9"/>
        <v>0</v>
      </c>
      <c r="AH57" s="90">
        <f t="shared" si="9"/>
        <v>0</v>
      </c>
      <c r="AI57" s="90">
        <f t="shared" si="9"/>
        <v>0</v>
      </c>
    </row>
    <row r="58" spans="1:39">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113"/>
      <c r="AC58" s="113"/>
      <c r="AD58" s="80"/>
      <c r="AG58" s="113"/>
      <c r="AH58" s="80"/>
      <c r="AL58" s="106" t="s">
        <v>456</v>
      </c>
      <c r="AM58" s="106">
        <v>1000</v>
      </c>
    </row>
    <row r="59" spans="1:39">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113"/>
      <c r="AC59" s="113"/>
      <c r="AD59" s="80"/>
      <c r="AG59" s="113"/>
      <c r="AH59" s="80"/>
      <c r="AL59" s="114" t="s">
        <v>457</v>
      </c>
      <c r="AM59" s="106">
        <v>1</v>
      </c>
    </row>
    <row r="60" spans="1:39" ht="15.75">
      <c r="AB60" s="115"/>
      <c r="AC60" s="115"/>
      <c r="AG60" s="115"/>
      <c r="AL60" s="106" t="s">
        <v>458</v>
      </c>
      <c r="AM60" s="106">
        <v>1000</v>
      </c>
    </row>
    <row r="61" spans="1:39" ht="14.25">
      <c r="AB61" s="115"/>
      <c r="AC61" s="115"/>
      <c r="AG61" s="115"/>
      <c r="AL61" s="106" t="s">
        <v>416</v>
      </c>
      <c r="AM61" s="106">
        <v>1</v>
      </c>
    </row>
    <row r="62" spans="1:39">
      <c r="AL62" s="106" t="s">
        <v>459</v>
      </c>
      <c r="AM62" s="106">
        <v>1000</v>
      </c>
    </row>
    <row r="63" spans="1:39">
      <c r="AL63" s="106" t="s">
        <v>460</v>
      </c>
      <c r="AM63" s="106">
        <v>1</v>
      </c>
    </row>
    <row r="64" spans="1:39">
      <c r="AL64" s="106" t="s">
        <v>461</v>
      </c>
      <c r="AM64" s="106">
        <v>1000</v>
      </c>
    </row>
    <row r="65" spans="38:41">
      <c r="AL65" s="106" t="s">
        <v>378</v>
      </c>
      <c r="AM65" s="106">
        <v>1</v>
      </c>
    </row>
    <row r="66" spans="38:41">
      <c r="AL66" s="106" t="s">
        <v>462</v>
      </c>
      <c r="AM66" s="106">
        <v>1000</v>
      </c>
    </row>
    <row r="67" spans="38:41">
      <c r="AL67" s="106" t="s">
        <v>463</v>
      </c>
      <c r="AM67" s="106">
        <v>1</v>
      </c>
      <c r="AO67" s="116"/>
    </row>
    <row r="70" spans="38:41" ht="13.5" customHeight="1">
      <c r="AL70" s="37" t="s">
        <v>233</v>
      </c>
    </row>
    <row r="71" spans="38:41">
      <c r="AL71" s="117" t="s">
        <v>229</v>
      </c>
      <c r="AM71" s="118">
        <f>ROUND((101.325+2)/101.325*273.15/(273.15+15),6)</f>
        <v>0.96665500000000004</v>
      </c>
    </row>
    <row r="72" spans="38:41">
      <c r="AL72" s="117" t="s">
        <v>230</v>
      </c>
      <c r="AM72" s="117">
        <f>ROUND((101.325+0.981)/101.325*273.15/(273.15+15),6)</f>
        <v>0.95712200000000003</v>
      </c>
    </row>
    <row r="74" spans="38:41">
      <c r="AL74" s="371" t="s">
        <v>162</v>
      </c>
      <c r="AM74" s="92" t="s">
        <v>163</v>
      </c>
    </row>
    <row r="75" spans="38:41">
      <c r="AL75" s="92" t="s">
        <v>464</v>
      </c>
      <c r="AM75" s="371">
        <v>0.45800000000000002</v>
      </c>
    </row>
    <row r="76" spans="38:41">
      <c r="AL76" s="92" t="s">
        <v>465</v>
      </c>
      <c r="AM76" s="371">
        <v>0.502</v>
      </c>
    </row>
    <row r="77" spans="38:41">
      <c r="AL77" s="92" t="s">
        <v>466</v>
      </c>
      <c r="AM77" s="371">
        <v>0.35499999999999998</v>
      </c>
    </row>
    <row r="78" spans="38:41">
      <c r="AL78" s="92" t="s">
        <v>467</v>
      </c>
      <c r="AM78" s="371">
        <v>0.48199999999999998</v>
      </c>
    </row>
    <row r="79" spans="38:41">
      <c r="AL79" s="92" t="s">
        <v>161</v>
      </c>
      <c r="AM79" s="371"/>
    </row>
  </sheetData>
  <mergeCells count="55">
    <mergeCell ref="C53:E53"/>
    <mergeCell ref="C54:C57"/>
    <mergeCell ref="D54:D55"/>
    <mergeCell ref="D56:D57"/>
    <mergeCell ref="L51:O51"/>
    <mergeCell ref="C52:F52"/>
    <mergeCell ref="G52:S52"/>
    <mergeCell ref="U52:V52"/>
    <mergeCell ref="W52:AI52"/>
    <mergeCell ref="T38:AI38"/>
    <mergeCell ref="T41:AI41"/>
    <mergeCell ref="T44:AI44"/>
    <mergeCell ref="T47:AI47"/>
    <mergeCell ref="C37:D39"/>
    <mergeCell ref="C40:D42"/>
    <mergeCell ref="C43:D45"/>
    <mergeCell ref="C46:D48"/>
    <mergeCell ref="C36:E36"/>
    <mergeCell ref="C5:F5"/>
    <mergeCell ref="E31:S31"/>
    <mergeCell ref="C31:D31"/>
    <mergeCell ref="C26:D26"/>
    <mergeCell ref="Q2:S2"/>
    <mergeCell ref="O2:P2"/>
    <mergeCell ref="G5:S5"/>
    <mergeCell ref="C28:D28"/>
    <mergeCell ref="D10:D11"/>
    <mergeCell ref="D16:D17"/>
    <mergeCell ref="N4:S4"/>
    <mergeCell ref="W5:AI5"/>
    <mergeCell ref="C7:C21"/>
    <mergeCell ref="D19:D20"/>
    <mergeCell ref="W35:AI35"/>
    <mergeCell ref="W25:AI25"/>
    <mergeCell ref="C35:F35"/>
    <mergeCell ref="C30:D30"/>
    <mergeCell ref="C29:D29"/>
    <mergeCell ref="C6:E6"/>
    <mergeCell ref="D7:D8"/>
    <mergeCell ref="U5:V5"/>
    <mergeCell ref="U21:V21"/>
    <mergeCell ref="G35:S35"/>
    <mergeCell ref="D13:D14"/>
    <mergeCell ref="G25:S25"/>
    <mergeCell ref="C25:F25"/>
    <mergeCell ref="C27:D27"/>
    <mergeCell ref="E9:S9"/>
    <mergeCell ref="E12:S12"/>
    <mergeCell ref="E15:S15"/>
    <mergeCell ref="U12:V12"/>
    <mergeCell ref="U9:V9"/>
    <mergeCell ref="U15:V15"/>
    <mergeCell ref="U18:V18"/>
    <mergeCell ref="E18:S18"/>
    <mergeCell ref="E21:S21"/>
  </mergeCells>
  <phoneticPr fontId="13"/>
  <dataValidations count="4">
    <dataValidation type="list" allowBlank="1" showInputMessage="1" showErrorMessage="1" sqref="F56">
      <formula1>$AL$66:$AL$67</formula1>
    </dataValidation>
    <dataValidation type="list" allowBlank="1" showInputMessage="1" showErrorMessage="1" sqref="F7:F8 F19:F20 F42 F10:F11 F13:F14 F16:F17 F39 F45 F48">
      <formula1>$AL$60:$AL$63</formula1>
    </dataValidation>
    <dataValidation type="list" allowBlank="1" showInputMessage="1" showErrorMessage="1" sqref="F27:F30">
      <formula1>$AL$58:$AL$61</formula1>
    </dataValidation>
    <dataValidation type="list" allowBlank="1" showInputMessage="1" showErrorMessage="1" sqref="F54">
      <formula1>$AL$64:$AL$65</formula1>
    </dataValidation>
  </dataValidations>
  <pageMargins left="0.70866141732283472" right="0.39370078740157483" top="0.59055118110236227" bottom="0.59055118110236227" header="0.31496062992125984" footer="0.31496062992125984"/>
  <pageSetup paperSize="9"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S53"/>
  <sheetViews>
    <sheetView showGridLines="0" showZeros="0" view="pageBreakPreview" zoomScale="75" zoomScaleNormal="100" zoomScaleSheetLayoutView="75" workbookViewId="0">
      <selection activeCell="J14" sqref="J14"/>
    </sheetView>
  </sheetViews>
  <sheetFormatPr defaultRowHeight="13.5"/>
  <cols>
    <col min="1" max="1" width="1.5" style="37" customWidth="1"/>
    <col min="2" max="2" width="3.375" style="37" customWidth="1"/>
    <col min="3" max="4" width="10.625" style="37" customWidth="1"/>
    <col min="5" max="5" width="10.625" style="125" customWidth="1"/>
    <col min="6" max="6" width="8.625" style="80" customWidth="1"/>
    <col min="7" max="19" width="7.5" style="37" customWidth="1"/>
    <col min="20" max="16384" width="9" style="37"/>
  </cols>
  <sheetData>
    <row r="1" spans="1:19">
      <c r="B1" s="80"/>
      <c r="C1" s="80"/>
      <c r="D1" s="80"/>
      <c r="E1" s="120"/>
      <c r="G1" s="80"/>
      <c r="H1" s="80"/>
      <c r="I1" s="80"/>
      <c r="J1" s="80"/>
      <c r="K1" s="80"/>
      <c r="L1" s="80"/>
      <c r="M1" s="80"/>
      <c r="N1" s="80"/>
      <c r="O1" s="80"/>
      <c r="P1" s="80"/>
      <c r="Q1" s="80"/>
      <c r="R1" s="80"/>
      <c r="S1" s="80"/>
    </row>
    <row r="2" spans="1:19" ht="24.75" customHeight="1">
      <c r="B2" s="81" t="s">
        <v>361</v>
      </c>
      <c r="C2" s="35"/>
      <c r="D2" s="35"/>
      <c r="E2" s="111"/>
      <c r="G2" s="35"/>
      <c r="H2" s="35"/>
      <c r="J2" s="35"/>
      <c r="K2" s="35"/>
      <c r="O2" s="121"/>
      <c r="P2" s="482" t="s">
        <v>268</v>
      </c>
      <c r="Q2" s="482"/>
      <c r="R2" s="481" t="e">
        <f>IF(#REF!="","",#REF!)</f>
        <v>#REF!</v>
      </c>
      <c r="S2" s="481"/>
    </row>
    <row r="3" spans="1:19" ht="17.25" customHeight="1">
      <c r="A3" s="80"/>
      <c r="B3" s="35"/>
      <c r="C3" s="35"/>
      <c r="D3" s="35"/>
      <c r="E3" s="111"/>
      <c r="G3" s="35"/>
      <c r="H3" s="35"/>
      <c r="I3" s="35"/>
      <c r="J3" s="35"/>
      <c r="K3" s="35"/>
      <c r="L3" s="35"/>
      <c r="Q3" s="35"/>
      <c r="R3" s="35"/>
      <c r="S3" s="82" t="s">
        <v>963</v>
      </c>
    </row>
    <row r="4" spans="1:19" ht="17.25" customHeight="1">
      <c r="A4" s="80"/>
      <c r="B4" s="35" t="s">
        <v>379</v>
      </c>
      <c r="C4" s="35"/>
      <c r="D4" s="35"/>
      <c r="E4" s="111"/>
      <c r="G4" s="35"/>
      <c r="H4" s="35"/>
      <c r="I4" s="35"/>
      <c r="J4" s="35"/>
      <c r="K4" s="35"/>
      <c r="L4" s="35"/>
      <c r="M4" s="35"/>
      <c r="N4" s="514" t="e">
        <f>#REF!</f>
        <v>#REF!</v>
      </c>
      <c r="O4" s="514"/>
      <c r="P4" s="514"/>
      <c r="Q4" s="514"/>
      <c r="R4" s="514"/>
      <c r="S4" s="514"/>
    </row>
    <row r="5" spans="1:19" ht="4.5" customHeight="1">
      <c r="A5" s="80"/>
      <c r="B5" s="35"/>
      <c r="C5" s="35"/>
      <c r="D5" s="35"/>
      <c r="E5" s="111"/>
      <c r="G5" s="35"/>
      <c r="H5" s="35"/>
      <c r="I5" s="35"/>
      <c r="J5" s="35"/>
      <c r="K5" s="35"/>
      <c r="L5" s="35"/>
      <c r="M5" s="35"/>
      <c r="N5" s="35"/>
      <c r="O5" s="35"/>
      <c r="P5" s="35"/>
      <c r="Q5" s="35"/>
      <c r="R5" s="35"/>
      <c r="S5" s="35"/>
    </row>
    <row r="6" spans="1:19" ht="21.95" customHeight="1">
      <c r="B6" s="35"/>
      <c r="C6" s="471"/>
      <c r="D6" s="471"/>
      <c r="E6" s="471"/>
      <c r="F6" s="471"/>
      <c r="G6" s="470" t="s">
        <v>981</v>
      </c>
      <c r="H6" s="470"/>
      <c r="I6" s="470"/>
      <c r="J6" s="470"/>
      <c r="K6" s="470"/>
      <c r="L6" s="470"/>
      <c r="M6" s="470"/>
      <c r="N6" s="470"/>
      <c r="O6" s="470"/>
      <c r="P6" s="470"/>
      <c r="Q6" s="470"/>
      <c r="R6" s="470"/>
      <c r="S6" s="470"/>
    </row>
    <row r="7" spans="1:19" ht="21.95" customHeight="1">
      <c r="B7" s="35"/>
      <c r="C7" s="471"/>
      <c r="D7" s="471"/>
      <c r="E7" s="471"/>
      <c r="F7" s="84" t="s">
        <v>231</v>
      </c>
      <c r="G7" s="49" t="s">
        <v>322</v>
      </c>
      <c r="H7" s="49" t="s">
        <v>323</v>
      </c>
      <c r="I7" s="49" t="s">
        <v>324</v>
      </c>
      <c r="J7" s="49" t="s">
        <v>325</v>
      </c>
      <c r="K7" s="49" t="s">
        <v>326</v>
      </c>
      <c r="L7" s="49" t="s">
        <v>327</v>
      </c>
      <c r="M7" s="49" t="s">
        <v>328</v>
      </c>
      <c r="N7" s="49" t="s">
        <v>329</v>
      </c>
      <c r="O7" s="49" t="s">
        <v>330</v>
      </c>
      <c r="P7" s="49" t="s">
        <v>331</v>
      </c>
      <c r="Q7" s="49" t="s">
        <v>332</v>
      </c>
      <c r="R7" s="49" t="s">
        <v>333</v>
      </c>
      <c r="S7" s="49" t="s">
        <v>334</v>
      </c>
    </row>
    <row r="8" spans="1:19" ht="21.95" customHeight="1">
      <c r="B8" s="35"/>
      <c r="C8" s="469" t="s">
        <v>316</v>
      </c>
      <c r="D8" s="512" t="s">
        <v>982</v>
      </c>
      <c r="E8" s="123" t="s">
        <v>506</v>
      </c>
      <c r="F8" s="124" t="s">
        <v>157</v>
      </c>
      <c r="G8" s="397"/>
      <c r="H8" s="397"/>
      <c r="I8" s="397"/>
      <c r="J8" s="397"/>
      <c r="K8" s="397"/>
      <c r="L8" s="397"/>
      <c r="M8" s="397"/>
      <c r="N8" s="397"/>
      <c r="O8" s="397"/>
      <c r="P8" s="397"/>
      <c r="Q8" s="397"/>
      <c r="R8" s="397"/>
      <c r="S8" s="397"/>
    </row>
    <row r="9" spans="1:19" ht="21.95" customHeight="1">
      <c r="B9" s="35"/>
      <c r="C9" s="469"/>
      <c r="D9" s="512"/>
      <c r="E9" s="123" t="s">
        <v>317</v>
      </c>
      <c r="F9" s="124" t="s">
        <v>508</v>
      </c>
      <c r="G9" s="397"/>
      <c r="H9" s="397"/>
      <c r="I9" s="397"/>
      <c r="J9" s="397"/>
      <c r="K9" s="397"/>
      <c r="L9" s="397"/>
      <c r="M9" s="397"/>
      <c r="N9" s="397"/>
      <c r="O9" s="397"/>
      <c r="P9" s="397"/>
      <c r="Q9" s="397"/>
      <c r="R9" s="397"/>
      <c r="S9" s="397"/>
    </row>
    <row r="10" spans="1:19" ht="21.95" customHeight="1">
      <c r="B10" s="35"/>
      <c r="C10" s="469"/>
      <c r="D10" s="512"/>
      <c r="E10" s="123" t="s">
        <v>318</v>
      </c>
      <c r="F10" s="124" t="s">
        <v>508</v>
      </c>
      <c r="G10" s="397"/>
      <c r="H10" s="397"/>
      <c r="I10" s="397"/>
      <c r="J10" s="397"/>
      <c r="K10" s="397"/>
      <c r="L10" s="397"/>
      <c r="M10" s="397"/>
      <c r="N10" s="397"/>
      <c r="O10" s="397"/>
      <c r="P10" s="397"/>
      <c r="Q10" s="397"/>
      <c r="R10" s="397"/>
      <c r="S10" s="397"/>
    </row>
    <row r="11" spans="1:19" ht="21.95" customHeight="1">
      <c r="B11" s="35"/>
      <c r="C11" s="469"/>
      <c r="D11" s="512"/>
      <c r="E11" s="123" t="s">
        <v>321</v>
      </c>
      <c r="F11" s="124" t="s">
        <v>508</v>
      </c>
      <c r="G11" s="398">
        <f>IF(G10&gt;0,G9+G10,G9)</f>
        <v>0</v>
      </c>
      <c r="H11" s="398">
        <f t="shared" ref="H11:O11" si="0">IF(H10&gt;0,H9+H10,H9)</f>
        <v>0</v>
      </c>
      <c r="I11" s="398">
        <f t="shared" si="0"/>
        <v>0</v>
      </c>
      <c r="J11" s="398">
        <f t="shared" si="0"/>
        <v>0</v>
      </c>
      <c r="K11" s="398">
        <f t="shared" si="0"/>
        <v>0</v>
      </c>
      <c r="L11" s="398">
        <f t="shared" si="0"/>
        <v>0</v>
      </c>
      <c r="M11" s="398">
        <f t="shared" si="0"/>
        <v>0</v>
      </c>
      <c r="N11" s="398">
        <f t="shared" si="0"/>
        <v>0</v>
      </c>
      <c r="O11" s="398">
        <f t="shared" si="0"/>
        <v>0</v>
      </c>
      <c r="P11" s="398">
        <f>IF(P10&gt;0,P9+P10,P9)</f>
        <v>0</v>
      </c>
      <c r="Q11" s="398">
        <f>IF(Q10&gt;0,Q9+Q10,Q9)</f>
        <v>0</v>
      </c>
      <c r="R11" s="398">
        <f>IF(R10&gt;0,R9+R10,R9)</f>
        <v>0</v>
      </c>
      <c r="S11" s="398">
        <f>IF(S10&gt;0,S9+S10,S9)</f>
        <v>0</v>
      </c>
    </row>
    <row r="12" spans="1:19" ht="21.95" customHeight="1">
      <c r="B12" s="35"/>
      <c r="C12" s="469"/>
      <c r="D12" s="512" t="s">
        <v>983</v>
      </c>
      <c r="E12" s="123" t="s">
        <v>506</v>
      </c>
      <c r="F12" s="124" t="s">
        <v>157</v>
      </c>
      <c r="G12" s="397"/>
      <c r="H12" s="397"/>
      <c r="I12" s="397"/>
      <c r="J12" s="397"/>
      <c r="K12" s="397"/>
      <c r="L12" s="397"/>
      <c r="M12" s="397"/>
      <c r="N12" s="397"/>
      <c r="O12" s="397"/>
      <c r="P12" s="397"/>
      <c r="Q12" s="397"/>
      <c r="R12" s="397"/>
      <c r="S12" s="397"/>
    </row>
    <row r="13" spans="1:19" ht="21.95" customHeight="1">
      <c r="B13" s="35"/>
      <c r="C13" s="469"/>
      <c r="D13" s="512"/>
      <c r="E13" s="123" t="s">
        <v>317</v>
      </c>
      <c r="F13" s="124" t="s">
        <v>508</v>
      </c>
      <c r="G13" s="397"/>
      <c r="H13" s="397"/>
      <c r="I13" s="397"/>
      <c r="J13" s="397"/>
      <c r="K13" s="397"/>
      <c r="L13" s="397"/>
      <c r="M13" s="397"/>
      <c r="N13" s="397"/>
      <c r="O13" s="397"/>
      <c r="P13" s="397"/>
      <c r="Q13" s="397"/>
      <c r="R13" s="397"/>
      <c r="S13" s="397"/>
    </row>
    <row r="14" spans="1:19" ht="21.95" customHeight="1">
      <c r="B14" s="35"/>
      <c r="C14" s="469"/>
      <c r="D14" s="512"/>
      <c r="E14" s="123" t="s">
        <v>318</v>
      </c>
      <c r="F14" s="124" t="s">
        <v>508</v>
      </c>
      <c r="G14" s="397"/>
      <c r="H14" s="397"/>
      <c r="I14" s="397"/>
      <c r="J14" s="397"/>
      <c r="K14" s="397"/>
      <c r="L14" s="397"/>
      <c r="M14" s="397"/>
      <c r="N14" s="397"/>
      <c r="O14" s="397"/>
      <c r="P14" s="397"/>
      <c r="Q14" s="397"/>
      <c r="R14" s="397"/>
      <c r="S14" s="397"/>
    </row>
    <row r="15" spans="1:19" ht="21.95" customHeight="1">
      <c r="B15" s="35"/>
      <c r="C15" s="469"/>
      <c r="D15" s="512"/>
      <c r="E15" s="123" t="s">
        <v>321</v>
      </c>
      <c r="F15" s="124" t="s">
        <v>508</v>
      </c>
      <c r="G15" s="399">
        <f>IF(G14&gt;0,G13+G14,G13)</f>
        <v>0</v>
      </c>
      <c r="H15" s="399">
        <f t="shared" ref="H15:S15" si="1">IF(H14&gt;0,H13+H14,H13)</f>
        <v>0</v>
      </c>
      <c r="I15" s="399">
        <f t="shared" si="1"/>
        <v>0</v>
      </c>
      <c r="J15" s="399">
        <f t="shared" si="1"/>
        <v>0</v>
      </c>
      <c r="K15" s="399">
        <f t="shared" si="1"/>
        <v>0</v>
      </c>
      <c r="L15" s="399">
        <f t="shared" si="1"/>
        <v>0</v>
      </c>
      <c r="M15" s="399">
        <f t="shared" si="1"/>
        <v>0</v>
      </c>
      <c r="N15" s="399">
        <f t="shared" si="1"/>
        <v>0</v>
      </c>
      <c r="O15" s="399">
        <f t="shared" si="1"/>
        <v>0</v>
      </c>
      <c r="P15" s="399">
        <f t="shared" si="1"/>
        <v>0</v>
      </c>
      <c r="Q15" s="399">
        <f t="shared" si="1"/>
        <v>0</v>
      </c>
      <c r="R15" s="399">
        <f t="shared" si="1"/>
        <v>0</v>
      </c>
      <c r="S15" s="399">
        <f t="shared" si="1"/>
        <v>0</v>
      </c>
    </row>
    <row r="16" spans="1:19" ht="21.95" customHeight="1">
      <c r="A16" s="80"/>
      <c r="B16" s="35"/>
      <c r="C16" s="513"/>
      <c r="D16" s="513"/>
      <c r="E16" s="513"/>
      <c r="F16" s="513"/>
      <c r="G16" s="513"/>
      <c r="H16" s="513"/>
      <c r="I16" s="513"/>
      <c r="J16" s="513"/>
      <c r="K16" s="513"/>
      <c r="L16" s="513"/>
      <c r="M16" s="513"/>
      <c r="N16" s="513"/>
      <c r="O16" s="513"/>
      <c r="P16" s="513"/>
      <c r="Q16" s="513"/>
      <c r="R16" s="513"/>
      <c r="S16" s="513"/>
    </row>
    <row r="17" spans="1:19" ht="21.95" customHeight="1">
      <c r="B17" s="35"/>
      <c r="C17" s="469" t="s">
        <v>319</v>
      </c>
      <c r="D17" s="512" t="s">
        <v>984</v>
      </c>
      <c r="E17" s="123" t="s">
        <v>506</v>
      </c>
      <c r="F17" s="124" t="s">
        <v>157</v>
      </c>
      <c r="G17" s="397"/>
      <c r="H17" s="397"/>
      <c r="I17" s="397"/>
      <c r="J17" s="397"/>
      <c r="K17" s="397"/>
      <c r="L17" s="397"/>
      <c r="M17" s="397"/>
      <c r="N17" s="397"/>
      <c r="O17" s="397"/>
      <c r="P17" s="397"/>
      <c r="Q17" s="397"/>
      <c r="R17" s="397"/>
      <c r="S17" s="397"/>
    </row>
    <row r="18" spans="1:19" ht="21.95" customHeight="1">
      <c r="B18" s="35"/>
      <c r="C18" s="469"/>
      <c r="D18" s="512"/>
      <c r="E18" s="123" t="s">
        <v>317</v>
      </c>
      <c r="F18" s="124" t="s">
        <v>508</v>
      </c>
      <c r="G18" s="397"/>
      <c r="H18" s="397"/>
      <c r="I18" s="397"/>
      <c r="J18" s="397"/>
      <c r="K18" s="397"/>
      <c r="L18" s="397"/>
      <c r="M18" s="397"/>
      <c r="N18" s="397"/>
      <c r="O18" s="397"/>
      <c r="P18" s="397"/>
      <c r="Q18" s="397"/>
      <c r="R18" s="397"/>
      <c r="S18" s="397"/>
    </row>
    <row r="19" spans="1:19" ht="21.95" customHeight="1">
      <c r="B19" s="35"/>
      <c r="C19" s="469"/>
      <c r="D19" s="512"/>
      <c r="E19" s="123" t="s">
        <v>318</v>
      </c>
      <c r="F19" s="124" t="s">
        <v>508</v>
      </c>
      <c r="G19" s="397"/>
      <c r="H19" s="397"/>
      <c r="I19" s="397"/>
      <c r="J19" s="397"/>
      <c r="K19" s="397"/>
      <c r="L19" s="397"/>
      <c r="M19" s="397"/>
      <c r="N19" s="397"/>
      <c r="O19" s="397"/>
      <c r="P19" s="397"/>
      <c r="Q19" s="397"/>
      <c r="R19" s="397"/>
      <c r="S19" s="397"/>
    </row>
    <row r="20" spans="1:19" ht="21.95" customHeight="1">
      <c r="B20" s="35"/>
      <c r="C20" s="469"/>
      <c r="D20" s="512"/>
      <c r="E20" s="123" t="s">
        <v>321</v>
      </c>
      <c r="F20" s="124" t="s">
        <v>508</v>
      </c>
      <c r="G20" s="399">
        <f>IF(G19&gt;0,G18+G19,G18)</f>
        <v>0</v>
      </c>
      <c r="H20" s="399">
        <f t="shared" ref="H20:S20" si="2">IF(H19&gt;0,H18+H19,H18)</f>
        <v>0</v>
      </c>
      <c r="I20" s="399">
        <f t="shared" si="2"/>
        <v>0</v>
      </c>
      <c r="J20" s="399">
        <f t="shared" si="2"/>
        <v>0</v>
      </c>
      <c r="K20" s="399">
        <f t="shared" si="2"/>
        <v>0</v>
      </c>
      <c r="L20" s="399">
        <f t="shared" si="2"/>
        <v>0</v>
      </c>
      <c r="M20" s="399">
        <f t="shared" si="2"/>
        <v>0</v>
      </c>
      <c r="N20" s="399">
        <f t="shared" si="2"/>
        <v>0</v>
      </c>
      <c r="O20" s="399">
        <f t="shared" si="2"/>
        <v>0</v>
      </c>
      <c r="P20" s="399">
        <f t="shared" si="2"/>
        <v>0</v>
      </c>
      <c r="Q20" s="399">
        <f t="shared" si="2"/>
        <v>0</v>
      </c>
      <c r="R20" s="399">
        <f t="shared" si="2"/>
        <v>0</v>
      </c>
      <c r="S20" s="399">
        <f t="shared" si="2"/>
        <v>0</v>
      </c>
    </row>
    <row r="21" spans="1:19" ht="21.95" customHeight="1">
      <c r="B21" s="35"/>
      <c r="C21" s="469"/>
      <c r="D21" s="512" t="s">
        <v>983</v>
      </c>
      <c r="E21" s="123" t="s">
        <v>506</v>
      </c>
      <c r="F21" s="124" t="s">
        <v>157</v>
      </c>
      <c r="G21" s="397"/>
      <c r="H21" s="397"/>
      <c r="I21" s="397"/>
      <c r="J21" s="397"/>
      <c r="K21" s="397"/>
      <c r="L21" s="397"/>
      <c r="M21" s="397"/>
      <c r="N21" s="397"/>
      <c r="O21" s="397"/>
      <c r="P21" s="397"/>
      <c r="Q21" s="397"/>
      <c r="R21" s="397"/>
      <c r="S21" s="397"/>
    </row>
    <row r="22" spans="1:19" ht="21.95" customHeight="1">
      <c r="B22" s="35"/>
      <c r="C22" s="469"/>
      <c r="D22" s="512"/>
      <c r="E22" s="123" t="s">
        <v>317</v>
      </c>
      <c r="F22" s="124" t="s">
        <v>508</v>
      </c>
      <c r="G22" s="397"/>
      <c r="H22" s="397"/>
      <c r="I22" s="397"/>
      <c r="J22" s="397"/>
      <c r="K22" s="397"/>
      <c r="L22" s="397"/>
      <c r="M22" s="397"/>
      <c r="N22" s="397"/>
      <c r="O22" s="397"/>
      <c r="P22" s="397"/>
      <c r="Q22" s="397"/>
      <c r="R22" s="397"/>
      <c r="S22" s="397"/>
    </row>
    <row r="23" spans="1:19" ht="21.95" customHeight="1">
      <c r="B23" s="35"/>
      <c r="C23" s="469"/>
      <c r="D23" s="512"/>
      <c r="E23" s="123" t="s">
        <v>318</v>
      </c>
      <c r="F23" s="124" t="s">
        <v>508</v>
      </c>
      <c r="G23" s="397"/>
      <c r="H23" s="397"/>
      <c r="I23" s="397"/>
      <c r="J23" s="397"/>
      <c r="K23" s="397"/>
      <c r="L23" s="397"/>
      <c r="M23" s="397"/>
      <c r="N23" s="397"/>
      <c r="O23" s="397"/>
      <c r="P23" s="397"/>
      <c r="Q23" s="397"/>
      <c r="R23" s="397"/>
      <c r="S23" s="397"/>
    </row>
    <row r="24" spans="1:19" ht="21.95" customHeight="1">
      <c r="B24" s="35"/>
      <c r="C24" s="469"/>
      <c r="D24" s="512"/>
      <c r="E24" s="123" t="s">
        <v>321</v>
      </c>
      <c r="F24" s="124" t="s">
        <v>508</v>
      </c>
      <c r="G24" s="399">
        <f>IF(G23&gt;0,G22+G23,G22)</f>
        <v>0</v>
      </c>
      <c r="H24" s="399">
        <f t="shared" ref="H24:S24" si="3">IF(H23&gt;0,H22+H23,H22)</f>
        <v>0</v>
      </c>
      <c r="I24" s="399">
        <f t="shared" si="3"/>
        <v>0</v>
      </c>
      <c r="J24" s="399">
        <f t="shared" si="3"/>
        <v>0</v>
      </c>
      <c r="K24" s="399">
        <f t="shared" si="3"/>
        <v>0</v>
      </c>
      <c r="L24" s="399">
        <f t="shared" si="3"/>
        <v>0</v>
      </c>
      <c r="M24" s="399">
        <f t="shared" si="3"/>
        <v>0</v>
      </c>
      <c r="N24" s="399">
        <f t="shared" si="3"/>
        <v>0</v>
      </c>
      <c r="O24" s="399">
        <f t="shared" si="3"/>
        <v>0</v>
      </c>
      <c r="P24" s="399">
        <f t="shared" si="3"/>
        <v>0</v>
      </c>
      <c r="Q24" s="399">
        <f t="shared" si="3"/>
        <v>0</v>
      </c>
      <c r="R24" s="399">
        <f t="shared" si="3"/>
        <v>0</v>
      </c>
      <c r="S24" s="399">
        <f t="shared" si="3"/>
        <v>0</v>
      </c>
    </row>
    <row r="25" spans="1:19" ht="17.25" customHeight="1">
      <c r="A25" s="80"/>
      <c r="B25" s="35"/>
      <c r="C25" s="35"/>
      <c r="D25" s="35"/>
      <c r="E25" s="111"/>
      <c r="G25" s="35"/>
      <c r="H25" s="35"/>
      <c r="I25" s="35"/>
      <c r="J25" s="35"/>
      <c r="K25" s="35"/>
      <c r="L25" s="35"/>
      <c r="M25" s="35"/>
      <c r="N25" s="35"/>
      <c r="O25" s="35"/>
      <c r="P25" s="35"/>
      <c r="Q25" s="35"/>
      <c r="R25" s="35"/>
      <c r="S25" s="35"/>
    </row>
    <row r="26" spans="1:19" ht="17.25" customHeight="1">
      <c r="A26" s="80"/>
      <c r="B26" s="35" t="s">
        <v>380</v>
      </c>
      <c r="C26" s="35"/>
      <c r="D26" s="35"/>
      <c r="E26" s="111"/>
      <c r="G26" s="35"/>
      <c r="H26" s="35"/>
      <c r="I26" s="35"/>
      <c r="J26" s="35"/>
      <c r="K26" s="35"/>
      <c r="L26" s="35"/>
      <c r="M26" s="35"/>
      <c r="N26" s="35"/>
      <c r="O26" s="35"/>
      <c r="P26" s="35"/>
      <c r="Q26" s="35"/>
      <c r="R26" s="35"/>
      <c r="S26" s="35"/>
    </row>
    <row r="27" spans="1:19" ht="4.5" customHeight="1">
      <c r="A27" s="80"/>
      <c r="B27" s="35"/>
      <c r="C27" s="35"/>
      <c r="D27" s="35"/>
      <c r="E27" s="111"/>
      <c r="G27" s="35"/>
      <c r="H27" s="35"/>
      <c r="I27" s="35"/>
      <c r="J27" s="35"/>
      <c r="K27" s="35"/>
      <c r="L27" s="35"/>
      <c r="M27" s="35"/>
      <c r="N27" s="35"/>
      <c r="O27" s="35"/>
      <c r="P27" s="35"/>
      <c r="Q27" s="35"/>
      <c r="R27" s="35"/>
      <c r="S27" s="35"/>
    </row>
    <row r="28" spans="1:19" ht="21.95" customHeight="1">
      <c r="B28" s="35"/>
      <c r="C28" s="506"/>
      <c r="D28" s="506"/>
      <c r="E28" s="506"/>
      <c r="F28" s="506"/>
      <c r="G28" s="470" t="s">
        <v>981</v>
      </c>
      <c r="H28" s="470"/>
      <c r="I28" s="470"/>
      <c r="J28" s="470"/>
      <c r="K28" s="470"/>
      <c r="L28" s="470"/>
      <c r="M28" s="470"/>
      <c r="N28" s="470"/>
      <c r="O28" s="470"/>
      <c r="P28" s="470"/>
      <c r="Q28" s="470"/>
      <c r="R28" s="470"/>
      <c r="S28" s="470"/>
    </row>
    <row r="29" spans="1:19" ht="21.95" customHeight="1">
      <c r="B29" s="35"/>
      <c r="C29" s="471"/>
      <c r="D29" s="471"/>
      <c r="E29" s="471"/>
      <c r="F29" s="84" t="s">
        <v>231</v>
      </c>
      <c r="G29" s="49" t="s">
        <v>322</v>
      </c>
      <c r="H29" s="49" t="s">
        <v>323</v>
      </c>
      <c r="I29" s="49" t="s">
        <v>324</v>
      </c>
      <c r="J29" s="49" t="s">
        <v>325</v>
      </c>
      <c r="K29" s="49" t="s">
        <v>326</v>
      </c>
      <c r="L29" s="49" t="s">
        <v>327</v>
      </c>
      <c r="M29" s="49" t="s">
        <v>328</v>
      </c>
      <c r="N29" s="49" t="s">
        <v>329</v>
      </c>
      <c r="O29" s="49" t="s">
        <v>330</v>
      </c>
      <c r="P29" s="49" t="s">
        <v>331</v>
      </c>
      <c r="Q29" s="49" t="s">
        <v>332</v>
      </c>
      <c r="R29" s="49" t="s">
        <v>333</v>
      </c>
      <c r="S29" s="49" t="s">
        <v>334</v>
      </c>
    </row>
    <row r="30" spans="1:19" ht="30" customHeight="1">
      <c r="B30" s="35"/>
      <c r="C30" s="515" t="s">
        <v>503</v>
      </c>
      <c r="D30" s="515"/>
      <c r="E30" s="515"/>
      <c r="F30" s="124" t="s">
        <v>507</v>
      </c>
      <c r="G30" s="396"/>
      <c r="H30" s="396"/>
      <c r="I30" s="396"/>
      <c r="J30" s="396"/>
      <c r="K30" s="396"/>
      <c r="L30" s="396"/>
      <c r="M30" s="396"/>
      <c r="N30" s="396"/>
      <c r="O30" s="396"/>
      <c r="P30" s="396"/>
      <c r="Q30" s="396"/>
      <c r="R30" s="396"/>
      <c r="S30" s="396"/>
    </row>
    <row r="31" spans="1:19" ht="30" customHeight="1">
      <c r="B31" s="35"/>
      <c r="C31" s="515" t="s">
        <v>504</v>
      </c>
      <c r="D31" s="515"/>
      <c r="E31" s="515"/>
      <c r="F31" s="124" t="s">
        <v>507</v>
      </c>
      <c r="G31" s="396"/>
      <c r="H31" s="396"/>
      <c r="I31" s="396"/>
      <c r="J31" s="396"/>
      <c r="K31" s="396"/>
      <c r="L31" s="396"/>
      <c r="M31" s="396"/>
      <c r="N31" s="396"/>
      <c r="O31" s="396"/>
      <c r="P31" s="396"/>
      <c r="Q31" s="396"/>
      <c r="R31" s="396"/>
      <c r="S31" s="396"/>
    </row>
    <row r="32" spans="1:19" ht="30" customHeight="1">
      <c r="B32" s="35"/>
      <c r="C32" s="515" t="s">
        <v>505</v>
      </c>
      <c r="D32" s="515"/>
      <c r="E32" s="515"/>
      <c r="F32" s="124" t="s">
        <v>507</v>
      </c>
      <c r="G32" s="396"/>
      <c r="H32" s="396"/>
      <c r="I32" s="396"/>
      <c r="J32" s="396"/>
      <c r="K32" s="396"/>
      <c r="L32" s="396"/>
      <c r="M32" s="396"/>
      <c r="N32" s="396"/>
      <c r="O32" s="396"/>
      <c r="P32" s="396"/>
      <c r="Q32" s="396"/>
      <c r="R32" s="396"/>
      <c r="S32" s="396"/>
    </row>
    <row r="33" spans="1:19" ht="17.25" customHeight="1">
      <c r="A33" s="80"/>
      <c r="B33" s="80"/>
      <c r="C33" s="80"/>
      <c r="D33" s="80"/>
      <c r="E33" s="120"/>
      <c r="G33" s="80"/>
      <c r="H33" s="80"/>
      <c r="I33" s="80"/>
      <c r="J33" s="80"/>
      <c r="K33" s="80"/>
      <c r="L33" s="80"/>
      <c r="M33" s="80"/>
      <c r="N33" s="80"/>
      <c r="O33" s="80"/>
      <c r="P33" s="80"/>
      <c r="Q33" s="80"/>
      <c r="R33" s="80"/>
      <c r="S33" s="80"/>
    </row>
    <row r="34" spans="1:19" ht="17.25" customHeight="1">
      <c r="A34" s="80"/>
      <c r="B34" s="80"/>
      <c r="C34" s="80"/>
      <c r="D34" s="80"/>
      <c r="E34" s="120"/>
      <c r="G34" s="80"/>
      <c r="H34" s="80"/>
      <c r="I34" s="80"/>
      <c r="J34" s="80"/>
      <c r="K34" s="80"/>
      <c r="L34" s="80"/>
      <c r="M34" s="80"/>
      <c r="N34" s="80"/>
      <c r="O34" s="80"/>
      <c r="P34" s="80"/>
      <c r="Q34" s="80"/>
      <c r="R34" s="80"/>
      <c r="S34" s="80"/>
    </row>
    <row r="35" spans="1:19" ht="17.25" customHeight="1">
      <c r="A35" s="80"/>
      <c r="B35" s="80"/>
      <c r="C35" s="80"/>
      <c r="D35" s="80"/>
      <c r="E35" s="120"/>
      <c r="G35" s="80"/>
      <c r="H35" s="80"/>
      <c r="I35" s="80"/>
      <c r="J35" s="80"/>
      <c r="K35" s="80"/>
      <c r="L35" s="80"/>
      <c r="M35" s="80"/>
      <c r="N35" s="80"/>
      <c r="O35" s="80"/>
      <c r="P35" s="80"/>
      <c r="Q35" s="80"/>
      <c r="R35" s="80"/>
      <c r="S35" s="80"/>
    </row>
    <row r="36" spans="1:19" ht="17.25" customHeight="1">
      <c r="A36" s="80"/>
      <c r="B36" s="80"/>
      <c r="C36" s="80"/>
      <c r="D36" s="80"/>
      <c r="E36" s="120"/>
      <c r="G36" s="80"/>
      <c r="H36" s="80"/>
      <c r="I36" s="80"/>
      <c r="J36" s="80"/>
      <c r="K36" s="80"/>
      <c r="L36" s="80"/>
      <c r="M36" s="80"/>
      <c r="N36" s="80"/>
      <c r="O36" s="80"/>
      <c r="P36" s="80"/>
      <c r="Q36" s="80"/>
      <c r="R36" s="80"/>
      <c r="S36" s="80"/>
    </row>
    <row r="37" spans="1:19" ht="17.25" customHeight="1">
      <c r="A37" s="80"/>
      <c r="B37" s="80"/>
      <c r="C37" s="80"/>
      <c r="D37" s="80"/>
      <c r="E37" s="120"/>
      <c r="G37" s="80"/>
      <c r="H37" s="80"/>
      <c r="I37" s="80"/>
      <c r="J37" s="80"/>
      <c r="K37" s="80"/>
      <c r="L37" s="80"/>
      <c r="M37" s="80"/>
      <c r="N37" s="80"/>
      <c r="O37" s="80"/>
      <c r="P37" s="80"/>
      <c r="Q37" s="80"/>
      <c r="R37" s="80"/>
      <c r="S37" s="80"/>
    </row>
    <row r="38" spans="1:19" ht="17.25" customHeight="1">
      <c r="A38" s="80"/>
      <c r="B38" s="80"/>
      <c r="C38" s="80"/>
      <c r="D38" s="80"/>
      <c r="E38" s="120"/>
      <c r="G38" s="80"/>
      <c r="H38" s="80"/>
      <c r="I38" s="80"/>
      <c r="J38" s="80"/>
      <c r="K38" s="80"/>
      <c r="L38" s="80"/>
      <c r="M38" s="80"/>
      <c r="N38" s="80"/>
      <c r="O38" s="80"/>
      <c r="P38" s="80"/>
      <c r="Q38" s="80"/>
      <c r="R38" s="80"/>
      <c r="S38" s="80"/>
    </row>
    <row r="39" spans="1:19" ht="18.75" customHeight="1">
      <c r="A39" s="80"/>
      <c r="B39" s="80"/>
      <c r="C39" s="80"/>
      <c r="D39" s="80"/>
      <c r="E39" s="120"/>
      <c r="G39" s="80"/>
      <c r="H39" s="80"/>
      <c r="I39" s="80"/>
      <c r="J39" s="80"/>
      <c r="K39" s="80"/>
      <c r="L39" s="80"/>
      <c r="M39" s="80"/>
      <c r="N39" s="80"/>
      <c r="O39" s="80"/>
      <c r="P39" s="80"/>
      <c r="Q39" s="80"/>
      <c r="R39" s="80"/>
      <c r="S39" s="80"/>
    </row>
    <row r="40" spans="1:19">
      <c r="A40" s="80"/>
      <c r="B40" s="80"/>
      <c r="C40" s="80"/>
      <c r="D40" s="80"/>
      <c r="E40" s="120"/>
      <c r="G40" s="80"/>
      <c r="H40" s="80"/>
      <c r="I40" s="80"/>
      <c r="J40" s="80"/>
      <c r="K40" s="80"/>
      <c r="L40" s="80"/>
      <c r="M40" s="80"/>
      <c r="N40" s="80"/>
      <c r="O40" s="80"/>
      <c r="P40" s="80"/>
      <c r="Q40" s="80"/>
      <c r="R40" s="80"/>
      <c r="S40" s="80"/>
    </row>
    <row r="41" spans="1:19">
      <c r="A41" s="80"/>
      <c r="B41" s="80"/>
      <c r="C41" s="80"/>
      <c r="D41" s="80"/>
      <c r="E41" s="120"/>
      <c r="G41" s="80"/>
      <c r="H41" s="80"/>
      <c r="I41" s="80"/>
      <c r="J41" s="80"/>
      <c r="K41" s="80"/>
      <c r="L41" s="80"/>
      <c r="M41" s="80"/>
      <c r="N41" s="80"/>
      <c r="O41" s="80"/>
      <c r="P41" s="80"/>
      <c r="Q41" s="80"/>
      <c r="R41" s="80"/>
      <c r="S41" s="80"/>
    </row>
    <row r="42" spans="1:19">
      <c r="A42" s="80"/>
      <c r="B42" s="80"/>
      <c r="C42" s="80"/>
      <c r="D42" s="80"/>
      <c r="E42" s="120"/>
      <c r="G42" s="80"/>
      <c r="H42" s="80"/>
      <c r="I42" s="80"/>
      <c r="J42" s="80"/>
      <c r="K42" s="80"/>
      <c r="L42" s="80"/>
      <c r="M42" s="80"/>
      <c r="N42" s="80"/>
      <c r="O42" s="80"/>
      <c r="P42" s="80"/>
      <c r="Q42" s="80"/>
      <c r="R42" s="80"/>
      <c r="S42" s="80"/>
    </row>
    <row r="53" ht="13.5" customHeight="1"/>
  </sheetData>
  <sheetProtection password="C4DF" sheet="1"/>
  <mergeCells count="19">
    <mergeCell ref="C31:E31"/>
    <mergeCell ref="C32:E32"/>
    <mergeCell ref="C7:E7"/>
    <mergeCell ref="C28:F28"/>
    <mergeCell ref="C29:E29"/>
    <mergeCell ref="C17:C24"/>
    <mergeCell ref="D12:D15"/>
    <mergeCell ref="D17:D20"/>
    <mergeCell ref="C30:E30"/>
    <mergeCell ref="P2:Q2"/>
    <mergeCell ref="R2:S2"/>
    <mergeCell ref="G6:S6"/>
    <mergeCell ref="C6:F6"/>
    <mergeCell ref="G28:S28"/>
    <mergeCell ref="D21:D24"/>
    <mergeCell ref="D8:D11"/>
    <mergeCell ref="C16:S16"/>
    <mergeCell ref="C8:C15"/>
    <mergeCell ref="N4:S4"/>
  </mergeCells>
  <phoneticPr fontId="20"/>
  <pageMargins left="0.70866141732283472" right="0.39370078740157483" top="0.59055118110236227" bottom="0.59055118110236227"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C1:BY56"/>
  <sheetViews>
    <sheetView showGridLines="0" view="pageBreakPreview" zoomScale="90" zoomScaleNormal="100" zoomScaleSheetLayoutView="90" workbookViewId="0">
      <pane xSplit="6" ySplit="5" topLeftCell="G6" activePane="bottomRight" state="frozen"/>
      <selection pane="topRight" activeCell="G1" sqref="G1"/>
      <selection pane="bottomLeft" activeCell="A6" sqref="A6"/>
      <selection pane="bottomRight" activeCell="W57" sqref="W57"/>
    </sheetView>
  </sheetViews>
  <sheetFormatPr defaultRowHeight="13.5"/>
  <cols>
    <col min="1" max="1" width="2" style="37" customWidth="1"/>
    <col min="2" max="2" width="1.375" style="37" customWidth="1"/>
    <col min="3" max="3" width="7" style="37" customWidth="1"/>
    <col min="4" max="4" width="9.875" style="37" customWidth="1"/>
    <col min="5" max="5" width="12.625" style="37" customWidth="1"/>
    <col min="6" max="6" width="13.875" style="37" customWidth="1"/>
    <col min="7" max="7" width="7" style="37" customWidth="1"/>
    <col min="8" max="8" width="8.75" style="37" hidden="1" customWidth="1"/>
    <col min="9" max="9" width="6.875" style="37" hidden="1" customWidth="1"/>
    <col min="10" max="10" width="7.125" style="37" hidden="1" customWidth="1"/>
    <col min="11" max="11" width="7" style="37" hidden="1" customWidth="1"/>
    <col min="12" max="24" width="7.75" style="37" customWidth="1"/>
    <col min="25" max="25" width="8.75" style="37" hidden="1" customWidth="1"/>
    <col min="26" max="26" width="6.875" style="37" hidden="1" customWidth="1"/>
    <col min="27" max="27" width="7.125" style="37" hidden="1" customWidth="1"/>
    <col min="28" max="28" width="7" style="37" hidden="1" customWidth="1"/>
    <col min="29" max="41" width="7.75" style="37" customWidth="1"/>
    <col min="42" max="68" width="7.75" style="37" hidden="1" customWidth="1"/>
    <col min="69" max="69" width="10.125" style="37" customWidth="1"/>
    <col min="70" max="70" width="6.875" style="37" customWidth="1"/>
    <col min="71" max="71" width="7.875" style="37" customWidth="1"/>
    <col min="72" max="72" width="6.375" style="37" customWidth="1"/>
    <col min="73" max="73" width="9" style="37"/>
    <col min="74" max="75" width="9" style="37" hidden="1" customWidth="1"/>
    <col min="76" max="16384" width="9" style="37"/>
  </cols>
  <sheetData>
    <row r="1" spans="3:77">
      <c r="BQ1" s="373" t="s">
        <v>268</v>
      </c>
      <c r="BR1" s="481"/>
      <c r="BS1" s="481"/>
      <c r="BT1" s="481"/>
    </row>
    <row r="2" spans="3:77" ht="17.25" thickBot="1">
      <c r="C2" s="35" t="s">
        <v>988</v>
      </c>
      <c r="D2" s="126"/>
      <c r="E2" s="126"/>
      <c r="F2" s="126"/>
      <c r="G2" s="35"/>
      <c r="H2" s="126"/>
      <c r="I2" s="35"/>
      <c r="J2" s="35"/>
      <c r="K2" s="35"/>
      <c r="L2" s="35"/>
      <c r="M2" s="35"/>
      <c r="O2" s="35"/>
      <c r="P2" s="36"/>
      <c r="Q2" s="35"/>
      <c r="R2" s="55"/>
      <c r="S2" s="35"/>
      <c r="T2" s="35"/>
      <c r="U2" s="35"/>
      <c r="V2" s="35"/>
      <c r="W2" s="35"/>
      <c r="X2" s="35"/>
      <c r="Y2" s="126"/>
      <c r="Z2" s="35"/>
      <c r="AA2" s="35"/>
      <c r="AB2" s="35"/>
      <c r="AC2" s="35"/>
      <c r="AD2" s="35"/>
      <c r="AE2" s="35"/>
      <c r="AF2" s="35"/>
      <c r="AG2" s="35"/>
      <c r="AH2" s="35"/>
      <c r="AI2" s="35"/>
      <c r="AJ2" s="35"/>
      <c r="AK2" s="35"/>
      <c r="AL2" s="35"/>
      <c r="AM2" s="35"/>
      <c r="AN2" s="35"/>
      <c r="AO2" s="35"/>
      <c r="AP2" s="35"/>
      <c r="AR2" s="35"/>
      <c r="AS2" s="35"/>
      <c r="AT2" s="35"/>
      <c r="AU2" s="35"/>
      <c r="AV2" s="35"/>
      <c r="AW2" s="35"/>
      <c r="AX2" s="35"/>
      <c r="AY2" s="35"/>
      <c r="AZ2" s="35"/>
      <c r="BA2" s="35"/>
      <c r="BB2" s="35"/>
      <c r="BC2" s="35"/>
      <c r="BD2" s="35"/>
      <c r="BE2" s="35"/>
      <c r="BF2" s="35"/>
      <c r="BG2" s="35"/>
      <c r="BH2" s="35"/>
      <c r="BI2" s="35"/>
      <c r="BJ2" s="35"/>
      <c r="BK2" s="35"/>
      <c r="BL2" s="35"/>
      <c r="BM2" s="35"/>
      <c r="BN2" s="35"/>
      <c r="BO2" s="35"/>
      <c r="BQ2" s="349"/>
      <c r="BR2" s="349"/>
      <c r="BS2" s="350"/>
      <c r="BT2" s="348"/>
    </row>
    <row r="3" spans="3:77" ht="27" customHeight="1" thickTop="1">
      <c r="C3" s="532" t="s">
        <v>135</v>
      </c>
      <c r="D3" s="521" t="s">
        <v>144</v>
      </c>
      <c r="E3" s="521"/>
      <c r="F3" s="521"/>
      <c r="G3" s="527" t="s">
        <v>91</v>
      </c>
      <c r="H3" s="526" t="s">
        <v>158</v>
      </c>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1" t="s">
        <v>145</v>
      </c>
      <c r="BR3" s="521"/>
      <c r="BS3" s="521" t="s">
        <v>149</v>
      </c>
      <c r="BT3" s="522"/>
    </row>
    <row r="4" spans="3:77" ht="17.25" customHeight="1">
      <c r="C4" s="533"/>
      <c r="D4" s="523"/>
      <c r="E4" s="523"/>
      <c r="F4" s="523"/>
      <c r="G4" s="525"/>
      <c r="H4" s="506" t="s">
        <v>160</v>
      </c>
      <c r="I4" s="506"/>
      <c r="J4" s="506"/>
      <c r="K4" s="506"/>
      <c r="L4" s="506"/>
      <c r="M4" s="506"/>
      <c r="N4" s="506"/>
      <c r="O4" s="506"/>
      <c r="P4" s="506"/>
      <c r="Q4" s="506"/>
      <c r="R4" s="506"/>
      <c r="S4" s="506"/>
      <c r="T4" s="506"/>
      <c r="U4" s="506"/>
      <c r="V4" s="506"/>
      <c r="W4" s="506"/>
      <c r="X4" s="506"/>
      <c r="Y4" s="506" t="s">
        <v>159</v>
      </c>
      <c r="Z4" s="506"/>
      <c r="AA4" s="506"/>
      <c r="AB4" s="506"/>
      <c r="AC4" s="506"/>
      <c r="AD4" s="506"/>
      <c r="AE4" s="506"/>
      <c r="AF4" s="506"/>
      <c r="AG4" s="506"/>
      <c r="AH4" s="506"/>
      <c r="AI4" s="506"/>
      <c r="AJ4" s="506"/>
      <c r="AK4" s="506"/>
      <c r="AL4" s="506"/>
      <c r="AM4" s="506"/>
      <c r="AN4" s="506"/>
      <c r="AO4" s="506"/>
      <c r="AP4" s="525" t="s">
        <v>152</v>
      </c>
      <c r="AQ4" s="525"/>
      <c r="AR4" s="525"/>
      <c r="AS4" s="525"/>
      <c r="AT4" s="525"/>
      <c r="AU4" s="525"/>
      <c r="AV4" s="525"/>
      <c r="AW4" s="525"/>
      <c r="AX4" s="525"/>
      <c r="AY4" s="525"/>
      <c r="AZ4" s="525"/>
      <c r="BA4" s="525"/>
      <c r="BB4" s="525"/>
      <c r="BC4" s="525" t="s">
        <v>166</v>
      </c>
      <c r="BD4" s="525" t="s">
        <v>165</v>
      </c>
      <c r="BE4" s="525"/>
      <c r="BF4" s="525"/>
      <c r="BG4" s="525"/>
      <c r="BH4" s="525"/>
      <c r="BI4" s="525"/>
      <c r="BJ4" s="525"/>
      <c r="BK4" s="525"/>
      <c r="BL4" s="525"/>
      <c r="BM4" s="525"/>
      <c r="BN4" s="525"/>
      <c r="BO4" s="525"/>
      <c r="BP4" s="525"/>
      <c r="BQ4" s="523"/>
      <c r="BR4" s="523"/>
      <c r="BS4" s="523"/>
      <c r="BT4" s="524"/>
    </row>
    <row r="5" spans="3:77" ht="24.75" customHeight="1">
      <c r="C5" s="533"/>
      <c r="D5" s="523"/>
      <c r="E5" s="523"/>
      <c r="F5" s="523"/>
      <c r="G5" s="525"/>
      <c r="H5" s="49" t="s">
        <v>90</v>
      </c>
      <c r="I5" s="49" t="s">
        <v>154</v>
      </c>
      <c r="J5" s="49" t="s">
        <v>155</v>
      </c>
      <c r="K5" s="128" t="s">
        <v>153</v>
      </c>
      <c r="L5" s="49" t="s">
        <v>322</v>
      </c>
      <c r="M5" s="49" t="s">
        <v>323</v>
      </c>
      <c r="N5" s="49" t="s">
        <v>324</v>
      </c>
      <c r="O5" s="49" t="s">
        <v>325</v>
      </c>
      <c r="P5" s="49" t="s">
        <v>326</v>
      </c>
      <c r="Q5" s="49" t="s">
        <v>327</v>
      </c>
      <c r="R5" s="49" t="s">
        <v>328</v>
      </c>
      <c r="S5" s="49" t="s">
        <v>329</v>
      </c>
      <c r="T5" s="49" t="s">
        <v>330</v>
      </c>
      <c r="U5" s="49" t="s">
        <v>331</v>
      </c>
      <c r="V5" s="49" t="s">
        <v>332</v>
      </c>
      <c r="W5" s="49" t="s">
        <v>333</v>
      </c>
      <c r="X5" s="49" t="s">
        <v>334</v>
      </c>
      <c r="Y5" s="49" t="s">
        <v>90</v>
      </c>
      <c r="Z5" s="49" t="s">
        <v>154</v>
      </c>
      <c r="AA5" s="49" t="s">
        <v>155</v>
      </c>
      <c r="AB5" s="128" t="s">
        <v>153</v>
      </c>
      <c r="AC5" s="49" t="s">
        <v>322</v>
      </c>
      <c r="AD5" s="49" t="s">
        <v>323</v>
      </c>
      <c r="AE5" s="49" t="s">
        <v>324</v>
      </c>
      <c r="AF5" s="49" t="s">
        <v>325</v>
      </c>
      <c r="AG5" s="49" t="s">
        <v>326</v>
      </c>
      <c r="AH5" s="49" t="s">
        <v>327</v>
      </c>
      <c r="AI5" s="49" t="s">
        <v>328</v>
      </c>
      <c r="AJ5" s="49" t="s">
        <v>329</v>
      </c>
      <c r="AK5" s="49" t="s">
        <v>330</v>
      </c>
      <c r="AL5" s="49" t="s">
        <v>331</v>
      </c>
      <c r="AM5" s="49" t="s">
        <v>332</v>
      </c>
      <c r="AN5" s="49" t="s">
        <v>333</v>
      </c>
      <c r="AO5" s="49" t="s">
        <v>334</v>
      </c>
      <c r="AP5" s="49" t="s">
        <v>322</v>
      </c>
      <c r="AQ5" s="49" t="s">
        <v>323</v>
      </c>
      <c r="AR5" s="49" t="s">
        <v>324</v>
      </c>
      <c r="AS5" s="49" t="s">
        <v>325</v>
      </c>
      <c r="AT5" s="49" t="s">
        <v>326</v>
      </c>
      <c r="AU5" s="49" t="s">
        <v>327</v>
      </c>
      <c r="AV5" s="49" t="s">
        <v>328</v>
      </c>
      <c r="AW5" s="49" t="s">
        <v>329</v>
      </c>
      <c r="AX5" s="49" t="s">
        <v>330</v>
      </c>
      <c r="AY5" s="49" t="s">
        <v>331</v>
      </c>
      <c r="AZ5" s="49" t="s">
        <v>332</v>
      </c>
      <c r="BA5" s="49" t="s">
        <v>333</v>
      </c>
      <c r="BB5" s="49" t="s">
        <v>334</v>
      </c>
      <c r="BC5" s="525"/>
      <c r="BD5" s="49" t="s">
        <v>322</v>
      </c>
      <c r="BE5" s="49" t="s">
        <v>323</v>
      </c>
      <c r="BF5" s="49" t="s">
        <v>324</v>
      </c>
      <c r="BG5" s="49" t="s">
        <v>325</v>
      </c>
      <c r="BH5" s="49" t="s">
        <v>326</v>
      </c>
      <c r="BI5" s="49" t="s">
        <v>327</v>
      </c>
      <c r="BJ5" s="49" t="s">
        <v>328</v>
      </c>
      <c r="BK5" s="49" t="s">
        <v>329</v>
      </c>
      <c r="BL5" s="49" t="s">
        <v>330</v>
      </c>
      <c r="BM5" s="49" t="s">
        <v>331</v>
      </c>
      <c r="BN5" s="49" t="s">
        <v>332</v>
      </c>
      <c r="BO5" s="49" t="s">
        <v>333</v>
      </c>
      <c r="BP5" s="49" t="s">
        <v>334</v>
      </c>
      <c r="BQ5" s="523"/>
      <c r="BR5" s="523"/>
      <c r="BS5" s="523"/>
      <c r="BT5" s="524"/>
    </row>
    <row r="6" spans="3:77" ht="23.25" customHeight="1">
      <c r="C6" s="538" t="s">
        <v>307</v>
      </c>
      <c r="D6" s="515" t="s">
        <v>14</v>
      </c>
      <c r="E6" s="515"/>
      <c r="F6" s="515"/>
      <c r="G6" s="4" t="s">
        <v>168</v>
      </c>
      <c r="H6" s="3"/>
      <c r="I6" s="3"/>
      <c r="J6" s="15"/>
      <c r="K6" s="15"/>
      <c r="L6" s="30"/>
      <c r="M6" s="30"/>
      <c r="N6" s="30"/>
      <c r="O6" s="30"/>
      <c r="P6" s="30"/>
      <c r="Q6" s="30"/>
      <c r="R6" s="30"/>
      <c r="S6" s="30"/>
      <c r="T6" s="30"/>
      <c r="U6" s="30"/>
      <c r="V6" s="30"/>
      <c r="W6" s="30"/>
      <c r="X6" s="30"/>
      <c r="Y6" s="30"/>
      <c r="Z6" s="30"/>
      <c r="AA6" s="31"/>
      <c r="AB6" s="31"/>
      <c r="AC6" s="30"/>
      <c r="AD6" s="30"/>
      <c r="AE6" s="30"/>
      <c r="AF6" s="30"/>
      <c r="AG6" s="30"/>
      <c r="AH6" s="30"/>
      <c r="AI6" s="30"/>
      <c r="AJ6" s="30"/>
      <c r="AK6" s="30"/>
      <c r="AL6" s="30"/>
      <c r="AM6" s="30"/>
      <c r="AN6" s="30"/>
      <c r="AO6" s="30"/>
      <c r="AP6" s="129">
        <f t="shared" ref="AP6:AP44" si="0">H14_事業所内使用量-H14_算定外使用量</f>
        <v>0</v>
      </c>
      <c r="AQ6" s="129">
        <f t="shared" ref="AQ6:AQ44" si="1">H15_事業所内使用量-H15_算定外使用量</f>
        <v>0</v>
      </c>
      <c r="AR6" s="129">
        <f t="shared" ref="AR6:AR44" si="2">H16_事業所内使用量-H16_算定外使用量</f>
        <v>0</v>
      </c>
      <c r="AS6" s="129">
        <f t="shared" ref="AS6:AS44" si="3">H17_事業所内使用量-H17_算定外使用量</f>
        <v>0</v>
      </c>
      <c r="AT6" s="129">
        <f t="shared" ref="AT6:AT44" si="4">H18_事業所内使用量-H18_算定外使用量</f>
        <v>0</v>
      </c>
      <c r="AU6" s="129">
        <f t="shared" ref="AU6:AU44" si="5">H19_事業所内使用量-H19_算定外使用量</f>
        <v>0</v>
      </c>
      <c r="AV6" s="129">
        <f t="shared" ref="AV6:AV44" si="6">H20_事業所内使用量-H20_算定外使用量</f>
        <v>0</v>
      </c>
      <c r="AW6" s="129">
        <f t="shared" ref="AW6:AW44" si="7">H21_事業所内使用量-H21_算定外使用量</f>
        <v>0</v>
      </c>
      <c r="AX6" s="129">
        <f t="shared" ref="AX6:AX44" si="8">H22_事業所内使用量-H22_算定外使用量</f>
        <v>0</v>
      </c>
      <c r="AY6" s="129">
        <f t="shared" ref="AY6:AY44" si="9">H23_事業所内使用量-H23_算定外使用量</f>
        <v>0</v>
      </c>
      <c r="AZ6" s="129">
        <f t="shared" ref="AZ6:AZ44" si="10">H24_事業所内使用量-H24_算定外使用量</f>
        <v>0</v>
      </c>
      <c r="BA6" s="129">
        <f t="shared" ref="BA6:BA44" si="11">H25_事業所内使用量-H25_算定外使用量</f>
        <v>0</v>
      </c>
      <c r="BB6" s="129">
        <f t="shared" ref="BB6:BB44" si="12">H26_事業所内使用量-H26_算定外使用量</f>
        <v>0</v>
      </c>
      <c r="BC6" s="129">
        <f t="shared" ref="BC6:BC32" si="13">VLOOKUP($G6,$BV$6:$BW$15,2,FALSE)</f>
        <v>1000</v>
      </c>
      <c r="BD6" s="129">
        <f t="shared" ref="BD6:BD32" si="14">ROUND(H14_控除後使用量/単位補正,0)</f>
        <v>0</v>
      </c>
      <c r="BE6" s="129">
        <f t="shared" ref="BE6:BE32" si="15">ROUND(H15_控除後使用量/単位補正,0)</f>
        <v>0</v>
      </c>
      <c r="BF6" s="129">
        <f t="shared" ref="BF6:BF32" si="16">ROUND(H16_控除後使用量/単位補正,0)</f>
        <v>0</v>
      </c>
      <c r="BG6" s="129">
        <f t="shared" ref="BG6:BG32" si="17">ROUND(H17_控除後使用量/単位補正,0)</f>
        <v>0</v>
      </c>
      <c r="BH6" s="129">
        <f t="shared" ref="BH6:BH32" si="18">ROUND(H18_控除後使用量/単位補正,0)</f>
        <v>0</v>
      </c>
      <c r="BI6" s="129">
        <f t="shared" ref="BI6:BI32" si="19">ROUND(H19_控除後使用量/単位補正,0)</f>
        <v>0</v>
      </c>
      <c r="BJ6" s="129">
        <f t="shared" ref="BJ6:BJ32" si="20">ROUND(H20_控除後使用量/単位補正,0)</f>
        <v>0</v>
      </c>
      <c r="BK6" s="129">
        <f t="shared" ref="BK6:BK32" si="21">ROUND(H21_控除後使用量/単位補正,0)</f>
        <v>0</v>
      </c>
      <c r="BL6" s="129">
        <f t="shared" ref="BL6:BL32" si="22">ROUND(H22_控除後使用量/単位補正,0)</f>
        <v>0</v>
      </c>
      <c r="BM6" s="129">
        <f t="shared" ref="BM6:BM32" si="23">ROUND(H23_控除後使用量/単位補正,0)</f>
        <v>0</v>
      </c>
      <c r="BN6" s="129">
        <f t="shared" ref="BN6:BN32" si="24">ROUND(H24_控除後使用量/単位補正,0)</f>
        <v>0</v>
      </c>
      <c r="BO6" s="129">
        <f t="shared" ref="BO6:BO32" si="25">ROUND(H25_控除後使用量/単位補正,0)</f>
        <v>0</v>
      </c>
      <c r="BP6" s="129">
        <f t="shared" ref="BP6:BP32" si="26">ROUND(H26_控除後使用量/単位補正,0)</f>
        <v>0</v>
      </c>
      <c r="BQ6" s="130">
        <v>38.200000000000003</v>
      </c>
      <c r="BR6" s="86" t="s">
        <v>116</v>
      </c>
      <c r="BS6" s="130">
        <v>1.8700000000000001E-2</v>
      </c>
      <c r="BT6" s="131" t="s">
        <v>150</v>
      </c>
      <c r="BV6" s="106" t="s">
        <v>168</v>
      </c>
      <c r="BW6" s="106">
        <v>1000</v>
      </c>
      <c r="BX6" s="48"/>
      <c r="BY6" s="48"/>
    </row>
    <row r="7" spans="3:77" ht="23.25" customHeight="1">
      <c r="C7" s="538"/>
      <c r="D7" s="515" t="s">
        <v>15</v>
      </c>
      <c r="E7" s="515"/>
      <c r="F7" s="515"/>
      <c r="G7" s="4" t="s">
        <v>168</v>
      </c>
      <c r="H7" s="3"/>
      <c r="I7" s="3"/>
      <c r="J7" s="15"/>
      <c r="K7" s="15"/>
      <c r="L7" s="30"/>
      <c r="M7" s="30"/>
      <c r="N7" s="30"/>
      <c r="O7" s="30"/>
      <c r="P7" s="30"/>
      <c r="Q7" s="30"/>
      <c r="R7" s="30"/>
      <c r="S7" s="30"/>
      <c r="T7" s="30"/>
      <c r="U7" s="30"/>
      <c r="V7" s="30"/>
      <c r="W7" s="30"/>
      <c r="X7" s="30"/>
      <c r="Y7" s="30"/>
      <c r="Z7" s="30"/>
      <c r="AA7" s="31"/>
      <c r="AB7" s="31"/>
      <c r="AC7" s="30"/>
      <c r="AD7" s="30"/>
      <c r="AE7" s="30"/>
      <c r="AF7" s="30"/>
      <c r="AG7" s="30"/>
      <c r="AH7" s="30"/>
      <c r="AI7" s="30"/>
      <c r="AJ7" s="30"/>
      <c r="AK7" s="30"/>
      <c r="AL7" s="30"/>
      <c r="AM7" s="30"/>
      <c r="AN7" s="30"/>
      <c r="AO7" s="30"/>
      <c r="AP7" s="129">
        <f t="shared" si="0"/>
        <v>0</v>
      </c>
      <c r="AQ7" s="129">
        <f t="shared" si="1"/>
        <v>0</v>
      </c>
      <c r="AR7" s="129">
        <f t="shared" si="2"/>
        <v>0</v>
      </c>
      <c r="AS7" s="129">
        <f t="shared" si="3"/>
        <v>0</v>
      </c>
      <c r="AT7" s="129">
        <f t="shared" si="4"/>
        <v>0</v>
      </c>
      <c r="AU7" s="129">
        <f t="shared" si="5"/>
        <v>0</v>
      </c>
      <c r="AV7" s="129">
        <f t="shared" si="6"/>
        <v>0</v>
      </c>
      <c r="AW7" s="129">
        <f t="shared" si="7"/>
        <v>0</v>
      </c>
      <c r="AX7" s="129">
        <f t="shared" si="8"/>
        <v>0</v>
      </c>
      <c r="AY7" s="129">
        <f t="shared" si="9"/>
        <v>0</v>
      </c>
      <c r="AZ7" s="129">
        <f t="shared" si="10"/>
        <v>0</v>
      </c>
      <c r="BA7" s="129">
        <f t="shared" si="11"/>
        <v>0</v>
      </c>
      <c r="BB7" s="129">
        <f t="shared" si="12"/>
        <v>0</v>
      </c>
      <c r="BC7" s="129">
        <f t="shared" si="13"/>
        <v>1000</v>
      </c>
      <c r="BD7" s="129">
        <f t="shared" si="14"/>
        <v>0</v>
      </c>
      <c r="BE7" s="129">
        <f t="shared" si="15"/>
        <v>0</v>
      </c>
      <c r="BF7" s="129">
        <f t="shared" si="16"/>
        <v>0</v>
      </c>
      <c r="BG7" s="129">
        <f t="shared" si="17"/>
        <v>0</v>
      </c>
      <c r="BH7" s="129">
        <f t="shared" si="18"/>
        <v>0</v>
      </c>
      <c r="BI7" s="129">
        <f t="shared" si="19"/>
        <v>0</v>
      </c>
      <c r="BJ7" s="129">
        <f t="shared" si="20"/>
        <v>0</v>
      </c>
      <c r="BK7" s="129">
        <f t="shared" si="21"/>
        <v>0</v>
      </c>
      <c r="BL7" s="129">
        <f t="shared" si="22"/>
        <v>0</v>
      </c>
      <c r="BM7" s="129">
        <f t="shared" si="23"/>
        <v>0</v>
      </c>
      <c r="BN7" s="129">
        <f t="shared" si="24"/>
        <v>0</v>
      </c>
      <c r="BO7" s="129">
        <f t="shared" si="25"/>
        <v>0</v>
      </c>
      <c r="BP7" s="129">
        <f t="shared" si="26"/>
        <v>0</v>
      </c>
      <c r="BQ7" s="130">
        <v>35.299999999999997</v>
      </c>
      <c r="BR7" s="86" t="s">
        <v>116</v>
      </c>
      <c r="BS7" s="130">
        <v>1.84E-2</v>
      </c>
      <c r="BT7" s="131" t="s">
        <v>150</v>
      </c>
      <c r="BV7" s="106" t="s">
        <v>174</v>
      </c>
      <c r="BW7" s="106">
        <v>1</v>
      </c>
      <c r="BX7" s="48"/>
      <c r="BY7" s="48"/>
    </row>
    <row r="8" spans="3:77" ht="23.25" customHeight="1">
      <c r="C8" s="538"/>
      <c r="D8" s="515" t="s">
        <v>16</v>
      </c>
      <c r="E8" s="515"/>
      <c r="F8" s="515"/>
      <c r="G8" s="4" t="s">
        <v>978</v>
      </c>
      <c r="H8" s="3"/>
      <c r="I8" s="3"/>
      <c r="J8" s="15"/>
      <c r="K8" s="15"/>
      <c r="L8" s="30"/>
      <c r="M8" s="30"/>
      <c r="N8" s="30"/>
      <c r="O8" s="30"/>
      <c r="P8" s="30"/>
      <c r="Q8" s="30"/>
      <c r="R8" s="30"/>
      <c r="S8" s="30"/>
      <c r="T8" s="30"/>
      <c r="U8" s="30"/>
      <c r="V8" s="30"/>
      <c r="W8" s="30"/>
      <c r="X8" s="30"/>
      <c r="Y8" s="30"/>
      <c r="Z8" s="30"/>
      <c r="AA8" s="31"/>
      <c r="AB8" s="31"/>
      <c r="AC8" s="30"/>
      <c r="AD8" s="30"/>
      <c r="AE8" s="30"/>
      <c r="AF8" s="30"/>
      <c r="AG8" s="30"/>
      <c r="AH8" s="30"/>
      <c r="AI8" s="30"/>
      <c r="AJ8" s="30"/>
      <c r="AK8" s="30"/>
      <c r="AL8" s="30"/>
      <c r="AM8" s="30"/>
      <c r="AN8" s="30"/>
      <c r="AO8" s="30"/>
      <c r="AP8" s="129">
        <f t="shared" si="0"/>
        <v>0</v>
      </c>
      <c r="AQ8" s="129">
        <f t="shared" si="1"/>
        <v>0</v>
      </c>
      <c r="AR8" s="129">
        <f t="shared" si="2"/>
        <v>0</v>
      </c>
      <c r="AS8" s="129">
        <f t="shared" si="3"/>
        <v>0</v>
      </c>
      <c r="AT8" s="129">
        <f t="shared" si="4"/>
        <v>0</v>
      </c>
      <c r="AU8" s="129">
        <f t="shared" si="5"/>
        <v>0</v>
      </c>
      <c r="AV8" s="129">
        <f t="shared" si="6"/>
        <v>0</v>
      </c>
      <c r="AW8" s="129">
        <f t="shared" si="7"/>
        <v>0</v>
      </c>
      <c r="AX8" s="129">
        <f t="shared" si="8"/>
        <v>0</v>
      </c>
      <c r="AY8" s="129">
        <f t="shared" si="9"/>
        <v>0</v>
      </c>
      <c r="AZ8" s="129">
        <f t="shared" si="10"/>
        <v>0</v>
      </c>
      <c r="BA8" s="129">
        <f t="shared" si="11"/>
        <v>0</v>
      </c>
      <c r="BB8" s="129">
        <f t="shared" si="12"/>
        <v>0</v>
      </c>
      <c r="BC8" s="129">
        <f t="shared" si="13"/>
        <v>1</v>
      </c>
      <c r="BD8" s="129">
        <f t="shared" si="14"/>
        <v>0</v>
      </c>
      <c r="BE8" s="129">
        <f t="shared" si="15"/>
        <v>0</v>
      </c>
      <c r="BF8" s="129">
        <f t="shared" si="16"/>
        <v>0</v>
      </c>
      <c r="BG8" s="129">
        <f t="shared" si="17"/>
        <v>0</v>
      </c>
      <c r="BH8" s="129">
        <f t="shared" si="18"/>
        <v>0</v>
      </c>
      <c r="BI8" s="129">
        <f t="shared" si="19"/>
        <v>0</v>
      </c>
      <c r="BJ8" s="129">
        <f t="shared" si="20"/>
        <v>0</v>
      </c>
      <c r="BK8" s="129">
        <f t="shared" si="21"/>
        <v>0</v>
      </c>
      <c r="BL8" s="129">
        <f t="shared" si="22"/>
        <v>0</v>
      </c>
      <c r="BM8" s="129">
        <f t="shared" si="23"/>
        <v>0</v>
      </c>
      <c r="BN8" s="129">
        <f t="shared" si="24"/>
        <v>0</v>
      </c>
      <c r="BO8" s="129">
        <f t="shared" si="25"/>
        <v>0</v>
      </c>
      <c r="BP8" s="129">
        <f t="shared" si="26"/>
        <v>0</v>
      </c>
      <c r="BQ8" s="130">
        <v>34.6</v>
      </c>
      <c r="BR8" s="86" t="s">
        <v>116</v>
      </c>
      <c r="BS8" s="130">
        <v>1.83E-2</v>
      </c>
      <c r="BT8" s="131" t="s">
        <v>150</v>
      </c>
      <c r="BV8" s="106" t="s">
        <v>169</v>
      </c>
      <c r="BW8" s="106">
        <v>1000</v>
      </c>
    </row>
    <row r="9" spans="3:77" ht="23.25" customHeight="1">
      <c r="C9" s="538"/>
      <c r="D9" s="515" t="s">
        <v>78</v>
      </c>
      <c r="E9" s="515"/>
      <c r="F9" s="515"/>
      <c r="G9" s="4" t="s">
        <v>168</v>
      </c>
      <c r="H9" s="3"/>
      <c r="I9" s="3"/>
      <c r="J9" s="15"/>
      <c r="K9" s="15"/>
      <c r="L9" s="30"/>
      <c r="M9" s="30"/>
      <c r="N9" s="30"/>
      <c r="O9" s="30"/>
      <c r="P9" s="30"/>
      <c r="Q9" s="30"/>
      <c r="R9" s="30"/>
      <c r="S9" s="30"/>
      <c r="T9" s="30"/>
      <c r="U9" s="30"/>
      <c r="V9" s="30"/>
      <c r="W9" s="30"/>
      <c r="X9" s="30"/>
      <c r="Y9" s="30"/>
      <c r="Z9" s="30"/>
      <c r="AA9" s="31"/>
      <c r="AB9" s="31"/>
      <c r="AC9" s="30"/>
      <c r="AD9" s="30"/>
      <c r="AE9" s="30"/>
      <c r="AF9" s="30"/>
      <c r="AG9" s="30"/>
      <c r="AH9" s="30"/>
      <c r="AI9" s="30"/>
      <c r="AJ9" s="30"/>
      <c r="AK9" s="30"/>
      <c r="AL9" s="30"/>
      <c r="AM9" s="30"/>
      <c r="AN9" s="30"/>
      <c r="AO9" s="30"/>
      <c r="AP9" s="129">
        <f t="shared" si="0"/>
        <v>0</v>
      </c>
      <c r="AQ9" s="129">
        <f t="shared" si="1"/>
        <v>0</v>
      </c>
      <c r="AR9" s="129">
        <f t="shared" si="2"/>
        <v>0</v>
      </c>
      <c r="AS9" s="129">
        <f t="shared" si="3"/>
        <v>0</v>
      </c>
      <c r="AT9" s="129">
        <f t="shared" si="4"/>
        <v>0</v>
      </c>
      <c r="AU9" s="129">
        <f t="shared" si="5"/>
        <v>0</v>
      </c>
      <c r="AV9" s="129">
        <f t="shared" si="6"/>
        <v>0</v>
      </c>
      <c r="AW9" s="129">
        <f t="shared" si="7"/>
        <v>0</v>
      </c>
      <c r="AX9" s="129">
        <f t="shared" si="8"/>
        <v>0</v>
      </c>
      <c r="AY9" s="129">
        <f t="shared" si="9"/>
        <v>0</v>
      </c>
      <c r="AZ9" s="129">
        <f t="shared" si="10"/>
        <v>0</v>
      </c>
      <c r="BA9" s="129">
        <f t="shared" si="11"/>
        <v>0</v>
      </c>
      <c r="BB9" s="129">
        <f t="shared" si="12"/>
        <v>0</v>
      </c>
      <c r="BC9" s="129">
        <f t="shared" si="13"/>
        <v>1000</v>
      </c>
      <c r="BD9" s="129">
        <f t="shared" si="14"/>
        <v>0</v>
      </c>
      <c r="BE9" s="129">
        <f t="shared" si="15"/>
        <v>0</v>
      </c>
      <c r="BF9" s="129">
        <f t="shared" si="16"/>
        <v>0</v>
      </c>
      <c r="BG9" s="129">
        <f t="shared" si="17"/>
        <v>0</v>
      </c>
      <c r="BH9" s="129">
        <f t="shared" si="18"/>
        <v>0</v>
      </c>
      <c r="BI9" s="129">
        <f t="shared" si="19"/>
        <v>0</v>
      </c>
      <c r="BJ9" s="129">
        <f t="shared" si="20"/>
        <v>0</v>
      </c>
      <c r="BK9" s="129">
        <f t="shared" si="21"/>
        <v>0</v>
      </c>
      <c r="BL9" s="129">
        <f t="shared" si="22"/>
        <v>0</v>
      </c>
      <c r="BM9" s="129">
        <f t="shared" si="23"/>
        <v>0</v>
      </c>
      <c r="BN9" s="129">
        <f t="shared" si="24"/>
        <v>0</v>
      </c>
      <c r="BO9" s="129">
        <f t="shared" si="25"/>
        <v>0</v>
      </c>
      <c r="BP9" s="129">
        <f t="shared" si="26"/>
        <v>0</v>
      </c>
      <c r="BQ9" s="130">
        <v>33.6</v>
      </c>
      <c r="BR9" s="86" t="s">
        <v>116</v>
      </c>
      <c r="BS9" s="130">
        <v>1.8200000000000001E-2</v>
      </c>
      <c r="BT9" s="131" t="s">
        <v>150</v>
      </c>
      <c r="BV9" s="106" t="s">
        <v>148</v>
      </c>
      <c r="BW9" s="106">
        <v>1</v>
      </c>
    </row>
    <row r="10" spans="3:77" ht="23.25" customHeight="1">
      <c r="C10" s="538"/>
      <c r="D10" s="515" t="s">
        <v>17</v>
      </c>
      <c r="E10" s="515"/>
      <c r="F10" s="515"/>
      <c r="G10" s="4" t="s">
        <v>168</v>
      </c>
      <c r="H10" s="3"/>
      <c r="I10" s="3"/>
      <c r="J10" s="15"/>
      <c r="K10" s="15"/>
      <c r="L10" s="30"/>
      <c r="M10" s="30"/>
      <c r="N10" s="30"/>
      <c r="O10" s="30"/>
      <c r="P10" s="30"/>
      <c r="Q10" s="30"/>
      <c r="R10" s="30"/>
      <c r="S10" s="30"/>
      <c r="T10" s="30"/>
      <c r="U10" s="30"/>
      <c r="V10" s="30"/>
      <c r="W10" s="30"/>
      <c r="X10" s="30"/>
      <c r="Y10" s="30"/>
      <c r="Z10" s="30"/>
      <c r="AA10" s="31"/>
      <c r="AB10" s="31"/>
      <c r="AC10" s="30"/>
      <c r="AD10" s="30"/>
      <c r="AE10" s="30"/>
      <c r="AF10" s="30"/>
      <c r="AG10" s="30"/>
      <c r="AH10" s="30"/>
      <c r="AI10" s="30"/>
      <c r="AJ10" s="30"/>
      <c r="AK10" s="30"/>
      <c r="AL10" s="30"/>
      <c r="AM10" s="30"/>
      <c r="AN10" s="30"/>
      <c r="AO10" s="30"/>
      <c r="AP10" s="129">
        <f t="shared" si="0"/>
        <v>0</v>
      </c>
      <c r="AQ10" s="129">
        <f t="shared" si="1"/>
        <v>0</v>
      </c>
      <c r="AR10" s="129">
        <f t="shared" si="2"/>
        <v>0</v>
      </c>
      <c r="AS10" s="129">
        <f t="shared" si="3"/>
        <v>0</v>
      </c>
      <c r="AT10" s="129">
        <f t="shared" si="4"/>
        <v>0</v>
      </c>
      <c r="AU10" s="129">
        <f t="shared" si="5"/>
        <v>0</v>
      </c>
      <c r="AV10" s="129">
        <f t="shared" si="6"/>
        <v>0</v>
      </c>
      <c r="AW10" s="129">
        <f t="shared" si="7"/>
        <v>0</v>
      </c>
      <c r="AX10" s="129">
        <f t="shared" si="8"/>
        <v>0</v>
      </c>
      <c r="AY10" s="129">
        <f t="shared" si="9"/>
        <v>0</v>
      </c>
      <c r="AZ10" s="129">
        <f t="shared" si="10"/>
        <v>0</v>
      </c>
      <c r="BA10" s="129">
        <f t="shared" si="11"/>
        <v>0</v>
      </c>
      <c r="BB10" s="129">
        <f t="shared" si="12"/>
        <v>0</v>
      </c>
      <c r="BC10" s="129">
        <f t="shared" si="13"/>
        <v>1000</v>
      </c>
      <c r="BD10" s="129">
        <f t="shared" si="14"/>
        <v>0</v>
      </c>
      <c r="BE10" s="129">
        <f t="shared" si="15"/>
        <v>0</v>
      </c>
      <c r="BF10" s="129">
        <f t="shared" si="16"/>
        <v>0</v>
      </c>
      <c r="BG10" s="129">
        <f t="shared" si="17"/>
        <v>0</v>
      </c>
      <c r="BH10" s="129">
        <f t="shared" si="18"/>
        <v>0</v>
      </c>
      <c r="BI10" s="129">
        <f t="shared" si="19"/>
        <v>0</v>
      </c>
      <c r="BJ10" s="129">
        <f t="shared" si="20"/>
        <v>0</v>
      </c>
      <c r="BK10" s="129">
        <f t="shared" si="21"/>
        <v>0</v>
      </c>
      <c r="BL10" s="129">
        <f t="shared" si="22"/>
        <v>0</v>
      </c>
      <c r="BM10" s="129">
        <f t="shared" si="23"/>
        <v>0</v>
      </c>
      <c r="BN10" s="129">
        <f t="shared" si="24"/>
        <v>0</v>
      </c>
      <c r="BO10" s="129">
        <f t="shared" si="25"/>
        <v>0</v>
      </c>
      <c r="BP10" s="129">
        <f t="shared" si="26"/>
        <v>0</v>
      </c>
      <c r="BQ10" s="130">
        <v>36.700000000000003</v>
      </c>
      <c r="BR10" s="86" t="s">
        <v>116</v>
      </c>
      <c r="BS10" s="130">
        <v>1.8499999999999999E-2</v>
      </c>
      <c r="BT10" s="131" t="s">
        <v>150</v>
      </c>
      <c r="BV10" s="106" t="s">
        <v>436</v>
      </c>
      <c r="BW10" s="106">
        <v>1000</v>
      </c>
    </row>
    <row r="11" spans="3:77" ht="23.25" customHeight="1">
      <c r="C11" s="538"/>
      <c r="D11" s="515" t="s">
        <v>18</v>
      </c>
      <c r="E11" s="515"/>
      <c r="F11" s="515"/>
      <c r="G11" s="4" t="s">
        <v>168</v>
      </c>
      <c r="H11" s="3"/>
      <c r="I11" s="3"/>
      <c r="J11" s="15"/>
      <c r="K11" s="15"/>
      <c r="L11" s="30"/>
      <c r="M11" s="30"/>
      <c r="N11" s="30"/>
      <c r="O11" s="30"/>
      <c r="P11" s="30"/>
      <c r="Q11" s="30"/>
      <c r="R11" s="30"/>
      <c r="S11" s="30"/>
      <c r="T11" s="30"/>
      <c r="U11" s="30"/>
      <c r="V11" s="30"/>
      <c r="W11" s="30"/>
      <c r="X11" s="30"/>
      <c r="Y11" s="30"/>
      <c r="Z11" s="30"/>
      <c r="AA11" s="31"/>
      <c r="AB11" s="31"/>
      <c r="AC11" s="30"/>
      <c r="AD11" s="30"/>
      <c r="AE11" s="30"/>
      <c r="AF11" s="30"/>
      <c r="AG11" s="30"/>
      <c r="AH11" s="30"/>
      <c r="AI11" s="30"/>
      <c r="AJ11" s="30"/>
      <c r="AK11" s="30"/>
      <c r="AL11" s="30"/>
      <c r="AM11" s="30"/>
      <c r="AN11" s="30"/>
      <c r="AO11" s="30"/>
      <c r="AP11" s="129">
        <f t="shared" si="0"/>
        <v>0</v>
      </c>
      <c r="AQ11" s="129">
        <f t="shared" si="1"/>
        <v>0</v>
      </c>
      <c r="AR11" s="129">
        <f t="shared" si="2"/>
        <v>0</v>
      </c>
      <c r="AS11" s="129">
        <f t="shared" si="3"/>
        <v>0</v>
      </c>
      <c r="AT11" s="129">
        <f t="shared" si="4"/>
        <v>0</v>
      </c>
      <c r="AU11" s="129">
        <f t="shared" si="5"/>
        <v>0</v>
      </c>
      <c r="AV11" s="129">
        <f t="shared" si="6"/>
        <v>0</v>
      </c>
      <c r="AW11" s="129">
        <f t="shared" si="7"/>
        <v>0</v>
      </c>
      <c r="AX11" s="129">
        <f t="shared" si="8"/>
        <v>0</v>
      </c>
      <c r="AY11" s="129">
        <f t="shared" si="9"/>
        <v>0</v>
      </c>
      <c r="AZ11" s="129">
        <f t="shared" si="10"/>
        <v>0</v>
      </c>
      <c r="BA11" s="129">
        <f t="shared" si="11"/>
        <v>0</v>
      </c>
      <c r="BB11" s="129">
        <f t="shared" si="12"/>
        <v>0</v>
      </c>
      <c r="BC11" s="129">
        <f t="shared" si="13"/>
        <v>1000</v>
      </c>
      <c r="BD11" s="129">
        <f t="shared" si="14"/>
        <v>0</v>
      </c>
      <c r="BE11" s="129">
        <f t="shared" si="15"/>
        <v>0</v>
      </c>
      <c r="BF11" s="129">
        <f t="shared" si="16"/>
        <v>0</v>
      </c>
      <c r="BG11" s="129">
        <f t="shared" si="17"/>
        <v>0</v>
      </c>
      <c r="BH11" s="129">
        <f t="shared" si="18"/>
        <v>0</v>
      </c>
      <c r="BI11" s="129">
        <f t="shared" si="19"/>
        <v>0</v>
      </c>
      <c r="BJ11" s="129">
        <f t="shared" si="20"/>
        <v>0</v>
      </c>
      <c r="BK11" s="129">
        <f t="shared" si="21"/>
        <v>0</v>
      </c>
      <c r="BL11" s="129">
        <f t="shared" si="22"/>
        <v>0</v>
      </c>
      <c r="BM11" s="129">
        <f t="shared" si="23"/>
        <v>0</v>
      </c>
      <c r="BN11" s="129">
        <f t="shared" si="24"/>
        <v>0</v>
      </c>
      <c r="BO11" s="129">
        <f t="shared" si="25"/>
        <v>0</v>
      </c>
      <c r="BP11" s="129">
        <f t="shared" si="26"/>
        <v>0</v>
      </c>
      <c r="BQ11" s="130">
        <v>37.700000000000003</v>
      </c>
      <c r="BR11" s="86" t="s">
        <v>116</v>
      </c>
      <c r="BS11" s="130">
        <v>1.8700000000000001E-2</v>
      </c>
      <c r="BT11" s="131" t="s">
        <v>150</v>
      </c>
      <c r="BV11" s="106" t="s">
        <v>437</v>
      </c>
      <c r="BW11" s="106">
        <v>1</v>
      </c>
    </row>
    <row r="12" spans="3:77" ht="23.25" customHeight="1">
      <c r="C12" s="538"/>
      <c r="D12" s="515" t="s">
        <v>19</v>
      </c>
      <c r="E12" s="515"/>
      <c r="F12" s="515"/>
      <c r="G12" s="4" t="s">
        <v>168</v>
      </c>
      <c r="H12" s="3"/>
      <c r="I12" s="3"/>
      <c r="J12" s="15"/>
      <c r="K12" s="15"/>
      <c r="L12" s="30"/>
      <c r="M12" s="30"/>
      <c r="N12" s="30"/>
      <c r="O12" s="30"/>
      <c r="P12" s="30"/>
      <c r="Q12" s="30"/>
      <c r="R12" s="30"/>
      <c r="S12" s="30"/>
      <c r="T12" s="30"/>
      <c r="U12" s="30"/>
      <c r="V12" s="30"/>
      <c r="W12" s="30"/>
      <c r="X12" s="30"/>
      <c r="Y12" s="30"/>
      <c r="Z12" s="30"/>
      <c r="AA12" s="31"/>
      <c r="AB12" s="31"/>
      <c r="AC12" s="30"/>
      <c r="AD12" s="30"/>
      <c r="AE12" s="30"/>
      <c r="AF12" s="30"/>
      <c r="AG12" s="30"/>
      <c r="AH12" s="30"/>
      <c r="AI12" s="30"/>
      <c r="AJ12" s="30"/>
      <c r="AK12" s="30"/>
      <c r="AL12" s="30"/>
      <c r="AM12" s="30"/>
      <c r="AN12" s="30"/>
      <c r="AO12" s="30"/>
      <c r="AP12" s="129">
        <f t="shared" si="0"/>
        <v>0</v>
      </c>
      <c r="AQ12" s="129">
        <f t="shared" si="1"/>
        <v>0</v>
      </c>
      <c r="AR12" s="129">
        <f t="shared" si="2"/>
        <v>0</v>
      </c>
      <c r="AS12" s="129">
        <f t="shared" si="3"/>
        <v>0</v>
      </c>
      <c r="AT12" s="129">
        <f t="shared" si="4"/>
        <v>0</v>
      </c>
      <c r="AU12" s="129">
        <f t="shared" si="5"/>
        <v>0</v>
      </c>
      <c r="AV12" s="129">
        <f t="shared" si="6"/>
        <v>0</v>
      </c>
      <c r="AW12" s="129">
        <f t="shared" si="7"/>
        <v>0</v>
      </c>
      <c r="AX12" s="129">
        <f t="shared" si="8"/>
        <v>0</v>
      </c>
      <c r="AY12" s="129">
        <f>H23_事業所内使用量-H23_算定外使用量</f>
        <v>0</v>
      </c>
      <c r="AZ12" s="129">
        <f>H24_事業所内使用量-H24_算定外使用量</f>
        <v>0</v>
      </c>
      <c r="BA12" s="129">
        <f>H25_事業所内使用量-H25_算定外使用量</f>
        <v>0</v>
      </c>
      <c r="BB12" s="129">
        <f>H26_事業所内使用量-H26_算定外使用量</f>
        <v>0</v>
      </c>
      <c r="BC12" s="129">
        <f t="shared" si="13"/>
        <v>1000</v>
      </c>
      <c r="BD12" s="129">
        <f>ROUND(H14_控除後使用量/単位補正,0)</f>
        <v>0</v>
      </c>
      <c r="BE12" s="129">
        <f>ROUND(H15_控除後使用量/単位補正,0)</f>
        <v>0</v>
      </c>
      <c r="BF12" s="129">
        <f>ROUND(H16_控除後使用量/単位補正,0)</f>
        <v>0</v>
      </c>
      <c r="BG12" s="129">
        <f>ROUND(H17_控除後使用量/単位補正,0)</f>
        <v>0</v>
      </c>
      <c r="BH12" s="129">
        <f>ROUND(H18_控除後使用量/単位補正,0)</f>
        <v>0</v>
      </c>
      <c r="BI12" s="129">
        <f>ROUND(H19_控除後使用量/単位補正,0)</f>
        <v>0</v>
      </c>
      <c r="BJ12" s="129">
        <f>ROUND(H20_控除後使用量/単位補正,0)</f>
        <v>0</v>
      </c>
      <c r="BK12" s="129">
        <f>ROUND(H21_控除後使用量/単位補正,0)</f>
        <v>0</v>
      </c>
      <c r="BL12" s="129">
        <f>ROUND(H22_控除後使用量/単位補正,0)</f>
        <v>0</v>
      </c>
      <c r="BM12" s="129">
        <f>ROUND(H23_控除後使用量/単位補正,0)</f>
        <v>0</v>
      </c>
      <c r="BN12" s="129">
        <f>ROUND(H24_控除後使用量/単位補正,0)</f>
        <v>0</v>
      </c>
      <c r="BO12" s="129">
        <f>ROUND(H25_控除後使用量/単位補正,0)</f>
        <v>0</v>
      </c>
      <c r="BP12" s="129">
        <f>ROUND(H26_控除後使用量/単位補正,0)</f>
        <v>0</v>
      </c>
      <c r="BQ12" s="130">
        <v>39.1</v>
      </c>
      <c r="BR12" s="86" t="s">
        <v>116</v>
      </c>
      <c r="BS12" s="130">
        <v>1.89E-2</v>
      </c>
      <c r="BT12" s="131" t="s">
        <v>150</v>
      </c>
      <c r="BV12" s="106" t="s">
        <v>173</v>
      </c>
      <c r="BW12" s="106">
        <v>1000</v>
      </c>
    </row>
    <row r="13" spans="3:77" ht="23.25" customHeight="1">
      <c r="C13" s="538"/>
      <c r="D13" s="515" t="s">
        <v>20</v>
      </c>
      <c r="E13" s="515"/>
      <c r="F13" s="515"/>
      <c r="G13" s="4" t="s">
        <v>976</v>
      </c>
      <c r="H13" s="3"/>
      <c r="I13" s="3"/>
      <c r="J13" s="15"/>
      <c r="K13" s="15"/>
      <c r="L13" s="30"/>
      <c r="M13" s="30"/>
      <c r="N13" s="30"/>
      <c r="O13" s="30"/>
      <c r="P13" s="30"/>
      <c r="Q13" s="30"/>
      <c r="R13" s="30"/>
      <c r="S13" s="30"/>
      <c r="T13" s="30"/>
      <c r="U13" s="30"/>
      <c r="V13" s="30"/>
      <c r="W13" s="30"/>
      <c r="X13" s="30"/>
      <c r="Y13" s="30"/>
      <c r="Z13" s="30"/>
      <c r="AA13" s="31"/>
      <c r="AB13" s="31"/>
      <c r="AC13" s="30"/>
      <c r="AD13" s="30"/>
      <c r="AE13" s="30"/>
      <c r="AF13" s="30"/>
      <c r="AG13" s="30"/>
      <c r="AH13" s="30"/>
      <c r="AI13" s="30"/>
      <c r="AJ13" s="30"/>
      <c r="AK13" s="30"/>
      <c r="AL13" s="30"/>
      <c r="AM13" s="30"/>
      <c r="AN13" s="30"/>
      <c r="AO13" s="30"/>
      <c r="AP13" s="129">
        <f t="shared" si="0"/>
        <v>0</v>
      </c>
      <c r="AQ13" s="129">
        <f t="shared" si="1"/>
        <v>0</v>
      </c>
      <c r="AR13" s="129">
        <f t="shared" si="2"/>
        <v>0</v>
      </c>
      <c r="AS13" s="129">
        <f t="shared" si="3"/>
        <v>0</v>
      </c>
      <c r="AT13" s="129">
        <f t="shared" si="4"/>
        <v>0</v>
      </c>
      <c r="AU13" s="129">
        <f t="shared" si="5"/>
        <v>0</v>
      </c>
      <c r="AV13" s="129">
        <f t="shared" si="6"/>
        <v>0</v>
      </c>
      <c r="AW13" s="129">
        <f t="shared" si="7"/>
        <v>0</v>
      </c>
      <c r="AX13" s="129">
        <f t="shared" si="8"/>
        <v>0</v>
      </c>
      <c r="AY13" s="129">
        <f t="shared" si="9"/>
        <v>0</v>
      </c>
      <c r="AZ13" s="129">
        <f t="shared" si="10"/>
        <v>0</v>
      </c>
      <c r="BA13" s="129">
        <f t="shared" si="11"/>
        <v>0</v>
      </c>
      <c r="BB13" s="129">
        <f t="shared" si="12"/>
        <v>0</v>
      </c>
      <c r="BC13" s="129">
        <f t="shared" si="13"/>
        <v>1000</v>
      </c>
      <c r="BD13" s="129">
        <f t="shared" si="14"/>
        <v>0</v>
      </c>
      <c r="BE13" s="129">
        <f t="shared" si="15"/>
        <v>0</v>
      </c>
      <c r="BF13" s="129">
        <f t="shared" si="16"/>
        <v>0</v>
      </c>
      <c r="BG13" s="129">
        <f t="shared" si="17"/>
        <v>0</v>
      </c>
      <c r="BH13" s="129">
        <f t="shared" si="18"/>
        <v>0</v>
      </c>
      <c r="BI13" s="129">
        <f t="shared" si="19"/>
        <v>0</v>
      </c>
      <c r="BJ13" s="129">
        <f t="shared" si="20"/>
        <v>0</v>
      </c>
      <c r="BK13" s="129">
        <f t="shared" si="21"/>
        <v>0</v>
      </c>
      <c r="BL13" s="129">
        <f t="shared" si="22"/>
        <v>0</v>
      </c>
      <c r="BM13" s="129">
        <f t="shared" si="23"/>
        <v>0</v>
      </c>
      <c r="BN13" s="129">
        <f t="shared" si="24"/>
        <v>0</v>
      </c>
      <c r="BO13" s="129">
        <f t="shared" si="25"/>
        <v>0</v>
      </c>
      <c r="BP13" s="129">
        <f t="shared" si="26"/>
        <v>0</v>
      </c>
      <c r="BQ13" s="130">
        <v>41.9</v>
      </c>
      <c r="BR13" s="86" t="s">
        <v>116</v>
      </c>
      <c r="BS13" s="130">
        <v>1.95E-2</v>
      </c>
      <c r="BT13" s="131" t="s">
        <v>150</v>
      </c>
      <c r="BV13" s="106" t="s">
        <v>157</v>
      </c>
      <c r="BW13" s="106">
        <v>1</v>
      </c>
    </row>
    <row r="14" spans="3:77" ht="23.25" customHeight="1">
      <c r="C14" s="538"/>
      <c r="D14" s="515" t="s">
        <v>21</v>
      </c>
      <c r="E14" s="515"/>
      <c r="F14" s="515"/>
      <c r="G14" s="4" t="s">
        <v>169</v>
      </c>
      <c r="H14" s="3"/>
      <c r="I14" s="3"/>
      <c r="J14" s="15"/>
      <c r="K14" s="15"/>
      <c r="L14" s="30"/>
      <c r="M14" s="30"/>
      <c r="N14" s="30"/>
      <c r="O14" s="30"/>
      <c r="P14" s="30"/>
      <c r="Q14" s="30"/>
      <c r="R14" s="30"/>
      <c r="S14" s="30"/>
      <c r="T14" s="30"/>
      <c r="U14" s="30"/>
      <c r="V14" s="30"/>
      <c r="W14" s="30"/>
      <c r="X14" s="30"/>
      <c r="Y14" s="30"/>
      <c r="Z14" s="30"/>
      <c r="AA14" s="31"/>
      <c r="AB14" s="31"/>
      <c r="AC14" s="30"/>
      <c r="AD14" s="30"/>
      <c r="AE14" s="30"/>
      <c r="AF14" s="30"/>
      <c r="AG14" s="30"/>
      <c r="AH14" s="30"/>
      <c r="AI14" s="30"/>
      <c r="AJ14" s="30"/>
      <c r="AK14" s="30"/>
      <c r="AL14" s="30"/>
      <c r="AM14" s="30"/>
      <c r="AN14" s="30"/>
      <c r="AO14" s="30"/>
      <c r="AP14" s="129">
        <f t="shared" si="0"/>
        <v>0</v>
      </c>
      <c r="AQ14" s="129">
        <f t="shared" si="1"/>
        <v>0</v>
      </c>
      <c r="AR14" s="129">
        <f t="shared" si="2"/>
        <v>0</v>
      </c>
      <c r="AS14" s="129">
        <f t="shared" si="3"/>
        <v>0</v>
      </c>
      <c r="AT14" s="129">
        <f t="shared" si="4"/>
        <v>0</v>
      </c>
      <c r="AU14" s="129">
        <f t="shared" si="5"/>
        <v>0</v>
      </c>
      <c r="AV14" s="129">
        <f t="shared" si="6"/>
        <v>0</v>
      </c>
      <c r="AW14" s="129">
        <f t="shared" si="7"/>
        <v>0</v>
      </c>
      <c r="AX14" s="129">
        <f t="shared" si="8"/>
        <v>0</v>
      </c>
      <c r="AY14" s="129">
        <f t="shared" si="9"/>
        <v>0</v>
      </c>
      <c r="AZ14" s="129">
        <f t="shared" si="10"/>
        <v>0</v>
      </c>
      <c r="BA14" s="129">
        <f t="shared" si="11"/>
        <v>0</v>
      </c>
      <c r="BB14" s="129">
        <f t="shared" si="12"/>
        <v>0</v>
      </c>
      <c r="BC14" s="129">
        <f t="shared" si="13"/>
        <v>1000</v>
      </c>
      <c r="BD14" s="129">
        <f t="shared" si="14"/>
        <v>0</v>
      </c>
      <c r="BE14" s="129">
        <f t="shared" si="15"/>
        <v>0</v>
      </c>
      <c r="BF14" s="129">
        <f t="shared" si="16"/>
        <v>0</v>
      </c>
      <c r="BG14" s="129">
        <f t="shared" si="17"/>
        <v>0</v>
      </c>
      <c r="BH14" s="129">
        <f t="shared" si="18"/>
        <v>0</v>
      </c>
      <c r="BI14" s="129">
        <f t="shared" si="19"/>
        <v>0</v>
      </c>
      <c r="BJ14" s="129">
        <f t="shared" si="20"/>
        <v>0</v>
      </c>
      <c r="BK14" s="129">
        <f t="shared" si="21"/>
        <v>0</v>
      </c>
      <c r="BL14" s="129">
        <f t="shared" si="22"/>
        <v>0</v>
      </c>
      <c r="BM14" s="129">
        <f t="shared" si="23"/>
        <v>0</v>
      </c>
      <c r="BN14" s="129">
        <f t="shared" si="24"/>
        <v>0</v>
      </c>
      <c r="BO14" s="129">
        <f t="shared" si="25"/>
        <v>0</v>
      </c>
      <c r="BP14" s="129">
        <f t="shared" si="26"/>
        <v>0</v>
      </c>
      <c r="BQ14" s="130">
        <v>40.9</v>
      </c>
      <c r="BR14" s="86" t="s">
        <v>141</v>
      </c>
      <c r="BS14" s="130">
        <v>2.0799999999999999E-2</v>
      </c>
      <c r="BT14" s="131" t="s">
        <v>150</v>
      </c>
      <c r="BV14" s="106" t="s">
        <v>435</v>
      </c>
      <c r="BW14" s="106">
        <v>1000</v>
      </c>
    </row>
    <row r="15" spans="3:77" ht="23.25" customHeight="1">
      <c r="C15" s="538"/>
      <c r="D15" s="515" t="s">
        <v>23</v>
      </c>
      <c r="E15" s="515"/>
      <c r="F15" s="515"/>
      <c r="G15" s="4" t="s">
        <v>169</v>
      </c>
      <c r="H15" s="3"/>
      <c r="I15" s="3"/>
      <c r="J15" s="15"/>
      <c r="K15" s="15"/>
      <c r="L15" s="30"/>
      <c r="M15" s="30"/>
      <c r="N15" s="30"/>
      <c r="O15" s="30"/>
      <c r="P15" s="30"/>
      <c r="Q15" s="30"/>
      <c r="R15" s="30"/>
      <c r="S15" s="30"/>
      <c r="T15" s="30"/>
      <c r="U15" s="30"/>
      <c r="V15" s="30"/>
      <c r="W15" s="30"/>
      <c r="X15" s="30"/>
      <c r="Y15" s="30"/>
      <c r="Z15" s="30"/>
      <c r="AA15" s="31"/>
      <c r="AB15" s="31"/>
      <c r="AC15" s="30"/>
      <c r="AD15" s="30"/>
      <c r="AE15" s="30"/>
      <c r="AF15" s="30"/>
      <c r="AG15" s="30"/>
      <c r="AH15" s="30"/>
      <c r="AI15" s="30"/>
      <c r="AJ15" s="30"/>
      <c r="AK15" s="30"/>
      <c r="AL15" s="30"/>
      <c r="AM15" s="30"/>
      <c r="AN15" s="30"/>
      <c r="AO15" s="30"/>
      <c r="AP15" s="129">
        <f t="shared" si="0"/>
        <v>0</v>
      </c>
      <c r="AQ15" s="129">
        <f t="shared" si="1"/>
        <v>0</v>
      </c>
      <c r="AR15" s="129">
        <f t="shared" si="2"/>
        <v>0</v>
      </c>
      <c r="AS15" s="129">
        <f t="shared" si="3"/>
        <v>0</v>
      </c>
      <c r="AT15" s="129">
        <f t="shared" si="4"/>
        <v>0</v>
      </c>
      <c r="AU15" s="129">
        <f t="shared" si="5"/>
        <v>0</v>
      </c>
      <c r="AV15" s="129">
        <f t="shared" si="6"/>
        <v>0</v>
      </c>
      <c r="AW15" s="129">
        <f t="shared" si="7"/>
        <v>0</v>
      </c>
      <c r="AX15" s="129">
        <f t="shared" si="8"/>
        <v>0</v>
      </c>
      <c r="AY15" s="129">
        <f t="shared" si="9"/>
        <v>0</v>
      </c>
      <c r="AZ15" s="129">
        <f t="shared" si="10"/>
        <v>0</v>
      </c>
      <c r="BA15" s="129">
        <f t="shared" si="11"/>
        <v>0</v>
      </c>
      <c r="BB15" s="129">
        <f t="shared" si="12"/>
        <v>0</v>
      </c>
      <c r="BC15" s="129">
        <f t="shared" si="13"/>
        <v>1000</v>
      </c>
      <c r="BD15" s="129">
        <f t="shared" si="14"/>
        <v>0</v>
      </c>
      <c r="BE15" s="129">
        <f t="shared" si="15"/>
        <v>0</v>
      </c>
      <c r="BF15" s="129">
        <f t="shared" si="16"/>
        <v>0</v>
      </c>
      <c r="BG15" s="129">
        <f t="shared" si="17"/>
        <v>0</v>
      </c>
      <c r="BH15" s="129">
        <f t="shared" si="18"/>
        <v>0</v>
      </c>
      <c r="BI15" s="129">
        <f t="shared" si="19"/>
        <v>0</v>
      </c>
      <c r="BJ15" s="129">
        <f t="shared" si="20"/>
        <v>0</v>
      </c>
      <c r="BK15" s="129">
        <f t="shared" si="21"/>
        <v>0</v>
      </c>
      <c r="BL15" s="129">
        <f t="shared" si="22"/>
        <v>0</v>
      </c>
      <c r="BM15" s="129">
        <f t="shared" si="23"/>
        <v>0</v>
      </c>
      <c r="BN15" s="129">
        <f t="shared" si="24"/>
        <v>0</v>
      </c>
      <c r="BO15" s="129">
        <f t="shared" si="25"/>
        <v>0</v>
      </c>
      <c r="BP15" s="129">
        <f t="shared" si="26"/>
        <v>0</v>
      </c>
      <c r="BQ15" s="130">
        <v>29.9</v>
      </c>
      <c r="BR15" s="86" t="s">
        <v>141</v>
      </c>
      <c r="BS15" s="130">
        <v>2.5399999999999999E-2</v>
      </c>
      <c r="BT15" s="131" t="s">
        <v>150</v>
      </c>
      <c r="BV15" s="106" t="s">
        <v>416</v>
      </c>
      <c r="BW15" s="106">
        <v>1</v>
      </c>
    </row>
    <row r="16" spans="3:77" ht="23.25" customHeight="1">
      <c r="C16" s="538"/>
      <c r="D16" s="515" t="s">
        <v>24</v>
      </c>
      <c r="E16" s="515" t="s">
        <v>438</v>
      </c>
      <c r="F16" s="515"/>
      <c r="G16" s="132" t="s">
        <v>148</v>
      </c>
      <c r="H16" s="3"/>
      <c r="I16" s="3"/>
      <c r="J16" s="15"/>
      <c r="K16" s="15"/>
      <c r="L16" s="129">
        <f>燃料単位換算!W31</f>
        <v>0</v>
      </c>
      <c r="M16" s="129">
        <f>燃料単位換算!X31</f>
        <v>0</v>
      </c>
      <c r="N16" s="129">
        <f>燃料単位換算!Y31</f>
        <v>0</v>
      </c>
      <c r="O16" s="129">
        <f>燃料単位換算!Z31</f>
        <v>0</v>
      </c>
      <c r="P16" s="129">
        <f>燃料単位換算!AA31</f>
        <v>0</v>
      </c>
      <c r="Q16" s="129">
        <f>燃料単位換算!AB31</f>
        <v>0</v>
      </c>
      <c r="R16" s="129">
        <f>燃料単位換算!AC31</f>
        <v>0</v>
      </c>
      <c r="S16" s="129">
        <f>燃料単位換算!AD31</f>
        <v>0</v>
      </c>
      <c r="T16" s="129">
        <f>燃料単位換算!AE31</f>
        <v>0</v>
      </c>
      <c r="U16" s="129">
        <f>燃料単位換算!AF31</f>
        <v>0</v>
      </c>
      <c r="V16" s="129">
        <f>燃料単位換算!AG31</f>
        <v>0</v>
      </c>
      <c r="W16" s="129">
        <f>燃料単位換算!AH31</f>
        <v>0</v>
      </c>
      <c r="X16" s="129">
        <f>燃料単位換算!AI31</f>
        <v>0</v>
      </c>
      <c r="Y16" s="30"/>
      <c r="Z16" s="30"/>
      <c r="AA16" s="31"/>
      <c r="AB16" s="31"/>
      <c r="AC16" s="30"/>
      <c r="AD16" s="30"/>
      <c r="AE16" s="30"/>
      <c r="AF16" s="30"/>
      <c r="AG16" s="30"/>
      <c r="AH16" s="30"/>
      <c r="AI16" s="30"/>
      <c r="AJ16" s="30"/>
      <c r="AK16" s="30"/>
      <c r="AL16" s="30"/>
      <c r="AM16" s="30"/>
      <c r="AN16" s="30"/>
      <c r="AO16" s="30"/>
      <c r="AP16" s="129">
        <f t="shared" si="0"/>
        <v>0</v>
      </c>
      <c r="AQ16" s="129">
        <f t="shared" si="1"/>
        <v>0</v>
      </c>
      <c r="AR16" s="129">
        <f t="shared" si="2"/>
        <v>0</v>
      </c>
      <c r="AS16" s="129">
        <f t="shared" si="3"/>
        <v>0</v>
      </c>
      <c r="AT16" s="129">
        <f t="shared" si="4"/>
        <v>0</v>
      </c>
      <c r="AU16" s="129">
        <f t="shared" si="5"/>
        <v>0</v>
      </c>
      <c r="AV16" s="129">
        <f t="shared" si="6"/>
        <v>0</v>
      </c>
      <c r="AW16" s="129">
        <f t="shared" si="7"/>
        <v>0</v>
      </c>
      <c r="AX16" s="129">
        <f t="shared" si="8"/>
        <v>0</v>
      </c>
      <c r="AY16" s="129">
        <f t="shared" si="9"/>
        <v>0</v>
      </c>
      <c r="AZ16" s="129">
        <f t="shared" si="10"/>
        <v>0</v>
      </c>
      <c r="BA16" s="129">
        <f t="shared" si="11"/>
        <v>0</v>
      </c>
      <c r="BB16" s="129">
        <f t="shared" si="12"/>
        <v>0</v>
      </c>
      <c r="BC16" s="129">
        <f t="shared" si="13"/>
        <v>1</v>
      </c>
      <c r="BD16" s="129">
        <f t="shared" si="14"/>
        <v>0</v>
      </c>
      <c r="BE16" s="129">
        <f t="shared" si="15"/>
        <v>0</v>
      </c>
      <c r="BF16" s="129">
        <f t="shared" si="16"/>
        <v>0</v>
      </c>
      <c r="BG16" s="129">
        <f t="shared" si="17"/>
        <v>0</v>
      </c>
      <c r="BH16" s="129">
        <f t="shared" si="18"/>
        <v>0</v>
      </c>
      <c r="BI16" s="129">
        <f t="shared" si="19"/>
        <v>0</v>
      </c>
      <c r="BJ16" s="129">
        <f t="shared" si="20"/>
        <v>0</v>
      </c>
      <c r="BK16" s="129">
        <f t="shared" si="21"/>
        <v>0</v>
      </c>
      <c r="BL16" s="129">
        <f t="shared" si="22"/>
        <v>0</v>
      </c>
      <c r="BM16" s="129">
        <f t="shared" si="23"/>
        <v>0</v>
      </c>
      <c r="BN16" s="129">
        <f t="shared" si="24"/>
        <v>0</v>
      </c>
      <c r="BO16" s="129">
        <f t="shared" si="25"/>
        <v>0</v>
      </c>
      <c r="BP16" s="129">
        <f t="shared" si="26"/>
        <v>0</v>
      </c>
      <c r="BQ16" s="130">
        <v>50.8</v>
      </c>
      <c r="BR16" s="86" t="s">
        <v>141</v>
      </c>
      <c r="BS16" s="130">
        <v>1.61E-2</v>
      </c>
      <c r="BT16" s="131" t="s">
        <v>150</v>
      </c>
      <c r="BV16" s="106" t="s">
        <v>172</v>
      </c>
      <c r="BW16" s="106">
        <v>1000</v>
      </c>
    </row>
    <row r="17" spans="3:75" ht="23.25" customHeight="1">
      <c r="C17" s="538"/>
      <c r="D17" s="515"/>
      <c r="E17" s="515" t="s">
        <v>25</v>
      </c>
      <c r="F17" s="515"/>
      <c r="G17" s="16" t="s">
        <v>171</v>
      </c>
      <c r="H17" s="3"/>
      <c r="I17" s="3"/>
      <c r="J17" s="15"/>
      <c r="K17" s="15"/>
      <c r="L17" s="30"/>
      <c r="M17" s="30"/>
      <c r="N17" s="30"/>
      <c r="O17" s="30"/>
      <c r="P17" s="30"/>
      <c r="Q17" s="30"/>
      <c r="R17" s="30"/>
      <c r="S17" s="30"/>
      <c r="T17" s="30"/>
      <c r="U17" s="30"/>
      <c r="V17" s="30"/>
      <c r="W17" s="30"/>
      <c r="X17" s="30"/>
      <c r="Y17" s="30"/>
      <c r="Z17" s="30"/>
      <c r="AA17" s="31"/>
      <c r="AB17" s="31"/>
      <c r="AC17" s="30"/>
      <c r="AD17" s="30"/>
      <c r="AE17" s="30"/>
      <c r="AF17" s="30"/>
      <c r="AG17" s="30"/>
      <c r="AH17" s="30"/>
      <c r="AI17" s="30"/>
      <c r="AJ17" s="30"/>
      <c r="AK17" s="30"/>
      <c r="AL17" s="30"/>
      <c r="AM17" s="30"/>
      <c r="AN17" s="30"/>
      <c r="AO17" s="30"/>
      <c r="AP17" s="129">
        <f t="shared" si="0"/>
        <v>0</v>
      </c>
      <c r="AQ17" s="129">
        <f t="shared" si="1"/>
        <v>0</v>
      </c>
      <c r="AR17" s="129">
        <f t="shared" si="2"/>
        <v>0</v>
      </c>
      <c r="AS17" s="129">
        <f t="shared" si="3"/>
        <v>0</v>
      </c>
      <c r="AT17" s="129">
        <f t="shared" si="4"/>
        <v>0</v>
      </c>
      <c r="AU17" s="129">
        <f t="shared" si="5"/>
        <v>0</v>
      </c>
      <c r="AV17" s="129">
        <f t="shared" si="6"/>
        <v>0</v>
      </c>
      <c r="AW17" s="129">
        <f t="shared" si="7"/>
        <v>0</v>
      </c>
      <c r="AX17" s="129">
        <f t="shared" si="8"/>
        <v>0</v>
      </c>
      <c r="AY17" s="129">
        <f t="shared" si="9"/>
        <v>0</v>
      </c>
      <c r="AZ17" s="129">
        <f t="shared" si="10"/>
        <v>0</v>
      </c>
      <c r="BA17" s="129">
        <f t="shared" si="11"/>
        <v>0</v>
      </c>
      <c r="BB17" s="129">
        <f t="shared" si="12"/>
        <v>0</v>
      </c>
      <c r="BC17" s="129">
        <f t="shared" si="13"/>
        <v>1000</v>
      </c>
      <c r="BD17" s="129">
        <f t="shared" si="14"/>
        <v>0</v>
      </c>
      <c r="BE17" s="129">
        <f t="shared" si="15"/>
        <v>0</v>
      </c>
      <c r="BF17" s="129">
        <f t="shared" si="16"/>
        <v>0</v>
      </c>
      <c r="BG17" s="129">
        <f t="shared" si="17"/>
        <v>0</v>
      </c>
      <c r="BH17" s="129">
        <f t="shared" si="18"/>
        <v>0</v>
      </c>
      <c r="BI17" s="129">
        <f t="shared" si="19"/>
        <v>0</v>
      </c>
      <c r="BJ17" s="129">
        <f t="shared" si="20"/>
        <v>0</v>
      </c>
      <c r="BK17" s="129">
        <f t="shared" si="21"/>
        <v>0</v>
      </c>
      <c r="BL17" s="129">
        <f t="shared" si="22"/>
        <v>0</v>
      </c>
      <c r="BM17" s="129">
        <f t="shared" si="23"/>
        <v>0</v>
      </c>
      <c r="BN17" s="129">
        <f t="shared" si="24"/>
        <v>0</v>
      </c>
      <c r="BO17" s="129">
        <f t="shared" si="25"/>
        <v>0</v>
      </c>
      <c r="BP17" s="129">
        <f t="shared" si="26"/>
        <v>0</v>
      </c>
      <c r="BQ17" s="130">
        <v>44.9</v>
      </c>
      <c r="BR17" s="122" t="s">
        <v>439</v>
      </c>
      <c r="BS17" s="130">
        <v>1.4200000000000001E-2</v>
      </c>
      <c r="BT17" s="131" t="s">
        <v>150</v>
      </c>
      <c r="BV17" s="106" t="s">
        <v>167</v>
      </c>
      <c r="BW17" s="106">
        <v>1</v>
      </c>
    </row>
    <row r="18" spans="3:75" ht="23.25" customHeight="1">
      <c r="C18" s="538"/>
      <c r="D18" s="529" t="s">
        <v>370</v>
      </c>
      <c r="E18" s="515" t="s">
        <v>26</v>
      </c>
      <c r="F18" s="515"/>
      <c r="G18" s="4" t="s">
        <v>975</v>
      </c>
      <c r="H18" s="3"/>
      <c r="I18" s="3"/>
      <c r="J18" s="15"/>
      <c r="K18" s="15"/>
      <c r="L18" s="30"/>
      <c r="M18" s="30"/>
      <c r="N18" s="30"/>
      <c r="O18" s="30"/>
      <c r="P18" s="30"/>
      <c r="Q18" s="30"/>
      <c r="R18" s="30"/>
      <c r="S18" s="30"/>
      <c r="T18" s="30"/>
      <c r="U18" s="30"/>
      <c r="V18" s="30"/>
      <c r="W18" s="30"/>
      <c r="X18" s="30"/>
      <c r="Y18" s="30"/>
      <c r="Z18" s="30"/>
      <c r="AA18" s="31"/>
      <c r="AB18" s="31"/>
      <c r="AC18" s="30"/>
      <c r="AD18" s="30"/>
      <c r="AE18" s="30"/>
      <c r="AF18" s="30"/>
      <c r="AG18" s="30"/>
      <c r="AH18" s="30"/>
      <c r="AI18" s="30"/>
      <c r="AJ18" s="30"/>
      <c r="AK18" s="30"/>
      <c r="AL18" s="30"/>
      <c r="AM18" s="30"/>
      <c r="AN18" s="30"/>
      <c r="AO18" s="30"/>
      <c r="AP18" s="129">
        <f t="shared" si="0"/>
        <v>0</v>
      </c>
      <c r="AQ18" s="129">
        <f t="shared" si="1"/>
        <v>0</v>
      </c>
      <c r="AR18" s="129">
        <f t="shared" si="2"/>
        <v>0</v>
      </c>
      <c r="AS18" s="129">
        <f t="shared" si="3"/>
        <v>0</v>
      </c>
      <c r="AT18" s="129">
        <f t="shared" si="4"/>
        <v>0</v>
      </c>
      <c r="AU18" s="129">
        <f t="shared" si="5"/>
        <v>0</v>
      </c>
      <c r="AV18" s="129">
        <f t="shared" si="6"/>
        <v>0</v>
      </c>
      <c r="AW18" s="129">
        <f t="shared" si="7"/>
        <v>0</v>
      </c>
      <c r="AX18" s="129">
        <f t="shared" si="8"/>
        <v>0</v>
      </c>
      <c r="AY18" s="129">
        <f t="shared" si="9"/>
        <v>0</v>
      </c>
      <c r="AZ18" s="129">
        <f t="shared" si="10"/>
        <v>0</v>
      </c>
      <c r="BA18" s="129">
        <f t="shared" si="11"/>
        <v>0</v>
      </c>
      <c r="BB18" s="129">
        <f t="shared" si="12"/>
        <v>0</v>
      </c>
      <c r="BC18" s="129">
        <f t="shared" si="13"/>
        <v>1000</v>
      </c>
      <c r="BD18" s="129">
        <f t="shared" si="14"/>
        <v>0</v>
      </c>
      <c r="BE18" s="129">
        <f t="shared" si="15"/>
        <v>0</v>
      </c>
      <c r="BF18" s="129">
        <f t="shared" si="16"/>
        <v>0</v>
      </c>
      <c r="BG18" s="129">
        <f t="shared" si="17"/>
        <v>0</v>
      </c>
      <c r="BH18" s="129">
        <f t="shared" si="18"/>
        <v>0</v>
      </c>
      <c r="BI18" s="129">
        <f t="shared" si="19"/>
        <v>0</v>
      </c>
      <c r="BJ18" s="129">
        <f t="shared" si="20"/>
        <v>0</v>
      </c>
      <c r="BK18" s="129">
        <f t="shared" si="21"/>
        <v>0</v>
      </c>
      <c r="BL18" s="129">
        <f t="shared" si="22"/>
        <v>0</v>
      </c>
      <c r="BM18" s="129">
        <f t="shared" si="23"/>
        <v>0</v>
      </c>
      <c r="BN18" s="129">
        <f t="shared" si="24"/>
        <v>0</v>
      </c>
      <c r="BO18" s="129">
        <f t="shared" si="25"/>
        <v>0</v>
      </c>
      <c r="BP18" s="129">
        <f t="shared" si="26"/>
        <v>0</v>
      </c>
      <c r="BQ18" s="130">
        <v>54.6</v>
      </c>
      <c r="BR18" s="86" t="s">
        <v>141</v>
      </c>
      <c r="BS18" s="130">
        <v>1.35E-2</v>
      </c>
      <c r="BT18" s="131" t="s">
        <v>150</v>
      </c>
    </row>
    <row r="19" spans="3:75" ht="23.25" customHeight="1">
      <c r="C19" s="538"/>
      <c r="D19" s="515"/>
      <c r="E19" s="515" t="s">
        <v>27</v>
      </c>
      <c r="F19" s="515"/>
      <c r="G19" s="133" t="s">
        <v>440</v>
      </c>
      <c r="H19" s="3"/>
      <c r="I19" s="3"/>
      <c r="J19" s="15"/>
      <c r="K19" s="15"/>
      <c r="L19" s="129">
        <f>燃料単位換算!W39</f>
        <v>0</v>
      </c>
      <c r="M19" s="129">
        <f>燃料単位換算!X39</f>
        <v>0</v>
      </c>
      <c r="N19" s="129">
        <f>燃料単位換算!Y39</f>
        <v>0</v>
      </c>
      <c r="O19" s="129">
        <f>燃料単位換算!Z39</f>
        <v>0</v>
      </c>
      <c r="P19" s="129">
        <f>燃料単位換算!AA39</f>
        <v>0</v>
      </c>
      <c r="Q19" s="129">
        <f>燃料単位換算!AB39</f>
        <v>0</v>
      </c>
      <c r="R19" s="129">
        <f>燃料単位換算!AC39</f>
        <v>0</v>
      </c>
      <c r="S19" s="129">
        <f>燃料単位換算!AD39</f>
        <v>0</v>
      </c>
      <c r="T19" s="129">
        <f>燃料単位換算!AE39</f>
        <v>0</v>
      </c>
      <c r="U19" s="129">
        <f>燃料単位換算!AF39</f>
        <v>0</v>
      </c>
      <c r="V19" s="129">
        <f>燃料単位換算!AG39</f>
        <v>0</v>
      </c>
      <c r="W19" s="129">
        <f>燃料単位換算!AH39</f>
        <v>0</v>
      </c>
      <c r="X19" s="129">
        <f>燃料単位換算!AI39</f>
        <v>0</v>
      </c>
      <c r="Y19" s="30"/>
      <c r="Z19" s="30"/>
      <c r="AA19" s="31"/>
      <c r="AB19" s="31"/>
      <c r="AC19" s="30"/>
      <c r="AD19" s="30"/>
      <c r="AE19" s="30"/>
      <c r="AF19" s="30"/>
      <c r="AG19" s="30"/>
      <c r="AH19" s="30"/>
      <c r="AI19" s="30"/>
      <c r="AJ19" s="30"/>
      <c r="AK19" s="30"/>
      <c r="AL19" s="30"/>
      <c r="AM19" s="30"/>
      <c r="AN19" s="30"/>
      <c r="AO19" s="30"/>
      <c r="AP19" s="129">
        <f t="shared" si="0"/>
        <v>0</v>
      </c>
      <c r="AQ19" s="129">
        <f t="shared" si="1"/>
        <v>0</v>
      </c>
      <c r="AR19" s="129">
        <f t="shared" si="2"/>
        <v>0</v>
      </c>
      <c r="AS19" s="129">
        <f t="shared" si="3"/>
        <v>0</v>
      </c>
      <c r="AT19" s="129">
        <f t="shared" si="4"/>
        <v>0</v>
      </c>
      <c r="AU19" s="129">
        <f t="shared" si="5"/>
        <v>0</v>
      </c>
      <c r="AV19" s="129">
        <f t="shared" si="6"/>
        <v>0</v>
      </c>
      <c r="AW19" s="129">
        <f t="shared" si="7"/>
        <v>0</v>
      </c>
      <c r="AX19" s="129">
        <f t="shared" si="8"/>
        <v>0</v>
      </c>
      <c r="AY19" s="129">
        <f t="shared" si="9"/>
        <v>0</v>
      </c>
      <c r="AZ19" s="129">
        <f t="shared" si="10"/>
        <v>0</v>
      </c>
      <c r="BA19" s="129">
        <f t="shared" si="11"/>
        <v>0</v>
      </c>
      <c r="BB19" s="129">
        <f t="shared" si="12"/>
        <v>0</v>
      </c>
      <c r="BC19" s="129">
        <f t="shared" si="13"/>
        <v>1</v>
      </c>
      <c r="BD19" s="129">
        <f t="shared" si="14"/>
        <v>0</v>
      </c>
      <c r="BE19" s="129">
        <f t="shared" si="15"/>
        <v>0</v>
      </c>
      <c r="BF19" s="129">
        <f t="shared" si="16"/>
        <v>0</v>
      </c>
      <c r="BG19" s="129">
        <f t="shared" si="17"/>
        <v>0</v>
      </c>
      <c r="BH19" s="129">
        <f t="shared" si="18"/>
        <v>0</v>
      </c>
      <c r="BI19" s="129">
        <f t="shared" si="19"/>
        <v>0</v>
      </c>
      <c r="BJ19" s="129">
        <f t="shared" si="20"/>
        <v>0</v>
      </c>
      <c r="BK19" s="129">
        <f t="shared" si="21"/>
        <v>0</v>
      </c>
      <c r="BL19" s="129">
        <f t="shared" si="22"/>
        <v>0</v>
      </c>
      <c r="BM19" s="129">
        <f t="shared" si="23"/>
        <v>0</v>
      </c>
      <c r="BN19" s="129">
        <f t="shared" si="24"/>
        <v>0</v>
      </c>
      <c r="BO19" s="129">
        <f t="shared" si="25"/>
        <v>0</v>
      </c>
      <c r="BP19" s="129">
        <f t="shared" si="26"/>
        <v>0</v>
      </c>
      <c r="BQ19" s="130">
        <v>43.5</v>
      </c>
      <c r="BR19" s="122" t="s">
        <v>439</v>
      </c>
      <c r="BS19" s="130">
        <v>1.3899999999999999E-2</v>
      </c>
      <c r="BT19" s="131" t="s">
        <v>150</v>
      </c>
    </row>
    <row r="20" spans="3:75" ht="23.25" customHeight="1">
      <c r="C20" s="538"/>
      <c r="D20" s="515" t="s">
        <v>28</v>
      </c>
      <c r="E20" s="515" t="s">
        <v>29</v>
      </c>
      <c r="F20" s="515"/>
      <c r="G20" s="4" t="s">
        <v>169</v>
      </c>
      <c r="H20" s="3"/>
      <c r="I20" s="3"/>
      <c r="J20" s="15"/>
      <c r="K20" s="15"/>
      <c r="L20" s="30"/>
      <c r="M20" s="30"/>
      <c r="N20" s="30"/>
      <c r="O20" s="30"/>
      <c r="P20" s="30"/>
      <c r="Q20" s="30"/>
      <c r="R20" s="30"/>
      <c r="S20" s="30"/>
      <c r="T20" s="30"/>
      <c r="U20" s="30"/>
      <c r="V20" s="30"/>
      <c r="W20" s="30"/>
      <c r="X20" s="30"/>
      <c r="Y20" s="30"/>
      <c r="Z20" s="30"/>
      <c r="AA20" s="31"/>
      <c r="AB20" s="31"/>
      <c r="AC20" s="30"/>
      <c r="AD20" s="30"/>
      <c r="AE20" s="30"/>
      <c r="AF20" s="30"/>
      <c r="AG20" s="30"/>
      <c r="AH20" s="30"/>
      <c r="AI20" s="30"/>
      <c r="AJ20" s="30"/>
      <c r="AK20" s="30"/>
      <c r="AL20" s="30"/>
      <c r="AM20" s="30"/>
      <c r="AN20" s="30"/>
      <c r="AO20" s="30"/>
      <c r="AP20" s="129">
        <f t="shared" si="0"/>
        <v>0</v>
      </c>
      <c r="AQ20" s="129">
        <f t="shared" si="1"/>
        <v>0</v>
      </c>
      <c r="AR20" s="129">
        <f t="shared" si="2"/>
        <v>0</v>
      </c>
      <c r="AS20" s="129">
        <f t="shared" si="3"/>
        <v>0</v>
      </c>
      <c r="AT20" s="129">
        <f t="shared" si="4"/>
        <v>0</v>
      </c>
      <c r="AU20" s="129">
        <f t="shared" si="5"/>
        <v>0</v>
      </c>
      <c r="AV20" s="129">
        <f t="shared" si="6"/>
        <v>0</v>
      </c>
      <c r="AW20" s="129">
        <f t="shared" si="7"/>
        <v>0</v>
      </c>
      <c r="AX20" s="129">
        <f t="shared" si="8"/>
        <v>0</v>
      </c>
      <c r="AY20" s="129">
        <f t="shared" si="9"/>
        <v>0</v>
      </c>
      <c r="AZ20" s="129">
        <f t="shared" si="10"/>
        <v>0</v>
      </c>
      <c r="BA20" s="129">
        <f t="shared" si="11"/>
        <v>0</v>
      </c>
      <c r="BB20" s="129">
        <f t="shared" si="12"/>
        <v>0</v>
      </c>
      <c r="BC20" s="129">
        <f t="shared" si="13"/>
        <v>1000</v>
      </c>
      <c r="BD20" s="129">
        <f t="shared" si="14"/>
        <v>0</v>
      </c>
      <c r="BE20" s="129">
        <f t="shared" si="15"/>
        <v>0</v>
      </c>
      <c r="BF20" s="129">
        <f t="shared" si="16"/>
        <v>0</v>
      </c>
      <c r="BG20" s="129">
        <f t="shared" si="17"/>
        <v>0</v>
      </c>
      <c r="BH20" s="129">
        <f t="shared" si="18"/>
        <v>0</v>
      </c>
      <c r="BI20" s="129">
        <f t="shared" si="19"/>
        <v>0</v>
      </c>
      <c r="BJ20" s="129">
        <f t="shared" si="20"/>
        <v>0</v>
      </c>
      <c r="BK20" s="129">
        <f t="shared" si="21"/>
        <v>0</v>
      </c>
      <c r="BL20" s="129">
        <f t="shared" si="22"/>
        <v>0</v>
      </c>
      <c r="BM20" s="129">
        <f t="shared" si="23"/>
        <v>0</v>
      </c>
      <c r="BN20" s="129">
        <f t="shared" si="24"/>
        <v>0</v>
      </c>
      <c r="BO20" s="129">
        <f t="shared" si="25"/>
        <v>0</v>
      </c>
      <c r="BP20" s="129">
        <f t="shared" si="26"/>
        <v>0</v>
      </c>
      <c r="BQ20" s="134">
        <v>29</v>
      </c>
      <c r="BR20" s="86" t="s">
        <v>141</v>
      </c>
      <c r="BS20" s="130">
        <v>2.4500000000000001E-2</v>
      </c>
      <c r="BT20" s="131" t="s">
        <v>150</v>
      </c>
    </row>
    <row r="21" spans="3:75" ht="23.25" customHeight="1">
      <c r="C21" s="538"/>
      <c r="D21" s="515"/>
      <c r="E21" s="515" t="s">
        <v>30</v>
      </c>
      <c r="F21" s="515"/>
      <c r="G21" s="4" t="s">
        <v>975</v>
      </c>
      <c r="H21" s="3"/>
      <c r="I21" s="3"/>
      <c r="J21" s="15"/>
      <c r="K21" s="15"/>
      <c r="L21" s="30"/>
      <c r="M21" s="30"/>
      <c r="N21" s="30"/>
      <c r="O21" s="30"/>
      <c r="P21" s="30"/>
      <c r="Q21" s="30"/>
      <c r="R21" s="30"/>
      <c r="S21" s="30"/>
      <c r="T21" s="30"/>
      <c r="U21" s="30"/>
      <c r="V21" s="30"/>
      <c r="W21" s="30"/>
      <c r="X21" s="30"/>
      <c r="Y21" s="30"/>
      <c r="Z21" s="30"/>
      <c r="AA21" s="31"/>
      <c r="AB21" s="31"/>
      <c r="AC21" s="30"/>
      <c r="AD21" s="30"/>
      <c r="AE21" s="30"/>
      <c r="AF21" s="30"/>
      <c r="AG21" s="30"/>
      <c r="AH21" s="30"/>
      <c r="AI21" s="30"/>
      <c r="AJ21" s="30"/>
      <c r="AK21" s="30"/>
      <c r="AL21" s="30"/>
      <c r="AM21" s="30"/>
      <c r="AN21" s="30"/>
      <c r="AO21" s="30"/>
      <c r="AP21" s="129">
        <f t="shared" si="0"/>
        <v>0</v>
      </c>
      <c r="AQ21" s="129">
        <f t="shared" si="1"/>
        <v>0</v>
      </c>
      <c r="AR21" s="129">
        <f t="shared" si="2"/>
        <v>0</v>
      </c>
      <c r="AS21" s="129">
        <f t="shared" si="3"/>
        <v>0</v>
      </c>
      <c r="AT21" s="129">
        <f t="shared" si="4"/>
        <v>0</v>
      </c>
      <c r="AU21" s="129">
        <f t="shared" si="5"/>
        <v>0</v>
      </c>
      <c r="AV21" s="129">
        <f t="shared" si="6"/>
        <v>0</v>
      </c>
      <c r="AW21" s="129">
        <f t="shared" si="7"/>
        <v>0</v>
      </c>
      <c r="AX21" s="129">
        <f t="shared" si="8"/>
        <v>0</v>
      </c>
      <c r="AY21" s="129">
        <f t="shared" si="9"/>
        <v>0</v>
      </c>
      <c r="AZ21" s="129">
        <f t="shared" si="10"/>
        <v>0</v>
      </c>
      <c r="BA21" s="129">
        <f t="shared" si="11"/>
        <v>0</v>
      </c>
      <c r="BB21" s="129">
        <f t="shared" si="12"/>
        <v>0</v>
      </c>
      <c r="BC21" s="129">
        <f t="shared" si="13"/>
        <v>1000</v>
      </c>
      <c r="BD21" s="129">
        <f t="shared" si="14"/>
        <v>0</v>
      </c>
      <c r="BE21" s="129">
        <f t="shared" si="15"/>
        <v>0</v>
      </c>
      <c r="BF21" s="129">
        <f t="shared" si="16"/>
        <v>0</v>
      </c>
      <c r="BG21" s="129">
        <f t="shared" si="17"/>
        <v>0</v>
      </c>
      <c r="BH21" s="129">
        <f t="shared" si="18"/>
        <v>0</v>
      </c>
      <c r="BI21" s="129">
        <f t="shared" si="19"/>
        <v>0</v>
      </c>
      <c r="BJ21" s="129">
        <f t="shared" si="20"/>
        <v>0</v>
      </c>
      <c r="BK21" s="129">
        <f t="shared" si="21"/>
        <v>0</v>
      </c>
      <c r="BL21" s="129">
        <f t="shared" si="22"/>
        <v>0</v>
      </c>
      <c r="BM21" s="129">
        <f t="shared" si="23"/>
        <v>0</v>
      </c>
      <c r="BN21" s="129">
        <f t="shared" si="24"/>
        <v>0</v>
      </c>
      <c r="BO21" s="129">
        <f t="shared" si="25"/>
        <v>0</v>
      </c>
      <c r="BP21" s="129">
        <f t="shared" si="26"/>
        <v>0</v>
      </c>
      <c r="BQ21" s="130">
        <v>25.7</v>
      </c>
      <c r="BR21" s="86" t="s">
        <v>141</v>
      </c>
      <c r="BS21" s="130">
        <v>2.47E-2</v>
      </c>
      <c r="BT21" s="131" t="s">
        <v>150</v>
      </c>
    </row>
    <row r="22" spans="3:75" ht="23.25" customHeight="1">
      <c r="C22" s="538"/>
      <c r="D22" s="515"/>
      <c r="E22" s="515" t="s">
        <v>31</v>
      </c>
      <c r="F22" s="515"/>
      <c r="G22" s="4" t="s">
        <v>169</v>
      </c>
      <c r="H22" s="3"/>
      <c r="I22" s="3"/>
      <c r="J22" s="15"/>
      <c r="K22" s="15"/>
      <c r="L22" s="30"/>
      <c r="M22" s="30"/>
      <c r="N22" s="30"/>
      <c r="O22" s="30"/>
      <c r="P22" s="30"/>
      <c r="Q22" s="30"/>
      <c r="R22" s="30"/>
      <c r="S22" s="30"/>
      <c r="T22" s="30"/>
      <c r="U22" s="30"/>
      <c r="V22" s="30"/>
      <c r="W22" s="30"/>
      <c r="X22" s="30"/>
      <c r="Y22" s="30"/>
      <c r="Z22" s="30"/>
      <c r="AA22" s="31"/>
      <c r="AB22" s="31"/>
      <c r="AC22" s="30"/>
      <c r="AD22" s="30"/>
      <c r="AE22" s="30"/>
      <c r="AF22" s="30"/>
      <c r="AG22" s="30"/>
      <c r="AH22" s="30"/>
      <c r="AI22" s="30"/>
      <c r="AJ22" s="30"/>
      <c r="AK22" s="30"/>
      <c r="AL22" s="30"/>
      <c r="AM22" s="30"/>
      <c r="AN22" s="30"/>
      <c r="AO22" s="30"/>
      <c r="AP22" s="129">
        <f t="shared" si="0"/>
        <v>0</v>
      </c>
      <c r="AQ22" s="129">
        <f t="shared" si="1"/>
        <v>0</v>
      </c>
      <c r="AR22" s="129">
        <f t="shared" si="2"/>
        <v>0</v>
      </c>
      <c r="AS22" s="129">
        <f t="shared" si="3"/>
        <v>0</v>
      </c>
      <c r="AT22" s="129">
        <f t="shared" si="4"/>
        <v>0</v>
      </c>
      <c r="AU22" s="129">
        <f t="shared" si="5"/>
        <v>0</v>
      </c>
      <c r="AV22" s="129">
        <f t="shared" si="6"/>
        <v>0</v>
      </c>
      <c r="AW22" s="129">
        <f t="shared" si="7"/>
        <v>0</v>
      </c>
      <c r="AX22" s="129">
        <f t="shared" si="8"/>
        <v>0</v>
      </c>
      <c r="AY22" s="129">
        <f t="shared" si="9"/>
        <v>0</v>
      </c>
      <c r="AZ22" s="129">
        <f t="shared" si="10"/>
        <v>0</v>
      </c>
      <c r="BA22" s="129">
        <f t="shared" si="11"/>
        <v>0</v>
      </c>
      <c r="BB22" s="129">
        <f t="shared" si="12"/>
        <v>0</v>
      </c>
      <c r="BC22" s="129">
        <f t="shared" si="13"/>
        <v>1000</v>
      </c>
      <c r="BD22" s="129">
        <f t="shared" si="14"/>
        <v>0</v>
      </c>
      <c r="BE22" s="129">
        <f t="shared" si="15"/>
        <v>0</v>
      </c>
      <c r="BF22" s="129">
        <f t="shared" si="16"/>
        <v>0</v>
      </c>
      <c r="BG22" s="129">
        <f t="shared" si="17"/>
        <v>0</v>
      </c>
      <c r="BH22" s="129">
        <f t="shared" si="18"/>
        <v>0</v>
      </c>
      <c r="BI22" s="129">
        <f t="shared" si="19"/>
        <v>0</v>
      </c>
      <c r="BJ22" s="129">
        <f t="shared" si="20"/>
        <v>0</v>
      </c>
      <c r="BK22" s="129">
        <f t="shared" si="21"/>
        <v>0</v>
      </c>
      <c r="BL22" s="129">
        <f t="shared" si="22"/>
        <v>0</v>
      </c>
      <c r="BM22" s="129">
        <f t="shared" si="23"/>
        <v>0</v>
      </c>
      <c r="BN22" s="129">
        <f t="shared" si="24"/>
        <v>0</v>
      </c>
      <c r="BO22" s="129">
        <f t="shared" si="25"/>
        <v>0</v>
      </c>
      <c r="BP22" s="129">
        <f t="shared" si="26"/>
        <v>0</v>
      </c>
      <c r="BQ22" s="130">
        <v>26.9</v>
      </c>
      <c r="BR22" s="86" t="s">
        <v>141</v>
      </c>
      <c r="BS22" s="130">
        <v>2.5499999999999998E-2</v>
      </c>
      <c r="BT22" s="131" t="s">
        <v>150</v>
      </c>
    </row>
    <row r="23" spans="3:75" ht="23.25" customHeight="1">
      <c r="C23" s="538"/>
      <c r="D23" s="515" t="s">
        <v>32</v>
      </c>
      <c r="E23" s="515"/>
      <c r="F23" s="515"/>
      <c r="G23" s="4" t="s">
        <v>169</v>
      </c>
      <c r="H23" s="3"/>
      <c r="I23" s="3"/>
      <c r="J23" s="15"/>
      <c r="K23" s="15"/>
      <c r="L23" s="30"/>
      <c r="M23" s="30"/>
      <c r="N23" s="30"/>
      <c r="O23" s="30"/>
      <c r="P23" s="30"/>
      <c r="Q23" s="30"/>
      <c r="R23" s="30"/>
      <c r="S23" s="30"/>
      <c r="T23" s="30"/>
      <c r="U23" s="30"/>
      <c r="V23" s="30"/>
      <c r="W23" s="30"/>
      <c r="X23" s="30"/>
      <c r="Y23" s="30"/>
      <c r="Z23" s="30"/>
      <c r="AA23" s="31"/>
      <c r="AB23" s="31"/>
      <c r="AC23" s="30"/>
      <c r="AD23" s="30"/>
      <c r="AE23" s="30"/>
      <c r="AF23" s="30"/>
      <c r="AG23" s="30"/>
      <c r="AH23" s="30"/>
      <c r="AI23" s="30"/>
      <c r="AJ23" s="30"/>
      <c r="AK23" s="30"/>
      <c r="AL23" s="30"/>
      <c r="AM23" s="30"/>
      <c r="AN23" s="30"/>
      <c r="AO23" s="30"/>
      <c r="AP23" s="129">
        <f t="shared" si="0"/>
        <v>0</v>
      </c>
      <c r="AQ23" s="129">
        <f t="shared" si="1"/>
        <v>0</v>
      </c>
      <c r="AR23" s="129">
        <f t="shared" si="2"/>
        <v>0</v>
      </c>
      <c r="AS23" s="129">
        <f t="shared" si="3"/>
        <v>0</v>
      </c>
      <c r="AT23" s="129">
        <f t="shared" si="4"/>
        <v>0</v>
      </c>
      <c r="AU23" s="129">
        <f t="shared" si="5"/>
        <v>0</v>
      </c>
      <c r="AV23" s="129">
        <f t="shared" si="6"/>
        <v>0</v>
      </c>
      <c r="AW23" s="129">
        <f t="shared" si="7"/>
        <v>0</v>
      </c>
      <c r="AX23" s="129">
        <f t="shared" si="8"/>
        <v>0</v>
      </c>
      <c r="AY23" s="129">
        <f t="shared" si="9"/>
        <v>0</v>
      </c>
      <c r="AZ23" s="129">
        <f t="shared" si="10"/>
        <v>0</v>
      </c>
      <c r="BA23" s="129">
        <f t="shared" si="11"/>
        <v>0</v>
      </c>
      <c r="BB23" s="129">
        <f t="shared" si="12"/>
        <v>0</v>
      </c>
      <c r="BC23" s="129">
        <f t="shared" si="13"/>
        <v>1000</v>
      </c>
      <c r="BD23" s="129">
        <f t="shared" si="14"/>
        <v>0</v>
      </c>
      <c r="BE23" s="129">
        <f t="shared" si="15"/>
        <v>0</v>
      </c>
      <c r="BF23" s="129">
        <f t="shared" si="16"/>
        <v>0</v>
      </c>
      <c r="BG23" s="129">
        <f t="shared" si="17"/>
        <v>0</v>
      </c>
      <c r="BH23" s="129">
        <f t="shared" si="18"/>
        <v>0</v>
      </c>
      <c r="BI23" s="129">
        <f t="shared" si="19"/>
        <v>0</v>
      </c>
      <c r="BJ23" s="129">
        <f t="shared" si="20"/>
        <v>0</v>
      </c>
      <c r="BK23" s="129">
        <f t="shared" si="21"/>
        <v>0</v>
      </c>
      <c r="BL23" s="129">
        <f t="shared" si="22"/>
        <v>0</v>
      </c>
      <c r="BM23" s="129">
        <f t="shared" si="23"/>
        <v>0</v>
      </c>
      <c r="BN23" s="129">
        <f t="shared" si="24"/>
        <v>0</v>
      </c>
      <c r="BO23" s="129">
        <f t="shared" si="25"/>
        <v>0</v>
      </c>
      <c r="BP23" s="129">
        <f t="shared" si="26"/>
        <v>0</v>
      </c>
      <c r="BQ23" s="130">
        <v>29.4</v>
      </c>
      <c r="BR23" s="86" t="s">
        <v>141</v>
      </c>
      <c r="BS23" s="130">
        <v>2.9399999999999999E-2</v>
      </c>
      <c r="BT23" s="131" t="s">
        <v>150</v>
      </c>
    </row>
    <row r="24" spans="3:75" ht="23.25" customHeight="1">
      <c r="C24" s="538"/>
      <c r="D24" s="515" t="s">
        <v>441</v>
      </c>
      <c r="E24" s="515"/>
      <c r="F24" s="515"/>
      <c r="G24" s="4" t="s">
        <v>169</v>
      </c>
      <c r="H24" s="3"/>
      <c r="I24" s="3"/>
      <c r="J24" s="15"/>
      <c r="K24" s="15"/>
      <c r="L24" s="30"/>
      <c r="M24" s="30"/>
      <c r="N24" s="30"/>
      <c r="O24" s="30"/>
      <c r="P24" s="30"/>
      <c r="Q24" s="30"/>
      <c r="R24" s="30"/>
      <c r="S24" s="30"/>
      <c r="T24" s="30"/>
      <c r="U24" s="30"/>
      <c r="V24" s="30"/>
      <c r="W24" s="30"/>
      <c r="X24" s="30"/>
      <c r="Y24" s="30"/>
      <c r="Z24" s="30"/>
      <c r="AA24" s="31"/>
      <c r="AB24" s="31"/>
      <c r="AC24" s="30"/>
      <c r="AD24" s="30"/>
      <c r="AE24" s="30"/>
      <c r="AF24" s="30"/>
      <c r="AG24" s="30"/>
      <c r="AH24" s="30"/>
      <c r="AI24" s="30"/>
      <c r="AJ24" s="30"/>
      <c r="AK24" s="30"/>
      <c r="AL24" s="30"/>
      <c r="AM24" s="30"/>
      <c r="AN24" s="30"/>
      <c r="AO24" s="30"/>
      <c r="AP24" s="129">
        <f t="shared" si="0"/>
        <v>0</v>
      </c>
      <c r="AQ24" s="129">
        <f t="shared" si="1"/>
        <v>0</v>
      </c>
      <c r="AR24" s="129">
        <f t="shared" si="2"/>
        <v>0</v>
      </c>
      <c r="AS24" s="129">
        <f t="shared" si="3"/>
        <v>0</v>
      </c>
      <c r="AT24" s="129">
        <f t="shared" si="4"/>
        <v>0</v>
      </c>
      <c r="AU24" s="129">
        <f t="shared" si="5"/>
        <v>0</v>
      </c>
      <c r="AV24" s="129">
        <f t="shared" si="6"/>
        <v>0</v>
      </c>
      <c r="AW24" s="129">
        <f t="shared" si="7"/>
        <v>0</v>
      </c>
      <c r="AX24" s="129">
        <f t="shared" si="8"/>
        <v>0</v>
      </c>
      <c r="AY24" s="129">
        <f t="shared" si="9"/>
        <v>0</v>
      </c>
      <c r="AZ24" s="129">
        <f t="shared" si="10"/>
        <v>0</v>
      </c>
      <c r="BA24" s="129">
        <f t="shared" si="11"/>
        <v>0</v>
      </c>
      <c r="BB24" s="129">
        <f t="shared" si="12"/>
        <v>0</v>
      </c>
      <c r="BC24" s="129">
        <f t="shared" si="13"/>
        <v>1000</v>
      </c>
      <c r="BD24" s="129">
        <f t="shared" si="14"/>
        <v>0</v>
      </c>
      <c r="BE24" s="129">
        <f t="shared" si="15"/>
        <v>0</v>
      </c>
      <c r="BF24" s="129">
        <f t="shared" si="16"/>
        <v>0</v>
      </c>
      <c r="BG24" s="129">
        <f t="shared" si="17"/>
        <v>0</v>
      </c>
      <c r="BH24" s="129">
        <f t="shared" si="18"/>
        <v>0</v>
      </c>
      <c r="BI24" s="129">
        <f t="shared" si="19"/>
        <v>0</v>
      </c>
      <c r="BJ24" s="129">
        <f t="shared" si="20"/>
        <v>0</v>
      </c>
      <c r="BK24" s="129">
        <f t="shared" si="21"/>
        <v>0</v>
      </c>
      <c r="BL24" s="129">
        <f t="shared" si="22"/>
        <v>0</v>
      </c>
      <c r="BM24" s="129">
        <f t="shared" si="23"/>
        <v>0</v>
      </c>
      <c r="BN24" s="129">
        <f t="shared" si="24"/>
        <v>0</v>
      </c>
      <c r="BO24" s="129">
        <f t="shared" si="25"/>
        <v>0</v>
      </c>
      <c r="BP24" s="129">
        <f t="shared" si="26"/>
        <v>0</v>
      </c>
      <c r="BQ24" s="130">
        <v>37.299999999999997</v>
      </c>
      <c r="BR24" s="86" t="s">
        <v>141</v>
      </c>
      <c r="BS24" s="130">
        <v>2.0899999999999998E-2</v>
      </c>
      <c r="BT24" s="131" t="s">
        <v>150</v>
      </c>
    </row>
    <row r="25" spans="3:75" ht="23.25" customHeight="1">
      <c r="C25" s="538"/>
      <c r="D25" s="515" t="s">
        <v>33</v>
      </c>
      <c r="E25" s="515"/>
      <c r="F25" s="515"/>
      <c r="G25" s="133" t="s">
        <v>442</v>
      </c>
      <c r="H25" s="3"/>
      <c r="I25" s="3"/>
      <c r="J25" s="15"/>
      <c r="K25" s="15"/>
      <c r="L25" s="129">
        <f>燃料単位換算!W42</f>
        <v>0</v>
      </c>
      <c r="M25" s="129">
        <f>燃料単位換算!X42</f>
        <v>0</v>
      </c>
      <c r="N25" s="129">
        <f>燃料単位換算!Y42</f>
        <v>0</v>
      </c>
      <c r="O25" s="129">
        <f>燃料単位換算!Z42</f>
        <v>0</v>
      </c>
      <c r="P25" s="129">
        <f>燃料単位換算!AA42</f>
        <v>0</v>
      </c>
      <c r="Q25" s="129">
        <f>燃料単位換算!AB42</f>
        <v>0</v>
      </c>
      <c r="R25" s="129">
        <f>燃料単位換算!AC42</f>
        <v>0</v>
      </c>
      <c r="S25" s="129">
        <f>燃料単位換算!AD42</f>
        <v>0</v>
      </c>
      <c r="T25" s="129">
        <f>燃料単位換算!AE42</f>
        <v>0</v>
      </c>
      <c r="U25" s="129">
        <f>燃料単位換算!AF42</f>
        <v>0</v>
      </c>
      <c r="V25" s="129">
        <f>燃料単位換算!AG42</f>
        <v>0</v>
      </c>
      <c r="W25" s="129">
        <f>燃料単位換算!AH42</f>
        <v>0</v>
      </c>
      <c r="X25" s="129">
        <f>燃料単位換算!AI42</f>
        <v>0</v>
      </c>
      <c r="Y25" s="30"/>
      <c r="Z25" s="30"/>
      <c r="AA25" s="31"/>
      <c r="AB25" s="31"/>
      <c r="AC25" s="30"/>
      <c r="AD25" s="30"/>
      <c r="AE25" s="30"/>
      <c r="AF25" s="30"/>
      <c r="AG25" s="30"/>
      <c r="AH25" s="30"/>
      <c r="AI25" s="30"/>
      <c r="AJ25" s="30"/>
      <c r="AK25" s="30"/>
      <c r="AL25" s="30"/>
      <c r="AM25" s="30"/>
      <c r="AN25" s="30"/>
      <c r="AO25" s="30"/>
      <c r="AP25" s="129">
        <f t="shared" si="0"/>
        <v>0</v>
      </c>
      <c r="AQ25" s="129">
        <f t="shared" si="1"/>
        <v>0</v>
      </c>
      <c r="AR25" s="129">
        <f t="shared" si="2"/>
        <v>0</v>
      </c>
      <c r="AS25" s="129">
        <f t="shared" si="3"/>
        <v>0</v>
      </c>
      <c r="AT25" s="129">
        <f t="shared" si="4"/>
        <v>0</v>
      </c>
      <c r="AU25" s="129">
        <f t="shared" si="5"/>
        <v>0</v>
      </c>
      <c r="AV25" s="129">
        <f t="shared" si="6"/>
        <v>0</v>
      </c>
      <c r="AW25" s="129">
        <f t="shared" si="7"/>
        <v>0</v>
      </c>
      <c r="AX25" s="129">
        <f t="shared" si="8"/>
        <v>0</v>
      </c>
      <c r="AY25" s="129">
        <f t="shared" si="9"/>
        <v>0</v>
      </c>
      <c r="AZ25" s="129">
        <f t="shared" si="10"/>
        <v>0</v>
      </c>
      <c r="BA25" s="129">
        <f t="shared" si="11"/>
        <v>0</v>
      </c>
      <c r="BB25" s="129">
        <f t="shared" si="12"/>
        <v>0</v>
      </c>
      <c r="BC25" s="129">
        <f t="shared" si="13"/>
        <v>1</v>
      </c>
      <c r="BD25" s="129">
        <f t="shared" si="14"/>
        <v>0</v>
      </c>
      <c r="BE25" s="129">
        <f t="shared" si="15"/>
        <v>0</v>
      </c>
      <c r="BF25" s="129">
        <f t="shared" si="16"/>
        <v>0</v>
      </c>
      <c r="BG25" s="129">
        <f t="shared" si="17"/>
        <v>0</v>
      </c>
      <c r="BH25" s="129">
        <f t="shared" si="18"/>
        <v>0</v>
      </c>
      <c r="BI25" s="129">
        <f t="shared" si="19"/>
        <v>0</v>
      </c>
      <c r="BJ25" s="129">
        <f t="shared" si="20"/>
        <v>0</v>
      </c>
      <c r="BK25" s="129">
        <f t="shared" si="21"/>
        <v>0</v>
      </c>
      <c r="BL25" s="129">
        <f t="shared" si="22"/>
        <v>0</v>
      </c>
      <c r="BM25" s="129">
        <f t="shared" si="23"/>
        <v>0</v>
      </c>
      <c r="BN25" s="129">
        <f t="shared" si="24"/>
        <v>0</v>
      </c>
      <c r="BO25" s="129">
        <f t="shared" si="25"/>
        <v>0</v>
      </c>
      <c r="BP25" s="129">
        <f t="shared" si="26"/>
        <v>0</v>
      </c>
      <c r="BQ25" s="130">
        <v>21.1</v>
      </c>
      <c r="BR25" s="122" t="s">
        <v>439</v>
      </c>
      <c r="BS25" s="130">
        <v>1.0999999999999999E-2</v>
      </c>
      <c r="BT25" s="131" t="s">
        <v>150</v>
      </c>
    </row>
    <row r="26" spans="3:75" ht="23.25" customHeight="1">
      <c r="C26" s="538"/>
      <c r="D26" s="515" t="s">
        <v>34</v>
      </c>
      <c r="E26" s="515"/>
      <c r="F26" s="515"/>
      <c r="G26" s="133" t="s">
        <v>442</v>
      </c>
      <c r="H26" s="3"/>
      <c r="I26" s="3"/>
      <c r="J26" s="15"/>
      <c r="K26" s="15"/>
      <c r="L26" s="129">
        <f>燃料単位換算!W45</f>
        <v>0</v>
      </c>
      <c r="M26" s="129">
        <f>燃料単位換算!X45</f>
        <v>0</v>
      </c>
      <c r="N26" s="129">
        <f>燃料単位換算!Y45</f>
        <v>0</v>
      </c>
      <c r="O26" s="129">
        <f>燃料単位換算!Z45</f>
        <v>0</v>
      </c>
      <c r="P26" s="129">
        <f>燃料単位換算!AA45</f>
        <v>0</v>
      </c>
      <c r="Q26" s="129">
        <f>燃料単位換算!AB45</f>
        <v>0</v>
      </c>
      <c r="R26" s="129">
        <f>燃料単位換算!AC45</f>
        <v>0</v>
      </c>
      <c r="S26" s="129">
        <f>燃料単位換算!AD45</f>
        <v>0</v>
      </c>
      <c r="T26" s="129">
        <f>燃料単位換算!AE45</f>
        <v>0</v>
      </c>
      <c r="U26" s="129">
        <f>燃料単位換算!AF45</f>
        <v>0</v>
      </c>
      <c r="V26" s="129">
        <f>燃料単位換算!AG45</f>
        <v>0</v>
      </c>
      <c r="W26" s="129">
        <f>燃料単位換算!AH45</f>
        <v>0</v>
      </c>
      <c r="X26" s="129">
        <f>燃料単位換算!AI45</f>
        <v>0</v>
      </c>
      <c r="Y26" s="30"/>
      <c r="Z26" s="30"/>
      <c r="AA26" s="31"/>
      <c r="AB26" s="31"/>
      <c r="AC26" s="30"/>
      <c r="AD26" s="30"/>
      <c r="AE26" s="30"/>
      <c r="AF26" s="30"/>
      <c r="AG26" s="30"/>
      <c r="AH26" s="30"/>
      <c r="AI26" s="30"/>
      <c r="AJ26" s="30"/>
      <c r="AK26" s="30"/>
      <c r="AL26" s="30"/>
      <c r="AM26" s="30"/>
      <c r="AN26" s="30"/>
      <c r="AO26" s="30"/>
      <c r="AP26" s="129">
        <f t="shared" si="0"/>
        <v>0</v>
      </c>
      <c r="AQ26" s="129">
        <f t="shared" si="1"/>
        <v>0</v>
      </c>
      <c r="AR26" s="129">
        <f t="shared" si="2"/>
        <v>0</v>
      </c>
      <c r="AS26" s="129">
        <f t="shared" si="3"/>
        <v>0</v>
      </c>
      <c r="AT26" s="129">
        <f t="shared" si="4"/>
        <v>0</v>
      </c>
      <c r="AU26" s="129">
        <f t="shared" si="5"/>
        <v>0</v>
      </c>
      <c r="AV26" s="129">
        <f t="shared" si="6"/>
        <v>0</v>
      </c>
      <c r="AW26" s="129">
        <f t="shared" si="7"/>
        <v>0</v>
      </c>
      <c r="AX26" s="129">
        <f t="shared" si="8"/>
        <v>0</v>
      </c>
      <c r="AY26" s="129">
        <f t="shared" si="9"/>
        <v>0</v>
      </c>
      <c r="AZ26" s="129">
        <f t="shared" si="10"/>
        <v>0</v>
      </c>
      <c r="BA26" s="129">
        <f t="shared" si="11"/>
        <v>0</v>
      </c>
      <c r="BB26" s="129">
        <f t="shared" si="12"/>
        <v>0</v>
      </c>
      <c r="BC26" s="129">
        <f t="shared" si="13"/>
        <v>1</v>
      </c>
      <c r="BD26" s="129">
        <f t="shared" si="14"/>
        <v>0</v>
      </c>
      <c r="BE26" s="129">
        <f t="shared" si="15"/>
        <v>0</v>
      </c>
      <c r="BF26" s="129">
        <f t="shared" si="16"/>
        <v>0</v>
      </c>
      <c r="BG26" s="129">
        <f t="shared" si="17"/>
        <v>0</v>
      </c>
      <c r="BH26" s="129">
        <f t="shared" si="18"/>
        <v>0</v>
      </c>
      <c r="BI26" s="129">
        <f t="shared" si="19"/>
        <v>0</v>
      </c>
      <c r="BJ26" s="129">
        <f t="shared" si="20"/>
        <v>0</v>
      </c>
      <c r="BK26" s="129">
        <f t="shared" si="21"/>
        <v>0</v>
      </c>
      <c r="BL26" s="129">
        <f t="shared" si="22"/>
        <v>0</v>
      </c>
      <c r="BM26" s="129">
        <f t="shared" si="23"/>
        <v>0</v>
      </c>
      <c r="BN26" s="129">
        <f t="shared" si="24"/>
        <v>0</v>
      </c>
      <c r="BO26" s="129">
        <f t="shared" si="25"/>
        <v>0</v>
      </c>
      <c r="BP26" s="129">
        <f t="shared" si="26"/>
        <v>0</v>
      </c>
      <c r="BQ26" s="130">
        <v>3.41</v>
      </c>
      <c r="BR26" s="122" t="s">
        <v>439</v>
      </c>
      <c r="BS26" s="130">
        <v>2.6599999999999999E-2</v>
      </c>
      <c r="BT26" s="131" t="s">
        <v>150</v>
      </c>
    </row>
    <row r="27" spans="3:75" ht="23.25" customHeight="1">
      <c r="C27" s="538"/>
      <c r="D27" s="515" t="s">
        <v>35</v>
      </c>
      <c r="E27" s="515"/>
      <c r="F27" s="515"/>
      <c r="G27" s="133" t="s">
        <v>442</v>
      </c>
      <c r="H27" s="3"/>
      <c r="I27" s="3"/>
      <c r="J27" s="15"/>
      <c r="K27" s="15"/>
      <c r="L27" s="129">
        <f>燃料単位換算!W48</f>
        <v>0</v>
      </c>
      <c r="M27" s="129">
        <f>燃料単位換算!X48</f>
        <v>0</v>
      </c>
      <c r="N27" s="129">
        <f>燃料単位換算!Y48</f>
        <v>0</v>
      </c>
      <c r="O27" s="129">
        <f>燃料単位換算!Z48</f>
        <v>0</v>
      </c>
      <c r="P27" s="129">
        <f>燃料単位換算!AA48</f>
        <v>0</v>
      </c>
      <c r="Q27" s="129">
        <f>燃料単位換算!AB48</f>
        <v>0</v>
      </c>
      <c r="R27" s="129">
        <f>燃料単位換算!AC48</f>
        <v>0</v>
      </c>
      <c r="S27" s="129">
        <f>燃料単位換算!AD48</f>
        <v>0</v>
      </c>
      <c r="T27" s="129">
        <f>燃料単位換算!AE48</f>
        <v>0</v>
      </c>
      <c r="U27" s="129">
        <f>燃料単位換算!AF48</f>
        <v>0</v>
      </c>
      <c r="V27" s="129">
        <f>燃料単位換算!AG48</f>
        <v>0</v>
      </c>
      <c r="W27" s="129">
        <f>燃料単位換算!AH48</f>
        <v>0</v>
      </c>
      <c r="X27" s="129">
        <f>燃料単位換算!AI48</f>
        <v>0</v>
      </c>
      <c r="Y27" s="30"/>
      <c r="Z27" s="30"/>
      <c r="AA27" s="31"/>
      <c r="AB27" s="31"/>
      <c r="AC27" s="30"/>
      <c r="AD27" s="30"/>
      <c r="AE27" s="30"/>
      <c r="AF27" s="30"/>
      <c r="AG27" s="30"/>
      <c r="AH27" s="30"/>
      <c r="AI27" s="30"/>
      <c r="AJ27" s="30"/>
      <c r="AK27" s="30"/>
      <c r="AL27" s="30"/>
      <c r="AM27" s="30"/>
      <c r="AN27" s="30"/>
      <c r="AO27" s="30"/>
      <c r="AP27" s="129">
        <f t="shared" si="0"/>
        <v>0</v>
      </c>
      <c r="AQ27" s="129">
        <f t="shared" si="1"/>
        <v>0</v>
      </c>
      <c r="AR27" s="129">
        <f t="shared" si="2"/>
        <v>0</v>
      </c>
      <c r="AS27" s="129">
        <f t="shared" si="3"/>
        <v>0</v>
      </c>
      <c r="AT27" s="129">
        <f t="shared" si="4"/>
        <v>0</v>
      </c>
      <c r="AU27" s="129">
        <f t="shared" si="5"/>
        <v>0</v>
      </c>
      <c r="AV27" s="129">
        <f t="shared" si="6"/>
        <v>0</v>
      </c>
      <c r="AW27" s="129">
        <f t="shared" si="7"/>
        <v>0</v>
      </c>
      <c r="AX27" s="129">
        <f t="shared" si="8"/>
        <v>0</v>
      </c>
      <c r="AY27" s="129">
        <f t="shared" si="9"/>
        <v>0</v>
      </c>
      <c r="AZ27" s="129">
        <f t="shared" si="10"/>
        <v>0</v>
      </c>
      <c r="BA27" s="129">
        <f t="shared" si="11"/>
        <v>0</v>
      </c>
      <c r="BB27" s="129">
        <f t="shared" si="12"/>
        <v>0</v>
      </c>
      <c r="BC27" s="129">
        <f t="shared" si="13"/>
        <v>1</v>
      </c>
      <c r="BD27" s="129">
        <f t="shared" si="14"/>
        <v>0</v>
      </c>
      <c r="BE27" s="129">
        <f t="shared" si="15"/>
        <v>0</v>
      </c>
      <c r="BF27" s="129">
        <f t="shared" si="16"/>
        <v>0</v>
      </c>
      <c r="BG27" s="129">
        <f t="shared" si="17"/>
        <v>0</v>
      </c>
      <c r="BH27" s="129">
        <f t="shared" si="18"/>
        <v>0</v>
      </c>
      <c r="BI27" s="129">
        <f t="shared" si="19"/>
        <v>0</v>
      </c>
      <c r="BJ27" s="129">
        <f t="shared" si="20"/>
        <v>0</v>
      </c>
      <c r="BK27" s="129">
        <f t="shared" si="21"/>
        <v>0</v>
      </c>
      <c r="BL27" s="129">
        <f t="shared" si="22"/>
        <v>0</v>
      </c>
      <c r="BM27" s="129">
        <f t="shared" si="23"/>
        <v>0</v>
      </c>
      <c r="BN27" s="129">
        <f t="shared" si="24"/>
        <v>0</v>
      </c>
      <c r="BO27" s="129">
        <f t="shared" si="25"/>
        <v>0</v>
      </c>
      <c r="BP27" s="129">
        <f t="shared" si="26"/>
        <v>0</v>
      </c>
      <c r="BQ27" s="130">
        <v>8.41</v>
      </c>
      <c r="BR27" s="122" t="s">
        <v>439</v>
      </c>
      <c r="BS27" s="130">
        <v>3.8399999999999997E-2</v>
      </c>
      <c r="BT27" s="131" t="s">
        <v>150</v>
      </c>
    </row>
    <row r="28" spans="3:75" ht="23.25" customHeight="1">
      <c r="C28" s="538"/>
      <c r="D28" s="515" t="s">
        <v>36</v>
      </c>
      <c r="E28" s="535" t="s">
        <v>443</v>
      </c>
      <c r="F28" s="87" t="s">
        <v>444</v>
      </c>
      <c r="G28" s="133" t="s">
        <v>442</v>
      </c>
      <c r="H28" s="3"/>
      <c r="I28" s="3"/>
      <c r="J28" s="15"/>
      <c r="K28" s="15"/>
      <c r="L28" s="354"/>
      <c r="M28" s="354"/>
      <c r="N28" s="354"/>
      <c r="O28" s="129">
        <f>燃料単位換算!Z9</f>
        <v>0</v>
      </c>
      <c r="P28" s="129">
        <f>燃料単位換算!AA9</f>
        <v>0</v>
      </c>
      <c r="Q28" s="129">
        <f>燃料単位換算!AB9</f>
        <v>0</v>
      </c>
      <c r="R28" s="129">
        <f>燃料単位換算!AC9</f>
        <v>0</v>
      </c>
      <c r="S28" s="129">
        <f>燃料単位換算!AD9</f>
        <v>0</v>
      </c>
      <c r="T28" s="129">
        <f>燃料単位換算!AE9</f>
        <v>0</v>
      </c>
      <c r="U28" s="129">
        <f>燃料単位換算!AF9</f>
        <v>0</v>
      </c>
      <c r="V28" s="129">
        <f>燃料単位換算!AG9</f>
        <v>0</v>
      </c>
      <c r="W28" s="129">
        <f>燃料単位換算!AH9</f>
        <v>0</v>
      </c>
      <c r="X28" s="129">
        <f>燃料単位換算!AI9</f>
        <v>0</v>
      </c>
      <c r="Y28" s="30"/>
      <c r="Z28" s="30"/>
      <c r="AA28" s="31"/>
      <c r="AB28" s="31"/>
      <c r="AC28" s="354"/>
      <c r="AD28" s="354"/>
      <c r="AE28" s="354"/>
      <c r="AF28" s="30"/>
      <c r="AG28" s="30"/>
      <c r="AH28" s="30"/>
      <c r="AI28" s="30"/>
      <c r="AJ28" s="30"/>
      <c r="AK28" s="30"/>
      <c r="AL28" s="30"/>
      <c r="AM28" s="30"/>
      <c r="AN28" s="30"/>
      <c r="AO28" s="30"/>
      <c r="AP28" s="129">
        <f t="shared" si="0"/>
        <v>0</v>
      </c>
      <c r="AQ28" s="129">
        <f t="shared" si="1"/>
        <v>0</v>
      </c>
      <c r="AR28" s="129">
        <f t="shared" si="2"/>
        <v>0</v>
      </c>
      <c r="AS28" s="129">
        <f t="shared" si="3"/>
        <v>0</v>
      </c>
      <c r="AT28" s="129">
        <f t="shared" si="4"/>
        <v>0</v>
      </c>
      <c r="AU28" s="129">
        <f t="shared" si="5"/>
        <v>0</v>
      </c>
      <c r="AV28" s="129">
        <f t="shared" si="6"/>
        <v>0</v>
      </c>
      <c r="AW28" s="129">
        <f t="shared" si="7"/>
        <v>0</v>
      </c>
      <c r="AX28" s="129">
        <f t="shared" si="8"/>
        <v>0</v>
      </c>
      <c r="AY28" s="129">
        <f t="shared" si="9"/>
        <v>0</v>
      </c>
      <c r="AZ28" s="129">
        <f t="shared" si="10"/>
        <v>0</v>
      </c>
      <c r="BA28" s="129">
        <f t="shared" si="11"/>
        <v>0</v>
      </c>
      <c r="BB28" s="129">
        <f t="shared" si="12"/>
        <v>0</v>
      </c>
      <c r="BC28" s="129">
        <f t="shared" si="13"/>
        <v>1</v>
      </c>
      <c r="BD28" s="129">
        <f t="shared" si="14"/>
        <v>0</v>
      </c>
      <c r="BE28" s="129">
        <f t="shared" si="15"/>
        <v>0</v>
      </c>
      <c r="BF28" s="129">
        <f t="shared" si="16"/>
        <v>0</v>
      </c>
      <c r="BG28" s="129">
        <f t="shared" si="17"/>
        <v>0</v>
      </c>
      <c r="BH28" s="129">
        <f t="shared" si="18"/>
        <v>0</v>
      </c>
      <c r="BI28" s="129">
        <f t="shared" si="19"/>
        <v>0</v>
      </c>
      <c r="BJ28" s="129">
        <f t="shared" si="20"/>
        <v>0</v>
      </c>
      <c r="BK28" s="129">
        <f t="shared" si="21"/>
        <v>0</v>
      </c>
      <c r="BL28" s="129">
        <f t="shared" si="22"/>
        <v>0</v>
      </c>
      <c r="BM28" s="129">
        <f t="shared" si="23"/>
        <v>0</v>
      </c>
      <c r="BN28" s="129">
        <f t="shared" si="24"/>
        <v>0</v>
      </c>
      <c r="BO28" s="129">
        <f t="shared" si="25"/>
        <v>0</v>
      </c>
      <c r="BP28" s="129">
        <f t="shared" si="26"/>
        <v>0</v>
      </c>
      <c r="BQ28" s="130">
        <v>45</v>
      </c>
      <c r="BR28" s="122" t="s">
        <v>439</v>
      </c>
      <c r="BS28" s="130">
        <v>1.3599999999999999E-2</v>
      </c>
      <c r="BT28" s="131" t="s">
        <v>150</v>
      </c>
    </row>
    <row r="29" spans="3:75" ht="23.25" customHeight="1">
      <c r="C29" s="538"/>
      <c r="D29" s="520"/>
      <c r="E29" s="536"/>
      <c r="F29" s="87" t="s">
        <v>445</v>
      </c>
      <c r="G29" s="133" t="s">
        <v>442</v>
      </c>
      <c r="H29" s="3"/>
      <c r="I29" s="3"/>
      <c r="J29" s="15"/>
      <c r="K29" s="15"/>
      <c r="L29" s="129">
        <f>燃料単位換算!W12</f>
        <v>0</v>
      </c>
      <c r="M29" s="129">
        <f>燃料単位換算!X12</f>
        <v>0</v>
      </c>
      <c r="N29" s="129">
        <f>燃料単位換算!Y12</f>
        <v>0</v>
      </c>
      <c r="O29" s="129">
        <f>燃料単位換算!Z12</f>
        <v>0</v>
      </c>
      <c r="P29" s="129">
        <f>燃料単位換算!AA12</f>
        <v>0</v>
      </c>
      <c r="Q29" s="129">
        <f>燃料単位換算!AB12</f>
        <v>0</v>
      </c>
      <c r="R29" s="129">
        <f>燃料単位換算!AC12</f>
        <v>0</v>
      </c>
      <c r="S29" s="129">
        <f>燃料単位換算!AD12</f>
        <v>0</v>
      </c>
      <c r="T29" s="129">
        <f>燃料単位換算!AE12</f>
        <v>0</v>
      </c>
      <c r="U29" s="129">
        <f>燃料単位換算!AF12</f>
        <v>0</v>
      </c>
      <c r="V29" s="129">
        <f>燃料単位換算!AG12</f>
        <v>0</v>
      </c>
      <c r="W29" s="129">
        <f>燃料単位換算!AH12</f>
        <v>0</v>
      </c>
      <c r="X29" s="129">
        <f>燃料単位換算!AI12</f>
        <v>0</v>
      </c>
      <c r="Y29" s="30"/>
      <c r="Z29" s="30"/>
      <c r="AA29" s="31"/>
      <c r="AB29" s="31"/>
      <c r="AC29" s="30"/>
      <c r="AD29" s="30"/>
      <c r="AE29" s="30"/>
      <c r="AF29" s="30"/>
      <c r="AG29" s="30"/>
      <c r="AH29" s="30"/>
      <c r="AI29" s="30"/>
      <c r="AJ29" s="30"/>
      <c r="AK29" s="30"/>
      <c r="AL29" s="30"/>
      <c r="AM29" s="30"/>
      <c r="AN29" s="30"/>
      <c r="AO29" s="30"/>
      <c r="AP29" s="129">
        <f t="shared" si="0"/>
        <v>0</v>
      </c>
      <c r="AQ29" s="129">
        <f t="shared" si="1"/>
        <v>0</v>
      </c>
      <c r="AR29" s="129">
        <f t="shared" si="2"/>
        <v>0</v>
      </c>
      <c r="AS29" s="129">
        <f t="shared" si="3"/>
        <v>0</v>
      </c>
      <c r="AT29" s="129">
        <f t="shared" si="4"/>
        <v>0</v>
      </c>
      <c r="AU29" s="129">
        <f t="shared" si="5"/>
        <v>0</v>
      </c>
      <c r="AV29" s="129">
        <f t="shared" si="6"/>
        <v>0</v>
      </c>
      <c r="AW29" s="129">
        <f t="shared" si="7"/>
        <v>0</v>
      </c>
      <c r="AX29" s="129">
        <f t="shared" si="8"/>
        <v>0</v>
      </c>
      <c r="AY29" s="129">
        <f t="shared" si="9"/>
        <v>0</v>
      </c>
      <c r="AZ29" s="129">
        <f t="shared" si="10"/>
        <v>0</v>
      </c>
      <c r="BA29" s="129">
        <f t="shared" si="11"/>
        <v>0</v>
      </c>
      <c r="BB29" s="129">
        <f t="shared" si="12"/>
        <v>0</v>
      </c>
      <c r="BC29" s="129">
        <f t="shared" si="13"/>
        <v>1</v>
      </c>
      <c r="BD29" s="129">
        <f t="shared" si="14"/>
        <v>0</v>
      </c>
      <c r="BE29" s="129">
        <f t="shared" si="15"/>
        <v>0</v>
      </c>
      <c r="BF29" s="129">
        <f t="shared" si="16"/>
        <v>0</v>
      </c>
      <c r="BG29" s="129">
        <f t="shared" si="17"/>
        <v>0</v>
      </c>
      <c r="BH29" s="129">
        <f t="shared" si="18"/>
        <v>0</v>
      </c>
      <c r="BI29" s="129">
        <f t="shared" si="19"/>
        <v>0</v>
      </c>
      <c r="BJ29" s="129">
        <f t="shared" si="20"/>
        <v>0</v>
      </c>
      <c r="BK29" s="129">
        <f t="shared" si="21"/>
        <v>0</v>
      </c>
      <c r="BL29" s="129">
        <f t="shared" si="22"/>
        <v>0</v>
      </c>
      <c r="BM29" s="129">
        <f t="shared" si="23"/>
        <v>0</v>
      </c>
      <c r="BN29" s="129">
        <f t="shared" si="24"/>
        <v>0</v>
      </c>
      <c r="BO29" s="129">
        <f t="shared" si="25"/>
        <v>0</v>
      </c>
      <c r="BP29" s="129">
        <f t="shared" si="26"/>
        <v>0</v>
      </c>
      <c r="BQ29" s="130">
        <v>43.12</v>
      </c>
      <c r="BR29" s="122" t="s">
        <v>439</v>
      </c>
      <c r="BS29" s="130">
        <v>1.3599999999999999E-2</v>
      </c>
      <c r="BT29" s="131" t="s">
        <v>150</v>
      </c>
    </row>
    <row r="30" spans="3:75" ht="23.25" customHeight="1">
      <c r="C30" s="538"/>
      <c r="D30" s="520"/>
      <c r="E30" s="536"/>
      <c r="F30" s="87" t="s">
        <v>446</v>
      </c>
      <c r="G30" s="133" t="s">
        <v>442</v>
      </c>
      <c r="H30" s="3"/>
      <c r="I30" s="3"/>
      <c r="J30" s="15"/>
      <c r="K30" s="15"/>
      <c r="L30" s="129">
        <f>燃料単位換算!W15</f>
        <v>0</v>
      </c>
      <c r="M30" s="129">
        <f>燃料単位換算!X15</f>
        <v>0</v>
      </c>
      <c r="N30" s="129">
        <f>燃料単位換算!Y15</f>
        <v>0</v>
      </c>
      <c r="O30" s="129">
        <f>燃料単位換算!Z15</f>
        <v>0</v>
      </c>
      <c r="P30" s="129">
        <f>燃料単位換算!AA15</f>
        <v>0</v>
      </c>
      <c r="Q30" s="129">
        <f>燃料単位換算!AB15</f>
        <v>0</v>
      </c>
      <c r="R30" s="129">
        <f>燃料単位換算!AC15</f>
        <v>0</v>
      </c>
      <c r="S30" s="129">
        <f>燃料単位換算!AD15</f>
        <v>0</v>
      </c>
      <c r="T30" s="129">
        <f>燃料単位換算!AE15</f>
        <v>0</v>
      </c>
      <c r="U30" s="129">
        <f>燃料単位換算!AF15</f>
        <v>0</v>
      </c>
      <c r="V30" s="129">
        <f>燃料単位換算!AG15</f>
        <v>0</v>
      </c>
      <c r="W30" s="129">
        <f>燃料単位換算!AH15</f>
        <v>0</v>
      </c>
      <c r="X30" s="129">
        <f>燃料単位換算!AI15</f>
        <v>0</v>
      </c>
      <c r="Y30" s="30"/>
      <c r="Z30" s="30"/>
      <c r="AA30" s="31"/>
      <c r="AB30" s="31"/>
      <c r="AC30" s="30"/>
      <c r="AD30" s="30"/>
      <c r="AE30" s="30"/>
      <c r="AF30" s="30"/>
      <c r="AG30" s="30"/>
      <c r="AH30" s="30"/>
      <c r="AI30" s="30"/>
      <c r="AJ30" s="30"/>
      <c r="AK30" s="30"/>
      <c r="AL30" s="30"/>
      <c r="AM30" s="30"/>
      <c r="AN30" s="30"/>
      <c r="AO30" s="30"/>
      <c r="AP30" s="129">
        <f t="shared" si="0"/>
        <v>0</v>
      </c>
      <c r="AQ30" s="129">
        <f t="shared" si="1"/>
        <v>0</v>
      </c>
      <c r="AR30" s="129">
        <f t="shared" si="2"/>
        <v>0</v>
      </c>
      <c r="AS30" s="129">
        <f t="shared" si="3"/>
        <v>0</v>
      </c>
      <c r="AT30" s="129">
        <f t="shared" si="4"/>
        <v>0</v>
      </c>
      <c r="AU30" s="129">
        <f t="shared" si="5"/>
        <v>0</v>
      </c>
      <c r="AV30" s="129">
        <f t="shared" si="6"/>
        <v>0</v>
      </c>
      <c r="AW30" s="129">
        <f t="shared" si="7"/>
        <v>0</v>
      </c>
      <c r="AX30" s="129">
        <f t="shared" si="8"/>
        <v>0</v>
      </c>
      <c r="AY30" s="129">
        <f t="shared" si="9"/>
        <v>0</v>
      </c>
      <c r="AZ30" s="129">
        <f t="shared" si="10"/>
        <v>0</v>
      </c>
      <c r="BA30" s="129">
        <f t="shared" si="11"/>
        <v>0</v>
      </c>
      <c r="BB30" s="129">
        <f t="shared" si="12"/>
        <v>0</v>
      </c>
      <c r="BC30" s="129">
        <f t="shared" si="13"/>
        <v>1</v>
      </c>
      <c r="BD30" s="129">
        <f t="shared" si="14"/>
        <v>0</v>
      </c>
      <c r="BE30" s="129">
        <f t="shared" si="15"/>
        <v>0</v>
      </c>
      <c r="BF30" s="129">
        <f t="shared" si="16"/>
        <v>0</v>
      </c>
      <c r="BG30" s="129">
        <f t="shared" si="17"/>
        <v>0</v>
      </c>
      <c r="BH30" s="129">
        <f t="shared" si="18"/>
        <v>0</v>
      </c>
      <c r="BI30" s="129">
        <f t="shared" si="19"/>
        <v>0</v>
      </c>
      <c r="BJ30" s="129">
        <f t="shared" si="20"/>
        <v>0</v>
      </c>
      <c r="BK30" s="129">
        <f t="shared" si="21"/>
        <v>0</v>
      </c>
      <c r="BL30" s="129">
        <f t="shared" si="22"/>
        <v>0</v>
      </c>
      <c r="BM30" s="129">
        <f t="shared" si="23"/>
        <v>0</v>
      </c>
      <c r="BN30" s="129">
        <f t="shared" si="24"/>
        <v>0</v>
      </c>
      <c r="BO30" s="129">
        <f t="shared" si="25"/>
        <v>0</v>
      </c>
      <c r="BP30" s="129">
        <f t="shared" si="26"/>
        <v>0</v>
      </c>
      <c r="BQ30" s="130">
        <v>46.04</v>
      </c>
      <c r="BR30" s="122" t="s">
        <v>439</v>
      </c>
      <c r="BS30" s="130">
        <v>1.3599999999999999E-2</v>
      </c>
      <c r="BT30" s="131" t="s">
        <v>150</v>
      </c>
    </row>
    <row r="31" spans="3:75" ht="23.25" customHeight="1">
      <c r="C31" s="538"/>
      <c r="D31" s="520"/>
      <c r="E31" s="536"/>
      <c r="F31" s="87" t="s">
        <v>447</v>
      </c>
      <c r="G31" s="133" t="s">
        <v>442</v>
      </c>
      <c r="H31" s="3"/>
      <c r="I31" s="3"/>
      <c r="J31" s="15"/>
      <c r="K31" s="15"/>
      <c r="L31" s="129">
        <f>燃料単位換算!W18</f>
        <v>0</v>
      </c>
      <c r="M31" s="129">
        <f>燃料単位換算!X18</f>
        <v>0</v>
      </c>
      <c r="N31" s="129">
        <f>燃料単位換算!Y18</f>
        <v>0</v>
      </c>
      <c r="O31" s="129">
        <f>燃料単位換算!Z18</f>
        <v>0</v>
      </c>
      <c r="P31" s="129">
        <f>燃料単位換算!AA18</f>
        <v>0</v>
      </c>
      <c r="Q31" s="129">
        <f>燃料単位換算!AB18</f>
        <v>0</v>
      </c>
      <c r="R31" s="129">
        <f>燃料単位換算!AC18</f>
        <v>0</v>
      </c>
      <c r="S31" s="129">
        <f>燃料単位換算!AD18</f>
        <v>0</v>
      </c>
      <c r="T31" s="129">
        <f>燃料単位換算!AE18</f>
        <v>0</v>
      </c>
      <c r="U31" s="129">
        <f>燃料単位換算!AF18</f>
        <v>0</v>
      </c>
      <c r="V31" s="129">
        <f>燃料単位換算!AG18</f>
        <v>0</v>
      </c>
      <c r="W31" s="129">
        <f>燃料単位換算!AH18</f>
        <v>0</v>
      </c>
      <c r="X31" s="129">
        <f>燃料単位換算!AI18</f>
        <v>0</v>
      </c>
      <c r="Y31" s="30"/>
      <c r="Z31" s="30"/>
      <c r="AA31" s="31"/>
      <c r="AB31" s="31"/>
      <c r="AC31" s="30"/>
      <c r="AD31" s="30"/>
      <c r="AE31" s="30"/>
      <c r="AF31" s="30"/>
      <c r="AG31" s="30"/>
      <c r="AH31" s="30"/>
      <c r="AI31" s="30"/>
      <c r="AJ31" s="30"/>
      <c r="AK31" s="30"/>
      <c r="AL31" s="30"/>
      <c r="AM31" s="30"/>
      <c r="AN31" s="30"/>
      <c r="AO31" s="30"/>
      <c r="AP31" s="129">
        <f t="shared" si="0"/>
        <v>0</v>
      </c>
      <c r="AQ31" s="129">
        <f t="shared" si="1"/>
        <v>0</v>
      </c>
      <c r="AR31" s="129">
        <f t="shared" si="2"/>
        <v>0</v>
      </c>
      <c r="AS31" s="129">
        <f t="shared" si="3"/>
        <v>0</v>
      </c>
      <c r="AT31" s="129">
        <f t="shared" si="4"/>
        <v>0</v>
      </c>
      <c r="AU31" s="129">
        <f t="shared" si="5"/>
        <v>0</v>
      </c>
      <c r="AV31" s="129">
        <f t="shared" si="6"/>
        <v>0</v>
      </c>
      <c r="AW31" s="129">
        <f t="shared" si="7"/>
        <v>0</v>
      </c>
      <c r="AX31" s="129">
        <f t="shared" si="8"/>
        <v>0</v>
      </c>
      <c r="AY31" s="129">
        <f t="shared" si="9"/>
        <v>0</v>
      </c>
      <c r="AZ31" s="129">
        <f t="shared" si="10"/>
        <v>0</v>
      </c>
      <c r="BA31" s="129">
        <f t="shared" si="11"/>
        <v>0</v>
      </c>
      <c r="BB31" s="129">
        <f t="shared" si="12"/>
        <v>0</v>
      </c>
      <c r="BC31" s="129">
        <f t="shared" si="13"/>
        <v>1</v>
      </c>
      <c r="BD31" s="129">
        <f t="shared" si="14"/>
        <v>0</v>
      </c>
      <c r="BE31" s="129">
        <f t="shared" si="15"/>
        <v>0</v>
      </c>
      <c r="BF31" s="129">
        <f t="shared" si="16"/>
        <v>0</v>
      </c>
      <c r="BG31" s="129">
        <f t="shared" si="17"/>
        <v>0</v>
      </c>
      <c r="BH31" s="129">
        <f t="shared" si="18"/>
        <v>0</v>
      </c>
      <c r="BI31" s="129">
        <f t="shared" si="19"/>
        <v>0</v>
      </c>
      <c r="BJ31" s="129">
        <f t="shared" si="20"/>
        <v>0</v>
      </c>
      <c r="BK31" s="129">
        <f t="shared" si="21"/>
        <v>0</v>
      </c>
      <c r="BL31" s="129">
        <f t="shared" si="22"/>
        <v>0</v>
      </c>
      <c r="BM31" s="129">
        <f t="shared" si="23"/>
        <v>0</v>
      </c>
      <c r="BN31" s="129">
        <f t="shared" si="24"/>
        <v>0</v>
      </c>
      <c r="BO31" s="129">
        <f t="shared" si="25"/>
        <v>0</v>
      </c>
      <c r="BP31" s="129">
        <f t="shared" si="26"/>
        <v>0</v>
      </c>
      <c r="BQ31" s="130">
        <v>41.86</v>
      </c>
      <c r="BR31" s="122" t="s">
        <v>439</v>
      </c>
      <c r="BS31" s="130">
        <v>1.3599999999999999E-2</v>
      </c>
      <c r="BT31" s="131" t="s">
        <v>150</v>
      </c>
    </row>
    <row r="32" spans="3:75" ht="23.25" customHeight="1">
      <c r="C32" s="538"/>
      <c r="D32" s="520"/>
      <c r="E32" s="537"/>
      <c r="F32" s="87" t="s">
        <v>448</v>
      </c>
      <c r="G32" s="133" t="s">
        <v>442</v>
      </c>
      <c r="H32" s="3"/>
      <c r="I32" s="3"/>
      <c r="J32" s="15"/>
      <c r="K32" s="15"/>
      <c r="L32" s="129">
        <f>燃料単位換算!W21</f>
        <v>0</v>
      </c>
      <c r="M32" s="129">
        <f>燃料単位換算!X21</f>
        <v>0</v>
      </c>
      <c r="N32" s="129">
        <f>燃料単位換算!Y21</f>
        <v>0</v>
      </c>
      <c r="O32" s="129">
        <f>燃料単位換算!Z21</f>
        <v>0</v>
      </c>
      <c r="P32" s="129">
        <f>燃料単位換算!AA21</f>
        <v>0</v>
      </c>
      <c r="Q32" s="129">
        <f>燃料単位換算!AB21</f>
        <v>0</v>
      </c>
      <c r="R32" s="129">
        <f>燃料単位換算!AC21</f>
        <v>0</v>
      </c>
      <c r="S32" s="129">
        <f>燃料単位換算!AD21</f>
        <v>0</v>
      </c>
      <c r="T32" s="129">
        <f>燃料単位換算!AE21</f>
        <v>0</v>
      </c>
      <c r="U32" s="129">
        <f>燃料単位換算!AF21</f>
        <v>0</v>
      </c>
      <c r="V32" s="129">
        <f>燃料単位換算!AG21</f>
        <v>0</v>
      </c>
      <c r="W32" s="129">
        <f>燃料単位換算!AH21</f>
        <v>0</v>
      </c>
      <c r="X32" s="129">
        <f>燃料単位換算!AI21</f>
        <v>0</v>
      </c>
      <c r="Y32" s="30"/>
      <c r="Z32" s="30"/>
      <c r="AA32" s="31"/>
      <c r="AB32" s="31"/>
      <c r="AC32" s="30"/>
      <c r="AD32" s="30"/>
      <c r="AE32" s="30"/>
      <c r="AF32" s="30"/>
      <c r="AG32" s="30"/>
      <c r="AH32" s="30"/>
      <c r="AI32" s="30"/>
      <c r="AJ32" s="30"/>
      <c r="AK32" s="30"/>
      <c r="AL32" s="30"/>
      <c r="AM32" s="30"/>
      <c r="AN32" s="30"/>
      <c r="AO32" s="30"/>
      <c r="AP32" s="129">
        <f t="shared" si="0"/>
        <v>0</v>
      </c>
      <c r="AQ32" s="129">
        <f t="shared" si="1"/>
        <v>0</v>
      </c>
      <c r="AR32" s="129">
        <f t="shared" si="2"/>
        <v>0</v>
      </c>
      <c r="AS32" s="129">
        <f t="shared" si="3"/>
        <v>0</v>
      </c>
      <c r="AT32" s="129">
        <f t="shared" si="4"/>
        <v>0</v>
      </c>
      <c r="AU32" s="129">
        <f t="shared" si="5"/>
        <v>0</v>
      </c>
      <c r="AV32" s="129">
        <f t="shared" si="6"/>
        <v>0</v>
      </c>
      <c r="AW32" s="129">
        <f t="shared" si="7"/>
        <v>0</v>
      </c>
      <c r="AX32" s="129">
        <f t="shared" si="8"/>
        <v>0</v>
      </c>
      <c r="AY32" s="129">
        <f t="shared" si="9"/>
        <v>0</v>
      </c>
      <c r="AZ32" s="129">
        <f t="shared" si="10"/>
        <v>0</v>
      </c>
      <c r="BA32" s="129">
        <f t="shared" si="11"/>
        <v>0</v>
      </c>
      <c r="BB32" s="129">
        <f t="shared" si="12"/>
        <v>0</v>
      </c>
      <c r="BC32" s="129">
        <f t="shared" si="13"/>
        <v>1</v>
      </c>
      <c r="BD32" s="129">
        <f t="shared" si="14"/>
        <v>0</v>
      </c>
      <c r="BE32" s="129">
        <f t="shared" si="15"/>
        <v>0</v>
      </c>
      <c r="BF32" s="129">
        <f t="shared" si="16"/>
        <v>0</v>
      </c>
      <c r="BG32" s="129">
        <f t="shared" si="17"/>
        <v>0</v>
      </c>
      <c r="BH32" s="129">
        <f t="shared" si="18"/>
        <v>0</v>
      </c>
      <c r="BI32" s="129">
        <f t="shared" si="19"/>
        <v>0</v>
      </c>
      <c r="BJ32" s="129">
        <f t="shared" si="20"/>
        <v>0</v>
      </c>
      <c r="BK32" s="129">
        <f t="shared" si="21"/>
        <v>0</v>
      </c>
      <c r="BL32" s="129">
        <f t="shared" si="22"/>
        <v>0</v>
      </c>
      <c r="BM32" s="129">
        <f t="shared" si="23"/>
        <v>0</v>
      </c>
      <c r="BN32" s="129">
        <f t="shared" si="24"/>
        <v>0</v>
      </c>
      <c r="BO32" s="129">
        <f t="shared" si="25"/>
        <v>0</v>
      </c>
      <c r="BP32" s="129">
        <f t="shared" si="26"/>
        <v>0</v>
      </c>
      <c r="BQ32" s="135">
        <v>29.3</v>
      </c>
      <c r="BR32" s="122" t="s">
        <v>439</v>
      </c>
      <c r="BS32" s="130">
        <v>1.3599999999999999E-2</v>
      </c>
      <c r="BT32" s="131" t="s">
        <v>449</v>
      </c>
    </row>
    <row r="33" spans="3:74" ht="23.25" customHeight="1">
      <c r="C33" s="538"/>
      <c r="D33" s="520"/>
      <c r="E33" s="534"/>
      <c r="F33" s="534"/>
      <c r="G33" s="17"/>
      <c r="H33" s="3"/>
      <c r="I33" s="3"/>
      <c r="J33" s="15"/>
      <c r="K33" s="15"/>
      <c r="L33" s="30"/>
      <c r="M33" s="30"/>
      <c r="N33" s="30"/>
      <c r="O33" s="30"/>
      <c r="P33" s="30"/>
      <c r="Q33" s="30"/>
      <c r="R33" s="30"/>
      <c r="S33" s="30"/>
      <c r="T33" s="30"/>
      <c r="U33" s="30"/>
      <c r="V33" s="30"/>
      <c r="W33" s="30"/>
      <c r="X33" s="30"/>
      <c r="Y33" s="30"/>
      <c r="Z33" s="30"/>
      <c r="AA33" s="31"/>
      <c r="AB33" s="31"/>
      <c r="AC33" s="30"/>
      <c r="AD33" s="30"/>
      <c r="AE33" s="30"/>
      <c r="AF33" s="30"/>
      <c r="AG33" s="30"/>
      <c r="AH33" s="30"/>
      <c r="AI33" s="30"/>
      <c r="AJ33" s="30"/>
      <c r="AK33" s="30"/>
      <c r="AL33" s="30"/>
      <c r="AM33" s="30"/>
      <c r="AN33" s="30"/>
      <c r="AO33" s="30"/>
      <c r="AP33" s="129">
        <f t="shared" si="0"/>
        <v>0</v>
      </c>
      <c r="AQ33" s="129">
        <f t="shared" si="1"/>
        <v>0</v>
      </c>
      <c r="AR33" s="129">
        <f t="shared" si="2"/>
        <v>0</v>
      </c>
      <c r="AS33" s="129">
        <f t="shared" si="3"/>
        <v>0</v>
      </c>
      <c r="AT33" s="129">
        <f t="shared" si="4"/>
        <v>0</v>
      </c>
      <c r="AU33" s="129">
        <f t="shared" si="5"/>
        <v>0</v>
      </c>
      <c r="AV33" s="129">
        <f t="shared" si="6"/>
        <v>0</v>
      </c>
      <c r="AW33" s="129">
        <f t="shared" si="7"/>
        <v>0</v>
      </c>
      <c r="AX33" s="129">
        <f t="shared" si="8"/>
        <v>0</v>
      </c>
      <c r="AY33" s="129">
        <f t="shared" si="9"/>
        <v>0</v>
      </c>
      <c r="AZ33" s="129">
        <f t="shared" si="10"/>
        <v>0</v>
      </c>
      <c r="BA33" s="129">
        <f t="shared" si="11"/>
        <v>0</v>
      </c>
      <c r="BB33" s="129">
        <f t="shared" si="12"/>
        <v>0</v>
      </c>
      <c r="BC33" s="136" t="str">
        <f>IF(G33="","-",VLOOKUP($G33,$BV$6:$BW$15,2,FALSE))</f>
        <v>-</v>
      </c>
      <c r="BD33" s="129">
        <f>ROUND(IF($E$33="",0,IF($G$33="",0,H14_控除後使用量/単位補正)),0)</f>
        <v>0</v>
      </c>
      <c r="BE33" s="129">
        <f>ROUND(IF($E$33="",0,IF($G$33="",0,H15_控除後使用量/単位補正)),0)</f>
        <v>0</v>
      </c>
      <c r="BF33" s="129">
        <f>ROUND(IF($E$33="",0,IF($G$33="",0,H16_控除後使用量/単位補正)),0)</f>
        <v>0</v>
      </c>
      <c r="BG33" s="129">
        <f>ROUND(IF($E$33="",0,IF($G$33="",0,H17_控除後使用量/単位補正)),0)</f>
        <v>0</v>
      </c>
      <c r="BH33" s="129">
        <f>ROUND(IF($E$33="",0,IF($G$33="",0,H18_控除後使用量/単位補正)),0)</f>
        <v>0</v>
      </c>
      <c r="BI33" s="129">
        <f>ROUND(IF($E$33="",0,IF($G$33="",0,H19_控除後使用量/単位補正)),0)</f>
        <v>0</v>
      </c>
      <c r="BJ33" s="129">
        <f>ROUND(IF($E$33="",0,IF($G$33="",0,H20_控除後使用量/単位補正)),0)</f>
        <v>0</v>
      </c>
      <c r="BK33" s="129">
        <f>ROUND(IF($E$33="",0,IF($G$33="",0,H21_控除後使用量/単位補正)),0)</f>
        <v>0</v>
      </c>
      <c r="BL33" s="129">
        <f>ROUND(IF($E$33="",0,IF($G$33="",0,H22_控除後使用量/単位補正)),0)</f>
        <v>0</v>
      </c>
      <c r="BM33" s="129">
        <f>ROUND(IF($E$33="",0,IF($G$33="",0,H23_控除後使用量/単位補正)),0)</f>
        <v>0</v>
      </c>
      <c r="BN33" s="129">
        <f>ROUND(IF($E$33="",0,IF($G$33="",0,H24_控除後使用量/単位補正)),0)</f>
        <v>0</v>
      </c>
      <c r="BO33" s="129">
        <f>ROUND(IF($E$33="",0,IF($G$33="",0,H25_控除後使用量/単位補正)),0)</f>
        <v>0</v>
      </c>
      <c r="BP33" s="129">
        <f>ROUND(IF($E$33="",0,IF($G$33="",0,H26_控除後使用量/単位補正)),0)</f>
        <v>0</v>
      </c>
      <c r="BQ33" s="386"/>
      <c r="BR33" s="18" t="str">
        <f>CONCATENATE("GJ/",BV33)</f>
        <v>GJ/</v>
      </c>
      <c r="BS33" s="386"/>
      <c r="BT33" s="131" t="s">
        <v>972</v>
      </c>
      <c r="BV33" s="37" t="str">
        <f>IF(G33="","",IF(G33=$BV$6,$BV$7,IF(G33=$BV$8,$BV$9,IF(G33=$BV$10,$BV$11,IF(G33=$BV$12,$BV$13,G33)))))</f>
        <v/>
      </c>
    </row>
    <row r="34" spans="3:74" ht="23.25" customHeight="1">
      <c r="C34" s="538"/>
      <c r="D34" s="520"/>
      <c r="E34" s="534"/>
      <c r="F34" s="534"/>
      <c r="G34" s="17"/>
      <c r="H34" s="3"/>
      <c r="I34" s="3"/>
      <c r="J34" s="15"/>
      <c r="K34" s="15"/>
      <c r="L34" s="30"/>
      <c r="M34" s="30"/>
      <c r="N34" s="30"/>
      <c r="O34" s="30"/>
      <c r="P34" s="30"/>
      <c r="Q34" s="30"/>
      <c r="R34" s="30"/>
      <c r="S34" s="30"/>
      <c r="T34" s="30"/>
      <c r="U34" s="30"/>
      <c r="V34" s="30"/>
      <c r="W34" s="30"/>
      <c r="X34" s="30"/>
      <c r="Y34" s="30"/>
      <c r="Z34" s="30"/>
      <c r="AA34" s="31"/>
      <c r="AB34" s="31"/>
      <c r="AC34" s="30"/>
      <c r="AD34" s="30"/>
      <c r="AE34" s="30"/>
      <c r="AF34" s="30"/>
      <c r="AG34" s="30"/>
      <c r="AH34" s="30"/>
      <c r="AI34" s="30"/>
      <c r="AJ34" s="30"/>
      <c r="AK34" s="30"/>
      <c r="AL34" s="30"/>
      <c r="AM34" s="30"/>
      <c r="AN34" s="30"/>
      <c r="AO34" s="30"/>
      <c r="AP34" s="129">
        <f t="shared" si="0"/>
        <v>0</v>
      </c>
      <c r="AQ34" s="129">
        <f t="shared" si="1"/>
        <v>0</v>
      </c>
      <c r="AR34" s="129">
        <f t="shared" si="2"/>
        <v>0</v>
      </c>
      <c r="AS34" s="129">
        <f t="shared" si="3"/>
        <v>0</v>
      </c>
      <c r="AT34" s="129">
        <f t="shared" si="4"/>
        <v>0</v>
      </c>
      <c r="AU34" s="129">
        <f t="shared" si="5"/>
        <v>0</v>
      </c>
      <c r="AV34" s="129">
        <f t="shared" si="6"/>
        <v>0</v>
      </c>
      <c r="AW34" s="129">
        <f t="shared" si="7"/>
        <v>0</v>
      </c>
      <c r="AX34" s="129">
        <f t="shared" si="8"/>
        <v>0</v>
      </c>
      <c r="AY34" s="129">
        <f t="shared" si="9"/>
        <v>0</v>
      </c>
      <c r="AZ34" s="129">
        <f t="shared" si="10"/>
        <v>0</v>
      </c>
      <c r="BA34" s="129">
        <f t="shared" si="11"/>
        <v>0</v>
      </c>
      <c r="BB34" s="129">
        <f t="shared" si="12"/>
        <v>0</v>
      </c>
      <c r="BC34" s="136" t="str">
        <f>IF(G34="","-",VLOOKUP($G34,$BV$6:$BW$15,2,FALSE))</f>
        <v>-</v>
      </c>
      <c r="BD34" s="129">
        <f>ROUND(IF($E$34="",0,IF($G$34="",0,H14_控除後使用量/単位補正)),0)</f>
        <v>0</v>
      </c>
      <c r="BE34" s="129">
        <f>ROUND(IF($E$34="",0,IF($G$34="",0,H15_控除後使用量/単位補正)),0)</f>
        <v>0</v>
      </c>
      <c r="BF34" s="129">
        <f>ROUND(IF($E$34="",0,IF($G$34="",0,H16_控除後使用量/単位補正)),0)</f>
        <v>0</v>
      </c>
      <c r="BG34" s="129">
        <f>ROUND(IF($E$34="",0,IF($G$34="",0,H17_控除後使用量/単位補正)),0)</f>
        <v>0</v>
      </c>
      <c r="BH34" s="129">
        <f>ROUND(IF($E$34="",0,IF($G$34="",0,H18_控除後使用量/単位補正)),0)</f>
        <v>0</v>
      </c>
      <c r="BI34" s="129">
        <f>ROUND(IF($E$34="",0,IF($G$34="",0,H19_控除後使用量/単位補正)),0)</f>
        <v>0</v>
      </c>
      <c r="BJ34" s="129">
        <f>ROUND(IF($E$34="",0,IF($G$34="",0,H20_控除後使用量/単位補正)),0)</f>
        <v>0</v>
      </c>
      <c r="BK34" s="129">
        <f>ROUND(IF($E$34="",0,IF($G$34="",0,H21_控除後使用量/単位補正)),0)</f>
        <v>0</v>
      </c>
      <c r="BL34" s="129">
        <f>ROUND(IF($E$34="",0,IF($G$34="",0,H22_控除後使用量/単位補正)),0)</f>
        <v>0</v>
      </c>
      <c r="BM34" s="129">
        <f>ROUND(IF($E$34="",0,IF($G$34="",0,H23_控除後使用量/単位補正)),0)</f>
        <v>0</v>
      </c>
      <c r="BN34" s="129">
        <f>ROUND(IF($E$34="",0,IF($G$34="",0,H24_控除後使用量/単位補正)),0)</f>
        <v>0</v>
      </c>
      <c r="BO34" s="129">
        <f>ROUND(IF($E$34="",0,IF($G$34="",0,H25_控除後使用量/単位補正)),0)</f>
        <v>0</v>
      </c>
      <c r="BP34" s="129">
        <f>ROUND(IF($E$34="",0,IF($G$34="",0,H26_控除後使用量/単位補正)),0)</f>
        <v>0</v>
      </c>
      <c r="BQ34" s="386"/>
      <c r="BR34" s="18" t="str">
        <f>CONCATENATE("GJ/",BV34)</f>
        <v>GJ/</v>
      </c>
      <c r="BS34" s="386"/>
      <c r="BT34" s="131" t="s">
        <v>449</v>
      </c>
      <c r="BV34" s="37" t="str">
        <f>IF(G34="","",IF(G34=$BV$6,$BV$7,IF(G34=$BV$8,$BV$9,IF(G34=$BV$10,$BV$11,IF(G34=$BV$12,$BV$13,G34)))))</f>
        <v/>
      </c>
    </row>
    <row r="35" spans="3:74" ht="23.25" customHeight="1">
      <c r="C35" s="538" t="s">
        <v>310</v>
      </c>
      <c r="D35" s="530" t="s">
        <v>37</v>
      </c>
      <c r="E35" s="530"/>
      <c r="F35" s="530"/>
      <c r="G35" s="4" t="s">
        <v>173</v>
      </c>
      <c r="H35" s="3"/>
      <c r="I35" s="3"/>
      <c r="J35" s="15"/>
      <c r="K35" s="15"/>
      <c r="L35" s="30"/>
      <c r="M35" s="30"/>
      <c r="N35" s="30"/>
      <c r="O35" s="30"/>
      <c r="P35" s="30"/>
      <c r="Q35" s="30"/>
      <c r="R35" s="30"/>
      <c r="S35" s="30"/>
      <c r="T35" s="30"/>
      <c r="U35" s="30"/>
      <c r="V35" s="30"/>
      <c r="W35" s="30"/>
      <c r="X35" s="30"/>
      <c r="Y35" s="30"/>
      <c r="Z35" s="30"/>
      <c r="AA35" s="31"/>
      <c r="AB35" s="31"/>
      <c r="AC35" s="30"/>
      <c r="AD35" s="30"/>
      <c r="AE35" s="30"/>
      <c r="AF35" s="30"/>
      <c r="AG35" s="30"/>
      <c r="AH35" s="30"/>
      <c r="AI35" s="30"/>
      <c r="AJ35" s="30"/>
      <c r="AK35" s="30"/>
      <c r="AL35" s="30"/>
      <c r="AM35" s="30"/>
      <c r="AN35" s="30"/>
      <c r="AO35" s="30"/>
      <c r="AP35" s="129">
        <f t="shared" si="0"/>
        <v>0</v>
      </c>
      <c r="AQ35" s="129">
        <f t="shared" si="1"/>
        <v>0</v>
      </c>
      <c r="AR35" s="129">
        <f t="shared" si="2"/>
        <v>0</v>
      </c>
      <c r="AS35" s="129">
        <f t="shared" si="3"/>
        <v>0</v>
      </c>
      <c r="AT35" s="129">
        <f t="shared" si="4"/>
        <v>0</v>
      </c>
      <c r="AU35" s="129">
        <f t="shared" si="5"/>
        <v>0</v>
      </c>
      <c r="AV35" s="129">
        <f t="shared" si="6"/>
        <v>0</v>
      </c>
      <c r="AW35" s="129">
        <f t="shared" si="7"/>
        <v>0</v>
      </c>
      <c r="AX35" s="129">
        <f t="shared" si="8"/>
        <v>0</v>
      </c>
      <c r="AY35" s="129">
        <f t="shared" si="9"/>
        <v>0</v>
      </c>
      <c r="AZ35" s="129">
        <f t="shared" si="10"/>
        <v>0</v>
      </c>
      <c r="BA35" s="129">
        <f t="shared" si="11"/>
        <v>0</v>
      </c>
      <c r="BB35" s="129">
        <f t="shared" si="12"/>
        <v>0</v>
      </c>
      <c r="BC35" s="129">
        <f>VLOOKUP($G35,$BV$6:$BW$15,2,FALSE)</f>
        <v>1000</v>
      </c>
      <c r="BD35" s="129">
        <f t="shared" ref="BD35:BD46" si="27">ROUND(H14_控除後使用量/単位補正,0)</f>
        <v>0</v>
      </c>
      <c r="BE35" s="129">
        <f t="shared" ref="BE35:BE46" si="28">ROUND(H15_控除後使用量/単位補正,0)</f>
        <v>0</v>
      </c>
      <c r="BF35" s="129">
        <f t="shared" ref="BF35:BF46" si="29">ROUND(H16_控除後使用量/単位補正,0)</f>
        <v>0</v>
      </c>
      <c r="BG35" s="129">
        <f t="shared" ref="BG35:BG46" si="30">ROUND(H17_控除後使用量/単位補正,0)</f>
        <v>0</v>
      </c>
      <c r="BH35" s="129">
        <f t="shared" ref="BH35:BH46" si="31">ROUND(H18_控除後使用量/単位補正,0)</f>
        <v>0</v>
      </c>
      <c r="BI35" s="129">
        <f t="shared" ref="BI35:BI46" si="32">ROUND(H19_控除後使用量/単位補正,0)</f>
        <v>0</v>
      </c>
      <c r="BJ35" s="129">
        <f t="shared" ref="BJ35:BJ46" si="33">ROUND(H20_控除後使用量/単位補正,0)</f>
        <v>0</v>
      </c>
      <c r="BK35" s="129">
        <f t="shared" ref="BK35:BK46" si="34">ROUND(H21_控除後使用量/単位補正,0)</f>
        <v>0</v>
      </c>
      <c r="BL35" s="129">
        <f t="shared" ref="BL35:BL46" si="35">ROUND(H22_控除後使用量/単位補正,0)</f>
        <v>0</v>
      </c>
      <c r="BM35" s="129">
        <f t="shared" ref="BM35:BM46" si="36">ROUND(H23_控除後使用量/単位補正,0)</f>
        <v>0</v>
      </c>
      <c r="BN35" s="129">
        <f t="shared" ref="BN35:BN46" si="37">ROUND(H24_控除後使用量/単位補正,0)</f>
        <v>0</v>
      </c>
      <c r="BO35" s="129">
        <f t="shared" ref="BO35:BO46" si="38">ROUND(H25_控除後使用量/単位補正,0)</f>
        <v>0</v>
      </c>
      <c r="BP35" s="129">
        <f t="shared" ref="BP35:BP46" si="39">ROUND(H26_控除後使用量/単位補正,0)</f>
        <v>0</v>
      </c>
      <c r="BQ35" s="137">
        <v>1.02</v>
      </c>
      <c r="BR35" s="86" t="s">
        <v>142</v>
      </c>
      <c r="BS35" s="130">
        <v>0.06</v>
      </c>
      <c r="BT35" s="138" t="s">
        <v>450</v>
      </c>
    </row>
    <row r="36" spans="3:74" ht="23.25" customHeight="1">
      <c r="C36" s="538"/>
      <c r="D36" s="539" t="s">
        <v>38</v>
      </c>
      <c r="E36" s="539"/>
      <c r="F36" s="539"/>
      <c r="G36" s="4" t="s">
        <v>173</v>
      </c>
      <c r="H36" s="3"/>
      <c r="I36" s="3"/>
      <c r="J36" s="15"/>
      <c r="K36" s="15"/>
      <c r="L36" s="30"/>
      <c r="M36" s="30"/>
      <c r="N36" s="30"/>
      <c r="O36" s="30"/>
      <c r="P36" s="30"/>
      <c r="Q36" s="30"/>
      <c r="R36" s="30"/>
      <c r="S36" s="30"/>
      <c r="T36" s="30"/>
      <c r="U36" s="30"/>
      <c r="V36" s="30"/>
      <c r="W36" s="30"/>
      <c r="X36" s="30"/>
      <c r="Y36" s="30"/>
      <c r="Z36" s="30"/>
      <c r="AA36" s="31"/>
      <c r="AB36" s="31"/>
      <c r="AC36" s="30"/>
      <c r="AD36" s="30"/>
      <c r="AE36" s="30"/>
      <c r="AF36" s="30"/>
      <c r="AG36" s="30"/>
      <c r="AH36" s="30"/>
      <c r="AI36" s="30"/>
      <c r="AJ36" s="30"/>
      <c r="AK36" s="30"/>
      <c r="AL36" s="30"/>
      <c r="AM36" s="30"/>
      <c r="AN36" s="30"/>
      <c r="AO36" s="30"/>
      <c r="AP36" s="129">
        <f t="shared" si="0"/>
        <v>0</v>
      </c>
      <c r="AQ36" s="129">
        <f t="shared" si="1"/>
        <v>0</v>
      </c>
      <c r="AR36" s="129">
        <f t="shared" si="2"/>
        <v>0</v>
      </c>
      <c r="AS36" s="129">
        <f t="shared" si="3"/>
        <v>0</v>
      </c>
      <c r="AT36" s="129">
        <f t="shared" si="4"/>
        <v>0</v>
      </c>
      <c r="AU36" s="129">
        <f t="shared" si="5"/>
        <v>0</v>
      </c>
      <c r="AV36" s="129">
        <f t="shared" si="6"/>
        <v>0</v>
      </c>
      <c r="AW36" s="129">
        <f t="shared" si="7"/>
        <v>0</v>
      </c>
      <c r="AX36" s="129">
        <f t="shared" si="8"/>
        <v>0</v>
      </c>
      <c r="AY36" s="129">
        <f t="shared" si="9"/>
        <v>0</v>
      </c>
      <c r="AZ36" s="129">
        <f t="shared" si="10"/>
        <v>0</v>
      </c>
      <c r="BA36" s="129">
        <f t="shared" si="11"/>
        <v>0</v>
      </c>
      <c r="BB36" s="129">
        <f t="shared" si="12"/>
        <v>0</v>
      </c>
      <c r="BC36" s="129">
        <f>VLOOKUP($G36,$BV$6:$BW$15,2,FALSE)</f>
        <v>1000</v>
      </c>
      <c r="BD36" s="129">
        <f t="shared" si="27"/>
        <v>0</v>
      </c>
      <c r="BE36" s="129">
        <f t="shared" si="28"/>
        <v>0</v>
      </c>
      <c r="BF36" s="129">
        <f t="shared" si="29"/>
        <v>0</v>
      </c>
      <c r="BG36" s="129">
        <f t="shared" si="30"/>
        <v>0</v>
      </c>
      <c r="BH36" s="129">
        <f t="shared" si="31"/>
        <v>0</v>
      </c>
      <c r="BI36" s="129">
        <f t="shared" si="32"/>
        <v>0</v>
      </c>
      <c r="BJ36" s="129">
        <f t="shared" si="33"/>
        <v>0</v>
      </c>
      <c r="BK36" s="129">
        <f t="shared" si="34"/>
        <v>0</v>
      </c>
      <c r="BL36" s="129">
        <f t="shared" si="35"/>
        <v>0</v>
      </c>
      <c r="BM36" s="129">
        <f t="shared" si="36"/>
        <v>0</v>
      </c>
      <c r="BN36" s="129">
        <f t="shared" si="37"/>
        <v>0</v>
      </c>
      <c r="BO36" s="129">
        <f t="shared" si="38"/>
        <v>0</v>
      </c>
      <c r="BP36" s="129">
        <f t="shared" si="39"/>
        <v>0</v>
      </c>
      <c r="BQ36" s="137">
        <v>1.36</v>
      </c>
      <c r="BR36" s="122" t="s">
        <v>142</v>
      </c>
      <c r="BS36" s="130">
        <v>5.7000000000000002E-2</v>
      </c>
      <c r="BT36" s="138" t="s">
        <v>450</v>
      </c>
    </row>
    <row r="37" spans="3:74" ht="23.25" customHeight="1">
      <c r="C37" s="538"/>
      <c r="D37" s="530" t="s">
        <v>40</v>
      </c>
      <c r="E37" s="530"/>
      <c r="F37" s="530"/>
      <c r="G37" s="4" t="s">
        <v>173</v>
      </c>
      <c r="H37" s="3"/>
      <c r="I37" s="3"/>
      <c r="J37" s="15"/>
      <c r="K37" s="15"/>
      <c r="L37" s="30"/>
      <c r="M37" s="30"/>
      <c r="N37" s="30"/>
      <c r="O37" s="30"/>
      <c r="P37" s="30"/>
      <c r="Q37" s="30"/>
      <c r="R37" s="30"/>
      <c r="S37" s="30"/>
      <c r="T37" s="30"/>
      <c r="U37" s="30"/>
      <c r="V37" s="30"/>
      <c r="W37" s="30"/>
      <c r="X37" s="30"/>
      <c r="Y37" s="30"/>
      <c r="Z37" s="30"/>
      <c r="AA37" s="31"/>
      <c r="AB37" s="31"/>
      <c r="AC37" s="30"/>
      <c r="AD37" s="30"/>
      <c r="AE37" s="30"/>
      <c r="AF37" s="30"/>
      <c r="AG37" s="30"/>
      <c r="AH37" s="30"/>
      <c r="AI37" s="30"/>
      <c r="AJ37" s="30"/>
      <c r="AK37" s="30"/>
      <c r="AL37" s="30"/>
      <c r="AM37" s="30"/>
      <c r="AN37" s="30"/>
      <c r="AO37" s="30"/>
      <c r="AP37" s="129">
        <f t="shared" si="0"/>
        <v>0</v>
      </c>
      <c r="AQ37" s="129">
        <f t="shared" si="1"/>
        <v>0</v>
      </c>
      <c r="AR37" s="129">
        <f t="shared" si="2"/>
        <v>0</v>
      </c>
      <c r="AS37" s="129">
        <f t="shared" si="3"/>
        <v>0</v>
      </c>
      <c r="AT37" s="129">
        <f t="shared" si="4"/>
        <v>0</v>
      </c>
      <c r="AU37" s="129">
        <f t="shared" si="5"/>
        <v>0</v>
      </c>
      <c r="AV37" s="129">
        <f t="shared" si="6"/>
        <v>0</v>
      </c>
      <c r="AW37" s="129">
        <f t="shared" si="7"/>
        <v>0</v>
      </c>
      <c r="AX37" s="129">
        <f t="shared" si="8"/>
        <v>0</v>
      </c>
      <c r="AY37" s="129">
        <f t="shared" si="9"/>
        <v>0</v>
      </c>
      <c r="AZ37" s="129">
        <f t="shared" si="10"/>
        <v>0</v>
      </c>
      <c r="BA37" s="129">
        <f t="shared" si="11"/>
        <v>0</v>
      </c>
      <c r="BB37" s="129">
        <f t="shared" si="12"/>
        <v>0</v>
      </c>
      <c r="BC37" s="129">
        <f>VLOOKUP($G37,$BV$6:$BW$15,2,FALSE)</f>
        <v>1000</v>
      </c>
      <c r="BD37" s="129">
        <f t="shared" si="27"/>
        <v>0</v>
      </c>
      <c r="BE37" s="129">
        <f t="shared" si="28"/>
        <v>0</v>
      </c>
      <c r="BF37" s="129">
        <f t="shared" si="29"/>
        <v>0</v>
      </c>
      <c r="BG37" s="129">
        <f t="shared" si="30"/>
        <v>0</v>
      </c>
      <c r="BH37" s="129">
        <f t="shared" si="31"/>
        <v>0</v>
      </c>
      <c r="BI37" s="129">
        <f t="shared" si="32"/>
        <v>0</v>
      </c>
      <c r="BJ37" s="129">
        <f t="shared" si="33"/>
        <v>0</v>
      </c>
      <c r="BK37" s="129">
        <f t="shared" si="34"/>
        <v>0</v>
      </c>
      <c r="BL37" s="129">
        <f t="shared" si="35"/>
        <v>0</v>
      </c>
      <c r="BM37" s="129">
        <f t="shared" si="36"/>
        <v>0</v>
      </c>
      <c r="BN37" s="129">
        <f t="shared" si="37"/>
        <v>0</v>
      </c>
      <c r="BO37" s="129">
        <f t="shared" si="38"/>
        <v>0</v>
      </c>
      <c r="BP37" s="129">
        <f t="shared" si="39"/>
        <v>0</v>
      </c>
      <c r="BQ37" s="137">
        <v>1.36</v>
      </c>
      <c r="BR37" s="86" t="s">
        <v>142</v>
      </c>
      <c r="BS37" s="130">
        <v>5.7000000000000002E-2</v>
      </c>
      <c r="BT37" s="138" t="s">
        <v>450</v>
      </c>
    </row>
    <row r="38" spans="3:74" ht="23.25" customHeight="1">
      <c r="C38" s="538"/>
      <c r="D38" s="530" t="s">
        <v>39</v>
      </c>
      <c r="E38" s="530"/>
      <c r="F38" s="530"/>
      <c r="G38" s="4" t="s">
        <v>173</v>
      </c>
      <c r="H38" s="3"/>
      <c r="I38" s="3"/>
      <c r="J38" s="15"/>
      <c r="K38" s="15"/>
      <c r="L38" s="30"/>
      <c r="M38" s="30"/>
      <c r="N38" s="30"/>
      <c r="O38" s="30"/>
      <c r="P38" s="30"/>
      <c r="Q38" s="30"/>
      <c r="R38" s="30"/>
      <c r="S38" s="30"/>
      <c r="T38" s="30"/>
      <c r="U38" s="30"/>
      <c r="V38" s="30"/>
      <c r="W38" s="30"/>
      <c r="X38" s="30"/>
      <c r="Y38" s="30"/>
      <c r="Z38" s="30"/>
      <c r="AA38" s="31"/>
      <c r="AB38" s="31"/>
      <c r="AC38" s="30"/>
      <c r="AD38" s="30"/>
      <c r="AE38" s="30"/>
      <c r="AF38" s="30"/>
      <c r="AG38" s="30"/>
      <c r="AH38" s="30"/>
      <c r="AI38" s="30"/>
      <c r="AJ38" s="30"/>
      <c r="AK38" s="30"/>
      <c r="AL38" s="30"/>
      <c r="AM38" s="30"/>
      <c r="AN38" s="30"/>
      <c r="AO38" s="30"/>
      <c r="AP38" s="129">
        <f t="shared" si="0"/>
        <v>0</v>
      </c>
      <c r="AQ38" s="129">
        <f t="shared" si="1"/>
        <v>0</v>
      </c>
      <c r="AR38" s="129">
        <f t="shared" si="2"/>
        <v>0</v>
      </c>
      <c r="AS38" s="129">
        <f t="shared" si="3"/>
        <v>0</v>
      </c>
      <c r="AT38" s="129">
        <f t="shared" si="4"/>
        <v>0</v>
      </c>
      <c r="AU38" s="129">
        <f t="shared" si="5"/>
        <v>0</v>
      </c>
      <c r="AV38" s="129">
        <f t="shared" si="6"/>
        <v>0</v>
      </c>
      <c r="AW38" s="129">
        <f t="shared" si="7"/>
        <v>0</v>
      </c>
      <c r="AX38" s="129">
        <f t="shared" si="8"/>
        <v>0</v>
      </c>
      <c r="AY38" s="129">
        <f t="shared" si="9"/>
        <v>0</v>
      </c>
      <c r="AZ38" s="129">
        <f t="shared" si="10"/>
        <v>0</v>
      </c>
      <c r="BA38" s="129">
        <f t="shared" si="11"/>
        <v>0</v>
      </c>
      <c r="BB38" s="129">
        <f t="shared" si="12"/>
        <v>0</v>
      </c>
      <c r="BC38" s="129">
        <f>VLOOKUP($G38,$BV$6:$BW$15,2,FALSE)</f>
        <v>1000</v>
      </c>
      <c r="BD38" s="129">
        <f t="shared" si="27"/>
        <v>0</v>
      </c>
      <c r="BE38" s="129">
        <f t="shared" si="28"/>
        <v>0</v>
      </c>
      <c r="BF38" s="129">
        <f t="shared" si="29"/>
        <v>0</v>
      </c>
      <c r="BG38" s="129">
        <f t="shared" si="30"/>
        <v>0</v>
      </c>
      <c r="BH38" s="129">
        <f t="shared" si="31"/>
        <v>0</v>
      </c>
      <c r="BI38" s="129">
        <f t="shared" si="32"/>
        <v>0</v>
      </c>
      <c r="BJ38" s="129">
        <f t="shared" si="33"/>
        <v>0</v>
      </c>
      <c r="BK38" s="129">
        <f t="shared" si="34"/>
        <v>0</v>
      </c>
      <c r="BL38" s="129">
        <f t="shared" si="35"/>
        <v>0</v>
      </c>
      <c r="BM38" s="129">
        <f t="shared" si="36"/>
        <v>0</v>
      </c>
      <c r="BN38" s="129">
        <f t="shared" si="37"/>
        <v>0</v>
      </c>
      <c r="BO38" s="129">
        <f t="shared" si="38"/>
        <v>0</v>
      </c>
      <c r="BP38" s="129">
        <f t="shared" si="39"/>
        <v>0</v>
      </c>
      <c r="BQ38" s="137">
        <v>1.36</v>
      </c>
      <c r="BR38" s="86" t="s">
        <v>142</v>
      </c>
      <c r="BS38" s="130">
        <v>5.7000000000000002E-2</v>
      </c>
      <c r="BT38" s="138" t="s">
        <v>450</v>
      </c>
    </row>
    <row r="39" spans="3:74" ht="23.25" customHeight="1">
      <c r="C39" s="538"/>
      <c r="D39" s="530" t="s">
        <v>283</v>
      </c>
      <c r="E39" s="530"/>
      <c r="F39" s="530"/>
      <c r="G39" s="4" t="s">
        <v>173</v>
      </c>
      <c r="H39" s="3"/>
      <c r="I39" s="3"/>
      <c r="J39" s="15"/>
      <c r="K39" s="15"/>
      <c r="L39" s="30"/>
      <c r="M39" s="30"/>
      <c r="N39" s="30"/>
      <c r="O39" s="30"/>
      <c r="P39" s="30"/>
      <c r="Q39" s="30"/>
      <c r="R39" s="30"/>
      <c r="S39" s="30"/>
      <c r="T39" s="30"/>
      <c r="U39" s="30"/>
      <c r="V39" s="30"/>
      <c r="W39" s="30"/>
      <c r="X39" s="30"/>
      <c r="Y39" s="30"/>
      <c r="Z39" s="30"/>
      <c r="AA39" s="31"/>
      <c r="AB39" s="31"/>
      <c r="AC39" s="30"/>
      <c r="AD39" s="30"/>
      <c r="AE39" s="30"/>
      <c r="AF39" s="30"/>
      <c r="AG39" s="30"/>
      <c r="AH39" s="30"/>
      <c r="AI39" s="30"/>
      <c r="AJ39" s="30"/>
      <c r="AK39" s="30"/>
      <c r="AL39" s="30"/>
      <c r="AM39" s="30"/>
      <c r="AN39" s="30"/>
      <c r="AO39" s="30"/>
      <c r="AP39" s="129">
        <f t="shared" si="0"/>
        <v>0</v>
      </c>
      <c r="AQ39" s="129">
        <f t="shared" si="1"/>
        <v>0</v>
      </c>
      <c r="AR39" s="129">
        <f t="shared" si="2"/>
        <v>0</v>
      </c>
      <c r="AS39" s="129">
        <f t="shared" si="3"/>
        <v>0</v>
      </c>
      <c r="AT39" s="129">
        <f t="shared" si="4"/>
        <v>0</v>
      </c>
      <c r="AU39" s="129">
        <f t="shared" si="5"/>
        <v>0</v>
      </c>
      <c r="AV39" s="129">
        <f t="shared" si="6"/>
        <v>0</v>
      </c>
      <c r="AW39" s="129">
        <f t="shared" si="7"/>
        <v>0</v>
      </c>
      <c r="AX39" s="129">
        <f t="shared" si="8"/>
        <v>0</v>
      </c>
      <c r="AY39" s="129">
        <f t="shared" si="9"/>
        <v>0</v>
      </c>
      <c r="AZ39" s="129">
        <f t="shared" si="10"/>
        <v>0</v>
      </c>
      <c r="BA39" s="129">
        <f t="shared" si="11"/>
        <v>0</v>
      </c>
      <c r="BB39" s="129">
        <f t="shared" si="12"/>
        <v>0</v>
      </c>
      <c r="BC39" s="129">
        <f>VLOOKUP($G39,$BV$6:$BW$15,2,FALSE)</f>
        <v>1000</v>
      </c>
      <c r="BD39" s="129">
        <f t="shared" si="27"/>
        <v>0</v>
      </c>
      <c r="BE39" s="129">
        <f t="shared" si="28"/>
        <v>0</v>
      </c>
      <c r="BF39" s="129">
        <f t="shared" si="29"/>
        <v>0</v>
      </c>
      <c r="BG39" s="129">
        <f t="shared" si="30"/>
        <v>0</v>
      </c>
      <c r="BH39" s="129">
        <f t="shared" si="31"/>
        <v>0</v>
      </c>
      <c r="BI39" s="129">
        <f t="shared" si="32"/>
        <v>0</v>
      </c>
      <c r="BJ39" s="129">
        <f t="shared" si="33"/>
        <v>0</v>
      </c>
      <c r="BK39" s="129">
        <f t="shared" si="34"/>
        <v>0</v>
      </c>
      <c r="BL39" s="129">
        <f t="shared" si="35"/>
        <v>0</v>
      </c>
      <c r="BM39" s="129">
        <f t="shared" si="36"/>
        <v>0</v>
      </c>
      <c r="BN39" s="129">
        <f t="shared" si="37"/>
        <v>0</v>
      </c>
      <c r="BO39" s="129">
        <f t="shared" si="38"/>
        <v>0</v>
      </c>
      <c r="BP39" s="129">
        <f t="shared" si="39"/>
        <v>0</v>
      </c>
      <c r="BQ39" s="516"/>
      <c r="BR39" s="516"/>
      <c r="BS39" s="130">
        <v>5.7000000000000002E-2</v>
      </c>
      <c r="BT39" s="138" t="s">
        <v>451</v>
      </c>
    </row>
    <row r="40" spans="3:74" ht="23.25" customHeight="1">
      <c r="C40" s="531" t="s">
        <v>143</v>
      </c>
      <c r="D40" s="529" t="s">
        <v>362</v>
      </c>
      <c r="E40" s="515" t="s">
        <v>42</v>
      </c>
      <c r="F40" s="515"/>
      <c r="G40" s="16" t="s">
        <v>172</v>
      </c>
      <c r="H40" s="3"/>
      <c r="I40" s="3"/>
      <c r="J40" s="15"/>
      <c r="K40" s="15"/>
      <c r="L40" s="30"/>
      <c r="M40" s="30"/>
      <c r="N40" s="30"/>
      <c r="O40" s="30"/>
      <c r="P40" s="30"/>
      <c r="Q40" s="30"/>
      <c r="R40" s="30"/>
      <c r="S40" s="30"/>
      <c r="T40" s="30"/>
      <c r="U40" s="30"/>
      <c r="V40" s="30"/>
      <c r="W40" s="30"/>
      <c r="X40" s="30"/>
      <c r="Y40" s="30"/>
      <c r="Z40" s="30"/>
      <c r="AA40" s="31"/>
      <c r="AB40" s="31"/>
      <c r="AC40" s="30"/>
      <c r="AD40" s="30"/>
      <c r="AE40" s="30"/>
      <c r="AF40" s="30"/>
      <c r="AG40" s="30"/>
      <c r="AH40" s="30"/>
      <c r="AI40" s="30"/>
      <c r="AJ40" s="30"/>
      <c r="AK40" s="30"/>
      <c r="AL40" s="30"/>
      <c r="AM40" s="30"/>
      <c r="AN40" s="30"/>
      <c r="AO40" s="30"/>
      <c r="AP40" s="129">
        <f t="shared" si="0"/>
        <v>0</v>
      </c>
      <c r="AQ40" s="129">
        <f t="shared" si="1"/>
        <v>0</v>
      </c>
      <c r="AR40" s="129">
        <f t="shared" si="2"/>
        <v>0</v>
      </c>
      <c r="AS40" s="129">
        <f t="shared" si="3"/>
        <v>0</v>
      </c>
      <c r="AT40" s="129">
        <f t="shared" si="4"/>
        <v>0</v>
      </c>
      <c r="AU40" s="129">
        <f t="shared" si="5"/>
        <v>0</v>
      </c>
      <c r="AV40" s="129">
        <f t="shared" si="6"/>
        <v>0</v>
      </c>
      <c r="AW40" s="129">
        <f t="shared" si="7"/>
        <v>0</v>
      </c>
      <c r="AX40" s="129">
        <f t="shared" si="8"/>
        <v>0</v>
      </c>
      <c r="AY40" s="129">
        <f t="shared" si="9"/>
        <v>0</v>
      </c>
      <c r="AZ40" s="129">
        <f t="shared" si="10"/>
        <v>0</v>
      </c>
      <c r="BA40" s="129">
        <f t="shared" si="11"/>
        <v>0</v>
      </c>
      <c r="BB40" s="129">
        <f t="shared" si="12"/>
        <v>0</v>
      </c>
      <c r="BC40" s="129">
        <f>VLOOKUP($G40,$BV$6:$BW$17,2,FALSE)</f>
        <v>1000</v>
      </c>
      <c r="BD40" s="129">
        <f t="shared" si="27"/>
        <v>0</v>
      </c>
      <c r="BE40" s="129">
        <f t="shared" si="28"/>
        <v>0</v>
      </c>
      <c r="BF40" s="129">
        <f t="shared" si="29"/>
        <v>0</v>
      </c>
      <c r="BG40" s="129">
        <f t="shared" si="30"/>
        <v>0</v>
      </c>
      <c r="BH40" s="129">
        <f t="shared" si="31"/>
        <v>0</v>
      </c>
      <c r="BI40" s="129">
        <f t="shared" si="32"/>
        <v>0</v>
      </c>
      <c r="BJ40" s="129">
        <f t="shared" si="33"/>
        <v>0</v>
      </c>
      <c r="BK40" s="129">
        <f t="shared" si="34"/>
        <v>0</v>
      </c>
      <c r="BL40" s="129">
        <f t="shared" si="35"/>
        <v>0</v>
      </c>
      <c r="BM40" s="129">
        <f t="shared" si="36"/>
        <v>0</v>
      </c>
      <c r="BN40" s="129">
        <f t="shared" si="37"/>
        <v>0</v>
      </c>
      <c r="BO40" s="129">
        <f t="shared" si="38"/>
        <v>0</v>
      </c>
      <c r="BP40" s="129">
        <f t="shared" si="39"/>
        <v>0</v>
      </c>
      <c r="BQ40" s="130">
        <v>9.9700000000000006</v>
      </c>
      <c r="BR40" s="122" t="s">
        <v>156</v>
      </c>
      <c r="BS40" s="130">
        <v>0.38600000000000001</v>
      </c>
      <c r="BT40" s="138" t="s">
        <v>452</v>
      </c>
    </row>
    <row r="41" spans="3:74" ht="23.25" customHeight="1">
      <c r="C41" s="531"/>
      <c r="D41" s="519"/>
      <c r="E41" s="515" t="s">
        <v>44</v>
      </c>
      <c r="F41" s="515"/>
      <c r="G41" s="16" t="s">
        <v>172</v>
      </c>
      <c r="H41" s="3"/>
      <c r="I41" s="3"/>
      <c r="J41" s="15"/>
      <c r="K41" s="15"/>
      <c r="L41" s="30"/>
      <c r="M41" s="30"/>
      <c r="N41" s="30"/>
      <c r="O41" s="30"/>
      <c r="P41" s="30"/>
      <c r="Q41" s="30"/>
      <c r="R41" s="30"/>
      <c r="S41" s="30"/>
      <c r="T41" s="30"/>
      <c r="U41" s="30"/>
      <c r="V41" s="30"/>
      <c r="W41" s="30"/>
      <c r="X41" s="30"/>
      <c r="Y41" s="30"/>
      <c r="Z41" s="30"/>
      <c r="AA41" s="31"/>
      <c r="AB41" s="31"/>
      <c r="AC41" s="30"/>
      <c r="AD41" s="30"/>
      <c r="AE41" s="30"/>
      <c r="AF41" s="30"/>
      <c r="AG41" s="30"/>
      <c r="AH41" s="30"/>
      <c r="AI41" s="30"/>
      <c r="AJ41" s="30"/>
      <c r="AK41" s="30"/>
      <c r="AL41" s="30"/>
      <c r="AM41" s="30"/>
      <c r="AN41" s="30"/>
      <c r="AO41" s="30"/>
      <c r="AP41" s="129">
        <f t="shared" si="0"/>
        <v>0</v>
      </c>
      <c r="AQ41" s="129">
        <f t="shared" si="1"/>
        <v>0</v>
      </c>
      <c r="AR41" s="129">
        <f t="shared" si="2"/>
        <v>0</v>
      </c>
      <c r="AS41" s="129">
        <f t="shared" si="3"/>
        <v>0</v>
      </c>
      <c r="AT41" s="129">
        <f t="shared" si="4"/>
        <v>0</v>
      </c>
      <c r="AU41" s="129">
        <f t="shared" si="5"/>
        <v>0</v>
      </c>
      <c r="AV41" s="129">
        <f t="shared" si="6"/>
        <v>0</v>
      </c>
      <c r="AW41" s="129">
        <f t="shared" si="7"/>
        <v>0</v>
      </c>
      <c r="AX41" s="129">
        <f t="shared" si="8"/>
        <v>0</v>
      </c>
      <c r="AY41" s="129">
        <f t="shared" si="9"/>
        <v>0</v>
      </c>
      <c r="AZ41" s="129">
        <f t="shared" si="10"/>
        <v>0</v>
      </c>
      <c r="BA41" s="129">
        <f t="shared" si="11"/>
        <v>0</v>
      </c>
      <c r="BB41" s="129">
        <f t="shared" si="12"/>
        <v>0</v>
      </c>
      <c r="BC41" s="129">
        <f>VLOOKUP($G41,$BV$6:$BW$17,2,FALSE)</f>
        <v>1000</v>
      </c>
      <c r="BD41" s="129">
        <f t="shared" si="27"/>
        <v>0</v>
      </c>
      <c r="BE41" s="129">
        <f t="shared" si="28"/>
        <v>0</v>
      </c>
      <c r="BF41" s="129">
        <f t="shared" si="29"/>
        <v>0</v>
      </c>
      <c r="BG41" s="129">
        <f t="shared" si="30"/>
        <v>0</v>
      </c>
      <c r="BH41" s="129">
        <f t="shared" si="31"/>
        <v>0</v>
      </c>
      <c r="BI41" s="129">
        <f t="shared" si="32"/>
        <v>0</v>
      </c>
      <c r="BJ41" s="129">
        <f t="shared" si="33"/>
        <v>0</v>
      </c>
      <c r="BK41" s="129">
        <f t="shared" si="34"/>
        <v>0</v>
      </c>
      <c r="BL41" s="129">
        <f t="shared" si="35"/>
        <v>0</v>
      </c>
      <c r="BM41" s="129">
        <f t="shared" si="36"/>
        <v>0</v>
      </c>
      <c r="BN41" s="129">
        <f t="shared" si="37"/>
        <v>0</v>
      </c>
      <c r="BO41" s="129">
        <f t="shared" si="38"/>
        <v>0</v>
      </c>
      <c r="BP41" s="129">
        <f t="shared" si="39"/>
        <v>0</v>
      </c>
      <c r="BQ41" s="130">
        <v>9.2799999999999994</v>
      </c>
      <c r="BR41" s="122" t="s">
        <v>156</v>
      </c>
      <c r="BS41" s="130">
        <v>0.38600000000000001</v>
      </c>
      <c r="BT41" s="138" t="s">
        <v>452</v>
      </c>
    </row>
    <row r="42" spans="3:74" ht="23.25" customHeight="1">
      <c r="C42" s="531"/>
      <c r="D42" s="520" t="s">
        <v>45</v>
      </c>
      <c r="E42" s="520"/>
      <c r="F42" s="520"/>
      <c r="G42" s="16" t="s">
        <v>172</v>
      </c>
      <c r="H42" s="3"/>
      <c r="I42" s="3"/>
      <c r="J42" s="15"/>
      <c r="K42" s="15"/>
      <c r="L42" s="30"/>
      <c r="M42" s="30"/>
      <c r="N42" s="30"/>
      <c r="O42" s="30"/>
      <c r="P42" s="30"/>
      <c r="Q42" s="30"/>
      <c r="R42" s="30"/>
      <c r="S42" s="30"/>
      <c r="T42" s="30"/>
      <c r="U42" s="30"/>
      <c r="V42" s="30"/>
      <c r="W42" s="30"/>
      <c r="X42" s="30"/>
      <c r="Y42" s="30"/>
      <c r="Z42" s="30"/>
      <c r="AA42" s="31"/>
      <c r="AB42" s="31"/>
      <c r="AC42" s="30"/>
      <c r="AD42" s="30"/>
      <c r="AE42" s="30"/>
      <c r="AF42" s="30"/>
      <c r="AG42" s="30"/>
      <c r="AH42" s="30"/>
      <c r="AI42" s="30"/>
      <c r="AJ42" s="30"/>
      <c r="AK42" s="30"/>
      <c r="AL42" s="30"/>
      <c r="AM42" s="30"/>
      <c r="AN42" s="30"/>
      <c r="AO42" s="30"/>
      <c r="AP42" s="129">
        <f t="shared" si="0"/>
        <v>0</v>
      </c>
      <c r="AQ42" s="129">
        <f t="shared" si="1"/>
        <v>0</v>
      </c>
      <c r="AR42" s="129">
        <f t="shared" si="2"/>
        <v>0</v>
      </c>
      <c r="AS42" s="129">
        <f t="shared" si="3"/>
        <v>0</v>
      </c>
      <c r="AT42" s="129">
        <f t="shared" si="4"/>
        <v>0</v>
      </c>
      <c r="AU42" s="129">
        <f t="shared" si="5"/>
        <v>0</v>
      </c>
      <c r="AV42" s="129">
        <f t="shared" si="6"/>
        <v>0</v>
      </c>
      <c r="AW42" s="129">
        <f t="shared" si="7"/>
        <v>0</v>
      </c>
      <c r="AX42" s="129">
        <f t="shared" si="8"/>
        <v>0</v>
      </c>
      <c r="AY42" s="129">
        <f t="shared" si="9"/>
        <v>0</v>
      </c>
      <c r="AZ42" s="129">
        <f t="shared" si="10"/>
        <v>0</v>
      </c>
      <c r="BA42" s="129">
        <f t="shared" si="11"/>
        <v>0</v>
      </c>
      <c r="BB42" s="129">
        <f t="shared" si="12"/>
        <v>0</v>
      </c>
      <c r="BC42" s="129">
        <f>VLOOKUP($G42,$BV$6:$BW$17,2,FALSE)</f>
        <v>1000</v>
      </c>
      <c r="BD42" s="129">
        <f t="shared" si="27"/>
        <v>0</v>
      </c>
      <c r="BE42" s="129">
        <f t="shared" si="28"/>
        <v>0</v>
      </c>
      <c r="BF42" s="129">
        <f t="shared" si="29"/>
        <v>0</v>
      </c>
      <c r="BG42" s="129">
        <f t="shared" si="30"/>
        <v>0</v>
      </c>
      <c r="BH42" s="129">
        <f t="shared" si="31"/>
        <v>0</v>
      </c>
      <c r="BI42" s="129">
        <f t="shared" si="32"/>
        <v>0</v>
      </c>
      <c r="BJ42" s="129">
        <f t="shared" si="33"/>
        <v>0</v>
      </c>
      <c r="BK42" s="129">
        <f t="shared" si="34"/>
        <v>0</v>
      </c>
      <c r="BL42" s="129">
        <f t="shared" si="35"/>
        <v>0</v>
      </c>
      <c r="BM42" s="129">
        <f t="shared" si="36"/>
        <v>0</v>
      </c>
      <c r="BN42" s="129">
        <f t="shared" si="37"/>
        <v>0</v>
      </c>
      <c r="BO42" s="129">
        <f t="shared" si="38"/>
        <v>0</v>
      </c>
      <c r="BP42" s="129">
        <f t="shared" si="39"/>
        <v>0</v>
      </c>
      <c r="BQ42" s="139">
        <v>9.76</v>
      </c>
      <c r="BR42" s="49" t="s">
        <v>156</v>
      </c>
      <c r="BS42" s="85">
        <v>0.38600000000000001</v>
      </c>
      <c r="BT42" s="140" t="s">
        <v>452</v>
      </c>
    </row>
    <row r="43" spans="3:74" ht="23.25" customHeight="1">
      <c r="C43" s="531"/>
      <c r="D43" s="519" t="s">
        <v>99</v>
      </c>
      <c r="E43" s="519"/>
      <c r="F43" s="519"/>
      <c r="G43" s="16" t="s">
        <v>172</v>
      </c>
      <c r="H43" s="3"/>
      <c r="I43" s="3"/>
      <c r="J43" s="15"/>
      <c r="K43" s="15"/>
      <c r="L43" s="30"/>
      <c r="M43" s="30"/>
      <c r="N43" s="30"/>
      <c r="O43" s="30"/>
      <c r="P43" s="30"/>
      <c r="Q43" s="30"/>
      <c r="R43" s="30"/>
      <c r="S43" s="30"/>
      <c r="T43" s="30"/>
      <c r="U43" s="30"/>
      <c r="V43" s="30"/>
      <c r="W43" s="30"/>
      <c r="X43" s="30"/>
      <c r="Y43" s="141"/>
      <c r="Z43" s="141"/>
      <c r="AA43" s="141"/>
      <c r="AB43" s="141"/>
      <c r="AC43" s="141"/>
      <c r="AD43" s="141"/>
      <c r="AE43" s="141"/>
      <c r="AF43" s="141"/>
      <c r="AG43" s="141"/>
      <c r="AH43" s="141"/>
      <c r="AI43" s="141"/>
      <c r="AJ43" s="141"/>
      <c r="AK43" s="141"/>
      <c r="AL43" s="141"/>
      <c r="AM43" s="141"/>
      <c r="AN43" s="141"/>
      <c r="AO43" s="141"/>
      <c r="AP43" s="129">
        <f t="shared" si="0"/>
        <v>0</v>
      </c>
      <c r="AQ43" s="129">
        <f t="shared" si="1"/>
        <v>0</v>
      </c>
      <c r="AR43" s="129">
        <f t="shared" si="2"/>
        <v>0</v>
      </c>
      <c r="AS43" s="129">
        <f t="shared" si="3"/>
        <v>0</v>
      </c>
      <c r="AT43" s="129">
        <f t="shared" si="4"/>
        <v>0</v>
      </c>
      <c r="AU43" s="129">
        <f t="shared" si="5"/>
        <v>0</v>
      </c>
      <c r="AV43" s="129">
        <f t="shared" si="6"/>
        <v>0</v>
      </c>
      <c r="AW43" s="129">
        <f t="shared" si="7"/>
        <v>0</v>
      </c>
      <c r="AX43" s="129">
        <f t="shared" si="8"/>
        <v>0</v>
      </c>
      <c r="AY43" s="129">
        <f t="shared" si="9"/>
        <v>0</v>
      </c>
      <c r="AZ43" s="129">
        <f t="shared" si="10"/>
        <v>0</v>
      </c>
      <c r="BA43" s="129">
        <f t="shared" si="11"/>
        <v>0</v>
      </c>
      <c r="BB43" s="129">
        <f t="shared" si="12"/>
        <v>0</v>
      </c>
      <c r="BC43" s="129">
        <f>VLOOKUP($G43,$BV$6:$BW$17,2,FALSE)</f>
        <v>1000</v>
      </c>
      <c r="BD43" s="129">
        <f t="shared" si="27"/>
        <v>0</v>
      </c>
      <c r="BE43" s="129">
        <f t="shared" si="28"/>
        <v>0</v>
      </c>
      <c r="BF43" s="129">
        <f t="shared" si="29"/>
        <v>0</v>
      </c>
      <c r="BG43" s="129">
        <f t="shared" si="30"/>
        <v>0</v>
      </c>
      <c r="BH43" s="129">
        <f t="shared" si="31"/>
        <v>0</v>
      </c>
      <c r="BI43" s="129">
        <f t="shared" si="32"/>
        <v>0</v>
      </c>
      <c r="BJ43" s="129">
        <f t="shared" si="33"/>
        <v>0</v>
      </c>
      <c r="BK43" s="129">
        <f t="shared" si="34"/>
        <v>0</v>
      </c>
      <c r="BL43" s="129">
        <f t="shared" si="35"/>
        <v>0</v>
      </c>
      <c r="BM43" s="129">
        <f t="shared" si="36"/>
        <v>0</v>
      </c>
      <c r="BN43" s="129">
        <f t="shared" si="37"/>
        <v>0</v>
      </c>
      <c r="BO43" s="129">
        <f t="shared" si="38"/>
        <v>0</v>
      </c>
      <c r="BP43" s="129">
        <f t="shared" si="39"/>
        <v>0</v>
      </c>
      <c r="BQ43" s="516"/>
      <c r="BR43" s="516"/>
      <c r="BS43" s="49">
        <v>0.38600000000000001</v>
      </c>
      <c r="BT43" s="140" t="s">
        <v>452</v>
      </c>
    </row>
    <row r="44" spans="3:74" ht="23.25" customHeight="1">
      <c r="C44" s="531"/>
      <c r="D44" s="519" t="s">
        <v>113</v>
      </c>
      <c r="E44" s="519"/>
      <c r="F44" s="519"/>
      <c r="G44" s="16" t="s">
        <v>172</v>
      </c>
      <c r="H44" s="3"/>
      <c r="I44" s="3"/>
      <c r="J44" s="15"/>
      <c r="K44" s="15"/>
      <c r="L44" s="30"/>
      <c r="M44" s="30"/>
      <c r="N44" s="30"/>
      <c r="O44" s="30"/>
      <c r="P44" s="30"/>
      <c r="Q44" s="30"/>
      <c r="R44" s="30"/>
      <c r="S44" s="30"/>
      <c r="T44" s="30"/>
      <c r="U44" s="30"/>
      <c r="V44" s="30"/>
      <c r="W44" s="30"/>
      <c r="X44" s="30"/>
      <c r="Y44" s="141"/>
      <c r="Z44" s="141"/>
      <c r="AA44" s="141"/>
      <c r="AB44" s="141"/>
      <c r="AC44" s="141"/>
      <c r="AD44" s="141"/>
      <c r="AE44" s="141"/>
      <c r="AF44" s="141"/>
      <c r="AG44" s="141"/>
      <c r="AH44" s="141"/>
      <c r="AI44" s="141"/>
      <c r="AJ44" s="141"/>
      <c r="AK44" s="141"/>
      <c r="AL44" s="141"/>
      <c r="AM44" s="141"/>
      <c r="AN44" s="141"/>
      <c r="AO44" s="141"/>
      <c r="AP44" s="129">
        <f t="shared" si="0"/>
        <v>0</v>
      </c>
      <c r="AQ44" s="129">
        <f t="shared" si="1"/>
        <v>0</v>
      </c>
      <c r="AR44" s="129">
        <f t="shared" si="2"/>
        <v>0</v>
      </c>
      <c r="AS44" s="129">
        <f t="shared" si="3"/>
        <v>0</v>
      </c>
      <c r="AT44" s="129">
        <f t="shared" si="4"/>
        <v>0</v>
      </c>
      <c r="AU44" s="129">
        <f t="shared" si="5"/>
        <v>0</v>
      </c>
      <c r="AV44" s="129">
        <f t="shared" si="6"/>
        <v>0</v>
      </c>
      <c r="AW44" s="129">
        <f t="shared" si="7"/>
        <v>0</v>
      </c>
      <c r="AX44" s="129">
        <f t="shared" si="8"/>
        <v>0</v>
      </c>
      <c r="AY44" s="129">
        <f t="shared" si="9"/>
        <v>0</v>
      </c>
      <c r="AZ44" s="129">
        <f t="shared" si="10"/>
        <v>0</v>
      </c>
      <c r="BA44" s="129">
        <f t="shared" si="11"/>
        <v>0</v>
      </c>
      <c r="BB44" s="129">
        <f t="shared" si="12"/>
        <v>0</v>
      </c>
      <c r="BC44" s="129">
        <f>VLOOKUP($G44,$BV$6:$BW$17,2,FALSE)</f>
        <v>1000</v>
      </c>
      <c r="BD44" s="129">
        <f t="shared" si="27"/>
        <v>0</v>
      </c>
      <c r="BE44" s="129">
        <f t="shared" si="28"/>
        <v>0</v>
      </c>
      <c r="BF44" s="129">
        <f t="shared" si="29"/>
        <v>0</v>
      </c>
      <c r="BG44" s="129">
        <f t="shared" si="30"/>
        <v>0</v>
      </c>
      <c r="BH44" s="129">
        <f t="shared" si="31"/>
        <v>0</v>
      </c>
      <c r="BI44" s="129">
        <f t="shared" si="32"/>
        <v>0</v>
      </c>
      <c r="BJ44" s="129">
        <f t="shared" si="33"/>
        <v>0</v>
      </c>
      <c r="BK44" s="129">
        <f t="shared" si="34"/>
        <v>0</v>
      </c>
      <c r="BL44" s="129">
        <f t="shared" si="35"/>
        <v>0</v>
      </c>
      <c r="BM44" s="129">
        <f t="shared" si="36"/>
        <v>0</v>
      </c>
      <c r="BN44" s="129">
        <f t="shared" si="37"/>
        <v>0</v>
      </c>
      <c r="BO44" s="129">
        <f t="shared" si="38"/>
        <v>0</v>
      </c>
      <c r="BP44" s="129">
        <f t="shared" si="39"/>
        <v>0</v>
      </c>
      <c r="BQ44" s="516"/>
      <c r="BR44" s="516"/>
      <c r="BS44" s="49">
        <v>-0.193</v>
      </c>
      <c r="BT44" s="140" t="s">
        <v>452</v>
      </c>
    </row>
    <row r="45" spans="3:74" ht="23.25" customHeight="1">
      <c r="C45" s="528" t="s">
        <v>46</v>
      </c>
      <c r="D45" s="520" t="s">
        <v>47</v>
      </c>
      <c r="E45" s="520"/>
      <c r="F45" s="520"/>
      <c r="G45" s="142" t="s">
        <v>157</v>
      </c>
      <c r="H45" s="3"/>
      <c r="I45" s="11"/>
      <c r="J45" s="11"/>
      <c r="K45" s="11"/>
      <c r="L45" s="141"/>
      <c r="M45" s="141"/>
      <c r="N45" s="141"/>
      <c r="O45" s="141"/>
      <c r="P45" s="141"/>
      <c r="Q45" s="141"/>
      <c r="R45" s="141"/>
      <c r="S45" s="141"/>
      <c r="T45" s="141"/>
      <c r="U45" s="141"/>
      <c r="V45" s="141"/>
      <c r="W45" s="141"/>
      <c r="X45" s="141"/>
      <c r="Y45" s="30"/>
      <c r="Z45" s="30"/>
      <c r="AA45" s="31"/>
      <c r="AB45" s="31"/>
      <c r="AC45" s="143">
        <f>燃料単位換算!W56</f>
        <v>0</v>
      </c>
      <c r="AD45" s="143">
        <f>燃料単位換算!X56</f>
        <v>0</v>
      </c>
      <c r="AE45" s="143">
        <f>燃料単位換算!Y56</f>
        <v>0</v>
      </c>
      <c r="AF45" s="143">
        <f>燃料単位換算!Z56</f>
        <v>0</v>
      </c>
      <c r="AG45" s="143">
        <f>燃料単位換算!AA56</f>
        <v>0</v>
      </c>
      <c r="AH45" s="143">
        <f>燃料単位換算!AB56</f>
        <v>0</v>
      </c>
      <c r="AI45" s="143">
        <f>燃料単位換算!AC56</f>
        <v>0</v>
      </c>
      <c r="AJ45" s="143">
        <f>燃料単位換算!AD56</f>
        <v>0</v>
      </c>
      <c r="AK45" s="143">
        <f>燃料単位換算!AE56</f>
        <v>0</v>
      </c>
      <c r="AL45" s="143">
        <f>燃料単位換算!AF56</f>
        <v>0</v>
      </c>
      <c r="AM45" s="143">
        <f>燃料単位換算!AG56</f>
        <v>0</v>
      </c>
      <c r="AN45" s="143">
        <f>燃料単位換算!AH56</f>
        <v>0</v>
      </c>
      <c r="AO45" s="143">
        <f>燃料単位換算!AI56</f>
        <v>0</v>
      </c>
      <c r="AP45" s="129">
        <f>AC45</f>
        <v>0</v>
      </c>
      <c r="AQ45" s="129">
        <f t="shared" ref="AQ45:BB46" si="40">AD45</f>
        <v>0</v>
      </c>
      <c r="AR45" s="129">
        <f t="shared" si="40"/>
        <v>0</v>
      </c>
      <c r="AS45" s="129">
        <f t="shared" si="40"/>
        <v>0</v>
      </c>
      <c r="AT45" s="129">
        <f t="shared" si="40"/>
        <v>0</v>
      </c>
      <c r="AU45" s="129">
        <f t="shared" si="40"/>
        <v>0</v>
      </c>
      <c r="AV45" s="129">
        <f t="shared" si="40"/>
        <v>0</v>
      </c>
      <c r="AW45" s="129">
        <f t="shared" si="40"/>
        <v>0</v>
      </c>
      <c r="AX45" s="129">
        <f t="shared" si="40"/>
        <v>0</v>
      </c>
      <c r="AY45" s="129">
        <f t="shared" si="40"/>
        <v>0</v>
      </c>
      <c r="AZ45" s="129">
        <f t="shared" si="40"/>
        <v>0</v>
      </c>
      <c r="BA45" s="129">
        <f t="shared" si="40"/>
        <v>0</v>
      </c>
      <c r="BB45" s="129">
        <f t="shared" si="40"/>
        <v>0</v>
      </c>
      <c r="BC45" s="129">
        <f>VLOOKUP($G45,$BV$6:$BW$15,2,FALSE)</f>
        <v>1</v>
      </c>
      <c r="BD45" s="129">
        <f t="shared" si="27"/>
        <v>0</v>
      </c>
      <c r="BE45" s="129">
        <f t="shared" si="28"/>
        <v>0</v>
      </c>
      <c r="BF45" s="129">
        <f t="shared" si="29"/>
        <v>0</v>
      </c>
      <c r="BG45" s="129">
        <f t="shared" si="30"/>
        <v>0</v>
      </c>
      <c r="BH45" s="129">
        <f t="shared" si="31"/>
        <v>0</v>
      </c>
      <c r="BI45" s="129">
        <f t="shared" si="32"/>
        <v>0</v>
      </c>
      <c r="BJ45" s="129">
        <f t="shared" si="33"/>
        <v>0</v>
      </c>
      <c r="BK45" s="129">
        <f t="shared" si="34"/>
        <v>0</v>
      </c>
      <c r="BL45" s="129">
        <f t="shared" si="35"/>
        <v>0</v>
      </c>
      <c r="BM45" s="129">
        <f t="shared" si="36"/>
        <v>0</v>
      </c>
      <c r="BN45" s="129">
        <f t="shared" si="37"/>
        <v>0</v>
      </c>
      <c r="BO45" s="129">
        <f t="shared" si="38"/>
        <v>0</v>
      </c>
      <c r="BP45" s="129">
        <f t="shared" si="39"/>
        <v>0</v>
      </c>
      <c r="BQ45" s="516"/>
      <c r="BR45" s="516"/>
      <c r="BS45" s="144"/>
      <c r="BT45" s="145"/>
    </row>
    <row r="46" spans="3:74" ht="23.25" customHeight="1">
      <c r="C46" s="528"/>
      <c r="D46" s="520" t="s">
        <v>48</v>
      </c>
      <c r="E46" s="520"/>
      <c r="F46" s="520"/>
      <c r="G46" s="142" t="s">
        <v>167</v>
      </c>
      <c r="H46" s="3"/>
      <c r="I46" s="11"/>
      <c r="J46" s="11"/>
      <c r="K46" s="11"/>
      <c r="L46" s="141"/>
      <c r="M46" s="141"/>
      <c r="N46" s="141"/>
      <c r="O46" s="141"/>
      <c r="P46" s="141"/>
      <c r="Q46" s="141"/>
      <c r="R46" s="141"/>
      <c r="S46" s="141"/>
      <c r="T46" s="141"/>
      <c r="U46" s="141"/>
      <c r="V46" s="141"/>
      <c r="W46" s="141"/>
      <c r="X46" s="141"/>
      <c r="Y46" s="30"/>
      <c r="Z46" s="30"/>
      <c r="AA46" s="31"/>
      <c r="AB46" s="31"/>
      <c r="AC46" s="143">
        <f>燃料単位換算!W54</f>
        <v>0</v>
      </c>
      <c r="AD46" s="143">
        <f>燃料単位換算!X54</f>
        <v>0</v>
      </c>
      <c r="AE46" s="143">
        <f>燃料単位換算!Y54</f>
        <v>0</v>
      </c>
      <c r="AF46" s="143">
        <f>燃料単位換算!Z54</f>
        <v>0</v>
      </c>
      <c r="AG46" s="143">
        <f>燃料単位換算!AA54</f>
        <v>0</v>
      </c>
      <c r="AH46" s="143">
        <f>燃料単位換算!AB54</f>
        <v>0</v>
      </c>
      <c r="AI46" s="143">
        <f>燃料単位換算!AC54</f>
        <v>0</v>
      </c>
      <c r="AJ46" s="143">
        <f>燃料単位換算!AD54</f>
        <v>0</v>
      </c>
      <c r="AK46" s="143">
        <f>燃料単位換算!AE54</f>
        <v>0</v>
      </c>
      <c r="AL46" s="143">
        <f>燃料単位換算!AF54</f>
        <v>0</v>
      </c>
      <c r="AM46" s="143">
        <f>燃料単位換算!AG54</f>
        <v>0</v>
      </c>
      <c r="AN46" s="143">
        <f>燃料単位換算!AH54</f>
        <v>0</v>
      </c>
      <c r="AO46" s="143">
        <f>燃料単位換算!AI54</f>
        <v>0</v>
      </c>
      <c r="AP46" s="143">
        <f>AC46</f>
        <v>0</v>
      </c>
      <c r="AQ46" s="143">
        <f t="shared" si="40"/>
        <v>0</v>
      </c>
      <c r="AR46" s="143">
        <f t="shared" si="40"/>
        <v>0</v>
      </c>
      <c r="AS46" s="143">
        <f t="shared" si="40"/>
        <v>0</v>
      </c>
      <c r="AT46" s="143">
        <f t="shared" si="40"/>
        <v>0</v>
      </c>
      <c r="AU46" s="143">
        <f t="shared" si="40"/>
        <v>0</v>
      </c>
      <c r="AV46" s="143">
        <f t="shared" si="40"/>
        <v>0</v>
      </c>
      <c r="AW46" s="143">
        <f t="shared" si="40"/>
        <v>0</v>
      </c>
      <c r="AX46" s="143">
        <f t="shared" si="40"/>
        <v>0</v>
      </c>
      <c r="AY46" s="143">
        <f t="shared" si="40"/>
        <v>0</v>
      </c>
      <c r="AZ46" s="143">
        <f t="shared" si="40"/>
        <v>0</v>
      </c>
      <c r="BA46" s="143">
        <f t="shared" si="40"/>
        <v>0</v>
      </c>
      <c r="BB46" s="143">
        <f t="shared" si="40"/>
        <v>0</v>
      </c>
      <c r="BC46" s="129">
        <f>VLOOKUP($G46,$BV$6:$BW$17,2,FALSE)</f>
        <v>1</v>
      </c>
      <c r="BD46" s="129">
        <f t="shared" si="27"/>
        <v>0</v>
      </c>
      <c r="BE46" s="129">
        <f t="shared" si="28"/>
        <v>0</v>
      </c>
      <c r="BF46" s="129">
        <f t="shared" si="29"/>
        <v>0</v>
      </c>
      <c r="BG46" s="129">
        <f t="shared" si="30"/>
        <v>0</v>
      </c>
      <c r="BH46" s="129">
        <f t="shared" si="31"/>
        <v>0</v>
      </c>
      <c r="BI46" s="129">
        <f t="shared" si="32"/>
        <v>0</v>
      </c>
      <c r="BJ46" s="129">
        <f t="shared" si="33"/>
        <v>0</v>
      </c>
      <c r="BK46" s="129">
        <f t="shared" si="34"/>
        <v>0</v>
      </c>
      <c r="BL46" s="129">
        <f t="shared" si="35"/>
        <v>0</v>
      </c>
      <c r="BM46" s="129">
        <f t="shared" si="36"/>
        <v>0</v>
      </c>
      <c r="BN46" s="129">
        <f t="shared" si="37"/>
        <v>0</v>
      </c>
      <c r="BO46" s="129">
        <f t="shared" si="38"/>
        <v>0</v>
      </c>
      <c r="BP46" s="129">
        <f t="shared" si="39"/>
        <v>0</v>
      </c>
      <c r="BQ46" s="516"/>
      <c r="BR46" s="516"/>
      <c r="BS46" s="144"/>
      <c r="BT46" s="145"/>
    </row>
    <row r="47" spans="3:74" ht="23.25" customHeight="1" thickBot="1">
      <c r="C47" s="146"/>
      <c r="D47" s="518" t="s">
        <v>49</v>
      </c>
      <c r="E47" s="518"/>
      <c r="F47" s="518"/>
      <c r="G47" s="346" t="s">
        <v>955</v>
      </c>
      <c r="H47" s="3"/>
      <c r="I47" s="147"/>
      <c r="J47" s="147"/>
      <c r="K47" s="147"/>
      <c r="L47" s="148"/>
      <c r="M47" s="148"/>
      <c r="N47" s="148"/>
      <c r="O47" s="148"/>
      <c r="P47" s="148"/>
      <c r="Q47" s="148"/>
      <c r="R47" s="148"/>
      <c r="S47" s="148"/>
      <c r="T47" s="148"/>
      <c r="U47" s="148"/>
      <c r="V47" s="148"/>
      <c r="W47" s="148"/>
      <c r="X47" s="148"/>
      <c r="Y47" s="376"/>
      <c r="Z47" s="148"/>
      <c r="AA47" s="148"/>
      <c r="AB47" s="148"/>
      <c r="AC47" s="351"/>
      <c r="AD47" s="351"/>
      <c r="AE47" s="351"/>
      <c r="AF47" s="351"/>
      <c r="AG47" s="351"/>
      <c r="AH47" s="351"/>
      <c r="AI47" s="351"/>
      <c r="AJ47" s="351"/>
      <c r="AK47" s="351"/>
      <c r="AL47" s="351"/>
      <c r="AM47" s="351"/>
      <c r="AN47" s="351"/>
      <c r="AO47" s="351"/>
      <c r="AP47" s="352">
        <f>IF(コージェネ計算!G32&gt;0,-コージェネ計算!G32,-(コージェネ計算!G11+コージェネ計算!G15+コージェネ計算!G20+コージェネ計算!G24))</f>
        <v>0</v>
      </c>
      <c r="AQ47" s="352">
        <f>IF(コージェネ計算!H32&gt;0,-コージェネ計算!H32,-(コージェネ計算!H11+コージェネ計算!H15+コージェネ計算!H20+コージェネ計算!H24))</f>
        <v>0</v>
      </c>
      <c r="AR47" s="352">
        <f>IF(コージェネ計算!I32&gt;0,-コージェネ計算!I32,-(コージェネ計算!I11+コージェネ計算!I15+コージェネ計算!I20+コージェネ計算!I24))</f>
        <v>0</v>
      </c>
      <c r="AS47" s="352">
        <f>IF(コージェネ計算!J32&gt;0,-コージェネ計算!J32,-(コージェネ計算!J11+コージェネ計算!J15+コージェネ計算!J20+コージェネ計算!J24))</f>
        <v>0</v>
      </c>
      <c r="AT47" s="352">
        <f>IF(コージェネ計算!K32&gt;0,-コージェネ計算!K32,-(コージェネ計算!K11+コージェネ計算!K15+コージェネ計算!K20+コージェネ計算!K24))</f>
        <v>0</v>
      </c>
      <c r="AU47" s="352">
        <f>IF(コージェネ計算!L32&gt;0,-コージェネ計算!L32,-(コージェネ計算!L11+コージェネ計算!L15+コージェネ計算!L20+コージェネ計算!L24))</f>
        <v>0</v>
      </c>
      <c r="AV47" s="352">
        <f>IF(コージェネ計算!M32&gt;0,-コージェネ計算!M32,-(コージェネ計算!M11+コージェネ計算!M15+コージェネ計算!M20+コージェネ計算!M24))</f>
        <v>0</v>
      </c>
      <c r="AW47" s="352">
        <f>IF(コージェネ計算!N32&gt;0,-コージェネ計算!N32,-(コージェネ計算!N11+コージェネ計算!N15+コージェネ計算!N20+コージェネ計算!N24))</f>
        <v>0</v>
      </c>
      <c r="AX47" s="352">
        <f>IF(コージェネ計算!O32&gt;0,-コージェネ計算!O32,-(コージェネ計算!O11+コージェネ計算!O15+コージェネ計算!O20+コージェネ計算!O24))</f>
        <v>0</v>
      </c>
      <c r="AY47" s="352">
        <f>IF(コージェネ計算!P32&gt;0,-コージェネ計算!P32,-(コージェネ計算!P11+コージェネ計算!P15+コージェネ計算!P20+コージェネ計算!P24))</f>
        <v>0</v>
      </c>
      <c r="AZ47" s="352">
        <f>IF(コージェネ計算!Q32&gt;0,-コージェネ計算!Q32,-(コージェネ計算!Q11+コージェネ計算!Q15+コージェネ計算!Q20+コージェネ計算!Q24))</f>
        <v>0</v>
      </c>
      <c r="BA47" s="352">
        <f>IF(コージェネ計算!R32&gt;0,-コージェネ計算!R32,-(コージェネ計算!R11+コージェネ計算!R15+コージェネ計算!R20+コージェネ計算!R24))</f>
        <v>0</v>
      </c>
      <c r="BB47" s="352">
        <f>IF(コージェネ計算!S32&gt;0,-コージェネ計算!S32,-(コージェネ計算!S11+コージェネ計算!S15+コージェネ計算!S20+コージェネ計算!S24))</f>
        <v>0</v>
      </c>
      <c r="BC47" s="149">
        <v>1</v>
      </c>
      <c r="BD47" s="129">
        <f>H14_控除後使用量/単位補正</f>
        <v>0</v>
      </c>
      <c r="BE47" s="129">
        <f>H15_控除後使用量/単位補正</f>
        <v>0</v>
      </c>
      <c r="BF47" s="129">
        <f>H16_控除後使用量/単位補正</f>
        <v>0</v>
      </c>
      <c r="BG47" s="129">
        <f>H17_控除後使用量/単位補正</f>
        <v>0</v>
      </c>
      <c r="BH47" s="129">
        <f>H18_控除後使用量/単位補正</f>
        <v>0</v>
      </c>
      <c r="BI47" s="129">
        <f>H19_控除後使用量/単位補正</f>
        <v>0</v>
      </c>
      <c r="BJ47" s="129">
        <f>H20_控除後使用量/単位補正</f>
        <v>0</v>
      </c>
      <c r="BK47" s="129">
        <f>H21_控除後使用量/単位補正</f>
        <v>0</v>
      </c>
      <c r="BL47" s="129">
        <f>H22_控除後使用量/単位補正</f>
        <v>0</v>
      </c>
      <c r="BM47" s="129">
        <f>H23_控除後使用量/単位補正</f>
        <v>0</v>
      </c>
      <c r="BN47" s="129">
        <f>H24_控除後使用量/単位補正</f>
        <v>0</v>
      </c>
      <c r="BO47" s="129">
        <f>H25_控除後使用量/単位補正</f>
        <v>0</v>
      </c>
      <c r="BP47" s="129">
        <f>H26_控除後使用量/単位補正</f>
        <v>0</v>
      </c>
      <c r="BQ47" s="517"/>
      <c r="BR47" s="517"/>
      <c r="BS47" s="150"/>
      <c r="BT47" s="151"/>
    </row>
    <row r="48" spans="3:74" ht="14.25" thickTop="1">
      <c r="D48" s="152"/>
      <c r="E48" s="152"/>
      <c r="F48" s="152"/>
      <c r="G48" s="153"/>
      <c r="H48" s="152"/>
      <c r="I48" s="153"/>
      <c r="J48" s="153"/>
      <c r="K48" s="153"/>
      <c r="L48" s="153"/>
      <c r="M48" s="153"/>
      <c r="N48" s="153"/>
      <c r="O48" s="153"/>
      <c r="P48" s="95"/>
      <c r="Q48" s="95"/>
      <c r="R48" s="95"/>
      <c r="S48" s="95"/>
      <c r="T48" s="95"/>
      <c r="U48" s="95"/>
      <c r="V48" s="95"/>
      <c r="W48" s="95"/>
      <c r="X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row>
    <row r="49" spans="4:68">
      <c r="D49" s="48"/>
      <c r="E49" s="48"/>
      <c r="F49" s="48"/>
      <c r="G49" s="95"/>
      <c r="H49" s="48"/>
      <c r="I49" s="95"/>
      <c r="J49" s="95"/>
      <c r="K49" s="95"/>
      <c r="L49" s="95"/>
      <c r="M49" s="95"/>
      <c r="N49" s="95"/>
      <c r="O49" s="95"/>
      <c r="P49" s="35"/>
      <c r="Q49" s="35"/>
      <c r="R49" s="35"/>
      <c r="S49" s="35"/>
      <c r="T49" s="35"/>
      <c r="U49" s="35"/>
      <c r="V49" s="35"/>
      <c r="W49" s="35"/>
      <c r="X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row>
    <row r="50" spans="4:68">
      <c r="D50" s="48"/>
      <c r="E50" s="48"/>
      <c r="F50" s="48"/>
      <c r="G50" s="48"/>
      <c r="H50" s="48"/>
      <c r="I50" s="48"/>
      <c r="J50" s="48"/>
      <c r="K50" s="48"/>
      <c r="L50" s="48"/>
      <c r="M50" s="95"/>
      <c r="N50" s="95"/>
      <c r="O50" s="95"/>
      <c r="P50" s="35"/>
      <c r="Q50" s="35"/>
      <c r="R50" s="35"/>
      <c r="S50" s="35"/>
      <c r="T50" s="35"/>
      <c r="U50" s="35"/>
      <c r="V50" s="35"/>
      <c r="W50" s="35"/>
      <c r="X50" s="35"/>
      <c r="AD50" s="35"/>
      <c r="AE50" s="35"/>
      <c r="AF50" s="35"/>
      <c r="AG50" s="35"/>
      <c r="AH50" s="35"/>
      <c r="AI50" s="35"/>
      <c r="AJ50" s="35"/>
      <c r="AK50" s="35"/>
      <c r="AL50" s="35"/>
      <c r="AM50" s="35"/>
      <c r="AN50" s="35"/>
      <c r="AO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row>
    <row r="51" spans="4:68" ht="21" customHeight="1">
      <c r="D51" s="48"/>
      <c r="E51" s="48"/>
      <c r="F51" s="48"/>
      <c r="G51" s="48"/>
      <c r="H51" s="48"/>
      <c r="I51" s="48"/>
      <c r="J51" s="48"/>
      <c r="K51" s="48"/>
      <c r="L51" s="48"/>
      <c r="M51" s="95"/>
      <c r="N51" s="95"/>
      <c r="O51" s="95"/>
      <c r="P51" s="35"/>
      <c r="Q51" s="35"/>
      <c r="R51" s="35"/>
      <c r="S51" s="35"/>
      <c r="T51" s="35"/>
      <c r="U51" s="35"/>
      <c r="V51" s="35"/>
      <c r="W51" s="35"/>
      <c r="X51" s="35"/>
      <c r="AD51" s="35"/>
      <c r="AE51" s="35"/>
      <c r="AF51" s="35"/>
      <c r="AG51" s="35"/>
      <c r="AH51" s="35"/>
      <c r="AI51" s="35"/>
      <c r="AJ51" s="35"/>
      <c r="AK51" s="35"/>
      <c r="AL51" s="35"/>
      <c r="AM51" s="35"/>
      <c r="AN51" s="35"/>
      <c r="AO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row>
    <row r="52" spans="4:68" ht="21" customHeight="1">
      <c r="D52" s="48"/>
      <c r="E52" s="48"/>
      <c r="F52" s="48"/>
      <c r="G52" s="48"/>
      <c r="H52" s="48"/>
      <c r="I52" s="48"/>
      <c r="J52" s="48"/>
      <c r="K52" s="48"/>
      <c r="L52" s="48"/>
      <c r="M52" s="95"/>
      <c r="N52" s="95"/>
      <c r="O52" s="95"/>
      <c r="P52" s="35"/>
      <c r="Q52" s="35"/>
      <c r="R52" s="35"/>
      <c r="S52" s="35"/>
      <c r="T52" s="35"/>
      <c r="U52" s="35"/>
      <c r="V52" s="35"/>
      <c r="W52" s="35"/>
      <c r="X52" s="35"/>
      <c r="AD52" s="35"/>
      <c r="AE52" s="35"/>
      <c r="AF52" s="35"/>
      <c r="AG52" s="35"/>
      <c r="AH52" s="35"/>
      <c r="AI52" s="35"/>
      <c r="AJ52" s="35"/>
      <c r="AK52" s="35"/>
      <c r="AL52" s="35"/>
      <c r="AM52" s="35"/>
      <c r="AN52" s="35"/>
      <c r="AO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row>
    <row r="53" spans="4:68" ht="21" customHeight="1">
      <c r="D53" s="48"/>
      <c r="E53" s="48"/>
      <c r="F53" s="48"/>
      <c r="G53" s="48"/>
      <c r="H53" s="48"/>
      <c r="I53" s="48"/>
      <c r="J53" s="48"/>
      <c r="K53" s="48"/>
      <c r="L53" s="48"/>
      <c r="M53" s="95"/>
      <c r="N53" s="95"/>
      <c r="O53" s="95"/>
      <c r="P53" s="35"/>
      <c r="Q53" s="35"/>
      <c r="R53" s="35"/>
      <c r="S53" s="35"/>
      <c r="T53" s="35"/>
      <c r="U53" s="35"/>
      <c r="V53" s="35"/>
      <c r="W53" s="35"/>
      <c r="X53" s="35"/>
      <c r="AD53" s="35"/>
      <c r="AE53" s="35"/>
      <c r="AF53" s="35"/>
      <c r="AG53" s="35"/>
      <c r="AH53" s="35"/>
      <c r="AI53" s="35"/>
      <c r="AJ53" s="35"/>
      <c r="AK53" s="35"/>
      <c r="AL53" s="35"/>
      <c r="AM53" s="35"/>
      <c r="AN53" s="35"/>
      <c r="AO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row>
    <row r="54" spans="4:68">
      <c r="D54" s="48"/>
      <c r="E54" s="48"/>
      <c r="F54" s="48"/>
      <c r="G54" s="48"/>
      <c r="H54" s="48"/>
      <c r="I54" s="48"/>
      <c r="J54" s="48"/>
      <c r="K54" s="48"/>
      <c r="L54" s="48"/>
      <c r="M54" s="48"/>
      <c r="N54" s="48"/>
      <c r="O54" s="48"/>
    </row>
    <row r="55" spans="4:68">
      <c r="D55" s="48"/>
      <c r="E55" s="48"/>
      <c r="F55" s="48"/>
      <c r="G55" s="48"/>
      <c r="H55" s="48"/>
      <c r="I55" s="48"/>
      <c r="J55" s="48"/>
      <c r="K55" s="48"/>
      <c r="L55" s="48"/>
      <c r="M55" s="48"/>
      <c r="N55" s="48"/>
      <c r="O55" s="48"/>
    </row>
    <row r="56" spans="4:68">
      <c r="D56" s="48"/>
      <c r="E56" s="48"/>
      <c r="F56" s="48"/>
      <c r="G56" s="48"/>
      <c r="H56" s="48"/>
      <c r="I56" s="48"/>
      <c r="J56" s="48"/>
      <c r="K56" s="48"/>
      <c r="L56" s="48"/>
      <c r="M56" s="48"/>
      <c r="N56" s="48"/>
      <c r="O56" s="48"/>
    </row>
  </sheetData>
  <mergeCells count="65">
    <mergeCell ref="BR1:BT1"/>
    <mergeCell ref="C6:C34"/>
    <mergeCell ref="C35:C39"/>
    <mergeCell ref="D10:F10"/>
    <mergeCell ref="D43:F43"/>
    <mergeCell ref="E19:F19"/>
    <mergeCell ref="D36:F36"/>
    <mergeCell ref="E21:F21"/>
    <mergeCell ref="D25:F25"/>
    <mergeCell ref="D39:F39"/>
    <mergeCell ref="E41:F41"/>
    <mergeCell ref="D24:F24"/>
    <mergeCell ref="E17:F17"/>
    <mergeCell ref="D15:F15"/>
    <mergeCell ref="D35:F35"/>
    <mergeCell ref="D37:F37"/>
    <mergeCell ref="E28:E32"/>
    <mergeCell ref="D40:D41"/>
    <mergeCell ref="E22:F22"/>
    <mergeCell ref="C3:C5"/>
    <mergeCell ref="D3:F5"/>
    <mergeCell ref="E33:F33"/>
    <mergeCell ref="E34:F34"/>
    <mergeCell ref="D13:F13"/>
    <mergeCell ref="D6:F6"/>
    <mergeCell ref="D7:F7"/>
    <mergeCell ref="D8:F8"/>
    <mergeCell ref="D14:F14"/>
    <mergeCell ref="D16:D17"/>
    <mergeCell ref="D9:F9"/>
    <mergeCell ref="C45:C46"/>
    <mergeCell ref="D45:F45"/>
    <mergeCell ref="D46:F46"/>
    <mergeCell ref="D18:D19"/>
    <mergeCell ref="E18:F18"/>
    <mergeCell ref="D38:F38"/>
    <mergeCell ref="C40:C44"/>
    <mergeCell ref="D26:F26"/>
    <mergeCell ref="E16:F16"/>
    <mergeCell ref="G3:G5"/>
    <mergeCell ref="BQ3:BR5"/>
    <mergeCell ref="D11:F11"/>
    <mergeCell ref="D12:F12"/>
    <mergeCell ref="E40:F40"/>
    <mergeCell ref="D20:D22"/>
    <mergeCell ref="D27:F27"/>
    <mergeCell ref="D23:F23"/>
    <mergeCell ref="D28:D34"/>
    <mergeCell ref="E20:F20"/>
    <mergeCell ref="D47:F47"/>
    <mergeCell ref="D44:F44"/>
    <mergeCell ref="D42:F42"/>
    <mergeCell ref="BS3:BT5"/>
    <mergeCell ref="BC4:BC5"/>
    <mergeCell ref="AP4:BB4"/>
    <mergeCell ref="BD4:BP4"/>
    <mergeCell ref="H3:BP3"/>
    <mergeCell ref="Y4:AO4"/>
    <mergeCell ref="H4:X4"/>
    <mergeCell ref="BQ39:BR39"/>
    <mergeCell ref="BQ45:BR45"/>
    <mergeCell ref="BQ46:BR46"/>
    <mergeCell ref="BQ47:BR47"/>
    <mergeCell ref="BQ43:BR43"/>
    <mergeCell ref="BQ44:BR44"/>
  </mergeCells>
  <phoneticPr fontId="7"/>
  <dataValidations count="8">
    <dataValidation type="list" allowBlank="1" showInputMessage="1" showErrorMessage="1" sqref="G35:G39">
      <formula1>$BV$12:$BV$13</formula1>
    </dataValidation>
    <dataValidation type="list" allowBlank="1" showInputMessage="1" showErrorMessage="1" sqref="G40:G44">
      <formula1>$BV$16:$BV$17</formula1>
    </dataValidation>
    <dataValidation type="list" allowBlank="1" showInputMessage="1" showErrorMessage="1" sqref="AA6:AA47 J6:J47">
      <formula1>"有,無"</formula1>
    </dataValidation>
    <dataValidation type="list" allowBlank="1" showInputMessage="1" showErrorMessage="1" sqref="AB6:AB47 K6:K47">
      <formula1>"転記,自動"</formula1>
    </dataValidation>
    <dataValidation type="list" allowBlank="1" showInputMessage="1" showErrorMessage="1" sqref="G6:G13">
      <formula1>$BV$6:$BV$7</formula1>
    </dataValidation>
    <dataValidation type="list" allowBlank="1" showInputMessage="1" showErrorMessage="1" sqref="G20:G24 G14:G15 G18">
      <formula1>$BV$8:$BV$9</formula1>
    </dataValidation>
    <dataValidation type="list" allowBlank="1" showInputMessage="1" showErrorMessage="1" sqref="G17">
      <formula1>$BV$10:$BV$11</formula1>
    </dataValidation>
    <dataValidation type="list" allowBlank="1" showInputMessage="1" showErrorMessage="1" sqref="G33:G34">
      <formula1>$BV$6:$BV$13</formula1>
    </dataValidation>
  </dataValidations>
  <pageMargins left="0.59055118110236227" right="0.59055118110236227" top="0.70866141732283472" bottom="0.78740157480314965" header="0.31496062992125984" footer="0.31496062992125984"/>
  <pageSetup paperSize="9"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AQ52"/>
  <sheetViews>
    <sheetView showGridLines="0" showZeros="0" view="pageBreakPreview" zoomScale="75" zoomScaleNormal="85" zoomScaleSheetLayoutView="75" workbookViewId="0">
      <pane xSplit="5" ySplit="5" topLeftCell="F6" activePane="bottomRight" state="frozen"/>
      <selection pane="topRight" activeCell="F1" sqref="F1"/>
      <selection pane="bottomLeft" activeCell="A6" sqref="A6"/>
      <selection pane="bottomRight" activeCell="M21" sqref="M21"/>
    </sheetView>
  </sheetViews>
  <sheetFormatPr defaultRowHeight="13.5"/>
  <cols>
    <col min="1" max="1" width="2" style="37" customWidth="1"/>
    <col min="2" max="2" width="6.25" style="37" customWidth="1"/>
    <col min="3" max="3" width="19.75" style="37" customWidth="1"/>
    <col min="4" max="4" width="23.25" style="37" customWidth="1"/>
    <col min="5" max="5" width="14.125" style="37" customWidth="1"/>
    <col min="6" max="6" width="10.5" style="37" customWidth="1"/>
    <col min="7" max="7" width="10" style="37" hidden="1" customWidth="1"/>
    <col min="8" max="9" width="6.875" style="37" hidden="1" customWidth="1"/>
    <col min="10" max="10" width="9" style="37" hidden="1" customWidth="1"/>
    <col min="11" max="23" width="10.625" style="37" customWidth="1"/>
    <col min="24" max="24" width="11.5" style="37" hidden="1" customWidth="1"/>
    <col min="25" max="37" width="10.625" style="37" hidden="1" customWidth="1"/>
    <col min="38" max="39" width="11.25" style="37" customWidth="1"/>
    <col min="40" max="40" width="9" style="37"/>
    <col min="41" max="41" width="9" style="37" customWidth="1"/>
    <col min="42" max="43" width="9" style="37" hidden="1" customWidth="1"/>
    <col min="44" max="16384" width="9" style="37"/>
  </cols>
  <sheetData>
    <row r="1" spans="2:43">
      <c r="AL1" s="373" t="s">
        <v>268</v>
      </c>
      <c r="AM1" s="372" t="e">
        <f>IF(#REF!="","",#REF!)</f>
        <v>#REF!</v>
      </c>
    </row>
    <row r="2" spans="2:43">
      <c r="B2" s="154" t="s">
        <v>414</v>
      </c>
      <c r="F2" s="35"/>
      <c r="H2" s="35"/>
      <c r="I2" s="35"/>
      <c r="K2" s="35"/>
      <c r="L2" s="35"/>
      <c r="N2" s="35"/>
      <c r="O2" s="35"/>
      <c r="P2" s="35"/>
      <c r="Q2" s="35"/>
      <c r="R2" s="35"/>
      <c r="S2" s="35"/>
      <c r="T2" s="35"/>
      <c r="U2" s="36"/>
      <c r="V2" s="35"/>
      <c r="W2" s="35"/>
      <c r="X2" s="35"/>
      <c r="Y2" s="35"/>
      <c r="Z2" s="35"/>
      <c r="AA2" s="35"/>
      <c r="AB2" s="35"/>
      <c r="AC2" s="35"/>
      <c r="AD2" s="35"/>
      <c r="AE2" s="35"/>
      <c r="AF2" s="35"/>
      <c r="AG2" s="35"/>
      <c r="AH2" s="35"/>
      <c r="AI2" s="35"/>
      <c r="AJ2" s="35"/>
      <c r="AL2" s="127" t="e">
        <f>#REF!</f>
        <v>#REF!</v>
      </c>
      <c r="AM2" s="155" t="s">
        <v>964</v>
      </c>
    </row>
    <row r="3" spans="2:43" ht="13.5" customHeight="1">
      <c r="B3" s="555"/>
      <c r="C3" s="523" t="s">
        <v>147</v>
      </c>
      <c r="D3" s="523" t="s">
        <v>146</v>
      </c>
      <c r="E3" s="523"/>
      <c r="F3" s="525" t="s">
        <v>91</v>
      </c>
      <c r="G3" s="525" t="s">
        <v>94</v>
      </c>
      <c r="H3" s="525" t="s">
        <v>154</v>
      </c>
      <c r="I3" s="525" t="s">
        <v>155</v>
      </c>
      <c r="J3" s="525" t="s">
        <v>153</v>
      </c>
      <c r="K3" s="525" t="s">
        <v>92</v>
      </c>
      <c r="L3" s="525"/>
      <c r="M3" s="525"/>
      <c r="N3" s="525"/>
      <c r="O3" s="525"/>
      <c r="P3" s="525"/>
      <c r="Q3" s="525"/>
      <c r="R3" s="525"/>
      <c r="S3" s="525"/>
      <c r="T3" s="525"/>
      <c r="U3" s="525"/>
      <c r="V3" s="525"/>
      <c r="W3" s="525"/>
      <c r="X3" s="525" t="s">
        <v>266</v>
      </c>
      <c r="Y3" s="525"/>
      <c r="Z3" s="525"/>
      <c r="AA3" s="525"/>
      <c r="AB3" s="525"/>
      <c r="AC3" s="525"/>
      <c r="AD3" s="525"/>
      <c r="AE3" s="525"/>
      <c r="AF3" s="525"/>
      <c r="AG3" s="525"/>
      <c r="AH3" s="525"/>
      <c r="AI3" s="525"/>
      <c r="AJ3" s="525"/>
      <c r="AK3" s="525"/>
      <c r="AL3" s="523" t="s">
        <v>151</v>
      </c>
      <c r="AM3" s="523"/>
    </row>
    <row r="4" spans="2:43">
      <c r="B4" s="556"/>
      <c r="C4" s="523"/>
      <c r="D4" s="523"/>
      <c r="E4" s="523"/>
      <c r="F4" s="525"/>
      <c r="G4" s="525"/>
      <c r="H4" s="525"/>
      <c r="I4" s="525"/>
      <c r="J4" s="525"/>
      <c r="K4" s="525" t="s">
        <v>93</v>
      </c>
      <c r="L4" s="525"/>
      <c r="M4" s="525"/>
      <c r="N4" s="525"/>
      <c r="O4" s="525"/>
      <c r="P4" s="525"/>
      <c r="Q4" s="525"/>
      <c r="R4" s="525"/>
      <c r="S4" s="525"/>
      <c r="T4" s="525"/>
      <c r="U4" s="525"/>
      <c r="V4" s="525"/>
      <c r="W4" s="525"/>
      <c r="X4" s="525" t="s">
        <v>166</v>
      </c>
      <c r="Y4" s="525" t="s">
        <v>93</v>
      </c>
      <c r="Z4" s="525"/>
      <c r="AA4" s="525"/>
      <c r="AB4" s="525"/>
      <c r="AC4" s="525"/>
      <c r="AD4" s="525"/>
      <c r="AE4" s="525"/>
      <c r="AF4" s="525"/>
      <c r="AG4" s="525"/>
      <c r="AH4" s="525"/>
      <c r="AI4" s="525"/>
      <c r="AJ4" s="525"/>
      <c r="AK4" s="525"/>
      <c r="AL4" s="523"/>
      <c r="AM4" s="523"/>
    </row>
    <row r="5" spans="2:43" ht="24.95" customHeight="1">
      <c r="B5" s="557"/>
      <c r="C5" s="523"/>
      <c r="D5" s="523"/>
      <c r="E5" s="523"/>
      <c r="F5" s="525"/>
      <c r="G5" s="525"/>
      <c r="H5" s="525"/>
      <c r="I5" s="525"/>
      <c r="J5" s="525"/>
      <c r="K5" s="49" t="s">
        <v>322</v>
      </c>
      <c r="L5" s="49" t="s">
        <v>323</v>
      </c>
      <c r="M5" s="49" t="s">
        <v>324</v>
      </c>
      <c r="N5" s="49" t="s">
        <v>325</v>
      </c>
      <c r="O5" s="49" t="s">
        <v>326</v>
      </c>
      <c r="P5" s="49" t="s">
        <v>327</v>
      </c>
      <c r="Q5" s="49" t="s">
        <v>328</v>
      </c>
      <c r="R5" s="49" t="s">
        <v>329</v>
      </c>
      <c r="S5" s="49" t="s">
        <v>330</v>
      </c>
      <c r="T5" s="49" t="s">
        <v>331</v>
      </c>
      <c r="U5" s="49" t="s">
        <v>332</v>
      </c>
      <c r="V5" s="49" t="s">
        <v>333</v>
      </c>
      <c r="W5" s="49" t="s">
        <v>334</v>
      </c>
      <c r="X5" s="525"/>
      <c r="Y5" s="49" t="s">
        <v>322</v>
      </c>
      <c r="Z5" s="49" t="s">
        <v>323</v>
      </c>
      <c r="AA5" s="49" t="s">
        <v>324</v>
      </c>
      <c r="AB5" s="49" t="s">
        <v>325</v>
      </c>
      <c r="AC5" s="49" t="s">
        <v>326</v>
      </c>
      <c r="AD5" s="49" t="s">
        <v>327</v>
      </c>
      <c r="AE5" s="49" t="s">
        <v>328</v>
      </c>
      <c r="AF5" s="49" t="s">
        <v>329</v>
      </c>
      <c r="AG5" s="49" t="s">
        <v>330</v>
      </c>
      <c r="AH5" s="49" t="s">
        <v>331</v>
      </c>
      <c r="AI5" s="49" t="s">
        <v>332</v>
      </c>
      <c r="AJ5" s="49" t="s">
        <v>333</v>
      </c>
      <c r="AK5" s="49" t="s">
        <v>334</v>
      </c>
      <c r="AL5" s="523"/>
      <c r="AM5" s="523"/>
    </row>
    <row r="6" spans="2:43" ht="33.75" customHeight="1">
      <c r="B6" s="551" t="s">
        <v>389</v>
      </c>
      <c r="C6" s="554" t="s">
        <v>50</v>
      </c>
      <c r="D6" s="553" t="s">
        <v>390</v>
      </c>
      <c r="E6" s="553"/>
      <c r="F6" s="2" t="s">
        <v>169</v>
      </c>
      <c r="G6" s="3"/>
      <c r="H6" s="3"/>
      <c r="I6" s="3"/>
      <c r="J6" s="3"/>
      <c r="K6" s="387"/>
      <c r="L6" s="387"/>
      <c r="M6" s="387"/>
      <c r="N6" s="387"/>
      <c r="O6" s="387"/>
      <c r="P6" s="387"/>
      <c r="Q6" s="387"/>
      <c r="R6" s="387"/>
      <c r="S6" s="387"/>
      <c r="T6" s="387"/>
      <c r="U6" s="387"/>
      <c r="V6" s="387"/>
      <c r="W6" s="387"/>
      <c r="X6" s="102">
        <f t="shared" ref="X6:X42" si="0">VLOOKUP(F6,$AP$6:$AQ$15,2,FALSE)</f>
        <v>1000</v>
      </c>
      <c r="Y6" s="102">
        <f t="shared" ref="Y6:Y50" si="1">H14_非エネ使用量/非エネ単位補正</f>
        <v>0</v>
      </c>
      <c r="Z6" s="102">
        <f t="shared" ref="Z6:Z51" si="2">H15_非エネ使用量/非エネ単位補正</f>
        <v>0</v>
      </c>
      <c r="AA6" s="102">
        <f t="shared" ref="AA6:AA51" si="3">H16_非エネ使用量/非エネ単位補正</f>
        <v>0</v>
      </c>
      <c r="AB6" s="102">
        <f t="shared" ref="AB6:AB51" si="4">H17_非エネ使用量/非エネ単位補正</f>
        <v>0</v>
      </c>
      <c r="AC6" s="102">
        <f t="shared" ref="AC6:AC51" si="5">H18_非エネ使用量/非エネ単位補正</f>
        <v>0</v>
      </c>
      <c r="AD6" s="102">
        <f t="shared" ref="AD6:AD51" si="6">H19_非エネ使用量/非エネ単位補正</f>
        <v>0</v>
      </c>
      <c r="AE6" s="102">
        <f t="shared" ref="AE6:AE50" si="7">H20_非エネ使用量/非エネ単位補正</f>
        <v>0</v>
      </c>
      <c r="AF6" s="102">
        <f t="shared" ref="AF6:AF44" si="8">H21_非エネ使用量/非エネ単位補正</f>
        <v>0</v>
      </c>
      <c r="AG6" s="102">
        <f t="shared" ref="AG6:AG44" si="9">H22_非エネ使用量/非エネ単位補正</f>
        <v>0</v>
      </c>
      <c r="AH6" s="102">
        <f t="shared" ref="AH6:AH44" si="10">H23_非エネ使用量/非エネ単位補正</f>
        <v>0</v>
      </c>
      <c r="AI6" s="102">
        <f t="shared" ref="AI6:AI44" si="11">H24_非エネ使用量/非エネ単位補正</f>
        <v>0</v>
      </c>
      <c r="AJ6" s="102">
        <f t="shared" ref="AJ6:AJ44" si="12">H25_非エネ使用量/非エネ単位補正</f>
        <v>0</v>
      </c>
      <c r="AK6" s="102">
        <f t="shared" ref="AK6:AK44" si="13">H26_非エネ使用量/非エネ単位補正</f>
        <v>0</v>
      </c>
      <c r="AL6" s="157">
        <v>2.92</v>
      </c>
      <c r="AM6" s="158" t="s">
        <v>415</v>
      </c>
      <c r="AN6" s="76"/>
      <c r="AP6" s="106" t="s">
        <v>168</v>
      </c>
      <c r="AQ6" s="106">
        <v>1000</v>
      </c>
    </row>
    <row r="7" spans="2:43" ht="20.25" customHeight="1">
      <c r="B7" s="551"/>
      <c r="C7" s="546"/>
      <c r="D7" s="549" t="s">
        <v>51</v>
      </c>
      <c r="E7" s="550"/>
      <c r="F7" s="2" t="s">
        <v>169</v>
      </c>
      <c r="G7" s="3"/>
      <c r="H7" s="3"/>
      <c r="I7" s="3"/>
      <c r="J7" s="3"/>
      <c r="K7" s="387"/>
      <c r="L7" s="387"/>
      <c r="M7" s="387"/>
      <c r="N7" s="387"/>
      <c r="O7" s="387"/>
      <c r="P7" s="387"/>
      <c r="Q7" s="387"/>
      <c r="R7" s="387"/>
      <c r="S7" s="387"/>
      <c r="T7" s="387"/>
      <c r="U7" s="387"/>
      <c r="V7" s="387"/>
      <c r="W7" s="387"/>
      <c r="X7" s="102">
        <f t="shared" si="0"/>
        <v>1000</v>
      </c>
      <c r="Y7" s="102">
        <f t="shared" si="1"/>
        <v>0</v>
      </c>
      <c r="Z7" s="102">
        <f t="shared" si="2"/>
        <v>0</v>
      </c>
      <c r="AA7" s="102">
        <f t="shared" si="3"/>
        <v>0</v>
      </c>
      <c r="AB7" s="102">
        <f t="shared" si="4"/>
        <v>0</v>
      </c>
      <c r="AC7" s="102">
        <f t="shared" si="5"/>
        <v>0</v>
      </c>
      <c r="AD7" s="102">
        <f t="shared" si="6"/>
        <v>0</v>
      </c>
      <c r="AE7" s="102">
        <f t="shared" si="7"/>
        <v>0</v>
      </c>
      <c r="AF7" s="102">
        <f t="shared" si="8"/>
        <v>0</v>
      </c>
      <c r="AG7" s="102">
        <f t="shared" si="9"/>
        <v>0</v>
      </c>
      <c r="AH7" s="102">
        <f t="shared" si="10"/>
        <v>0</v>
      </c>
      <c r="AI7" s="102">
        <f t="shared" si="11"/>
        <v>0</v>
      </c>
      <c r="AJ7" s="102">
        <f t="shared" si="12"/>
        <v>0</v>
      </c>
      <c r="AK7" s="102">
        <f t="shared" si="13"/>
        <v>0</v>
      </c>
      <c r="AL7" s="157">
        <v>2.29</v>
      </c>
      <c r="AM7" s="158" t="s">
        <v>415</v>
      </c>
      <c r="AN7" s="159"/>
      <c r="AP7" s="106" t="s">
        <v>174</v>
      </c>
      <c r="AQ7" s="106">
        <v>1</v>
      </c>
    </row>
    <row r="8" spans="2:43" ht="20.25" customHeight="1">
      <c r="B8" s="551"/>
      <c r="C8" s="546"/>
      <c r="D8" s="549" t="s">
        <v>52</v>
      </c>
      <c r="E8" s="550"/>
      <c r="F8" s="2" t="s">
        <v>169</v>
      </c>
      <c r="G8" s="3"/>
      <c r="H8" s="3"/>
      <c r="I8" s="3"/>
      <c r="J8" s="3"/>
      <c r="K8" s="387"/>
      <c r="L8" s="387"/>
      <c r="M8" s="387"/>
      <c r="N8" s="387"/>
      <c r="O8" s="387"/>
      <c r="P8" s="387"/>
      <c r="Q8" s="387"/>
      <c r="R8" s="387"/>
      <c r="S8" s="387"/>
      <c r="T8" s="387"/>
      <c r="U8" s="387"/>
      <c r="V8" s="387"/>
      <c r="W8" s="387"/>
      <c r="X8" s="102">
        <f t="shared" si="0"/>
        <v>1000</v>
      </c>
      <c r="Y8" s="102">
        <f t="shared" si="1"/>
        <v>0</v>
      </c>
      <c r="Z8" s="102">
        <f t="shared" si="2"/>
        <v>0</v>
      </c>
      <c r="AA8" s="102">
        <f t="shared" si="3"/>
        <v>0</v>
      </c>
      <c r="AB8" s="102">
        <f t="shared" si="4"/>
        <v>0</v>
      </c>
      <c r="AC8" s="102">
        <f t="shared" si="5"/>
        <v>0</v>
      </c>
      <c r="AD8" s="102">
        <f t="shared" si="6"/>
        <v>0</v>
      </c>
      <c r="AE8" s="102">
        <f t="shared" si="7"/>
        <v>0</v>
      </c>
      <c r="AF8" s="102">
        <f t="shared" si="8"/>
        <v>0</v>
      </c>
      <c r="AG8" s="102">
        <f t="shared" si="9"/>
        <v>0</v>
      </c>
      <c r="AH8" s="102">
        <f t="shared" si="10"/>
        <v>0</v>
      </c>
      <c r="AI8" s="102">
        <f t="shared" si="11"/>
        <v>0</v>
      </c>
      <c r="AJ8" s="102">
        <f t="shared" si="12"/>
        <v>0</v>
      </c>
      <c r="AK8" s="102">
        <f t="shared" si="13"/>
        <v>0</v>
      </c>
      <c r="AL8" s="104">
        <v>1.77</v>
      </c>
      <c r="AM8" s="158" t="s">
        <v>415</v>
      </c>
      <c r="AN8" s="76"/>
      <c r="AP8" s="106" t="s">
        <v>169</v>
      </c>
      <c r="AQ8" s="106">
        <v>1000</v>
      </c>
    </row>
    <row r="9" spans="2:43" ht="44.25" customHeight="1">
      <c r="B9" s="551"/>
      <c r="C9" s="546"/>
      <c r="D9" s="558" t="s">
        <v>249</v>
      </c>
      <c r="E9" s="550"/>
      <c r="F9" s="2" t="s">
        <v>169</v>
      </c>
      <c r="G9" s="3"/>
      <c r="H9" s="3"/>
      <c r="I9" s="3"/>
      <c r="J9" s="3"/>
      <c r="K9" s="387"/>
      <c r="L9" s="387"/>
      <c r="M9" s="387"/>
      <c r="N9" s="387"/>
      <c r="O9" s="387"/>
      <c r="P9" s="387"/>
      <c r="Q9" s="387"/>
      <c r="R9" s="387"/>
      <c r="S9" s="387"/>
      <c r="T9" s="387"/>
      <c r="U9" s="387"/>
      <c r="V9" s="387"/>
      <c r="W9" s="387"/>
      <c r="X9" s="102">
        <f t="shared" si="0"/>
        <v>1000</v>
      </c>
      <c r="Y9" s="102">
        <f t="shared" si="1"/>
        <v>0</v>
      </c>
      <c r="Z9" s="102">
        <f t="shared" si="2"/>
        <v>0</v>
      </c>
      <c r="AA9" s="102">
        <f t="shared" si="3"/>
        <v>0</v>
      </c>
      <c r="AB9" s="102">
        <f t="shared" si="4"/>
        <v>0</v>
      </c>
      <c r="AC9" s="102">
        <f t="shared" si="5"/>
        <v>0</v>
      </c>
      <c r="AD9" s="102">
        <f t="shared" si="6"/>
        <v>0</v>
      </c>
      <c r="AE9" s="102">
        <f t="shared" si="7"/>
        <v>0</v>
      </c>
      <c r="AF9" s="102">
        <f t="shared" si="8"/>
        <v>0</v>
      </c>
      <c r="AG9" s="102">
        <f t="shared" si="9"/>
        <v>0</v>
      </c>
      <c r="AH9" s="102">
        <f t="shared" si="10"/>
        <v>0</v>
      </c>
      <c r="AI9" s="102">
        <f t="shared" si="11"/>
        <v>0</v>
      </c>
      <c r="AJ9" s="102">
        <f t="shared" si="12"/>
        <v>0</v>
      </c>
      <c r="AK9" s="102">
        <f t="shared" si="13"/>
        <v>0</v>
      </c>
      <c r="AL9" s="104">
        <v>2.5499999999999998</v>
      </c>
      <c r="AM9" s="158" t="s">
        <v>415</v>
      </c>
      <c r="AP9" s="106" t="s">
        <v>148</v>
      </c>
      <c r="AQ9" s="106">
        <v>1</v>
      </c>
    </row>
    <row r="10" spans="2:43" ht="20.25" customHeight="1">
      <c r="B10" s="551"/>
      <c r="C10" s="546"/>
      <c r="D10" s="549" t="s">
        <v>53</v>
      </c>
      <c r="E10" s="550"/>
      <c r="F10" s="2" t="s">
        <v>169</v>
      </c>
      <c r="G10" s="3"/>
      <c r="H10" s="3"/>
      <c r="I10" s="3"/>
      <c r="J10" s="3"/>
      <c r="K10" s="387"/>
      <c r="L10" s="387"/>
      <c r="M10" s="387"/>
      <c r="N10" s="387"/>
      <c r="O10" s="387"/>
      <c r="P10" s="387"/>
      <c r="Q10" s="387"/>
      <c r="R10" s="387"/>
      <c r="S10" s="387"/>
      <c r="T10" s="387"/>
      <c r="U10" s="387"/>
      <c r="V10" s="387"/>
      <c r="W10" s="387"/>
      <c r="X10" s="102">
        <f t="shared" si="0"/>
        <v>1000</v>
      </c>
      <c r="Y10" s="102">
        <f t="shared" si="1"/>
        <v>0</v>
      </c>
      <c r="Z10" s="102">
        <f t="shared" si="2"/>
        <v>0</v>
      </c>
      <c r="AA10" s="102">
        <f t="shared" si="3"/>
        <v>0</v>
      </c>
      <c r="AB10" s="102">
        <f t="shared" si="4"/>
        <v>0</v>
      </c>
      <c r="AC10" s="102">
        <f t="shared" si="5"/>
        <v>0</v>
      </c>
      <c r="AD10" s="102">
        <f t="shared" si="6"/>
        <v>0</v>
      </c>
      <c r="AE10" s="102">
        <f t="shared" si="7"/>
        <v>0</v>
      </c>
      <c r="AF10" s="102">
        <f t="shared" si="8"/>
        <v>0</v>
      </c>
      <c r="AG10" s="102">
        <f t="shared" si="9"/>
        <v>0</v>
      </c>
      <c r="AH10" s="102">
        <f t="shared" si="10"/>
        <v>0</v>
      </c>
      <c r="AI10" s="102">
        <f t="shared" si="11"/>
        <v>0</v>
      </c>
      <c r="AJ10" s="102">
        <f t="shared" si="12"/>
        <v>0</v>
      </c>
      <c r="AK10" s="102">
        <f t="shared" si="13"/>
        <v>0</v>
      </c>
      <c r="AL10" s="104">
        <v>2.69</v>
      </c>
      <c r="AM10" s="158" t="s">
        <v>415</v>
      </c>
      <c r="AP10" s="106" t="s">
        <v>170</v>
      </c>
      <c r="AQ10" s="106">
        <v>1000</v>
      </c>
    </row>
    <row r="11" spans="2:43" ht="20.25" customHeight="1">
      <c r="B11" s="551"/>
      <c r="C11" s="546"/>
      <c r="D11" s="549" t="s">
        <v>54</v>
      </c>
      <c r="E11" s="550"/>
      <c r="F11" s="2" t="s">
        <v>169</v>
      </c>
      <c r="G11" s="3"/>
      <c r="H11" s="3"/>
      <c r="I11" s="3"/>
      <c r="J11" s="3"/>
      <c r="K11" s="387"/>
      <c r="L11" s="387"/>
      <c r="M11" s="387"/>
      <c r="N11" s="387"/>
      <c r="O11" s="387"/>
      <c r="P11" s="387"/>
      <c r="Q11" s="387"/>
      <c r="R11" s="387"/>
      <c r="S11" s="387"/>
      <c r="T11" s="387"/>
      <c r="U11" s="387"/>
      <c r="V11" s="387"/>
      <c r="W11" s="387"/>
      <c r="X11" s="102">
        <f t="shared" si="0"/>
        <v>1000</v>
      </c>
      <c r="Y11" s="102">
        <f t="shared" si="1"/>
        <v>0</v>
      </c>
      <c r="Z11" s="102">
        <f t="shared" si="2"/>
        <v>0</v>
      </c>
      <c r="AA11" s="102">
        <f t="shared" si="3"/>
        <v>0</v>
      </c>
      <c r="AB11" s="102">
        <f t="shared" si="4"/>
        <v>0</v>
      </c>
      <c r="AC11" s="102">
        <f t="shared" si="5"/>
        <v>0</v>
      </c>
      <c r="AD11" s="102">
        <f t="shared" si="6"/>
        <v>0</v>
      </c>
      <c r="AE11" s="102">
        <f t="shared" si="7"/>
        <v>0</v>
      </c>
      <c r="AF11" s="102">
        <f t="shared" si="8"/>
        <v>0</v>
      </c>
      <c r="AG11" s="102">
        <f t="shared" si="9"/>
        <v>0</v>
      </c>
      <c r="AH11" s="102">
        <f t="shared" si="10"/>
        <v>0</v>
      </c>
      <c r="AI11" s="102">
        <f t="shared" si="11"/>
        <v>0</v>
      </c>
      <c r="AJ11" s="102">
        <f t="shared" si="12"/>
        <v>0</v>
      </c>
      <c r="AK11" s="102">
        <f t="shared" si="13"/>
        <v>0</v>
      </c>
      <c r="AL11" s="104">
        <v>1.57</v>
      </c>
      <c r="AM11" s="158" t="s">
        <v>415</v>
      </c>
      <c r="AP11" s="106" t="s">
        <v>416</v>
      </c>
      <c r="AQ11" s="106">
        <v>1</v>
      </c>
    </row>
    <row r="12" spans="2:43" ht="20.25" customHeight="1">
      <c r="B12" s="551"/>
      <c r="C12" s="546"/>
      <c r="D12" s="549" t="s">
        <v>55</v>
      </c>
      <c r="E12" s="550"/>
      <c r="F12" s="2" t="s">
        <v>169</v>
      </c>
      <c r="G12" s="3"/>
      <c r="H12" s="3"/>
      <c r="I12" s="3"/>
      <c r="J12" s="3"/>
      <c r="K12" s="387"/>
      <c r="L12" s="387"/>
      <c r="M12" s="387"/>
      <c r="N12" s="387"/>
      <c r="O12" s="387"/>
      <c r="P12" s="387"/>
      <c r="Q12" s="387"/>
      <c r="R12" s="387"/>
      <c r="S12" s="387"/>
      <c r="T12" s="387"/>
      <c r="U12" s="387"/>
      <c r="V12" s="387"/>
      <c r="W12" s="387"/>
      <c r="X12" s="102">
        <f t="shared" si="0"/>
        <v>1000</v>
      </c>
      <c r="Y12" s="102">
        <f t="shared" si="1"/>
        <v>0</v>
      </c>
      <c r="Z12" s="102">
        <f t="shared" si="2"/>
        <v>0</v>
      </c>
      <c r="AA12" s="102">
        <f t="shared" si="3"/>
        <v>0</v>
      </c>
      <c r="AB12" s="102">
        <f t="shared" si="4"/>
        <v>0</v>
      </c>
      <c r="AC12" s="102">
        <f t="shared" si="5"/>
        <v>0</v>
      </c>
      <c r="AD12" s="102">
        <f t="shared" si="6"/>
        <v>0</v>
      </c>
      <c r="AE12" s="102">
        <f t="shared" si="7"/>
        <v>0</v>
      </c>
      <c r="AF12" s="102">
        <f t="shared" si="8"/>
        <v>0</v>
      </c>
      <c r="AG12" s="102">
        <f t="shared" si="9"/>
        <v>0</v>
      </c>
      <c r="AH12" s="102">
        <f t="shared" si="10"/>
        <v>0</v>
      </c>
      <c r="AI12" s="102">
        <f t="shared" si="11"/>
        <v>0</v>
      </c>
      <c r="AJ12" s="102">
        <f t="shared" si="12"/>
        <v>0</v>
      </c>
      <c r="AK12" s="102">
        <f t="shared" si="13"/>
        <v>0</v>
      </c>
      <c r="AL12" s="104">
        <v>0.75900000000000001</v>
      </c>
      <c r="AM12" s="158" t="s">
        <v>415</v>
      </c>
      <c r="AP12" s="106" t="s">
        <v>171</v>
      </c>
      <c r="AQ12" s="106">
        <v>1000</v>
      </c>
    </row>
    <row r="13" spans="2:43" ht="31.5" customHeight="1">
      <c r="B13" s="551"/>
      <c r="C13" s="554" t="s">
        <v>56</v>
      </c>
      <c r="D13" s="529" t="s">
        <v>417</v>
      </c>
      <c r="E13" s="550"/>
      <c r="F13" s="2" t="s">
        <v>168</v>
      </c>
      <c r="G13" s="3"/>
      <c r="H13" s="3"/>
      <c r="I13" s="3"/>
      <c r="J13" s="3"/>
      <c r="K13" s="387"/>
      <c r="L13" s="387"/>
      <c r="M13" s="387"/>
      <c r="N13" s="387"/>
      <c r="O13" s="387"/>
      <c r="P13" s="387"/>
      <c r="Q13" s="387"/>
      <c r="R13" s="387"/>
      <c r="S13" s="387"/>
      <c r="T13" s="387"/>
      <c r="U13" s="387"/>
      <c r="V13" s="387"/>
      <c r="W13" s="387"/>
      <c r="X13" s="102">
        <f t="shared" si="0"/>
        <v>1000</v>
      </c>
      <c r="Y13" s="102">
        <f t="shared" si="1"/>
        <v>0</v>
      </c>
      <c r="Z13" s="102">
        <f t="shared" si="2"/>
        <v>0</v>
      </c>
      <c r="AA13" s="102">
        <f t="shared" si="3"/>
        <v>0</v>
      </c>
      <c r="AB13" s="102">
        <f t="shared" si="4"/>
        <v>0</v>
      </c>
      <c r="AC13" s="102">
        <f t="shared" si="5"/>
        <v>0</v>
      </c>
      <c r="AD13" s="102">
        <f t="shared" si="6"/>
        <v>0</v>
      </c>
      <c r="AE13" s="102">
        <f t="shared" si="7"/>
        <v>0</v>
      </c>
      <c r="AF13" s="102">
        <f t="shared" si="8"/>
        <v>0</v>
      </c>
      <c r="AG13" s="102">
        <f t="shared" si="9"/>
        <v>0</v>
      </c>
      <c r="AH13" s="102">
        <f t="shared" si="10"/>
        <v>0</v>
      </c>
      <c r="AI13" s="102">
        <f t="shared" si="11"/>
        <v>0</v>
      </c>
      <c r="AJ13" s="102">
        <f t="shared" si="12"/>
        <v>0</v>
      </c>
      <c r="AK13" s="102">
        <f t="shared" si="13"/>
        <v>0</v>
      </c>
      <c r="AL13" s="104">
        <v>2.63</v>
      </c>
      <c r="AM13" s="158" t="s">
        <v>418</v>
      </c>
      <c r="AP13" s="106" t="s">
        <v>419</v>
      </c>
      <c r="AQ13" s="106">
        <v>1</v>
      </c>
    </row>
    <row r="14" spans="2:43" ht="30.75" customHeight="1">
      <c r="B14" s="551"/>
      <c r="C14" s="546"/>
      <c r="D14" s="529" t="s">
        <v>262</v>
      </c>
      <c r="E14" s="550"/>
      <c r="F14" s="2" t="s">
        <v>168</v>
      </c>
      <c r="G14" s="3"/>
      <c r="H14" s="3"/>
      <c r="I14" s="3"/>
      <c r="J14" s="3"/>
      <c r="K14" s="387"/>
      <c r="L14" s="387"/>
      <c r="M14" s="387"/>
      <c r="N14" s="387"/>
      <c r="O14" s="387"/>
      <c r="P14" s="387"/>
      <c r="Q14" s="387"/>
      <c r="R14" s="387"/>
      <c r="S14" s="387"/>
      <c r="T14" s="387"/>
      <c r="U14" s="387"/>
      <c r="V14" s="387"/>
      <c r="W14" s="387"/>
      <c r="X14" s="102">
        <f t="shared" si="0"/>
        <v>1000</v>
      </c>
      <c r="Y14" s="102">
        <f t="shared" si="1"/>
        <v>0</v>
      </c>
      <c r="Z14" s="102">
        <f t="shared" si="2"/>
        <v>0</v>
      </c>
      <c r="AA14" s="102">
        <f t="shared" si="3"/>
        <v>0</v>
      </c>
      <c r="AB14" s="102">
        <f t="shared" si="4"/>
        <v>0</v>
      </c>
      <c r="AC14" s="102">
        <f t="shared" si="5"/>
        <v>0</v>
      </c>
      <c r="AD14" s="102">
        <f t="shared" si="6"/>
        <v>0</v>
      </c>
      <c r="AE14" s="102">
        <f t="shared" si="7"/>
        <v>0</v>
      </c>
      <c r="AF14" s="102">
        <f t="shared" si="8"/>
        <v>0</v>
      </c>
      <c r="AG14" s="102">
        <f t="shared" si="9"/>
        <v>0</v>
      </c>
      <c r="AH14" s="102">
        <f t="shared" si="10"/>
        <v>0</v>
      </c>
      <c r="AI14" s="102">
        <f t="shared" si="11"/>
        <v>0</v>
      </c>
      <c r="AJ14" s="102">
        <f t="shared" si="12"/>
        <v>0</v>
      </c>
      <c r="AK14" s="102">
        <f t="shared" si="13"/>
        <v>0</v>
      </c>
      <c r="AL14" s="104">
        <v>2.62</v>
      </c>
      <c r="AM14" s="158" t="s">
        <v>418</v>
      </c>
      <c r="AP14" s="106" t="s">
        <v>173</v>
      </c>
      <c r="AQ14" s="106">
        <v>1000</v>
      </c>
    </row>
    <row r="15" spans="2:43" ht="20.25" customHeight="1">
      <c r="B15" s="551"/>
      <c r="C15" s="546"/>
      <c r="D15" s="549" t="s">
        <v>54</v>
      </c>
      <c r="E15" s="550"/>
      <c r="F15" s="2" t="s">
        <v>169</v>
      </c>
      <c r="G15" s="3"/>
      <c r="H15" s="3"/>
      <c r="I15" s="3"/>
      <c r="J15" s="3"/>
      <c r="K15" s="387"/>
      <c r="L15" s="387"/>
      <c r="M15" s="387"/>
      <c r="N15" s="387"/>
      <c r="O15" s="387"/>
      <c r="P15" s="387"/>
      <c r="Q15" s="387"/>
      <c r="R15" s="387"/>
      <c r="S15" s="387"/>
      <c r="T15" s="387"/>
      <c r="U15" s="387"/>
      <c r="V15" s="387"/>
      <c r="W15" s="387"/>
      <c r="X15" s="102">
        <f t="shared" si="0"/>
        <v>1000</v>
      </c>
      <c r="Y15" s="102">
        <f t="shared" si="1"/>
        <v>0</v>
      </c>
      <c r="Z15" s="102">
        <f t="shared" si="2"/>
        <v>0</v>
      </c>
      <c r="AA15" s="102">
        <f t="shared" si="3"/>
        <v>0</v>
      </c>
      <c r="AB15" s="102">
        <f t="shared" si="4"/>
        <v>0</v>
      </c>
      <c r="AC15" s="102">
        <f t="shared" si="5"/>
        <v>0</v>
      </c>
      <c r="AD15" s="102">
        <f t="shared" si="6"/>
        <v>0</v>
      </c>
      <c r="AE15" s="102">
        <f t="shared" si="7"/>
        <v>0</v>
      </c>
      <c r="AF15" s="102">
        <f t="shared" si="8"/>
        <v>0</v>
      </c>
      <c r="AG15" s="102">
        <f t="shared" si="9"/>
        <v>0</v>
      </c>
      <c r="AH15" s="102">
        <f t="shared" si="10"/>
        <v>0</v>
      </c>
      <c r="AI15" s="102">
        <f t="shared" si="11"/>
        <v>0</v>
      </c>
      <c r="AJ15" s="102">
        <f t="shared" si="12"/>
        <v>0</v>
      </c>
      <c r="AK15" s="102">
        <f t="shared" si="13"/>
        <v>0</v>
      </c>
      <c r="AL15" s="104">
        <v>1.57</v>
      </c>
      <c r="AM15" s="160" t="s">
        <v>420</v>
      </c>
      <c r="AP15" s="106" t="s">
        <v>157</v>
      </c>
      <c r="AQ15" s="106">
        <v>1</v>
      </c>
    </row>
    <row r="16" spans="2:43" ht="20.25" customHeight="1">
      <c r="B16" s="551"/>
      <c r="C16" s="546"/>
      <c r="D16" s="549" t="s">
        <v>55</v>
      </c>
      <c r="E16" s="550"/>
      <c r="F16" s="2" t="s">
        <v>169</v>
      </c>
      <c r="G16" s="3"/>
      <c r="H16" s="3"/>
      <c r="I16" s="3"/>
      <c r="J16" s="3"/>
      <c r="K16" s="387"/>
      <c r="L16" s="387"/>
      <c r="M16" s="387"/>
      <c r="N16" s="387"/>
      <c r="O16" s="387"/>
      <c r="P16" s="387"/>
      <c r="Q16" s="387"/>
      <c r="R16" s="387"/>
      <c r="S16" s="387"/>
      <c r="T16" s="387"/>
      <c r="U16" s="387"/>
      <c r="V16" s="387"/>
      <c r="W16" s="387"/>
      <c r="X16" s="102">
        <f t="shared" si="0"/>
        <v>1000</v>
      </c>
      <c r="Y16" s="102">
        <f t="shared" si="1"/>
        <v>0</v>
      </c>
      <c r="Z16" s="102">
        <f t="shared" si="2"/>
        <v>0</v>
      </c>
      <c r="AA16" s="102">
        <f t="shared" si="3"/>
        <v>0</v>
      </c>
      <c r="AB16" s="102">
        <f t="shared" si="4"/>
        <v>0</v>
      </c>
      <c r="AC16" s="102">
        <f t="shared" si="5"/>
        <v>0</v>
      </c>
      <c r="AD16" s="102">
        <f t="shared" si="6"/>
        <v>0</v>
      </c>
      <c r="AE16" s="102">
        <f t="shared" si="7"/>
        <v>0</v>
      </c>
      <c r="AF16" s="102">
        <f t="shared" si="8"/>
        <v>0</v>
      </c>
      <c r="AG16" s="102">
        <f t="shared" si="9"/>
        <v>0</v>
      </c>
      <c r="AH16" s="102">
        <f t="shared" si="10"/>
        <v>0</v>
      </c>
      <c r="AI16" s="102">
        <f t="shared" si="11"/>
        <v>0</v>
      </c>
      <c r="AJ16" s="102">
        <f t="shared" si="12"/>
        <v>0</v>
      </c>
      <c r="AK16" s="102">
        <f t="shared" si="13"/>
        <v>0</v>
      </c>
      <c r="AL16" s="104">
        <v>0.75900000000000001</v>
      </c>
      <c r="AM16" s="160" t="s">
        <v>420</v>
      </c>
    </row>
    <row r="17" spans="2:39" ht="20.25" customHeight="1">
      <c r="B17" s="551"/>
      <c r="C17" s="544" t="s">
        <v>57</v>
      </c>
      <c r="D17" s="542"/>
      <c r="E17" s="542"/>
      <c r="F17" s="2" t="s">
        <v>169</v>
      </c>
      <c r="G17" s="3"/>
      <c r="H17" s="3"/>
      <c r="I17" s="3"/>
      <c r="J17" s="3"/>
      <c r="K17" s="387"/>
      <c r="L17" s="387"/>
      <c r="M17" s="387"/>
      <c r="N17" s="387"/>
      <c r="O17" s="387"/>
      <c r="P17" s="387"/>
      <c r="Q17" s="387"/>
      <c r="R17" s="387"/>
      <c r="S17" s="387"/>
      <c r="T17" s="387"/>
      <c r="U17" s="387"/>
      <c r="V17" s="387"/>
      <c r="W17" s="387"/>
      <c r="X17" s="102">
        <f t="shared" si="0"/>
        <v>1000</v>
      </c>
      <c r="Y17" s="102">
        <f t="shared" si="1"/>
        <v>0</v>
      </c>
      <c r="Z17" s="102">
        <f t="shared" si="2"/>
        <v>0</v>
      </c>
      <c r="AA17" s="102">
        <f t="shared" si="3"/>
        <v>0</v>
      </c>
      <c r="AB17" s="102">
        <f t="shared" si="4"/>
        <v>0</v>
      </c>
      <c r="AC17" s="102">
        <f t="shared" si="5"/>
        <v>0</v>
      </c>
      <c r="AD17" s="102">
        <f t="shared" si="6"/>
        <v>0</v>
      </c>
      <c r="AE17" s="102">
        <f t="shared" si="7"/>
        <v>0</v>
      </c>
      <c r="AF17" s="102">
        <f t="shared" si="8"/>
        <v>0</v>
      </c>
      <c r="AG17" s="102">
        <f t="shared" si="9"/>
        <v>0</v>
      </c>
      <c r="AH17" s="102">
        <f t="shared" si="10"/>
        <v>0</v>
      </c>
      <c r="AI17" s="102">
        <f t="shared" si="11"/>
        <v>0</v>
      </c>
      <c r="AJ17" s="102">
        <f t="shared" si="12"/>
        <v>0</v>
      </c>
      <c r="AK17" s="102">
        <f t="shared" si="13"/>
        <v>0</v>
      </c>
      <c r="AL17" s="104">
        <v>0.51</v>
      </c>
      <c r="AM17" s="160" t="s">
        <v>420</v>
      </c>
    </row>
    <row r="18" spans="2:39" ht="20.25" customHeight="1">
      <c r="B18" s="551"/>
      <c r="C18" s="546" t="s">
        <v>58</v>
      </c>
      <c r="D18" s="549" t="s">
        <v>59</v>
      </c>
      <c r="E18" s="550"/>
      <c r="F18" s="2" t="s">
        <v>169</v>
      </c>
      <c r="G18" s="3"/>
      <c r="H18" s="3"/>
      <c r="I18" s="3"/>
      <c r="J18" s="3"/>
      <c r="K18" s="387"/>
      <c r="L18" s="387"/>
      <c r="M18" s="387"/>
      <c r="N18" s="387"/>
      <c r="O18" s="387"/>
      <c r="P18" s="387"/>
      <c r="Q18" s="387"/>
      <c r="R18" s="387"/>
      <c r="S18" s="387"/>
      <c r="T18" s="387"/>
      <c r="U18" s="387"/>
      <c r="V18" s="387"/>
      <c r="W18" s="387"/>
      <c r="X18" s="102">
        <f t="shared" si="0"/>
        <v>1000</v>
      </c>
      <c r="Y18" s="102">
        <f t="shared" si="1"/>
        <v>0</v>
      </c>
      <c r="Z18" s="102">
        <f t="shared" si="2"/>
        <v>0</v>
      </c>
      <c r="AA18" s="102">
        <f t="shared" si="3"/>
        <v>0</v>
      </c>
      <c r="AB18" s="102">
        <f t="shared" si="4"/>
        <v>0</v>
      </c>
      <c r="AC18" s="102">
        <f t="shared" si="5"/>
        <v>0</v>
      </c>
      <c r="AD18" s="102">
        <f t="shared" si="6"/>
        <v>0</v>
      </c>
      <c r="AE18" s="102">
        <f t="shared" si="7"/>
        <v>0</v>
      </c>
      <c r="AF18" s="102">
        <f t="shared" si="8"/>
        <v>0</v>
      </c>
      <c r="AG18" s="102">
        <f t="shared" si="9"/>
        <v>0</v>
      </c>
      <c r="AH18" s="102">
        <f t="shared" si="10"/>
        <v>0</v>
      </c>
      <c r="AI18" s="102">
        <f t="shared" si="11"/>
        <v>0</v>
      </c>
      <c r="AJ18" s="102">
        <f t="shared" si="12"/>
        <v>0</v>
      </c>
      <c r="AK18" s="102">
        <f t="shared" si="13"/>
        <v>0</v>
      </c>
      <c r="AL18" s="104">
        <v>0.42799999999999999</v>
      </c>
      <c r="AM18" s="160" t="s">
        <v>420</v>
      </c>
    </row>
    <row r="19" spans="2:39" ht="20.25" customHeight="1">
      <c r="B19" s="551"/>
      <c r="C19" s="542"/>
      <c r="D19" s="549" t="s">
        <v>421</v>
      </c>
      <c r="E19" s="550"/>
      <c r="F19" s="2" t="s">
        <v>169</v>
      </c>
      <c r="G19" s="3"/>
      <c r="H19" s="3"/>
      <c r="I19" s="3"/>
      <c r="J19" s="3"/>
      <c r="K19" s="387"/>
      <c r="L19" s="387"/>
      <c r="M19" s="387"/>
      <c r="N19" s="387"/>
      <c r="O19" s="387"/>
      <c r="P19" s="387"/>
      <c r="Q19" s="387"/>
      <c r="R19" s="387"/>
      <c r="S19" s="387"/>
      <c r="T19" s="387"/>
      <c r="U19" s="387"/>
      <c r="V19" s="387"/>
      <c r="W19" s="387"/>
      <c r="X19" s="102">
        <f t="shared" si="0"/>
        <v>1000</v>
      </c>
      <c r="Y19" s="102">
        <f t="shared" si="1"/>
        <v>0</v>
      </c>
      <c r="Z19" s="102">
        <f t="shared" si="2"/>
        <v>0</v>
      </c>
      <c r="AA19" s="102">
        <f t="shared" si="3"/>
        <v>0</v>
      </c>
      <c r="AB19" s="102">
        <f t="shared" si="4"/>
        <v>0</v>
      </c>
      <c r="AC19" s="102">
        <f t="shared" si="5"/>
        <v>0</v>
      </c>
      <c r="AD19" s="102">
        <f t="shared" si="6"/>
        <v>0</v>
      </c>
      <c r="AE19" s="102">
        <f t="shared" si="7"/>
        <v>0</v>
      </c>
      <c r="AF19" s="102">
        <f t="shared" si="8"/>
        <v>0</v>
      </c>
      <c r="AG19" s="102">
        <f t="shared" si="9"/>
        <v>0</v>
      </c>
      <c r="AH19" s="102">
        <f t="shared" si="10"/>
        <v>0</v>
      </c>
      <c r="AI19" s="102">
        <f t="shared" si="11"/>
        <v>0</v>
      </c>
      <c r="AJ19" s="102">
        <f t="shared" si="12"/>
        <v>0</v>
      </c>
      <c r="AK19" s="102">
        <f t="shared" si="13"/>
        <v>0</v>
      </c>
      <c r="AL19" s="104">
        <v>0.44900000000000001</v>
      </c>
      <c r="AM19" s="160" t="s">
        <v>420</v>
      </c>
    </row>
    <row r="20" spans="2:39" ht="20.25" customHeight="1">
      <c r="B20" s="551"/>
      <c r="C20" s="552" t="s">
        <v>60</v>
      </c>
      <c r="D20" s="549" t="s">
        <v>59</v>
      </c>
      <c r="E20" s="550"/>
      <c r="F20" s="2" t="s">
        <v>169</v>
      </c>
      <c r="G20" s="3"/>
      <c r="H20" s="3"/>
      <c r="I20" s="3"/>
      <c r="J20" s="3"/>
      <c r="K20" s="387"/>
      <c r="L20" s="387"/>
      <c r="M20" s="387"/>
      <c r="N20" s="387"/>
      <c r="O20" s="387"/>
      <c r="P20" s="387"/>
      <c r="Q20" s="387"/>
      <c r="R20" s="387"/>
      <c r="S20" s="387"/>
      <c r="T20" s="387"/>
      <c r="U20" s="387"/>
      <c r="V20" s="387"/>
      <c r="W20" s="387"/>
      <c r="X20" s="102">
        <f t="shared" si="0"/>
        <v>1000</v>
      </c>
      <c r="Y20" s="102">
        <f t="shared" si="1"/>
        <v>0</v>
      </c>
      <c r="Z20" s="102">
        <f t="shared" si="2"/>
        <v>0</v>
      </c>
      <c r="AA20" s="102">
        <f t="shared" si="3"/>
        <v>0</v>
      </c>
      <c r="AB20" s="102">
        <f t="shared" si="4"/>
        <v>0</v>
      </c>
      <c r="AC20" s="102">
        <f t="shared" si="5"/>
        <v>0</v>
      </c>
      <c r="AD20" s="102">
        <f t="shared" si="6"/>
        <v>0</v>
      </c>
      <c r="AE20" s="102">
        <f t="shared" si="7"/>
        <v>0</v>
      </c>
      <c r="AF20" s="102">
        <f t="shared" si="8"/>
        <v>0</v>
      </c>
      <c r="AG20" s="102">
        <f t="shared" si="9"/>
        <v>0</v>
      </c>
      <c r="AH20" s="102">
        <f t="shared" si="10"/>
        <v>0</v>
      </c>
      <c r="AI20" s="102">
        <f t="shared" si="11"/>
        <v>0</v>
      </c>
      <c r="AJ20" s="102">
        <f t="shared" si="12"/>
        <v>0</v>
      </c>
      <c r="AK20" s="102">
        <f t="shared" si="13"/>
        <v>0</v>
      </c>
      <c r="AL20" s="104">
        <v>0.44</v>
      </c>
      <c r="AM20" s="160" t="s">
        <v>420</v>
      </c>
    </row>
    <row r="21" spans="2:39" ht="20.25" customHeight="1">
      <c r="B21" s="551"/>
      <c r="C21" s="542"/>
      <c r="D21" s="549" t="s">
        <v>421</v>
      </c>
      <c r="E21" s="550"/>
      <c r="F21" s="2" t="s">
        <v>169</v>
      </c>
      <c r="G21" s="3"/>
      <c r="H21" s="3"/>
      <c r="I21" s="3"/>
      <c r="J21" s="3"/>
      <c r="K21" s="387"/>
      <c r="L21" s="387"/>
      <c r="M21" s="387"/>
      <c r="N21" s="387"/>
      <c r="O21" s="387"/>
      <c r="P21" s="387"/>
      <c r="Q21" s="387"/>
      <c r="R21" s="387"/>
      <c r="S21" s="387"/>
      <c r="T21" s="387"/>
      <c r="U21" s="387"/>
      <c r="V21" s="387"/>
      <c r="W21" s="387"/>
      <c r="X21" s="102">
        <f t="shared" si="0"/>
        <v>1000</v>
      </c>
      <c r="Y21" s="102">
        <f t="shared" si="1"/>
        <v>0</v>
      </c>
      <c r="Z21" s="102">
        <f t="shared" si="2"/>
        <v>0</v>
      </c>
      <c r="AA21" s="102">
        <f t="shared" si="3"/>
        <v>0</v>
      </c>
      <c r="AB21" s="102">
        <f t="shared" si="4"/>
        <v>0</v>
      </c>
      <c r="AC21" s="102">
        <f t="shared" si="5"/>
        <v>0</v>
      </c>
      <c r="AD21" s="102">
        <f t="shared" si="6"/>
        <v>0</v>
      </c>
      <c r="AE21" s="102">
        <f t="shared" si="7"/>
        <v>0</v>
      </c>
      <c r="AF21" s="102">
        <f t="shared" si="8"/>
        <v>0</v>
      </c>
      <c r="AG21" s="102">
        <f t="shared" si="9"/>
        <v>0</v>
      </c>
      <c r="AH21" s="102">
        <f t="shared" si="10"/>
        <v>0</v>
      </c>
      <c r="AI21" s="102">
        <f t="shared" si="11"/>
        <v>0</v>
      </c>
      <c r="AJ21" s="102">
        <f t="shared" si="12"/>
        <v>0</v>
      </c>
      <c r="AK21" s="102">
        <f t="shared" si="13"/>
        <v>0</v>
      </c>
      <c r="AL21" s="104">
        <v>0.47099999999999997</v>
      </c>
      <c r="AM21" s="160" t="s">
        <v>420</v>
      </c>
    </row>
    <row r="22" spans="2:39" ht="20.25" customHeight="1">
      <c r="B22" s="551"/>
      <c r="C22" s="544" t="s">
        <v>61</v>
      </c>
      <c r="D22" s="542"/>
      <c r="E22" s="542"/>
      <c r="F22" s="2" t="s">
        <v>169</v>
      </c>
      <c r="G22" s="3"/>
      <c r="H22" s="3"/>
      <c r="I22" s="3"/>
      <c r="J22" s="3"/>
      <c r="K22" s="387"/>
      <c r="L22" s="387"/>
      <c r="M22" s="387"/>
      <c r="N22" s="387"/>
      <c r="O22" s="387"/>
      <c r="P22" s="387"/>
      <c r="Q22" s="387"/>
      <c r="R22" s="387"/>
      <c r="S22" s="387"/>
      <c r="T22" s="387"/>
      <c r="U22" s="387"/>
      <c r="V22" s="387"/>
      <c r="W22" s="387"/>
      <c r="X22" s="102">
        <f t="shared" si="0"/>
        <v>1000</v>
      </c>
      <c r="Y22" s="102">
        <f t="shared" si="1"/>
        <v>0</v>
      </c>
      <c r="Z22" s="102">
        <f t="shared" si="2"/>
        <v>0</v>
      </c>
      <c r="AA22" s="102">
        <f t="shared" si="3"/>
        <v>0</v>
      </c>
      <c r="AB22" s="102">
        <f t="shared" si="4"/>
        <v>0</v>
      </c>
      <c r="AC22" s="102">
        <f t="shared" si="5"/>
        <v>0</v>
      </c>
      <c r="AD22" s="102">
        <f t="shared" si="6"/>
        <v>0</v>
      </c>
      <c r="AE22" s="102">
        <f t="shared" si="7"/>
        <v>0</v>
      </c>
      <c r="AF22" s="102">
        <f t="shared" si="8"/>
        <v>0</v>
      </c>
      <c r="AG22" s="102">
        <f t="shared" si="9"/>
        <v>0</v>
      </c>
      <c r="AH22" s="102">
        <f t="shared" si="10"/>
        <v>0</v>
      </c>
      <c r="AI22" s="102">
        <f t="shared" si="11"/>
        <v>0</v>
      </c>
      <c r="AJ22" s="102">
        <f t="shared" si="12"/>
        <v>0</v>
      </c>
      <c r="AK22" s="102">
        <f t="shared" si="13"/>
        <v>0</v>
      </c>
      <c r="AL22" s="104">
        <v>1</v>
      </c>
      <c r="AM22" s="160" t="s">
        <v>420</v>
      </c>
    </row>
    <row r="23" spans="2:39" ht="20.25" customHeight="1">
      <c r="B23" s="551"/>
      <c r="C23" s="544" t="s">
        <v>62</v>
      </c>
      <c r="D23" s="542"/>
      <c r="E23" s="542"/>
      <c r="F23" s="2" t="s">
        <v>169</v>
      </c>
      <c r="G23" s="3"/>
      <c r="H23" s="3"/>
      <c r="I23" s="3"/>
      <c r="J23" s="3"/>
      <c r="K23" s="387"/>
      <c r="L23" s="387"/>
      <c r="M23" s="387"/>
      <c r="N23" s="387"/>
      <c r="O23" s="387"/>
      <c r="P23" s="387"/>
      <c r="Q23" s="387"/>
      <c r="R23" s="387"/>
      <c r="S23" s="387"/>
      <c r="T23" s="387"/>
      <c r="U23" s="387"/>
      <c r="V23" s="387"/>
      <c r="W23" s="387"/>
      <c r="X23" s="102">
        <f t="shared" si="0"/>
        <v>1000</v>
      </c>
      <c r="Y23" s="102">
        <f t="shared" si="1"/>
        <v>0</v>
      </c>
      <c r="Z23" s="102">
        <f t="shared" si="2"/>
        <v>0</v>
      </c>
      <c r="AA23" s="102">
        <f t="shared" si="3"/>
        <v>0</v>
      </c>
      <c r="AB23" s="102">
        <f t="shared" si="4"/>
        <v>0</v>
      </c>
      <c r="AC23" s="102">
        <f t="shared" si="5"/>
        <v>0</v>
      </c>
      <c r="AD23" s="102">
        <f t="shared" si="6"/>
        <v>0</v>
      </c>
      <c r="AE23" s="102">
        <f t="shared" si="7"/>
        <v>0</v>
      </c>
      <c r="AF23" s="102">
        <f t="shared" si="8"/>
        <v>0</v>
      </c>
      <c r="AG23" s="102">
        <f t="shared" si="9"/>
        <v>0</v>
      </c>
      <c r="AH23" s="102">
        <f t="shared" si="10"/>
        <v>0</v>
      </c>
      <c r="AI23" s="102">
        <f t="shared" si="11"/>
        <v>0</v>
      </c>
      <c r="AJ23" s="102">
        <f t="shared" si="12"/>
        <v>0</v>
      </c>
      <c r="AK23" s="102">
        <f t="shared" si="13"/>
        <v>0</v>
      </c>
      <c r="AL23" s="104">
        <v>0.41499999999999998</v>
      </c>
      <c r="AM23" s="160" t="s">
        <v>420</v>
      </c>
    </row>
    <row r="24" spans="2:39" ht="20.25" customHeight="1">
      <c r="B24" s="551"/>
      <c r="C24" s="544" t="s">
        <v>125</v>
      </c>
      <c r="D24" s="549" t="s">
        <v>133</v>
      </c>
      <c r="E24" s="550"/>
      <c r="F24" s="2" t="s">
        <v>169</v>
      </c>
      <c r="G24" s="3"/>
      <c r="H24" s="3"/>
      <c r="I24" s="3"/>
      <c r="J24" s="3"/>
      <c r="K24" s="387"/>
      <c r="L24" s="387"/>
      <c r="M24" s="387"/>
      <c r="N24" s="387"/>
      <c r="O24" s="387"/>
      <c r="P24" s="387"/>
      <c r="Q24" s="387"/>
      <c r="R24" s="387"/>
      <c r="S24" s="387"/>
      <c r="T24" s="387"/>
      <c r="U24" s="387"/>
      <c r="V24" s="387"/>
      <c r="W24" s="387"/>
      <c r="X24" s="102">
        <f t="shared" si="0"/>
        <v>1000</v>
      </c>
      <c r="Y24" s="102">
        <f t="shared" si="1"/>
        <v>0</v>
      </c>
      <c r="Z24" s="102">
        <f t="shared" si="2"/>
        <v>0</v>
      </c>
      <c r="AA24" s="102">
        <f t="shared" si="3"/>
        <v>0</v>
      </c>
      <c r="AB24" s="102">
        <f t="shared" si="4"/>
        <v>0</v>
      </c>
      <c r="AC24" s="102">
        <f t="shared" si="5"/>
        <v>0</v>
      </c>
      <c r="AD24" s="102">
        <f t="shared" si="6"/>
        <v>0</v>
      </c>
      <c r="AE24" s="102">
        <f t="shared" si="7"/>
        <v>0</v>
      </c>
      <c r="AF24" s="102">
        <f t="shared" si="8"/>
        <v>0</v>
      </c>
      <c r="AG24" s="102">
        <f t="shared" si="9"/>
        <v>0</v>
      </c>
      <c r="AH24" s="102">
        <f t="shared" si="10"/>
        <v>0</v>
      </c>
      <c r="AI24" s="102">
        <f t="shared" si="11"/>
        <v>0</v>
      </c>
      <c r="AJ24" s="102">
        <f t="shared" si="12"/>
        <v>0</v>
      </c>
      <c r="AK24" s="102">
        <f t="shared" si="13"/>
        <v>0</v>
      </c>
      <c r="AL24" s="104">
        <v>2.4</v>
      </c>
      <c r="AM24" s="160" t="s">
        <v>420</v>
      </c>
    </row>
    <row r="25" spans="2:39" ht="20.25" customHeight="1">
      <c r="B25" s="551"/>
      <c r="C25" s="542"/>
      <c r="D25" s="549" t="s">
        <v>422</v>
      </c>
      <c r="E25" s="550"/>
      <c r="F25" s="2" t="s">
        <v>168</v>
      </c>
      <c r="G25" s="3"/>
      <c r="H25" s="3"/>
      <c r="I25" s="3"/>
      <c r="J25" s="3"/>
      <c r="K25" s="387"/>
      <c r="L25" s="387"/>
      <c r="M25" s="387"/>
      <c r="N25" s="387"/>
      <c r="O25" s="387"/>
      <c r="P25" s="387"/>
      <c r="Q25" s="387"/>
      <c r="R25" s="387"/>
      <c r="S25" s="387"/>
      <c r="T25" s="387"/>
      <c r="U25" s="387"/>
      <c r="V25" s="387"/>
      <c r="W25" s="387"/>
      <c r="X25" s="102">
        <f t="shared" si="0"/>
        <v>1000</v>
      </c>
      <c r="Y25" s="102">
        <f t="shared" si="1"/>
        <v>0</v>
      </c>
      <c r="Z25" s="102">
        <f t="shared" si="2"/>
        <v>0</v>
      </c>
      <c r="AA25" s="102">
        <f t="shared" si="3"/>
        <v>0</v>
      </c>
      <c r="AB25" s="102">
        <f t="shared" si="4"/>
        <v>0</v>
      </c>
      <c r="AC25" s="102">
        <f t="shared" si="5"/>
        <v>0</v>
      </c>
      <c r="AD25" s="102">
        <f t="shared" si="6"/>
        <v>0</v>
      </c>
      <c r="AE25" s="102">
        <f t="shared" si="7"/>
        <v>0</v>
      </c>
      <c r="AF25" s="102">
        <f t="shared" si="8"/>
        <v>0</v>
      </c>
      <c r="AG25" s="102">
        <f t="shared" si="9"/>
        <v>0</v>
      </c>
      <c r="AH25" s="102">
        <f t="shared" si="10"/>
        <v>0</v>
      </c>
      <c r="AI25" s="102">
        <f t="shared" si="11"/>
        <v>0</v>
      </c>
      <c r="AJ25" s="102">
        <f t="shared" si="12"/>
        <v>0</v>
      </c>
      <c r="AK25" s="102">
        <f t="shared" si="13"/>
        <v>0</v>
      </c>
      <c r="AL25" s="104">
        <v>2.2999999999999998</v>
      </c>
      <c r="AM25" s="160" t="s">
        <v>420</v>
      </c>
    </row>
    <row r="26" spans="2:39" ht="20.25" customHeight="1">
      <c r="B26" s="551"/>
      <c r="C26" s="542"/>
      <c r="D26" s="549" t="s">
        <v>423</v>
      </c>
      <c r="E26" s="550"/>
      <c r="F26" s="2" t="s">
        <v>169</v>
      </c>
      <c r="G26" s="3"/>
      <c r="H26" s="3"/>
      <c r="I26" s="3"/>
      <c r="J26" s="3"/>
      <c r="K26" s="387"/>
      <c r="L26" s="387"/>
      <c r="M26" s="387"/>
      <c r="N26" s="387"/>
      <c r="O26" s="387"/>
      <c r="P26" s="387"/>
      <c r="Q26" s="387"/>
      <c r="R26" s="387"/>
      <c r="S26" s="387"/>
      <c r="T26" s="387"/>
      <c r="U26" s="387"/>
      <c r="V26" s="387"/>
      <c r="W26" s="387"/>
      <c r="X26" s="102">
        <f t="shared" si="0"/>
        <v>1000</v>
      </c>
      <c r="Y26" s="102">
        <f t="shared" si="1"/>
        <v>0</v>
      </c>
      <c r="Z26" s="102">
        <f t="shared" si="2"/>
        <v>0</v>
      </c>
      <c r="AA26" s="102">
        <f t="shared" si="3"/>
        <v>0</v>
      </c>
      <c r="AB26" s="102">
        <f t="shared" si="4"/>
        <v>0</v>
      </c>
      <c r="AC26" s="102">
        <f t="shared" si="5"/>
        <v>0</v>
      </c>
      <c r="AD26" s="102">
        <f t="shared" si="6"/>
        <v>0</v>
      </c>
      <c r="AE26" s="102">
        <f t="shared" si="7"/>
        <v>0</v>
      </c>
      <c r="AF26" s="102">
        <f t="shared" si="8"/>
        <v>0</v>
      </c>
      <c r="AG26" s="102">
        <f t="shared" si="9"/>
        <v>0</v>
      </c>
      <c r="AH26" s="102">
        <f t="shared" si="10"/>
        <v>0</v>
      </c>
      <c r="AI26" s="102">
        <f t="shared" si="11"/>
        <v>0</v>
      </c>
      <c r="AJ26" s="102">
        <f t="shared" si="12"/>
        <v>0</v>
      </c>
      <c r="AK26" s="102">
        <f t="shared" si="13"/>
        <v>0</v>
      </c>
      <c r="AL26" s="104">
        <v>3.3</v>
      </c>
      <c r="AM26" s="160" t="s">
        <v>420</v>
      </c>
    </row>
    <row r="27" spans="2:39" ht="20.25" customHeight="1">
      <c r="B27" s="551"/>
      <c r="C27" s="542"/>
      <c r="D27" s="549" t="s">
        <v>120</v>
      </c>
      <c r="E27" s="550"/>
      <c r="F27" s="2" t="s">
        <v>169</v>
      </c>
      <c r="G27" s="3"/>
      <c r="H27" s="3"/>
      <c r="I27" s="3"/>
      <c r="J27" s="3"/>
      <c r="K27" s="387"/>
      <c r="L27" s="387"/>
      <c r="M27" s="387"/>
      <c r="N27" s="387"/>
      <c r="O27" s="387"/>
      <c r="P27" s="387"/>
      <c r="Q27" s="387"/>
      <c r="R27" s="387"/>
      <c r="S27" s="387"/>
      <c r="T27" s="387"/>
      <c r="U27" s="387"/>
      <c r="V27" s="387"/>
      <c r="W27" s="387"/>
      <c r="X27" s="102">
        <f t="shared" si="0"/>
        <v>1000</v>
      </c>
      <c r="Y27" s="102">
        <f t="shared" si="1"/>
        <v>0</v>
      </c>
      <c r="Z27" s="102">
        <f t="shared" si="2"/>
        <v>0</v>
      </c>
      <c r="AA27" s="102">
        <f t="shared" si="3"/>
        <v>0</v>
      </c>
      <c r="AB27" s="102">
        <f t="shared" si="4"/>
        <v>0</v>
      </c>
      <c r="AC27" s="102">
        <f t="shared" si="5"/>
        <v>0</v>
      </c>
      <c r="AD27" s="102">
        <f t="shared" si="6"/>
        <v>0</v>
      </c>
      <c r="AE27" s="102">
        <f t="shared" si="7"/>
        <v>0</v>
      </c>
      <c r="AF27" s="102">
        <f t="shared" si="8"/>
        <v>0</v>
      </c>
      <c r="AG27" s="102">
        <f t="shared" si="9"/>
        <v>0</v>
      </c>
      <c r="AH27" s="102">
        <f t="shared" si="10"/>
        <v>0</v>
      </c>
      <c r="AI27" s="102">
        <f t="shared" si="11"/>
        <v>0</v>
      </c>
      <c r="AJ27" s="102">
        <f t="shared" si="12"/>
        <v>0</v>
      </c>
      <c r="AK27" s="102">
        <f t="shared" si="13"/>
        <v>0</v>
      </c>
      <c r="AL27" s="104">
        <v>3</v>
      </c>
      <c r="AM27" s="160" t="s">
        <v>420</v>
      </c>
    </row>
    <row r="28" spans="2:39" ht="20.25" customHeight="1">
      <c r="B28" s="551"/>
      <c r="C28" s="542"/>
      <c r="D28" s="549" t="s">
        <v>122</v>
      </c>
      <c r="E28" s="550"/>
      <c r="F28" s="2" t="s">
        <v>169</v>
      </c>
      <c r="G28" s="3"/>
      <c r="H28" s="3"/>
      <c r="I28" s="3"/>
      <c r="J28" s="3"/>
      <c r="K28" s="387"/>
      <c r="L28" s="387"/>
      <c r="M28" s="387"/>
      <c r="N28" s="387"/>
      <c r="O28" s="387"/>
      <c r="P28" s="387"/>
      <c r="Q28" s="387"/>
      <c r="R28" s="387"/>
      <c r="S28" s="387"/>
      <c r="T28" s="387"/>
      <c r="U28" s="387"/>
      <c r="V28" s="387"/>
      <c r="W28" s="387"/>
      <c r="X28" s="102">
        <f t="shared" si="0"/>
        <v>1000</v>
      </c>
      <c r="Y28" s="102">
        <f t="shared" si="1"/>
        <v>0</v>
      </c>
      <c r="Z28" s="102">
        <f t="shared" si="2"/>
        <v>0</v>
      </c>
      <c r="AA28" s="102">
        <f t="shared" si="3"/>
        <v>0</v>
      </c>
      <c r="AB28" s="102">
        <f t="shared" si="4"/>
        <v>0</v>
      </c>
      <c r="AC28" s="102">
        <f t="shared" si="5"/>
        <v>0</v>
      </c>
      <c r="AD28" s="102">
        <f t="shared" si="6"/>
        <v>0</v>
      </c>
      <c r="AE28" s="102">
        <f t="shared" si="7"/>
        <v>0</v>
      </c>
      <c r="AF28" s="102">
        <f t="shared" si="8"/>
        <v>0</v>
      </c>
      <c r="AG28" s="102">
        <f t="shared" si="9"/>
        <v>0</v>
      </c>
      <c r="AH28" s="102">
        <f t="shared" si="10"/>
        <v>0</v>
      </c>
      <c r="AI28" s="102">
        <f t="shared" si="11"/>
        <v>0</v>
      </c>
      <c r="AJ28" s="102">
        <f t="shared" si="12"/>
        <v>0</v>
      </c>
      <c r="AK28" s="102">
        <f t="shared" si="13"/>
        <v>0</v>
      </c>
      <c r="AL28" s="104">
        <v>2.7</v>
      </c>
      <c r="AM28" s="160" t="s">
        <v>420</v>
      </c>
    </row>
    <row r="29" spans="2:39" ht="45" customHeight="1">
      <c r="B29" s="551"/>
      <c r="C29" s="542"/>
      <c r="D29" s="553" t="s">
        <v>123</v>
      </c>
      <c r="E29" s="550"/>
      <c r="F29" s="2" t="s">
        <v>171</v>
      </c>
      <c r="G29" s="3"/>
      <c r="H29" s="3"/>
      <c r="I29" s="3"/>
      <c r="J29" s="3"/>
      <c r="K29" s="387"/>
      <c r="L29" s="387"/>
      <c r="M29" s="387"/>
      <c r="N29" s="387"/>
      <c r="O29" s="387"/>
      <c r="P29" s="387"/>
      <c r="Q29" s="387"/>
      <c r="R29" s="387"/>
      <c r="S29" s="387"/>
      <c r="T29" s="387"/>
      <c r="U29" s="387"/>
      <c r="V29" s="387"/>
      <c r="W29" s="387"/>
      <c r="X29" s="102">
        <f t="shared" si="0"/>
        <v>1000</v>
      </c>
      <c r="Y29" s="102">
        <f t="shared" si="1"/>
        <v>0</v>
      </c>
      <c r="Z29" s="102">
        <f t="shared" si="2"/>
        <v>0</v>
      </c>
      <c r="AA29" s="102">
        <f t="shared" si="3"/>
        <v>0</v>
      </c>
      <c r="AB29" s="102">
        <f t="shared" si="4"/>
        <v>0</v>
      </c>
      <c r="AC29" s="102">
        <f t="shared" si="5"/>
        <v>0</v>
      </c>
      <c r="AD29" s="102">
        <f t="shared" si="6"/>
        <v>0</v>
      </c>
      <c r="AE29" s="102">
        <f t="shared" si="7"/>
        <v>0</v>
      </c>
      <c r="AF29" s="102">
        <f t="shared" si="8"/>
        <v>0</v>
      </c>
      <c r="AG29" s="102">
        <f t="shared" si="9"/>
        <v>0</v>
      </c>
      <c r="AH29" s="102">
        <f t="shared" si="10"/>
        <v>0</v>
      </c>
      <c r="AI29" s="102">
        <f t="shared" si="11"/>
        <v>0</v>
      </c>
      <c r="AJ29" s="102">
        <f t="shared" si="12"/>
        <v>0</v>
      </c>
      <c r="AK29" s="102">
        <f t="shared" si="13"/>
        <v>0</v>
      </c>
      <c r="AL29" s="104">
        <v>2.1</v>
      </c>
      <c r="AM29" s="132" t="s">
        <v>424</v>
      </c>
    </row>
    <row r="30" spans="2:39" ht="20.25" customHeight="1">
      <c r="B30" s="551"/>
      <c r="C30" s="542"/>
      <c r="D30" s="549" t="s">
        <v>124</v>
      </c>
      <c r="E30" s="550"/>
      <c r="F30" s="2" t="s">
        <v>171</v>
      </c>
      <c r="G30" s="3"/>
      <c r="H30" s="3"/>
      <c r="I30" s="3"/>
      <c r="J30" s="3"/>
      <c r="K30" s="387"/>
      <c r="L30" s="387"/>
      <c r="M30" s="387"/>
      <c r="N30" s="387"/>
      <c r="O30" s="387"/>
      <c r="P30" s="387"/>
      <c r="Q30" s="387"/>
      <c r="R30" s="387"/>
      <c r="S30" s="387"/>
      <c r="T30" s="387"/>
      <c r="U30" s="387"/>
      <c r="V30" s="387"/>
      <c r="W30" s="387"/>
      <c r="X30" s="102">
        <f t="shared" si="0"/>
        <v>1000</v>
      </c>
      <c r="Y30" s="102">
        <f t="shared" si="1"/>
        <v>0</v>
      </c>
      <c r="Z30" s="102">
        <f t="shared" si="2"/>
        <v>0</v>
      </c>
      <c r="AA30" s="102">
        <f t="shared" si="3"/>
        <v>0</v>
      </c>
      <c r="AB30" s="102">
        <f t="shared" si="4"/>
        <v>0</v>
      </c>
      <c r="AC30" s="102">
        <f t="shared" si="5"/>
        <v>0</v>
      </c>
      <c r="AD30" s="102">
        <f t="shared" si="6"/>
        <v>0</v>
      </c>
      <c r="AE30" s="102">
        <f t="shared" si="7"/>
        <v>0</v>
      </c>
      <c r="AF30" s="102">
        <f t="shared" si="8"/>
        <v>0</v>
      </c>
      <c r="AG30" s="102">
        <f t="shared" si="9"/>
        <v>0</v>
      </c>
      <c r="AH30" s="102">
        <f t="shared" si="10"/>
        <v>0</v>
      </c>
      <c r="AI30" s="102">
        <f t="shared" si="11"/>
        <v>0</v>
      </c>
      <c r="AJ30" s="102">
        <f t="shared" si="12"/>
        <v>0</v>
      </c>
      <c r="AK30" s="102">
        <f t="shared" si="13"/>
        <v>0</v>
      </c>
      <c r="AL30" s="104">
        <v>0.85</v>
      </c>
      <c r="AM30" s="132" t="s">
        <v>424</v>
      </c>
    </row>
    <row r="31" spans="2:39" ht="20.25" customHeight="1">
      <c r="B31" s="551"/>
      <c r="C31" s="542"/>
      <c r="D31" s="549" t="s">
        <v>121</v>
      </c>
      <c r="E31" s="550"/>
      <c r="F31" s="2" t="s">
        <v>171</v>
      </c>
      <c r="G31" s="3"/>
      <c r="H31" s="3"/>
      <c r="I31" s="3"/>
      <c r="J31" s="3"/>
      <c r="K31" s="387"/>
      <c r="L31" s="387"/>
      <c r="M31" s="387"/>
      <c r="N31" s="387"/>
      <c r="O31" s="387"/>
      <c r="P31" s="387"/>
      <c r="Q31" s="387"/>
      <c r="R31" s="387"/>
      <c r="S31" s="387"/>
      <c r="T31" s="387"/>
      <c r="U31" s="387"/>
      <c r="V31" s="387"/>
      <c r="W31" s="387"/>
      <c r="X31" s="102">
        <f t="shared" si="0"/>
        <v>1000</v>
      </c>
      <c r="Y31" s="102">
        <f t="shared" si="1"/>
        <v>0</v>
      </c>
      <c r="Z31" s="102">
        <f t="shared" si="2"/>
        <v>0</v>
      </c>
      <c r="AA31" s="102">
        <f t="shared" si="3"/>
        <v>0</v>
      </c>
      <c r="AB31" s="102">
        <f t="shared" si="4"/>
        <v>0</v>
      </c>
      <c r="AC31" s="102">
        <f t="shared" si="5"/>
        <v>0</v>
      </c>
      <c r="AD31" s="102">
        <f t="shared" si="6"/>
        <v>0</v>
      </c>
      <c r="AE31" s="102">
        <f t="shared" si="7"/>
        <v>0</v>
      </c>
      <c r="AF31" s="102">
        <f t="shared" si="8"/>
        <v>0</v>
      </c>
      <c r="AG31" s="102">
        <f t="shared" si="9"/>
        <v>0</v>
      </c>
      <c r="AH31" s="102">
        <f t="shared" si="10"/>
        <v>0</v>
      </c>
      <c r="AI31" s="102">
        <f t="shared" si="11"/>
        <v>0</v>
      </c>
      <c r="AJ31" s="102">
        <f t="shared" si="12"/>
        <v>0</v>
      </c>
      <c r="AK31" s="102">
        <f t="shared" si="13"/>
        <v>0</v>
      </c>
      <c r="AL31" s="104">
        <v>2.2999999999999998</v>
      </c>
      <c r="AM31" s="132" t="s">
        <v>424</v>
      </c>
    </row>
    <row r="32" spans="2:39" ht="20.25" customHeight="1">
      <c r="B32" s="551"/>
      <c r="C32" s="544" t="s">
        <v>126</v>
      </c>
      <c r="D32" s="542"/>
      <c r="E32" s="542"/>
      <c r="F32" s="2" t="s">
        <v>169</v>
      </c>
      <c r="G32" s="3"/>
      <c r="H32" s="3"/>
      <c r="I32" s="3"/>
      <c r="J32" s="3"/>
      <c r="K32" s="387"/>
      <c r="L32" s="387"/>
      <c r="M32" s="387"/>
      <c r="N32" s="387"/>
      <c r="O32" s="387"/>
      <c r="P32" s="387"/>
      <c r="Q32" s="387"/>
      <c r="R32" s="387"/>
      <c r="S32" s="387"/>
      <c r="T32" s="387"/>
      <c r="U32" s="387"/>
      <c r="V32" s="387"/>
      <c r="W32" s="387"/>
      <c r="X32" s="102">
        <f t="shared" si="0"/>
        <v>1000</v>
      </c>
      <c r="Y32" s="102">
        <f t="shared" si="1"/>
        <v>0</v>
      </c>
      <c r="Z32" s="102">
        <f t="shared" si="2"/>
        <v>0</v>
      </c>
      <c r="AA32" s="102">
        <f t="shared" si="3"/>
        <v>0</v>
      </c>
      <c r="AB32" s="102">
        <f t="shared" si="4"/>
        <v>0</v>
      </c>
      <c r="AC32" s="102">
        <f t="shared" si="5"/>
        <v>0</v>
      </c>
      <c r="AD32" s="102">
        <f t="shared" si="6"/>
        <v>0</v>
      </c>
      <c r="AE32" s="102">
        <f t="shared" si="7"/>
        <v>0</v>
      </c>
      <c r="AF32" s="102">
        <f t="shared" si="8"/>
        <v>0</v>
      </c>
      <c r="AG32" s="102">
        <f t="shared" si="9"/>
        <v>0</v>
      </c>
      <c r="AH32" s="102">
        <f t="shared" si="10"/>
        <v>0</v>
      </c>
      <c r="AI32" s="102">
        <f t="shared" si="11"/>
        <v>0</v>
      </c>
      <c r="AJ32" s="102">
        <f t="shared" si="12"/>
        <v>0</v>
      </c>
      <c r="AK32" s="102">
        <f t="shared" si="13"/>
        <v>0</v>
      </c>
      <c r="AL32" s="104">
        <v>2.2999999999999998</v>
      </c>
      <c r="AM32" s="160" t="s">
        <v>420</v>
      </c>
    </row>
    <row r="33" spans="2:41" ht="32.25" customHeight="1">
      <c r="B33" s="551"/>
      <c r="C33" s="546" t="s">
        <v>127</v>
      </c>
      <c r="D33" s="549" t="s">
        <v>128</v>
      </c>
      <c r="E33" s="550"/>
      <c r="F33" s="2" t="s">
        <v>169</v>
      </c>
      <c r="G33" s="3"/>
      <c r="H33" s="3"/>
      <c r="I33" s="3"/>
      <c r="J33" s="3"/>
      <c r="K33" s="387"/>
      <c r="L33" s="387"/>
      <c r="M33" s="387"/>
      <c r="N33" s="387"/>
      <c r="O33" s="387"/>
      <c r="P33" s="387"/>
      <c r="Q33" s="387"/>
      <c r="R33" s="387"/>
      <c r="S33" s="387"/>
      <c r="T33" s="387"/>
      <c r="U33" s="387"/>
      <c r="V33" s="387"/>
      <c r="W33" s="387"/>
      <c r="X33" s="102">
        <f t="shared" si="0"/>
        <v>1000</v>
      </c>
      <c r="Y33" s="102">
        <f t="shared" si="1"/>
        <v>0</v>
      </c>
      <c r="Z33" s="102">
        <f t="shared" si="2"/>
        <v>0</v>
      </c>
      <c r="AA33" s="102">
        <f t="shared" si="3"/>
        <v>0</v>
      </c>
      <c r="AB33" s="102">
        <f t="shared" si="4"/>
        <v>0</v>
      </c>
      <c r="AC33" s="102">
        <f t="shared" si="5"/>
        <v>0</v>
      </c>
      <c r="AD33" s="102">
        <f t="shared" si="6"/>
        <v>0</v>
      </c>
      <c r="AE33" s="102">
        <f>H20_非エネ使用量/非エネ単位補正</f>
        <v>0</v>
      </c>
      <c r="AF33" s="102">
        <f t="shared" si="8"/>
        <v>0</v>
      </c>
      <c r="AG33" s="102">
        <f t="shared" si="9"/>
        <v>0</v>
      </c>
      <c r="AH33" s="102">
        <f t="shared" si="10"/>
        <v>0</v>
      </c>
      <c r="AI33" s="102">
        <f t="shared" si="11"/>
        <v>0</v>
      </c>
      <c r="AJ33" s="102">
        <f t="shared" si="12"/>
        <v>0</v>
      </c>
      <c r="AK33" s="102">
        <f t="shared" si="13"/>
        <v>0</v>
      </c>
      <c r="AL33" s="104">
        <v>0.76</v>
      </c>
      <c r="AM33" s="160" t="s">
        <v>420</v>
      </c>
    </row>
    <row r="34" spans="2:41" ht="32.25" customHeight="1">
      <c r="B34" s="551"/>
      <c r="C34" s="542"/>
      <c r="D34" s="549" t="s">
        <v>129</v>
      </c>
      <c r="E34" s="550"/>
      <c r="F34" s="2" t="s">
        <v>169</v>
      </c>
      <c r="G34" s="3"/>
      <c r="H34" s="3"/>
      <c r="I34" s="3"/>
      <c r="J34" s="3"/>
      <c r="K34" s="387"/>
      <c r="L34" s="387"/>
      <c r="M34" s="387"/>
      <c r="N34" s="387"/>
      <c r="O34" s="387"/>
      <c r="P34" s="387"/>
      <c r="Q34" s="387"/>
      <c r="R34" s="387"/>
      <c r="S34" s="387"/>
      <c r="T34" s="387"/>
      <c r="U34" s="387"/>
      <c r="V34" s="387"/>
      <c r="W34" s="387"/>
      <c r="X34" s="102">
        <f t="shared" si="0"/>
        <v>1000</v>
      </c>
      <c r="Y34" s="102">
        <f t="shared" si="1"/>
        <v>0</v>
      </c>
      <c r="Z34" s="102">
        <f t="shared" si="2"/>
        <v>0</v>
      </c>
      <c r="AA34" s="102">
        <f t="shared" si="3"/>
        <v>0</v>
      </c>
      <c r="AB34" s="102">
        <f t="shared" si="4"/>
        <v>0</v>
      </c>
      <c r="AC34" s="102">
        <f t="shared" si="5"/>
        <v>0</v>
      </c>
      <c r="AD34" s="102">
        <f t="shared" si="6"/>
        <v>0</v>
      </c>
      <c r="AE34" s="102">
        <f t="shared" si="7"/>
        <v>0</v>
      </c>
      <c r="AF34" s="102">
        <f t="shared" si="8"/>
        <v>0</v>
      </c>
      <c r="AG34" s="102">
        <f t="shared" si="9"/>
        <v>0</v>
      </c>
      <c r="AH34" s="102">
        <f t="shared" si="10"/>
        <v>0</v>
      </c>
      <c r="AI34" s="102">
        <f t="shared" si="11"/>
        <v>0</v>
      </c>
      <c r="AJ34" s="102">
        <f t="shared" si="12"/>
        <v>0</v>
      </c>
      <c r="AK34" s="102">
        <f t="shared" si="13"/>
        <v>0</v>
      </c>
      <c r="AL34" s="104">
        <v>1.1000000000000001</v>
      </c>
      <c r="AM34" s="160" t="s">
        <v>420</v>
      </c>
    </row>
    <row r="35" spans="2:41" ht="20.25" customHeight="1">
      <c r="B35" s="551"/>
      <c r="C35" s="546" t="s">
        <v>130</v>
      </c>
      <c r="D35" s="542"/>
      <c r="E35" s="542"/>
      <c r="F35" s="2" t="s">
        <v>169</v>
      </c>
      <c r="G35" s="3"/>
      <c r="H35" s="3"/>
      <c r="I35" s="3"/>
      <c r="J35" s="3"/>
      <c r="K35" s="387"/>
      <c r="L35" s="387"/>
      <c r="M35" s="387"/>
      <c r="N35" s="387"/>
      <c r="O35" s="387"/>
      <c r="P35" s="387"/>
      <c r="Q35" s="387"/>
      <c r="R35" s="387"/>
      <c r="S35" s="387"/>
      <c r="T35" s="387"/>
      <c r="U35" s="387"/>
      <c r="V35" s="387"/>
      <c r="W35" s="387"/>
      <c r="X35" s="102">
        <f t="shared" si="0"/>
        <v>1000</v>
      </c>
      <c r="Y35" s="102">
        <f t="shared" si="1"/>
        <v>0</v>
      </c>
      <c r="Z35" s="102">
        <f t="shared" si="2"/>
        <v>0</v>
      </c>
      <c r="AA35" s="102">
        <f t="shared" si="3"/>
        <v>0</v>
      </c>
      <c r="AB35" s="102">
        <f t="shared" si="4"/>
        <v>0</v>
      </c>
      <c r="AC35" s="102">
        <f t="shared" si="5"/>
        <v>0</v>
      </c>
      <c r="AD35" s="102">
        <f t="shared" si="6"/>
        <v>0</v>
      </c>
      <c r="AE35" s="102">
        <f t="shared" si="7"/>
        <v>0</v>
      </c>
      <c r="AF35" s="102">
        <f t="shared" si="8"/>
        <v>0</v>
      </c>
      <c r="AG35" s="102">
        <f t="shared" si="9"/>
        <v>0</v>
      </c>
      <c r="AH35" s="102">
        <f t="shared" si="10"/>
        <v>0</v>
      </c>
      <c r="AI35" s="102">
        <f t="shared" si="11"/>
        <v>0</v>
      </c>
      <c r="AJ35" s="102">
        <f t="shared" si="12"/>
        <v>0</v>
      </c>
      <c r="AK35" s="102">
        <f t="shared" si="13"/>
        <v>0</v>
      </c>
      <c r="AL35" s="104">
        <v>2.8000000000000001E-2</v>
      </c>
      <c r="AM35" s="160" t="s">
        <v>420</v>
      </c>
    </row>
    <row r="36" spans="2:41" ht="30" customHeight="1">
      <c r="B36" s="551"/>
      <c r="C36" s="546" t="s">
        <v>131</v>
      </c>
      <c r="D36" s="542"/>
      <c r="E36" s="542"/>
      <c r="F36" s="2" t="s">
        <v>971</v>
      </c>
      <c r="G36" s="3"/>
      <c r="H36" s="3"/>
      <c r="I36" s="3"/>
      <c r="J36" s="3"/>
      <c r="K36" s="387"/>
      <c r="L36" s="387"/>
      <c r="M36" s="387"/>
      <c r="N36" s="387"/>
      <c r="O36" s="387"/>
      <c r="P36" s="387"/>
      <c r="Q36" s="387"/>
      <c r="R36" s="387"/>
      <c r="S36" s="387"/>
      <c r="T36" s="387"/>
      <c r="U36" s="387"/>
      <c r="V36" s="387"/>
      <c r="W36" s="387"/>
      <c r="X36" s="102">
        <f t="shared" si="0"/>
        <v>1000</v>
      </c>
      <c r="Y36" s="102">
        <f t="shared" si="1"/>
        <v>0</v>
      </c>
      <c r="Z36" s="102">
        <f t="shared" si="2"/>
        <v>0</v>
      </c>
      <c r="AA36" s="102">
        <f t="shared" si="3"/>
        <v>0</v>
      </c>
      <c r="AB36" s="102">
        <f t="shared" si="4"/>
        <v>0</v>
      </c>
      <c r="AC36" s="102">
        <f t="shared" si="5"/>
        <v>0</v>
      </c>
      <c r="AD36" s="102">
        <f t="shared" si="6"/>
        <v>0</v>
      </c>
      <c r="AE36" s="102">
        <f t="shared" si="7"/>
        <v>0</v>
      </c>
      <c r="AF36" s="102">
        <f t="shared" si="8"/>
        <v>0</v>
      </c>
      <c r="AG36" s="102">
        <f t="shared" si="9"/>
        <v>0</v>
      </c>
      <c r="AH36" s="102">
        <f t="shared" si="10"/>
        <v>0</v>
      </c>
      <c r="AI36" s="102">
        <f t="shared" si="11"/>
        <v>0</v>
      </c>
      <c r="AJ36" s="102">
        <f t="shared" si="12"/>
        <v>0</v>
      </c>
      <c r="AK36" s="102">
        <f t="shared" si="13"/>
        <v>0</v>
      </c>
      <c r="AL36" s="104">
        <v>3.4</v>
      </c>
      <c r="AM36" s="160" t="s">
        <v>420</v>
      </c>
    </row>
    <row r="37" spans="2:41" ht="20.25" customHeight="1">
      <c r="B37" s="551"/>
      <c r="C37" s="546" t="s">
        <v>132</v>
      </c>
      <c r="D37" s="542"/>
      <c r="E37" s="542"/>
      <c r="F37" s="2" t="s">
        <v>169</v>
      </c>
      <c r="G37" s="3"/>
      <c r="H37" s="3"/>
      <c r="I37" s="3"/>
      <c r="J37" s="3"/>
      <c r="K37" s="387"/>
      <c r="L37" s="387"/>
      <c r="M37" s="387"/>
      <c r="N37" s="387"/>
      <c r="O37" s="387"/>
      <c r="P37" s="387"/>
      <c r="Q37" s="387"/>
      <c r="R37" s="387"/>
      <c r="S37" s="387"/>
      <c r="T37" s="387"/>
      <c r="U37" s="387"/>
      <c r="V37" s="387"/>
      <c r="W37" s="387"/>
      <c r="X37" s="102">
        <f t="shared" si="0"/>
        <v>1000</v>
      </c>
      <c r="Y37" s="102">
        <f t="shared" si="1"/>
        <v>0</v>
      </c>
      <c r="Z37" s="102">
        <f t="shared" si="2"/>
        <v>0</v>
      </c>
      <c r="AA37" s="102">
        <f t="shared" si="3"/>
        <v>0</v>
      </c>
      <c r="AB37" s="102">
        <f t="shared" si="4"/>
        <v>0</v>
      </c>
      <c r="AC37" s="102">
        <f t="shared" si="5"/>
        <v>0</v>
      </c>
      <c r="AD37" s="102">
        <f t="shared" si="6"/>
        <v>0</v>
      </c>
      <c r="AE37" s="102">
        <f t="shared" si="7"/>
        <v>0</v>
      </c>
      <c r="AF37" s="102">
        <f t="shared" si="8"/>
        <v>0</v>
      </c>
      <c r="AG37" s="102">
        <f t="shared" si="9"/>
        <v>0</v>
      </c>
      <c r="AH37" s="102">
        <f t="shared" si="10"/>
        <v>0</v>
      </c>
      <c r="AI37" s="102">
        <f t="shared" si="11"/>
        <v>0</v>
      </c>
      <c r="AJ37" s="102">
        <f t="shared" si="12"/>
        <v>0</v>
      </c>
      <c r="AK37" s="102">
        <f t="shared" si="13"/>
        <v>0</v>
      </c>
      <c r="AL37" s="104">
        <v>5.0000000000000001E-3</v>
      </c>
      <c r="AM37" s="160" t="s">
        <v>420</v>
      </c>
    </row>
    <row r="38" spans="2:41" ht="20.25" customHeight="1">
      <c r="B38" s="551"/>
      <c r="C38" s="546" t="s">
        <v>395</v>
      </c>
      <c r="D38" s="542"/>
      <c r="E38" s="542"/>
      <c r="F38" s="2" t="s">
        <v>971</v>
      </c>
      <c r="G38" s="3"/>
      <c r="H38" s="3"/>
      <c r="I38" s="3"/>
      <c r="J38" s="3"/>
      <c r="K38" s="387"/>
      <c r="L38" s="387"/>
      <c r="M38" s="387"/>
      <c r="N38" s="387"/>
      <c r="O38" s="387"/>
      <c r="P38" s="387"/>
      <c r="Q38" s="387"/>
      <c r="R38" s="387"/>
      <c r="S38" s="387"/>
      <c r="T38" s="387"/>
      <c r="U38" s="387"/>
      <c r="V38" s="387"/>
      <c r="W38" s="387"/>
      <c r="X38" s="102">
        <f t="shared" si="0"/>
        <v>1000</v>
      </c>
      <c r="Y38" s="102">
        <f t="shared" si="1"/>
        <v>0</v>
      </c>
      <c r="Z38" s="102">
        <f t="shared" si="2"/>
        <v>0</v>
      </c>
      <c r="AA38" s="102">
        <f t="shared" si="3"/>
        <v>0</v>
      </c>
      <c r="AB38" s="102">
        <f t="shared" si="4"/>
        <v>0</v>
      </c>
      <c r="AC38" s="102">
        <f t="shared" si="5"/>
        <v>0</v>
      </c>
      <c r="AD38" s="102">
        <f t="shared" si="6"/>
        <v>0</v>
      </c>
      <c r="AE38" s="102">
        <f t="shared" si="7"/>
        <v>0</v>
      </c>
      <c r="AF38" s="102">
        <f t="shared" si="8"/>
        <v>0</v>
      </c>
      <c r="AG38" s="102">
        <f t="shared" si="9"/>
        <v>0</v>
      </c>
      <c r="AH38" s="102">
        <f t="shared" si="10"/>
        <v>0</v>
      </c>
      <c r="AI38" s="102">
        <f t="shared" si="11"/>
        <v>0</v>
      </c>
      <c r="AJ38" s="102">
        <f t="shared" si="12"/>
        <v>0</v>
      </c>
      <c r="AK38" s="102">
        <f t="shared" si="13"/>
        <v>0</v>
      </c>
      <c r="AL38" s="104">
        <v>1</v>
      </c>
      <c r="AM38" s="160" t="s">
        <v>425</v>
      </c>
    </row>
    <row r="39" spans="2:41" ht="20.25" customHeight="1">
      <c r="B39" s="551"/>
      <c r="C39" s="546" t="s">
        <v>396</v>
      </c>
      <c r="D39" s="542"/>
      <c r="E39" s="542"/>
      <c r="F39" s="2" t="s">
        <v>169</v>
      </c>
      <c r="G39" s="3"/>
      <c r="H39" s="3"/>
      <c r="I39" s="3"/>
      <c r="J39" s="3"/>
      <c r="K39" s="387"/>
      <c r="L39" s="387"/>
      <c r="M39" s="387"/>
      <c r="N39" s="387"/>
      <c r="O39" s="387"/>
      <c r="P39" s="387"/>
      <c r="Q39" s="387"/>
      <c r="R39" s="387"/>
      <c r="S39" s="387"/>
      <c r="T39" s="387"/>
      <c r="U39" s="387"/>
      <c r="V39" s="387"/>
      <c r="W39" s="387"/>
      <c r="X39" s="102">
        <f t="shared" si="0"/>
        <v>1000</v>
      </c>
      <c r="Y39" s="102">
        <f t="shared" si="1"/>
        <v>0</v>
      </c>
      <c r="Z39" s="102">
        <f t="shared" si="2"/>
        <v>0</v>
      </c>
      <c r="AA39" s="102">
        <f t="shared" si="3"/>
        <v>0</v>
      </c>
      <c r="AB39" s="102">
        <f t="shared" si="4"/>
        <v>0</v>
      </c>
      <c r="AC39" s="102">
        <f t="shared" si="5"/>
        <v>0</v>
      </c>
      <c r="AD39" s="102">
        <f t="shared" si="6"/>
        <v>0</v>
      </c>
      <c r="AE39" s="102">
        <f t="shared" si="7"/>
        <v>0</v>
      </c>
      <c r="AF39" s="102">
        <f t="shared" si="8"/>
        <v>0</v>
      </c>
      <c r="AG39" s="102">
        <f t="shared" si="9"/>
        <v>0</v>
      </c>
      <c r="AH39" s="102">
        <f t="shared" si="10"/>
        <v>0</v>
      </c>
      <c r="AI39" s="102">
        <f t="shared" si="11"/>
        <v>0</v>
      </c>
      <c r="AJ39" s="102">
        <f t="shared" si="12"/>
        <v>0</v>
      </c>
      <c r="AK39" s="102">
        <f t="shared" si="13"/>
        <v>0</v>
      </c>
      <c r="AL39" s="104">
        <v>1</v>
      </c>
      <c r="AM39" s="160" t="s">
        <v>425</v>
      </c>
    </row>
    <row r="40" spans="2:41" ht="20.25" customHeight="1">
      <c r="B40" s="551"/>
      <c r="C40" s="547"/>
      <c r="D40" s="548"/>
      <c r="E40" s="548"/>
      <c r="F40" s="10"/>
      <c r="G40" s="3"/>
      <c r="H40" s="3"/>
      <c r="I40" s="3"/>
      <c r="J40" s="3"/>
      <c r="K40" s="387"/>
      <c r="L40" s="387"/>
      <c r="M40" s="387"/>
      <c r="N40" s="387"/>
      <c r="O40" s="387"/>
      <c r="P40" s="387"/>
      <c r="Q40" s="387"/>
      <c r="R40" s="387"/>
      <c r="S40" s="387"/>
      <c r="T40" s="387"/>
      <c r="U40" s="387"/>
      <c r="V40" s="387"/>
      <c r="W40" s="387"/>
      <c r="X40" s="102" t="e">
        <f t="shared" si="0"/>
        <v>#N/A</v>
      </c>
      <c r="Y40" s="102" t="e">
        <f t="shared" si="1"/>
        <v>#N/A</v>
      </c>
      <c r="Z40" s="102" t="e">
        <f t="shared" si="2"/>
        <v>#N/A</v>
      </c>
      <c r="AA40" s="102" t="e">
        <f t="shared" si="3"/>
        <v>#N/A</v>
      </c>
      <c r="AB40" s="102" t="e">
        <f t="shared" si="4"/>
        <v>#N/A</v>
      </c>
      <c r="AC40" s="102" t="e">
        <f t="shared" si="5"/>
        <v>#N/A</v>
      </c>
      <c r="AD40" s="102" t="e">
        <f t="shared" si="6"/>
        <v>#N/A</v>
      </c>
      <c r="AE40" s="102" t="e">
        <f t="shared" si="7"/>
        <v>#N/A</v>
      </c>
      <c r="AF40" s="102" t="e">
        <f t="shared" si="8"/>
        <v>#N/A</v>
      </c>
      <c r="AG40" s="102" t="e">
        <f t="shared" si="9"/>
        <v>#N/A</v>
      </c>
      <c r="AH40" s="102" t="e">
        <f t="shared" si="10"/>
        <v>#N/A</v>
      </c>
      <c r="AI40" s="102" t="e">
        <f t="shared" si="11"/>
        <v>#N/A</v>
      </c>
      <c r="AJ40" s="102" t="e">
        <f t="shared" si="12"/>
        <v>#N/A</v>
      </c>
      <c r="AK40" s="102" t="e">
        <f t="shared" si="13"/>
        <v>#N/A</v>
      </c>
      <c r="AL40" s="389"/>
      <c r="AM40" s="378" t="str">
        <f>CONCATENATE("t-CO2/",AO40)</f>
        <v>t-CO2/</v>
      </c>
      <c r="AO40" s="37" t="str">
        <f>IF(F40="","",IF(F40=$AP$6,$AP$7,IF(F40=$AP$8,$AP$9,IF(F40=$AP$10,$AP$11,IF(F40=$AP$12,$AP$13,F40)))))</f>
        <v/>
      </c>
    </row>
    <row r="41" spans="2:41" ht="20.25" customHeight="1">
      <c r="B41" s="551"/>
      <c r="C41" s="547"/>
      <c r="D41" s="548"/>
      <c r="E41" s="548"/>
      <c r="F41" s="10"/>
      <c r="G41" s="3"/>
      <c r="H41" s="3"/>
      <c r="I41" s="3"/>
      <c r="J41" s="3"/>
      <c r="K41" s="387"/>
      <c r="L41" s="387"/>
      <c r="M41" s="387"/>
      <c r="N41" s="387"/>
      <c r="O41" s="387"/>
      <c r="P41" s="387"/>
      <c r="Q41" s="387"/>
      <c r="R41" s="387"/>
      <c r="S41" s="387"/>
      <c r="T41" s="387"/>
      <c r="U41" s="387"/>
      <c r="V41" s="387"/>
      <c r="W41" s="387"/>
      <c r="X41" s="102" t="e">
        <f t="shared" si="0"/>
        <v>#N/A</v>
      </c>
      <c r="Y41" s="102" t="e">
        <f t="shared" si="1"/>
        <v>#N/A</v>
      </c>
      <c r="Z41" s="102" t="e">
        <f t="shared" si="2"/>
        <v>#N/A</v>
      </c>
      <c r="AA41" s="102" t="e">
        <f t="shared" si="3"/>
        <v>#N/A</v>
      </c>
      <c r="AB41" s="102" t="e">
        <f t="shared" si="4"/>
        <v>#N/A</v>
      </c>
      <c r="AC41" s="102" t="e">
        <f t="shared" si="5"/>
        <v>#N/A</v>
      </c>
      <c r="AD41" s="102" t="e">
        <f t="shared" si="6"/>
        <v>#N/A</v>
      </c>
      <c r="AE41" s="102" t="e">
        <f t="shared" si="7"/>
        <v>#N/A</v>
      </c>
      <c r="AF41" s="102" t="e">
        <f t="shared" si="8"/>
        <v>#N/A</v>
      </c>
      <c r="AG41" s="102" t="e">
        <f t="shared" si="9"/>
        <v>#N/A</v>
      </c>
      <c r="AH41" s="102" t="e">
        <f t="shared" si="10"/>
        <v>#N/A</v>
      </c>
      <c r="AI41" s="102" t="e">
        <f t="shared" si="11"/>
        <v>#N/A</v>
      </c>
      <c r="AJ41" s="102" t="e">
        <f t="shared" si="12"/>
        <v>#N/A</v>
      </c>
      <c r="AK41" s="102" t="e">
        <f t="shared" si="13"/>
        <v>#N/A</v>
      </c>
      <c r="AL41" s="389"/>
      <c r="AM41" s="378" t="str">
        <f>CONCATENATE("t-CO2/",AO41)</f>
        <v>t-CO2/</v>
      </c>
      <c r="AO41" s="37" t="str">
        <f>IF(F41="","",IF(F41=$AP$6,$AP$7,IF(F41=$AP$8,$AP$9,IF(F41=$AP$10,$AP$11,IF(F41=$AP$12,$AP$13,F41)))))</f>
        <v/>
      </c>
    </row>
    <row r="42" spans="2:41" ht="20.25" customHeight="1">
      <c r="B42" s="551"/>
      <c r="C42" s="547"/>
      <c r="D42" s="548"/>
      <c r="E42" s="548"/>
      <c r="F42" s="10"/>
      <c r="G42" s="3"/>
      <c r="H42" s="3"/>
      <c r="I42" s="3"/>
      <c r="J42" s="3"/>
      <c r="K42" s="387"/>
      <c r="L42" s="387"/>
      <c r="M42" s="387"/>
      <c r="N42" s="387"/>
      <c r="O42" s="387"/>
      <c r="P42" s="387"/>
      <c r="Q42" s="387"/>
      <c r="R42" s="387"/>
      <c r="S42" s="387"/>
      <c r="T42" s="387"/>
      <c r="U42" s="387"/>
      <c r="V42" s="387"/>
      <c r="W42" s="387"/>
      <c r="X42" s="102" t="e">
        <f t="shared" si="0"/>
        <v>#N/A</v>
      </c>
      <c r="Y42" s="102" t="e">
        <f t="shared" si="1"/>
        <v>#N/A</v>
      </c>
      <c r="Z42" s="102" t="e">
        <f t="shared" si="2"/>
        <v>#N/A</v>
      </c>
      <c r="AA42" s="102" t="e">
        <f t="shared" si="3"/>
        <v>#N/A</v>
      </c>
      <c r="AB42" s="102" t="e">
        <f t="shared" si="4"/>
        <v>#N/A</v>
      </c>
      <c r="AC42" s="102" t="e">
        <f t="shared" si="5"/>
        <v>#N/A</v>
      </c>
      <c r="AD42" s="102" t="e">
        <f t="shared" si="6"/>
        <v>#N/A</v>
      </c>
      <c r="AE42" s="102" t="e">
        <f t="shared" si="7"/>
        <v>#N/A</v>
      </c>
      <c r="AF42" s="102" t="e">
        <f t="shared" si="8"/>
        <v>#N/A</v>
      </c>
      <c r="AG42" s="102" t="e">
        <f t="shared" si="9"/>
        <v>#N/A</v>
      </c>
      <c r="AH42" s="102" t="e">
        <f t="shared" si="10"/>
        <v>#N/A</v>
      </c>
      <c r="AI42" s="102" t="e">
        <f t="shared" si="11"/>
        <v>#N/A</v>
      </c>
      <c r="AJ42" s="102" t="e">
        <f t="shared" si="12"/>
        <v>#N/A</v>
      </c>
      <c r="AK42" s="102" t="e">
        <f t="shared" si="13"/>
        <v>#N/A</v>
      </c>
      <c r="AL42" s="389"/>
      <c r="AM42" s="378" t="str">
        <f>CONCATENATE("t-CO2/",AO42)</f>
        <v>t-CO2/</v>
      </c>
      <c r="AO42" s="37" t="str">
        <f>IF(F42="","",IF(F42=$AP$6,$AP$7,IF(F42=$AP$8,$AP$9,IF(F42=$AP$10,$AP$11,IF(F42=$AP$12,$AP$13,F42)))))</f>
        <v/>
      </c>
    </row>
    <row r="43" spans="2:41" ht="31.5" customHeight="1">
      <c r="B43" s="545" t="s">
        <v>64</v>
      </c>
      <c r="C43" s="541" t="s">
        <v>426</v>
      </c>
      <c r="D43" s="542"/>
      <c r="E43" s="542"/>
      <c r="F43" s="371" t="s">
        <v>427</v>
      </c>
      <c r="G43" s="3"/>
      <c r="H43" s="3"/>
      <c r="I43" s="3"/>
      <c r="J43" s="3"/>
      <c r="K43" s="388"/>
      <c r="L43" s="388"/>
      <c r="M43" s="388"/>
      <c r="N43" s="388"/>
      <c r="O43" s="388"/>
      <c r="P43" s="388"/>
      <c r="Q43" s="388"/>
      <c r="R43" s="388"/>
      <c r="S43" s="388"/>
      <c r="T43" s="388"/>
      <c r="U43" s="388"/>
      <c r="V43" s="388"/>
      <c r="W43" s="388"/>
      <c r="X43" s="102">
        <v>1</v>
      </c>
      <c r="Y43" s="102">
        <f t="shared" si="1"/>
        <v>0</v>
      </c>
      <c r="Z43" s="102">
        <f t="shared" si="2"/>
        <v>0</v>
      </c>
      <c r="AA43" s="102">
        <f t="shared" si="3"/>
        <v>0</v>
      </c>
      <c r="AB43" s="102">
        <f t="shared" si="4"/>
        <v>0</v>
      </c>
      <c r="AC43" s="102">
        <f t="shared" si="5"/>
        <v>0</v>
      </c>
      <c r="AD43" s="102">
        <f t="shared" si="6"/>
        <v>0</v>
      </c>
      <c r="AE43" s="102">
        <f t="shared" si="7"/>
        <v>0</v>
      </c>
      <c r="AF43" s="102">
        <f t="shared" si="8"/>
        <v>0</v>
      </c>
      <c r="AG43" s="102">
        <f t="shared" si="9"/>
        <v>0</v>
      </c>
      <c r="AH43" s="102">
        <f t="shared" si="10"/>
        <v>0</v>
      </c>
      <c r="AI43" s="102">
        <f t="shared" si="11"/>
        <v>0</v>
      </c>
      <c r="AJ43" s="102">
        <f t="shared" si="12"/>
        <v>0</v>
      </c>
      <c r="AK43" s="102">
        <f t="shared" si="13"/>
        <v>0</v>
      </c>
      <c r="AL43" s="104">
        <v>21</v>
      </c>
      <c r="AM43" s="162" t="s">
        <v>428</v>
      </c>
    </row>
    <row r="44" spans="2:41" ht="27.75" customHeight="1">
      <c r="B44" s="545"/>
      <c r="C44" s="541" t="s">
        <v>65</v>
      </c>
      <c r="D44" s="542"/>
      <c r="E44" s="542"/>
      <c r="F44" s="371" t="s">
        <v>429</v>
      </c>
      <c r="G44" s="3"/>
      <c r="H44" s="3"/>
      <c r="I44" s="3"/>
      <c r="J44" s="3"/>
      <c r="K44" s="388"/>
      <c r="L44" s="388"/>
      <c r="M44" s="388"/>
      <c r="N44" s="388"/>
      <c r="O44" s="388"/>
      <c r="P44" s="388"/>
      <c r="Q44" s="388"/>
      <c r="R44" s="388"/>
      <c r="S44" s="388"/>
      <c r="T44" s="388"/>
      <c r="U44" s="388"/>
      <c r="V44" s="388"/>
      <c r="W44" s="388"/>
      <c r="X44" s="102">
        <v>1</v>
      </c>
      <c r="Y44" s="102">
        <f t="shared" si="1"/>
        <v>0</v>
      </c>
      <c r="Z44" s="102">
        <f t="shared" si="2"/>
        <v>0</v>
      </c>
      <c r="AA44" s="102">
        <f t="shared" si="3"/>
        <v>0</v>
      </c>
      <c r="AB44" s="102">
        <f t="shared" si="4"/>
        <v>0</v>
      </c>
      <c r="AC44" s="102">
        <f t="shared" si="5"/>
        <v>0</v>
      </c>
      <c r="AD44" s="102">
        <f t="shared" si="6"/>
        <v>0</v>
      </c>
      <c r="AE44" s="102">
        <f t="shared" si="7"/>
        <v>0</v>
      </c>
      <c r="AF44" s="102">
        <f t="shared" si="8"/>
        <v>0</v>
      </c>
      <c r="AG44" s="102">
        <f t="shared" si="9"/>
        <v>0</v>
      </c>
      <c r="AH44" s="102">
        <f t="shared" si="10"/>
        <v>0</v>
      </c>
      <c r="AI44" s="102">
        <f t="shared" si="11"/>
        <v>0</v>
      </c>
      <c r="AJ44" s="102">
        <f t="shared" si="12"/>
        <v>0</v>
      </c>
      <c r="AK44" s="102">
        <f t="shared" si="13"/>
        <v>0</v>
      </c>
      <c r="AL44" s="104">
        <v>310</v>
      </c>
      <c r="AM44" s="162" t="s">
        <v>430</v>
      </c>
    </row>
    <row r="45" spans="2:41" ht="20.25" customHeight="1">
      <c r="B45" s="545"/>
      <c r="C45" s="541" t="s">
        <v>431</v>
      </c>
      <c r="D45" s="541"/>
      <c r="E45" s="541"/>
      <c r="F45" s="374"/>
      <c r="G45" s="11"/>
      <c r="H45" s="11"/>
      <c r="I45" s="11"/>
      <c r="J45" s="11"/>
      <c r="K45" s="11"/>
      <c r="L45" s="11"/>
      <c r="M45" s="11"/>
      <c r="N45" s="11"/>
      <c r="O45" s="11"/>
      <c r="P45" s="11"/>
      <c r="Q45" s="11"/>
      <c r="R45" s="11"/>
      <c r="S45" s="11"/>
      <c r="T45" s="11"/>
      <c r="U45" s="11"/>
      <c r="V45" s="11"/>
      <c r="W45" s="11"/>
      <c r="X45" s="102"/>
      <c r="Y45" s="102"/>
      <c r="Z45" s="102"/>
      <c r="AA45" s="102"/>
      <c r="AB45" s="102"/>
      <c r="AC45" s="102"/>
      <c r="AD45" s="102"/>
      <c r="AE45" s="102"/>
      <c r="AF45" s="102"/>
      <c r="AG45" s="102"/>
      <c r="AH45" s="102"/>
      <c r="AI45" s="102"/>
      <c r="AJ45" s="102"/>
      <c r="AK45" s="102"/>
      <c r="AL45" s="540"/>
      <c r="AM45" s="540"/>
    </row>
    <row r="46" spans="2:41" ht="20.25" customHeight="1">
      <c r="B46" s="545"/>
      <c r="C46" s="161"/>
      <c r="D46" s="543"/>
      <c r="E46" s="543"/>
      <c r="F46" s="12" t="str">
        <f>"t-"&amp;D46</f>
        <v>t-</v>
      </c>
      <c r="G46" s="3"/>
      <c r="H46" s="3"/>
      <c r="I46" s="3"/>
      <c r="J46" s="3"/>
      <c r="K46" s="388"/>
      <c r="L46" s="388"/>
      <c r="M46" s="388"/>
      <c r="N46" s="388"/>
      <c r="O46" s="388"/>
      <c r="P46" s="388"/>
      <c r="Q46" s="388"/>
      <c r="R46" s="388"/>
      <c r="S46" s="388"/>
      <c r="T46" s="388"/>
      <c r="U46" s="388"/>
      <c r="V46" s="388"/>
      <c r="W46" s="388"/>
      <c r="X46" s="102">
        <v>1</v>
      </c>
      <c r="Y46" s="102">
        <f t="shared" si="1"/>
        <v>0</v>
      </c>
      <c r="Z46" s="102">
        <f t="shared" si="2"/>
        <v>0</v>
      </c>
      <c r="AA46" s="102">
        <f t="shared" si="3"/>
        <v>0</v>
      </c>
      <c r="AB46" s="102">
        <f t="shared" si="4"/>
        <v>0</v>
      </c>
      <c r="AC46" s="102">
        <f t="shared" si="5"/>
        <v>0</v>
      </c>
      <c r="AD46" s="102">
        <f t="shared" si="6"/>
        <v>0</v>
      </c>
      <c r="AE46" s="102">
        <f t="shared" si="7"/>
        <v>0</v>
      </c>
      <c r="AF46" s="102">
        <f>H21_非エネ使用量/非エネ単位補正</f>
        <v>0</v>
      </c>
      <c r="AG46" s="102">
        <f>H22_非エネ使用量/非エネ単位補正</f>
        <v>0</v>
      </c>
      <c r="AH46" s="102">
        <f>H23_非エネ使用量/非エネ単位補正</f>
        <v>0</v>
      </c>
      <c r="AI46" s="102">
        <f>H24_非エネ使用量/非エネ単位補正</f>
        <v>0</v>
      </c>
      <c r="AJ46" s="102">
        <f>H25_非エネ使用量/非エネ単位補正</f>
        <v>0</v>
      </c>
      <c r="AK46" s="102">
        <f>H26_非エネ使用量/非エネ単位補正</f>
        <v>0</v>
      </c>
      <c r="AL46" s="383"/>
      <c r="AM46" s="13" t="str">
        <f>"t-CO2/t-"&amp;D46</f>
        <v>t-CO2/t-</v>
      </c>
    </row>
    <row r="47" spans="2:41" ht="20.25" customHeight="1">
      <c r="B47" s="545"/>
      <c r="C47" s="161"/>
      <c r="D47" s="543"/>
      <c r="E47" s="543"/>
      <c r="F47" s="12" t="str">
        <f>"t-"&amp;D47</f>
        <v>t-</v>
      </c>
      <c r="G47" s="3"/>
      <c r="H47" s="3"/>
      <c r="I47" s="3"/>
      <c r="J47" s="3"/>
      <c r="K47" s="388"/>
      <c r="L47" s="388"/>
      <c r="M47" s="388"/>
      <c r="N47" s="388"/>
      <c r="O47" s="388"/>
      <c r="P47" s="388"/>
      <c r="Q47" s="388"/>
      <c r="R47" s="388"/>
      <c r="S47" s="388"/>
      <c r="T47" s="388"/>
      <c r="U47" s="388"/>
      <c r="V47" s="388"/>
      <c r="W47" s="388"/>
      <c r="X47" s="102">
        <v>1</v>
      </c>
      <c r="Y47" s="102">
        <f t="shared" si="1"/>
        <v>0</v>
      </c>
      <c r="Z47" s="102">
        <f t="shared" si="2"/>
        <v>0</v>
      </c>
      <c r="AA47" s="102">
        <f t="shared" si="3"/>
        <v>0</v>
      </c>
      <c r="AB47" s="102">
        <f t="shared" si="4"/>
        <v>0</v>
      </c>
      <c r="AC47" s="102">
        <f t="shared" si="5"/>
        <v>0</v>
      </c>
      <c r="AD47" s="102">
        <f t="shared" si="6"/>
        <v>0</v>
      </c>
      <c r="AE47" s="102">
        <f t="shared" si="7"/>
        <v>0</v>
      </c>
      <c r="AF47" s="102">
        <f>H21_非エネ使用量/非エネ単位補正</f>
        <v>0</v>
      </c>
      <c r="AG47" s="102">
        <f>H22_非エネ使用量/非エネ単位補正</f>
        <v>0</v>
      </c>
      <c r="AH47" s="102">
        <f>H23_非エネ使用量/非エネ単位補正</f>
        <v>0</v>
      </c>
      <c r="AI47" s="102">
        <f>H24_非エネ使用量/非エネ単位補正</f>
        <v>0</v>
      </c>
      <c r="AJ47" s="102">
        <f>H25_非エネ使用量/非エネ単位補正</f>
        <v>0</v>
      </c>
      <c r="AK47" s="102">
        <f>H26_非エネ使用量/非エネ単位補正</f>
        <v>0</v>
      </c>
      <c r="AL47" s="383"/>
      <c r="AM47" s="13" t="str">
        <f>"t-CO2/t-"&amp;D47</f>
        <v>t-CO2/t-</v>
      </c>
    </row>
    <row r="48" spans="2:41" ht="20.25" customHeight="1">
      <c r="B48" s="545"/>
      <c r="C48" s="541" t="s">
        <v>432</v>
      </c>
      <c r="D48" s="542"/>
      <c r="E48" s="542"/>
      <c r="F48" s="14"/>
      <c r="G48" s="11"/>
      <c r="H48" s="11"/>
      <c r="I48" s="11"/>
      <c r="J48" s="11"/>
      <c r="K48" s="11"/>
      <c r="L48" s="11"/>
      <c r="M48" s="11"/>
      <c r="N48" s="11"/>
      <c r="O48" s="11"/>
      <c r="P48" s="11"/>
      <c r="Q48" s="11"/>
      <c r="R48" s="11"/>
      <c r="S48" s="11"/>
      <c r="T48" s="11"/>
      <c r="U48" s="11"/>
      <c r="V48" s="11"/>
      <c r="W48" s="11"/>
      <c r="X48" s="102"/>
      <c r="Y48" s="102"/>
      <c r="Z48" s="102"/>
      <c r="AA48" s="102"/>
      <c r="AB48" s="102"/>
      <c r="AC48" s="102"/>
      <c r="AD48" s="102"/>
      <c r="AE48" s="102"/>
      <c r="AF48" s="102"/>
      <c r="AG48" s="102"/>
      <c r="AH48" s="102"/>
      <c r="AI48" s="102"/>
      <c r="AJ48" s="102"/>
      <c r="AK48" s="102"/>
      <c r="AL48" s="540"/>
      <c r="AM48" s="540"/>
    </row>
    <row r="49" spans="2:39" ht="20.25" customHeight="1">
      <c r="B49" s="545"/>
      <c r="C49" s="161"/>
      <c r="D49" s="543"/>
      <c r="E49" s="543"/>
      <c r="F49" s="12" t="str">
        <f>"t-"&amp;D49</f>
        <v>t-</v>
      </c>
      <c r="G49" s="3"/>
      <c r="H49" s="3"/>
      <c r="I49" s="3"/>
      <c r="J49" s="3"/>
      <c r="K49" s="388"/>
      <c r="L49" s="377"/>
      <c r="M49" s="377"/>
      <c r="N49" s="377"/>
      <c r="O49" s="377"/>
      <c r="P49" s="377"/>
      <c r="Q49" s="377"/>
      <c r="R49" s="377"/>
      <c r="S49" s="377"/>
      <c r="T49" s="377"/>
      <c r="U49" s="377"/>
      <c r="V49" s="377"/>
      <c r="W49" s="377"/>
      <c r="X49" s="102">
        <v>1</v>
      </c>
      <c r="Y49" s="102">
        <f t="shared" si="1"/>
        <v>0</v>
      </c>
      <c r="Z49" s="102">
        <f t="shared" si="2"/>
        <v>0</v>
      </c>
      <c r="AA49" s="102">
        <f t="shared" si="3"/>
        <v>0</v>
      </c>
      <c r="AB49" s="102">
        <f t="shared" si="4"/>
        <v>0</v>
      </c>
      <c r="AC49" s="102">
        <f t="shared" si="5"/>
        <v>0</v>
      </c>
      <c r="AD49" s="102">
        <f t="shared" si="6"/>
        <v>0</v>
      </c>
      <c r="AE49" s="102">
        <f t="shared" si="7"/>
        <v>0</v>
      </c>
      <c r="AF49" s="102">
        <f>H21_非エネ使用量/非エネ単位補正</f>
        <v>0</v>
      </c>
      <c r="AG49" s="102">
        <f>H22_非エネ使用量/非エネ単位補正</f>
        <v>0</v>
      </c>
      <c r="AH49" s="102">
        <f>H23_非エネ使用量/非エネ単位補正</f>
        <v>0</v>
      </c>
      <c r="AI49" s="102">
        <f>H24_非エネ使用量/非エネ単位補正</f>
        <v>0</v>
      </c>
      <c r="AJ49" s="102">
        <f>H25_非エネ使用量/非エネ単位補正</f>
        <v>0</v>
      </c>
      <c r="AK49" s="102">
        <f>H26_非エネ使用量/非エネ単位補正</f>
        <v>0</v>
      </c>
      <c r="AL49" s="383"/>
      <c r="AM49" s="13" t="str">
        <f>"t-CO2/t-"&amp;D49</f>
        <v>t-CO2/t-</v>
      </c>
    </row>
    <row r="50" spans="2:39" ht="20.25" customHeight="1">
      <c r="B50" s="545"/>
      <c r="C50" s="161"/>
      <c r="D50" s="543"/>
      <c r="E50" s="543"/>
      <c r="F50" s="12" t="str">
        <f>"t-"&amp;D50</f>
        <v>t-</v>
      </c>
      <c r="G50" s="3"/>
      <c r="H50" s="3"/>
      <c r="I50" s="3"/>
      <c r="J50" s="3"/>
      <c r="K50" s="388"/>
      <c r="L50" s="377"/>
      <c r="M50" s="377"/>
      <c r="N50" s="377"/>
      <c r="O50" s="377"/>
      <c r="P50" s="377"/>
      <c r="Q50" s="377"/>
      <c r="R50" s="377"/>
      <c r="S50" s="377"/>
      <c r="T50" s="377"/>
      <c r="U50" s="377"/>
      <c r="V50" s="377"/>
      <c r="W50" s="377"/>
      <c r="X50" s="102">
        <v>1</v>
      </c>
      <c r="Y50" s="102">
        <f t="shared" si="1"/>
        <v>0</v>
      </c>
      <c r="Z50" s="102">
        <f t="shared" si="2"/>
        <v>0</v>
      </c>
      <c r="AA50" s="102">
        <f t="shared" si="3"/>
        <v>0</v>
      </c>
      <c r="AB50" s="102">
        <f t="shared" si="4"/>
        <v>0</v>
      </c>
      <c r="AC50" s="102">
        <f t="shared" si="5"/>
        <v>0</v>
      </c>
      <c r="AD50" s="102">
        <f t="shared" si="6"/>
        <v>0</v>
      </c>
      <c r="AE50" s="102">
        <f t="shared" si="7"/>
        <v>0</v>
      </c>
      <c r="AF50" s="102">
        <f>H21_非エネ使用量/非エネ単位補正</f>
        <v>0</v>
      </c>
      <c r="AG50" s="102">
        <f>H22_非エネ使用量/非エネ単位補正</f>
        <v>0</v>
      </c>
      <c r="AH50" s="102">
        <f>H23_非エネ使用量/非エネ単位補正</f>
        <v>0</v>
      </c>
      <c r="AI50" s="102">
        <f>H24_非エネ使用量/非エネ単位補正</f>
        <v>0</v>
      </c>
      <c r="AJ50" s="102">
        <f>H25_非エネ使用量/非エネ単位補正</f>
        <v>0</v>
      </c>
      <c r="AK50" s="102">
        <f>H26_非エネ使用量/非エネ単位補正</f>
        <v>0</v>
      </c>
      <c r="AL50" s="383"/>
      <c r="AM50" s="13" t="str">
        <f>"t-CO2/t-"&amp;D50</f>
        <v>t-CO2/t-</v>
      </c>
    </row>
    <row r="51" spans="2:39" ht="31.5" customHeight="1">
      <c r="B51" s="545"/>
      <c r="C51" s="541" t="s">
        <v>351</v>
      </c>
      <c r="D51" s="542"/>
      <c r="E51" s="542"/>
      <c r="F51" s="371" t="s">
        <v>433</v>
      </c>
      <c r="G51" s="3"/>
      <c r="H51" s="3"/>
      <c r="I51" s="3"/>
      <c r="J51" s="3"/>
      <c r="K51" s="388"/>
      <c r="L51" s="377"/>
      <c r="M51" s="377"/>
      <c r="N51" s="377"/>
      <c r="O51" s="377"/>
      <c r="P51" s="377"/>
      <c r="Q51" s="377"/>
      <c r="R51" s="377"/>
      <c r="S51" s="377"/>
      <c r="T51" s="377"/>
      <c r="U51" s="377"/>
      <c r="V51" s="377"/>
      <c r="W51" s="377"/>
      <c r="X51" s="102">
        <v>1</v>
      </c>
      <c r="Y51" s="102">
        <f>H14_非エネ使用量/非エネ単位補正</f>
        <v>0</v>
      </c>
      <c r="Z51" s="102">
        <f t="shared" si="2"/>
        <v>0</v>
      </c>
      <c r="AA51" s="102">
        <f t="shared" si="3"/>
        <v>0</v>
      </c>
      <c r="AB51" s="102">
        <f t="shared" si="4"/>
        <v>0</v>
      </c>
      <c r="AC51" s="102">
        <f t="shared" si="5"/>
        <v>0</v>
      </c>
      <c r="AD51" s="102">
        <f t="shared" si="6"/>
        <v>0</v>
      </c>
      <c r="AE51" s="102">
        <f>H20_非エネ使用量/非エネ単位補正</f>
        <v>0</v>
      </c>
      <c r="AF51" s="102">
        <f>H21_非エネ使用量/非エネ単位補正</f>
        <v>0</v>
      </c>
      <c r="AG51" s="102">
        <f>H22_非エネ使用量/非エネ単位補正</f>
        <v>0</v>
      </c>
      <c r="AH51" s="102">
        <f>H23_非エネ使用量/非エネ単位補正</f>
        <v>0</v>
      </c>
      <c r="AI51" s="102">
        <f>H24_非エネ使用量/非エネ単位補正</f>
        <v>0</v>
      </c>
      <c r="AJ51" s="102">
        <f>H25_非エネ使用量/非エネ単位補正</f>
        <v>0</v>
      </c>
      <c r="AK51" s="102">
        <f>H26_非エネ使用量/非エネ単位補正</f>
        <v>0</v>
      </c>
      <c r="AL51" s="163">
        <v>23900</v>
      </c>
      <c r="AM51" s="162" t="s">
        <v>434</v>
      </c>
    </row>
    <row r="52" spans="2:39">
      <c r="G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row>
  </sheetData>
  <sheetProtection password="C4DF" sheet="1"/>
  <mergeCells count="70">
    <mergeCell ref="B3:B5"/>
    <mergeCell ref="D30:E30"/>
    <mergeCell ref="D31:E31"/>
    <mergeCell ref="C6:C12"/>
    <mergeCell ref="D6:E6"/>
    <mergeCell ref="D9:E9"/>
    <mergeCell ref="D7:E7"/>
    <mergeCell ref="D8:E8"/>
    <mergeCell ref="D10:E10"/>
    <mergeCell ref="D11:E11"/>
    <mergeCell ref="D12:E12"/>
    <mergeCell ref="D27:E27"/>
    <mergeCell ref="C24:C31"/>
    <mergeCell ref="D24:E24"/>
    <mergeCell ref="C36:E36"/>
    <mergeCell ref="C33:C34"/>
    <mergeCell ref="D33:E33"/>
    <mergeCell ref="D34:E34"/>
    <mergeCell ref="C35:E35"/>
    <mergeCell ref="D28:E28"/>
    <mergeCell ref="D29:E29"/>
    <mergeCell ref="C18:C19"/>
    <mergeCell ref="D18:E18"/>
    <mergeCell ref="D19:E19"/>
    <mergeCell ref="D14:E14"/>
    <mergeCell ref="D25:E25"/>
    <mergeCell ref="D26:E26"/>
    <mergeCell ref="C13:C16"/>
    <mergeCell ref="D13:E13"/>
    <mergeCell ref="D16:E16"/>
    <mergeCell ref="C17:E17"/>
    <mergeCell ref="D15:E15"/>
    <mergeCell ref="C42:E42"/>
    <mergeCell ref="B6:B42"/>
    <mergeCell ref="C23:E23"/>
    <mergeCell ref="C51:E51"/>
    <mergeCell ref="C20:C21"/>
    <mergeCell ref="D20:E20"/>
    <mergeCell ref="D21:E21"/>
    <mergeCell ref="C22:E22"/>
    <mergeCell ref="C32:E32"/>
    <mergeCell ref="B43:B51"/>
    <mergeCell ref="D46:E46"/>
    <mergeCell ref="C37:E37"/>
    <mergeCell ref="C38:E38"/>
    <mergeCell ref="C39:E39"/>
    <mergeCell ref="C40:E40"/>
    <mergeCell ref="C41:E41"/>
    <mergeCell ref="D49:E49"/>
    <mergeCell ref="D50:E50"/>
    <mergeCell ref="AL3:AM5"/>
    <mergeCell ref="K4:W4"/>
    <mergeCell ref="K3:W3"/>
    <mergeCell ref="AL45:AM45"/>
    <mergeCell ref="AL48:AM48"/>
    <mergeCell ref="C43:E43"/>
    <mergeCell ref="C44:E44"/>
    <mergeCell ref="C45:E45"/>
    <mergeCell ref="C48:E48"/>
    <mergeCell ref="D47:E47"/>
    <mergeCell ref="X3:AK3"/>
    <mergeCell ref="Y4:AK4"/>
    <mergeCell ref="C3:C5"/>
    <mergeCell ref="D3:E5"/>
    <mergeCell ref="F3:F5"/>
    <mergeCell ref="H3:H5"/>
    <mergeCell ref="G3:G5"/>
    <mergeCell ref="I3:I5"/>
    <mergeCell ref="J3:J5"/>
    <mergeCell ref="X4:X5"/>
  </mergeCells>
  <phoneticPr fontId="9"/>
  <dataValidations count="6">
    <dataValidation type="list" allowBlank="1" showInputMessage="1" showErrorMessage="1" sqref="J6:J44 J46:J47 J49:J51">
      <formula1>"転記,自動"</formula1>
    </dataValidation>
    <dataValidation type="list" allowBlank="1" showInputMessage="1" showErrorMessage="1" sqref="I6:I44 I46:I47 I49:I51">
      <formula1>"有,無"</formula1>
    </dataValidation>
    <dataValidation type="list" allowBlank="1" showInputMessage="1" showErrorMessage="1" sqref="F6:F12 F15:F24 F26:F28 F32:F39">
      <formula1>$AP$8:$AP$9</formula1>
    </dataValidation>
    <dataValidation type="list" allowBlank="1" showInputMessage="1" showErrorMessage="1" sqref="F13:F14 F25">
      <formula1>$AP$6:$AP$7</formula1>
    </dataValidation>
    <dataValidation type="list" allowBlank="1" showInputMessage="1" showErrorMessage="1" sqref="F29:F31">
      <formula1>$AP$12:$AP$13</formula1>
    </dataValidation>
    <dataValidation type="list" allowBlank="1" showInputMessage="1" showErrorMessage="1" sqref="F40:F42">
      <formula1>$AP$6:$AP$15</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49:F5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EG55"/>
  <sheetViews>
    <sheetView showGridLines="0" showZeros="0" view="pageBreakPreview" zoomScale="60" zoomScaleNormal="85" workbookViewId="0">
      <pane xSplit="7" ySplit="5" topLeftCell="H6" activePane="bottomRight" state="frozen"/>
      <selection activeCell="G20" sqref="G20"/>
      <selection pane="topRight" activeCell="G20" sqref="G20"/>
      <selection pane="bottomLeft" activeCell="G20" sqref="G20"/>
      <selection pane="bottomRight" activeCell="M6" sqref="M6:M35"/>
    </sheetView>
  </sheetViews>
  <sheetFormatPr defaultRowHeight="13.5"/>
  <cols>
    <col min="1" max="1" width="1.625" style="37" customWidth="1"/>
    <col min="2" max="2" width="1.875" style="37" customWidth="1"/>
    <col min="3" max="3" width="4.125" style="37" customWidth="1"/>
    <col min="4" max="4" width="5.25" style="37" customWidth="1"/>
    <col min="5" max="7" width="15.125" style="37" customWidth="1"/>
    <col min="8" max="8" width="14.625" style="37" customWidth="1"/>
    <col min="9" max="9" width="6.75" style="37" customWidth="1"/>
    <col min="10" max="10" width="10.625" style="37" customWidth="1"/>
    <col min="11" max="11" width="8.25" style="37" customWidth="1"/>
    <col min="12" max="12" width="15.375" style="37" customWidth="1"/>
    <col min="13" max="13" width="9.5" style="37" customWidth="1"/>
    <col min="14" max="14" width="15.625" style="37" customWidth="1"/>
    <col min="15" max="15" width="9" style="165"/>
    <col min="16" max="16" width="9.125" style="37" customWidth="1"/>
    <col min="17" max="17" width="14.875" style="37" customWidth="1"/>
    <col min="18" max="18" width="14.625" style="37" customWidth="1"/>
    <col min="19" max="19" width="6.75" style="37" customWidth="1"/>
    <col min="20" max="20" width="10.625" style="37" customWidth="1"/>
    <col min="21" max="21" width="8.25" style="37" customWidth="1"/>
    <col min="22" max="22" width="15.375" style="37" customWidth="1"/>
    <col min="23" max="23" width="9.5" style="37" customWidth="1"/>
    <col min="24" max="24" width="15.625" style="37" customWidth="1"/>
    <col min="25" max="25" width="9" style="165"/>
    <col min="26" max="26" width="9.125" style="37" customWidth="1"/>
    <col min="27" max="27" width="14.875" style="37" customWidth="1"/>
    <col min="28" max="28" width="14.625" style="37" customWidth="1"/>
    <col min="29" max="29" width="6.75" style="37" customWidth="1"/>
    <col min="30" max="30" width="10.625" style="37" customWidth="1"/>
    <col min="31" max="31" width="8.25" style="37" customWidth="1"/>
    <col min="32" max="32" width="15.375" style="37" customWidth="1"/>
    <col min="33" max="33" width="9.5" style="37" customWidth="1"/>
    <col min="34" max="34" width="15.625" style="37" customWidth="1"/>
    <col min="35" max="35" width="9" style="165"/>
    <col min="36" max="36" width="9.125" style="37" customWidth="1"/>
    <col min="37" max="37" width="14.875" style="37" customWidth="1"/>
    <col min="38" max="38" width="14.625" style="37" customWidth="1"/>
    <col min="39" max="39" width="6.75" style="37" customWidth="1"/>
    <col min="40" max="40" width="10.625" style="37" customWidth="1"/>
    <col min="41" max="41" width="8.25" style="37" customWidth="1"/>
    <col min="42" max="42" width="15.375" style="37" customWidth="1"/>
    <col min="43" max="43" width="9.5" style="37" customWidth="1"/>
    <col min="44" max="44" width="15.625" style="37" customWidth="1"/>
    <col min="45" max="45" width="9" style="165"/>
    <col min="46" max="46" width="9.125" style="37" customWidth="1"/>
    <col min="47" max="47" width="14.875" style="37" customWidth="1"/>
    <col min="48" max="48" width="14.625" style="37" customWidth="1"/>
    <col min="49" max="49" width="6.75" style="37" customWidth="1"/>
    <col min="50" max="50" width="10.625" style="37" customWidth="1"/>
    <col min="51" max="51" width="8.25" style="37" customWidth="1"/>
    <col min="52" max="52" width="15.375" style="37" customWidth="1"/>
    <col min="53" max="53" width="9.5" style="37" customWidth="1"/>
    <col min="54" max="54" width="15.625" style="37" customWidth="1"/>
    <col min="55" max="55" width="9" style="165"/>
    <col min="56" max="56" width="9.125" style="37" customWidth="1"/>
    <col min="57" max="57" width="14.875" style="37" customWidth="1"/>
    <col min="58" max="58" width="14.625" style="37" customWidth="1"/>
    <col min="59" max="59" width="6.75" style="37" customWidth="1"/>
    <col min="60" max="60" width="10.625" style="37" customWidth="1"/>
    <col min="61" max="61" width="8.25" style="37" customWidth="1"/>
    <col min="62" max="62" width="15.375" style="37" customWidth="1"/>
    <col min="63" max="63" width="9.5" style="37" customWidth="1"/>
    <col min="64" max="64" width="15.625" style="37" customWidth="1"/>
    <col min="65" max="65" width="9" style="165"/>
    <col min="66" max="66" width="9.125" style="37" customWidth="1"/>
    <col min="67" max="67" width="14.875" style="37" customWidth="1"/>
    <col min="68" max="68" width="14.625" style="37" customWidth="1"/>
    <col min="69" max="69" width="6.75" style="37" customWidth="1"/>
    <col min="70" max="70" width="10.625" style="37" customWidth="1"/>
    <col min="71" max="71" width="8.25" style="37" customWidth="1"/>
    <col min="72" max="72" width="15.375" style="37" customWidth="1"/>
    <col min="73" max="73" width="9.5" style="37" customWidth="1"/>
    <col min="74" max="74" width="15.625" style="37" customWidth="1"/>
    <col min="75" max="75" width="9" style="165"/>
    <col min="76" max="76" width="9.125" style="37" customWidth="1"/>
    <col min="77" max="77" width="14.875" style="37" customWidth="1"/>
    <col min="78" max="78" width="14.625" style="37" customWidth="1"/>
    <col min="79" max="79" width="6.75" style="37" customWidth="1"/>
    <col min="80" max="80" width="10.625" style="37" customWidth="1"/>
    <col min="81" max="81" width="8.25" style="37" customWidth="1"/>
    <col min="82" max="82" width="15.375" style="37" customWidth="1"/>
    <col min="83" max="83" width="9.5" style="37" customWidth="1"/>
    <col min="84" max="84" width="15.625" style="37" customWidth="1"/>
    <col min="85" max="85" width="9" style="165"/>
    <col min="86" max="86" width="9.125" style="37" customWidth="1"/>
    <col min="87" max="87" width="14.875" style="37" customWidth="1"/>
    <col min="88" max="88" width="14.625" style="37" customWidth="1"/>
    <col min="89" max="89" width="6.75" style="37" customWidth="1"/>
    <col min="90" max="90" width="10.625" style="37" customWidth="1"/>
    <col min="91" max="91" width="8.25" style="37" customWidth="1"/>
    <col min="92" max="92" width="15.375" style="37" customWidth="1"/>
    <col min="93" max="93" width="9.5" style="37" customWidth="1"/>
    <col min="94" max="94" width="15.625" style="37" customWidth="1"/>
    <col min="95" max="95" width="9" style="165"/>
    <col min="96" max="96" width="9.125" style="37" customWidth="1"/>
    <col min="97" max="97" width="14.875" style="37" customWidth="1"/>
    <col min="98" max="98" width="12.625" style="37" customWidth="1"/>
    <col min="99" max="99" width="6.75" style="37" customWidth="1"/>
    <col min="100" max="100" width="14.625" style="37" customWidth="1"/>
    <col min="101" max="101" width="8.25" style="37" customWidth="1"/>
    <col min="102" max="102" width="15.375" style="37" customWidth="1"/>
    <col min="103" max="103" width="9.5" style="174" customWidth="1"/>
    <col min="104" max="104" width="15.625" style="37" customWidth="1"/>
    <col min="105" max="105" width="9" style="262"/>
    <col min="106" max="106" width="9.125" style="37" customWidth="1"/>
    <col min="107" max="107" width="14.875" style="37" customWidth="1"/>
    <col min="108" max="108" width="12.625" style="37" customWidth="1"/>
    <col min="109" max="109" width="6.75" style="37" customWidth="1"/>
    <col min="110" max="110" width="14.625" style="37" customWidth="1"/>
    <col min="111" max="111" width="8.25" style="37" customWidth="1"/>
    <col min="112" max="112" width="15.375" style="37" customWidth="1"/>
    <col min="113" max="113" width="9.5" style="174" customWidth="1"/>
    <col min="114" max="114" width="15.625" style="37" customWidth="1"/>
    <col min="115" max="115" width="9" style="262"/>
    <col min="116" max="116" width="9.125" style="37" customWidth="1"/>
    <col min="117" max="117" width="14.875" style="37" customWidth="1"/>
    <col min="118" max="118" width="12.625" style="37" customWidth="1"/>
    <col min="119" max="119" width="6.75" style="37" customWidth="1"/>
    <col min="120" max="120" width="14.625" style="37" customWidth="1"/>
    <col min="121" max="121" width="8.25" style="37" customWidth="1"/>
    <col min="122" max="122" width="15.375" style="37" customWidth="1"/>
    <col min="123" max="123" width="9.5" style="174" customWidth="1"/>
    <col min="124" max="124" width="15.625" style="37" customWidth="1"/>
    <col min="125" max="125" width="9" style="262"/>
    <col min="126" max="126" width="9.125" style="37" customWidth="1"/>
    <col min="127" max="127" width="14.875" style="37" customWidth="1"/>
    <col min="128" max="128" width="12.625" style="37" customWidth="1"/>
    <col min="129" max="129" width="6.75" style="37" customWidth="1"/>
    <col min="130" max="130" width="14.625" style="37" customWidth="1"/>
    <col min="131" max="131" width="8.25" style="37" customWidth="1"/>
    <col min="132" max="132" width="15.375" style="37" customWidth="1"/>
    <col min="133" max="133" width="9.5" style="174" customWidth="1"/>
    <col min="134" max="134" width="15.625" style="37" customWidth="1"/>
    <col min="135" max="135" width="9" style="262"/>
    <col min="136" max="136" width="9.125" style="37" customWidth="1"/>
    <col min="137" max="137" width="14.875" style="37" customWidth="1"/>
    <col min="138" max="16384" width="9" style="37"/>
  </cols>
  <sheetData>
    <row r="1" spans="2:137">
      <c r="O1" s="482" t="s">
        <v>268</v>
      </c>
      <c r="P1" s="482"/>
      <c r="Q1" s="372" t="e">
        <f>IF(#REF!="","",#REF!)</f>
        <v>#REF!</v>
      </c>
      <c r="Y1" s="482" t="s">
        <v>268</v>
      </c>
      <c r="Z1" s="482"/>
      <c r="AA1" s="372" t="e">
        <f>IF(#REF!="","",#REF!)</f>
        <v>#REF!</v>
      </c>
      <c r="AI1" s="482" t="s">
        <v>268</v>
      </c>
      <c r="AJ1" s="482"/>
      <c r="AK1" s="372" t="e">
        <f>IF(#REF!="","",#REF!)</f>
        <v>#REF!</v>
      </c>
      <c r="AS1" s="482" t="s">
        <v>268</v>
      </c>
      <c r="AT1" s="482"/>
      <c r="AU1" s="372" t="e">
        <f>IF(#REF!="","",#REF!)</f>
        <v>#REF!</v>
      </c>
      <c r="BC1" s="482" t="s">
        <v>268</v>
      </c>
      <c r="BD1" s="482"/>
      <c r="BE1" s="372" t="e">
        <f>IF(#REF!="","",#REF!)</f>
        <v>#REF!</v>
      </c>
      <c r="BM1" s="482" t="s">
        <v>268</v>
      </c>
      <c r="BN1" s="482"/>
      <c r="BO1" s="372" t="e">
        <f>IF(#REF!="","",#REF!)</f>
        <v>#REF!</v>
      </c>
      <c r="BW1" s="482" t="s">
        <v>268</v>
      </c>
      <c r="BX1" s="482"/>
      <c r="BY1" s="372" t="e">
        <f>IF(#REF!="","",#REF!)</f>
        <v>#REF!</v>
      </c>
      <c r="CG1" s="482" t="s">
        <v>268</v>
      </c>
      <c r="CH1" s="482"/>
      <c r="CI1" s="372" t="e">
        <f>IF(#REF!="","",#REF!)</f>
        <v>#REF!</v>
      </c>
      <c r="CQ1" s="482" t="s">
        <v>268</v>
      </c>
      <c r="CR1" s="482"/>
      <c r="CS1" s="372" t="e">
        <f>IF(#REF!="","",#REF!)</f>
        <v>#REF!</v>
      </c>
      <c r="DA1" s="482" t="s">
        <v>268</v>
      </c>
      <c r="DB1" s="482"/>
      <c r="DC1" s="372" t="e">
        <f>IF(#REF!="","",#REF!)</f>
        <v>#REF!</v>
      </c>
      <c r="DK1" s="482" t="s">
        <v>268</v>
      </c>
      <c r="DL1" s="482"/>
      <c r="DM1" s="372" t="e">
        <f>IF(#REF!="","",#REF!)</f>
        <v>#REF!</v>
      </c>
      <c r="DU1" s="482" t="s">
        <v>268</v>
      </c>
      <c r="DV1" s="482"/>
      <c r="DW1" s="372" t="e">
        <f>IF(#REF!="","",#REF!)</f>
        <v>#REF!</v>
      </c>
      <c r="EE1" s="482" t="s">
        <v>268</v>
      </c>
      <c r="EF1" s="482"/>
      <c r="EG1" s="372" t="e">
        <f>IF(#REF!="","",#REF!)</f>
        <v>#REF!</v>
      </c>
    </row>
    <row r="2" spans="2:137" ht="23.25" customHeight="1" thickBot="1">
      <c r="B2" s="35"/>
      <c r="C2" s="659" t="s">
        <v>989</v>
      </c>
      <c r="D2" s="659"/>
      <c r="E2" s="659"/>
      <c r="F2" s="659"/>
      <c r="G2" s="659"/>
      <c r="H2" s="164"/>
      <c r="I2" s="126"/>
      <c r="J2" s="585"/>
      <c r="K2" s="585"/>
      <c r="L2" s="585"/>
      <c r="M2" s="585"/>
      <c r="P2" s="166" t="str">
        <f>算定報告様式①!AP5</f>
        <v>14年度(2002)</v>
      </c>
      <c r="Q2" s="167" t="s">
        <v>962</v>
      </c>
      <c r="R2" s="164"/>
      <c r="S2" s="126"/>
      <c r="T2" s="585"/>
      <c r="U2" s="585"/>
      <c r="V2" s="585"/>
      <c r="W2" s="585"/>
      <c r="Z2" s="166" t="str">
        <f>算定報告様式①!AQ5</f>
        <v>15年度(2003)</v>
      </c>
      <c r="AA2" s="167" t="s">
        <v>962</v>
      </c>
      <c r="AB2" s="164"/>
      <c r="AC2" s="126"/>
      <c r="AD2" s="585"/>
      <c r="AE2" s="585"/>
      <c r="AF2" s="585"/>
      <c r="AG2" s="585"/>
      <c r="AJ2" s="166" t="str">
        <f>算定報告様式①!AR5</f>
        <v>16年度(2004)</v>
      </c>
      <c r="AK2" s="167" t="s">
        <v>962</v>
      </c>
      <c r="AL2" s="164"/>
      <c r="AM2" s="126"/>
      <c r="AN2" s="585"/>
      <c r="AO2" s="585"/>
      <c r="AP2" s="585"/>
      <c r="AQ2" s="585"/>
      <c r="AT2" s="166" t="str">
        <f>算定報告様式①!AS5</f>
        <v>17年度(2005)</v>
      </c>
      <c r="AU2" s="167" t="s">
        <v>962</v>
      </c>
      <c r="AV2" s="164"/>
      <c r="AW2" s="126"/>
      <c r="AX2" s="585"/>
      <c r="AY2" s="585"/>
      <c r="AZ2" s="585"/>
      <c r="BA2" s="585"/>
      <c r="BD2" s="166" t="str">
        <f>算定報告様式①!AT5</f>
        <v>18年度(2006)</v>
      </c>
      <c r="BE2" s="167" t="s">
        <v>962</v>
      </c>
      <c r="BF2" s="164"/>
      <c r="BG2" s="126"/>
      <c r="BH2" s="585"/>
      <c r="BI2" s="585"/>
      <c r="BJ2" s="585"/>
      <c r="BK2" s="585"/>
      <c r="BN2" s="166" t="str">
        <f>算定報告様式①!AU5</f>
        <v>19年度(2007)</v>
      </c>
      <c r="BO2" s="167" t="s">
        <v>962</v>
      </c>
      <c r="BP2" s="164"/>
      <c r="BQ2" s="126"/>
      <c r="BR2" s="585"/>
      <c r="BS2" s="585"/>
      <c r="BT2" s="585"/>
      <c r="BU2" s="585"/>
      <c r="BX2" s="166" t="str">
        <f>算定報告様式①!AV5</f>
        <v>20年度(2008)</v>
      </c>
      <c r="BY2" s="167" t="s">
        <v>962</v>
      </c>
      <c r="BZ2" s="164"/>
      <c r="CA2" s="126"/>
      <c r="CB2" s="585"/>
      <c r="CC2" s="585"/>
      <c r="CD2" s="585"/>
      <c r="CE2" s="585"/>
      <c r="CH2" s="166" t="str">
        <f>算定報告様式①!AW5</f>
        <v>21年度(2009)</v>
      </c>
      <c r="CI2" s="167" t="s">
        <v>962</v>
      </c>
      <c r="CJ2" s="164"/>
      <c r="CK2" s="126"/>
      <c r="CL2" s="585"/>
      <c r="CM2" s="585"/>
      <c r="CN2" s="585"/>
      <c r="CO2" s="585"/>
      <c r="CR2" s="166" t="str">
        <f>算定報告様式①!AX5</f>
        <v>22年度(2010)</v>
      </c>
      <c r="CS2" s="167" t="s">
        <v>962</v>
      </c>
      <c r="CT2" s="164"/>
      <c r="CU2" s="126"/>
      <c r="CV2" s="585"/>
      <c r="CW2" s="585"/>
      <c r="CX2" s="585"/>
      <c r="CY2" s="585"/>
      <c r="DB2" s="166" t="str">
        <f>算定報告様式①!BM5</f>
        <v>23年度(2011)</v>
      </c>
      <c r="DC2" s="167" t="s">
        <v>965</v>
      </c>
      <c r="DD2" s="164"/>
      <c r="DE2" s="126"/>
      <c r="DF2" s="585"/>
      <c r="DG2" s="585"/>
      <c r="DH2" s="585"/>
      <c r="DI2" s="585"/>
      <c r="DL2" s="166" t="str">
        <f>算定報告様式①!BN5</f>
        <v>24年度(2012)</v>
      </c>
      <c r="DM2" s="167" t="s">
        <v>965</v>
      </c>
      <c r="DN2" s="164"/>
      <c r="DO2" s="126"/>
      <c r="DP2" s="585"/>
      <c r="DQ2" s="585"/>
      <c r="DR2" s="585"/>
      <c r="DS2" s="585"/>
      <c r="DV2" s="166" t="str">
        <f>算定報告様式①!BO5</f>
        <v>25年度(2013)</v>
      </c>
      <c r="DW2" s="167" t="s">
        <v>965</v>
      </c>
      <c r="DX2" s="164"/>
      <c r="DY2" s="126"/>
      <c r="DZ2" s="585"/>
      <c r="EA2" s="585"/>
      <c r="EB2" s="585"/>
      <c r="EC2" s="585"/>
      <c r="EF2" s="166" t="str">
        <f>算定報告様式①!BP5</f>
        <v>26年度(2014)</v>
      </c>
      <c r="EG2" s="167" t="s">
        <v>965</v>
      </c>
    </row>
    <row r="3" spans="2:137" s="174" customFormat="1" ht="54" customHeight="1">
      <c r="B3" s="168"/>
      <c r="C3" s="169"/>
      <c r="D3" s="600" t="s">
        <v>4</v>
      </c>
      <c r="E3" s="601"/>
      <c r="F3" s="601"/>
      <c r="G3" s="602"/>
      <c r="H3" s="586" t="s">
        <v>5</v>
      </c>
      <c r="I3" s="587"/>
      <c r="J3" s="588" t="s">
        <v>6</v>
      </c>
      <c r="K3" s="589"/>
      <c r="L3" s="171" t="s">
        <v>111</v>
      </c>
      <c r="M3" s="172" t="s">
        <v>7</v>
      </c>
      <c r="N3" s="173" t="s">
        <v>8</v>
      </c>
      <c r="O3" s="590" t="s">
        <v>990</v>
      </c>
      <c r="P3" s="591"/>
      <c r="Q3" s="170" t="s">
        <v>371</v>
      </c>
      <c r="R3" s="586" t="s">
        <v>5</v>
      </c>
      <c r="S3" s="587"/>
      <c r="T3" s="588" t="s">
        <v>6</v>
      </c>
      <c r="U3" s="589"/>
      <c r="V3" s="171" t="s">
        <v>111</v>
      </c>
      <c r="W3" s="172" t="s">
        <v>7</v>
      </c>
      <c r="X3" s="173" t="s">
        <v>8</v>
      </c>
      <c r="Y3" s="590" t="s">
        <v>990</v>
      </c>
      <c r="Z3" s="591"/>
      <c r="AA3" s="170" t="s">
        <v>371</v>
      </c>
      <c r="AB3" s="586" t="s">
        <v>5</v>
      </c>
      <c r="AC3" s="587"/>
      <c r="AD3" s="588" t="s">
        <v>6</v>
      </c>
      <c r="AE3" s="589"/>
      <c r="AF3" s="171" t="s">
        <v>111</v>
      </c>
      <c r="AG3" s="172" t="s">
        <v>7</v>
      </c>
      <c r="AH3" s="173" t="s">
        <v>8</v>
      </c>
      <c r="AI3" s="590" t="s">
        <v>990</v>
      </c>
      <c r="AJ3" s="591"/>
      <c r="AK3" s="170" t="s">
        <v>371</v>
      </c>
      <c r="AL3" s="586" t="s">
        <v>5</v>
      </c>
      <c r="AM3" s="587"/>
      <c r="AN3" s="588" t="s">
        <v>6</v>
      </c>
      <c r="AO3" s="589"/>
      <c r="AP3" s="171" t="s">
        <v>111</v>
      </c>
      <c r="AQ3" s="172" t="s">
        <v>7</v>
      </c>
      <c r="AR3" s="173" t="s">
        <v>8</v>
      </c>
      <c r="AS3" s="590" t="s">
        <v>990</v>
      </c>
      <c r="AT3" s="591"/>
      <c r="AU3" s="170" t="s">
        <v>371</v>
      </c>
      <c r="AV3" s="586" t="s">
        <v>5</v>
      </c>
      <c r="AW3" s="587"/>
      <c r="AX3" s="588" t="s">
        <v>6</v>
      </c>
      <c r="AY3" s="589"/>
      <c r="AZ3" s="171" t="s">
        <v>111</v>
      </c>
      <c r="BA3" s="172" t="s">
        <v>7</v>
      </c>
      <c r="BB3" s="173" t="s">
        <v>8</v>
      </c>
      <c r="BC3" s="590" t="s">
        <v>990</v>
      </c>
      <c r="BD3" s="591"/>
      <c r="BE3" s="170" t="s">
        <v>371</v>
      </c>
      <c r="BF3" s="586" t="s">
        <v>5</v>
      </c>
      <c r="BG3" s="587"/>
      <c r="BH3" s="588" t="s">
        <v>6</v>
      </c>
      <c r="BI3" s="589"/>
      <c r="BJ3" s="171" t="s">
        <v>111</v>
      </c>
      <c r="BK3" s="172" t="s">
        <v>7</v>
      </c>
      <c r="BL3" s="173" t="s">
        <v>8</v>
      </c>
      <c r="BM3" s="590" t="s">
        <v>990</v>
      </c>
      <c r="BN3" s="591"/>
      <c r="BO3" s="170" t="s">
        <v>371</v>
      </c>
      <c r="BP3" s="586" t="s">
        <v>5</v>
      </c>
      <c r="BQ3" s="587"/>
      <c r="BR3" s="588" t="s">
        <v>6</v>
      </c>
      <c r="BS3" s="589"/>
      <c r="BT3" s="171" t="s">
        <v>111</v>
      </c>
      <c r="BU3" s="172" t="s">
        <v>7</v>
      </c>
      <c r="BV3" s="173" t="s">
        <v>8</v>
      </c>
      <c r="BW3" s="590" t="s">
        <v>990</v>
      </c>
      <c r="BX3" s="591"/>
      <c r="BY3" s="170" t="s">
        <v>371</v>
      </c>
      <c r="BZ3" s="586" t="s">
        <v>5</v>
      </c>
      <c r="CA3" s="587"/>
      <c r="CB3" s="588" t="s">
        <v>6</v>
      </c>
      <c r="CC3" s="589"/>
      <c r="CD3" s="171" t="s">
        <v>111</v>
      </c>
      <c r="CE3" s="172" t="s">
        <v>7</v>
      </c>
      <c r="CF3" s="173" t="s">
        <v>8</v>
      </c>
      <c r="CG3" s="590" t="s">
        <v>990</v>
      </c>
      <c r="CH3" s="591"/>
      <c r="CI3" s="170" t="s">
        <v>371</v>
      </c>
      <c r="CJ3" s="586" t="s">
        <v>5</v>
      </c>
      <c r="CK3" s="587"/>
      <c r="CL3" s="588" t="s">
        <v>6</v>
      </c>
      <c r="CM3" s="589"/>
      <c r="CN3" s="171" t="s">
        <v>111</v>
      </c>
      <c r="CO3" s="172" t="s">
        <v>7</v>
      </c>
      <c r="CP3" s="173" t="s">
        <v>8</v>
      </c>
      <c r="CQ3" s="590" t="s">
        <v>990</v>
      </c>
      <c r="CR3" s="591"/>
      <c r="CS3" s="170" t="s">
        <v>371</v>
      </c>
      <c r="CT3" s="586" t="s">
        <v>5</v>
      </c>
      <c r="CU3" s="587"/>
      <c r="CV3" s="588" t="s">
        <v>6</v>
      </c>
      <c r="CW3" s="589"/>
      <c r="CX3" s="171" t="s">
        <v>111</v>
      </c>
      <c r="CY3" s="172" t="s">
        <v>7</v>
      </c>
      <c r="CZ3" s="173" t="s">
        <v>8</v>
      </c>
      <c r="DA3" s="590" t="s">
        <v>990</v>
      </c>
      <c r="DB3" s="591"/>
      <c r="DC3" s="170" t="s">
        <v>371</v>
      </c>
      <c r="DD3" s="586" t="s">
        <v>5</v>
      </c>
      <c r="DE3" s="587"/>
      <c r="DF3" s="588" t="s">
        <v>6</v>
      </c>
      <c r="DG3" s="589"/>
      <c r="DH3" s="171" t="s">
        <v>111</v>
      </c>
      <c r="DI3" s="172" t="s">
        <v>7</v>
      </c>
      <c r="DJ3" s="173" t="s">
        <v>8</v>
      </c>
      <c r="DK3" s="590" t="s">
        <v>990</v>
      </c>
      <c r="DL3" s="591"/>
      <c r="DM3" s="170" t="s">
        <v>371</v>
      </c>
      <c r="DN3" s="586" t="s">
        <v>5</v>
      </c>
      <c r="DO3" s="587"/>
      <c r="DP3" s="588" t="s">
        <v>6</v>
      </c>
      <c r="DQ3" s="589"/>
      <c r="DR3" s="171" t="s">
        <v>111</v>
      </c>
      <c r="DS3" s="172" t="s">
        <v>7</v>
      </c>
      <c r="DT3" s="173" t="s">
        <v>8</v>
      </c>
      <c r="DU3" s="590" t="s">
        <v>990</v>
      </c>
      <c r="DV3" s="591"/>
      <c r="DW3" s="170" t="s">
        <v>371</v>
      </c>
      <c r="DX3" s="586" t="s">
        <v>5</v>
      </c>
      <c r="DY3" s="587"/>
      <c r="DZ3" s="588" t="s">
        <v>6</v>
      </c>
      <c r="EA3" s="589"/>
      <c r="EB3" s="171" t="s">
        <v>111</v>
      </c>
      <c r="EC3" s="172" t="s">
        <v>7</v>
      </c>
      <c r="ED3" s="173" t="s">
        <v>8</v>
      </c>
      <c r="EE3" s="590" t="s">
        <v>990</v>
      </c>
      <c r="EF3" s="591"/>
      <c r="EG3" s="170" t="s">
        <v>371</v>
      </c>
    </row>
    <row r="4" spans="2:137" s="174" customFormat="1" ht="30" customHeight="1">
      <c r="B4" s="168"/>
      <c r="C4" s="175"/>
      <c r="D4" s="603"/>
      <c r="E4" s="604"/>
      <c r="F4" s="604"/>
      <c r="G4" s="605"/>
      <c r="H4" s="357" t="s">
        <v>101</v>
      </c>
      <c r="I4" s="179"/>
      <c r="J4" s="180" t="s">
        <v>102</v>
      </c>
      <c r="K4" s="181"/>
      <c r="L4" s="178" t="s">
        <v>109</v>
      </c>
      <c r="M4" s="182" t="s">
        <v>103</v>
      </c>
      <c r="N4" s="182" t="s">
        <v>110</v>
      </c>
      <c r="O4" s="183" t="s">
        <v>105</v>
      </c>
      <c r="P4" s="181"/>
      <c r="Q4" s="184" t="s">
        <v>114</v>
      </c>
      <c r="R4" s="357" t="s">
        <v>101</v>
      </c>
      <c r="S4" s="179"/>
      <c r="T4" s="180" t="s">
        <v>102</v>
      </c>
      <c r="U4" s="181"/>
      <c r="V4" s="178" t="s">
        <v>109</v>
      </c>
      <c r="W4" s="182" t="s">
        <v>103</v>
      </c>
      <c r="X4" s="182" t="s">
        <v>110</v>
      </c>
      <c r="Y4" s="183" t="s">
        <v>105</v>
      </c>
      <c r="Z4" s="181"/>
      <c r="AA4" s="184" t="s">
        <v>114</v>
      </c>
      <c r="AB4" s="357" t="s">
        <v>101</v>
      </c>
      <c r="AC4" s="179"/>
      <c r="AD4" s="180" t="s">
        <v>102</v>
      </c>
      <c r="AE4" s="181"/>
      <c r="AF4" s="178" t="s">
        <v>109</v>
      </c>
      <c r="AG4" s="182" t="s">
        <v>103</v>
      </c>
      <c r="AH4" s="182" t="s">
        <v>110</v>
      </c>
      <c r="AI4" s="183" t="s">
        <v>105</v>
      </c>
      <c r="AJ4" s="181"/>
      <c r="AK4" s="184" t="s">
        <v>114</v>
      </c>
      <c r="AL4" s="357" t="s">
        <v>101</v>
      </c>
      <c r="AM4" s="179"/>
      <c r="AN4" s="180" t="s">
        <v>102</v>
      </c>
      <c r="AO4" s="181"/>
      <c r="AP4" s="178" t="s">
        <v>109</v>
      </c>
      <c r="AQ4" s="182" t="s">
        <v>103</v>
      </c>
      <c r="AR4" s="182" t="s">
        <v>110</v>
      </c>
      <c r="AS4" s="183" t="s">
        <v>105</v>
      </c>
      <c r="AT4" s="181"/>
      <c r="AU4" s="184" t="s">
        <v>114</v>
      </c>
      <c r="AV4" s="357" t="s">
        <v>101</v>
      </c>
      <c r="AW4" s="179"/>
      <c r="AX4" s="180" t="s">
        <v>102</v>
      </c>
      <c r="AY4" s="181"/>
      <c r="AZ4" s="178" t="s">
        <v>109</v>
      </c>
      <c r="BA4" s="182" t="s">
        <v>103</v>
      </c>
      <c r="BB4" s="182" t="s">
        <v>110</v>
      </c>
      <c r="BC4" s="183" t="s">
        <v>105</v>
      </c>
      <c r="BD4" s="181"/>
      <c r="BE4" s="184" t="s">
        <v>114</v>
      </c>
      <c r="BF4" s="357" t="s">
        <v>101</v>
      </c>
      <c r="BG4" s="179"/>
      <c r="BH4" s="180" t="s">
        <v>102</v>
      </c>
      <c r="BI4" s="181"/>
      <c r="BJ4" s="178" t="s">
        <v>109</v>
      </c>
      <c r="BK4" s="182" t="s">
        <v>103</v>
      </c>
      <c r="BL4" s="182" t="s">
        <v>110</v>
      </c>
      <c r="BM4" s="183" t="s">
        <v>105</v>
      </c>
      <c r="BN4" s="181"/>
      <c r="BO4" s="184" t="s">
        <v>114</v>
      </c>
      <c r="BP4" s="357" t="s">
        <v>101</v>
      </c>
      <c r="BQ4" s="179"/>
      <c r="BR4" s="180" t="s">
        <v>102</v>
      </c>
      <c r="BS4" s="181"/>
      <c r="BT4" s="178" t="s">
        <v>109</v>
      </c>
      <c r="BU4" s="182" t="s">
        <v>103</v>
      </c>
      <c r="BV4" s="182" t="s">
        <v>110</v>
      </c>
      <c r="BW4" s="183" t="s">
        <v>105</v>
      </c>
      <c r="BX4" s="181"/>
      <c r="BY4" s="184" t="s">
        <v>114</v>
      </c>
      <c r="BZ4" s="357" t="s">
        <v>101</v>
      </c>
      <c r="CA4" s="179"/>
      <c r="CB4" s="180" t="s">
        <v>102</v>
      </c>
      <c r="CC4" s="181"/>
      <c r="CD4" s="178" t="s">
        <v>109</v>
      </c>
      <c r="CE4" s="182" t="s">
        <v>103</v>
      </c>
      <c r="CF4" s="182" t="s">
        <v>110</v>
      </c>
      <c r="CG4" s="183" t="s">
        <v>105</v>
      </c>
      <c r="CH4" s="181"/>
      <c r="CI4" s="184" t="s">
        <v>114</v>
      </c>
      <c r="CJ4" s="357" t="s">
        <v>101</v>
      </c>
      <c r="CK4" s="179"/>
      <c r="CL4" s="180" t="s">
        <v>102</v>
      </c>
      <c r="CM4" s="181"/>
      <c r="CN4" s="178" t="s">
        <v>109</v>
      </c>
      <c r="CO4" s="182" t="s">
        <v>103</v>
      </c>
      <c r="CP4" s="182" t="s">
        <v>110</v>
      </c>
      <c r="CQ4" s="183" t="s">
        <v>105</v>
      </c>
      <c r="CR4" s="181"/>
      <c r="CS4" s="184" t="s">
        <v>114</v>
      </c>
      <c r="CT4" s="357" t="s">
        <v>101</v>
      </c>
      <c r="CU4" s="179"/>
      <c r="CV4" s="180" t="s">
        <v>102</v>
      </c>
      <c r="CW4" s="181"/>
      <c r="CX4" s="178" t="s">
        <v>109</v>
      </c>
      <c r="CY4" s="182" t="s">
        <v>103</v>
      </c>
      <c r="CZ4" s="182" t="s">
        <v>110</v>
      </c>
      <c r="DA4" s="183" t="s">
        <v>105</v>
      </c>
      <c r="DB4" s="181"/>
      <c r="DC4" s="184" t="s">
        <v>114</v>
      </c>
      <c r="DD4" s="357" t="s">
        <v>101</v>
      </c>
      <c r="DE4" s="179"/>
      <c r="DF4" s="180" t="s">
        <v>102</v>
      </c>
      <c r="DG4" s="181"/>
      <c r="DH4" s="178" t="s">
        <v>109</v>
      </c>
      <c r="DI4" s="182" t="s">
        <v>103</v>
      </c>
      <c r="DJ4" s="182" t="s">
        <v>110</v>
      </c>
      <c r="DK4" s="183" t="s">
        <v>105</v>
      </c>
      <c r="DL4" s="181"/>
      <c r="DM4" s="184" t="s">
        <v>114</v>
      </c>
      <c r="DN4" s="357" t="s">
        <v>101</v>
      </c>
      <c r="DO4" s="179"/>
      <c r="DP4" s="180" t="s">
        <v>102</v>
      </c>
      <c r="DQ4" s="181"/>
      <c r="DR4" s="178" t="s">
        <v>109</v>
      </c>
      <c r="DS4" s="182" t="s">
        <v>103</v>
      </c>
      <c r="DT4" s="182" t="s">
        <v>110</v>
      </c>
      <c r="DU4" s="183" t="s">
        <v>105</v>
      </c>
      <c r="DV4" s="181"/>
      <c r="DW4" s="184" t="s">
        <v>114</v>
      </c>
      <c r="DX4" s="357" t="s">
        <v>101</v>
      </c>
      <c r="DY4" s="179"/>
      <c r="DZ4" s="180" t="s">
        <v>102</v>
      </c>
      <c r="EA4" s="181"/>
      <c r="EB4" s="178" t="s">
        <v>109</v>
      </c>
      <c r="EC4" s="182" t="s">
        <v>103</v>
      </c>
      <c r="ED4" s="182" t="s">
        <v>110</v>
      </c>
      <c r="EE4" s="183" t="s">
        <v>105</v>
      </c>
      <c r="EF4" s="181"/>
      <c r="EG4" s="184" t="s">
        <v>114</v>
      </c>
    </row>
    <row r="5" spans="2:137" s="174" customFormat="1" ht="21.75" customHeight="1" thickBot="1">
      <c r="B5" s="168"/>
      <c r="C5" s="185"/>
      <c r="D5" s="606"/>
      <c r="E5" s="607"/>
      <c r="F5" s="607"/>
      <c r="G5" s="608"/>
      <c r="H5" s="358" t="s">
        <v>12</v>
      </c>
      <c r="I5" s="186" t="s">
        <v>11</v>
      </c>
      <c r="J5" s="187"/>
      <c r="K5" s="188" t="s">
        <v>13</v>
      </c>
      <c r="L5" s="189" t="s">
        <v>95</v>
      </c>
      <c r="M5" s="190" t="s">
        <v>107</v>
      </c>
      <c r="N5" s="190" t="s">
        <v>106</v>
      </c>
      <c r="O5" s="191"/>
      <c r="P5" s="188" t="s">
        <v>108</v>
      </c>
      <c r="Q5" s="192" t="s">
        <v>388</v>
      </c>
      <c r="R5" s="358" t="s">
        <v>12</v>
      </c>
      <c r="S5" s="186" t="s">
        <v>11</v>
      </c>
      <c r="T5" s="187"/>
      <c r="U5" s="188" t="s">
        <v>13</v>
      </c>
      <c r="V5" s="189" t="s">
        <v>95</v>
      </c>
      <c r="W5" s="190" t="s">
        <v>107</v>
      </c>
      <c r="X5" s="190" t="s">
        <v>106</v>
      </c>
      <c r="Y5" s="191"/>
      <c r="Z5" s="188" t="s">
        <v>108</v>
      </c>
      <c r="AA5" s="192" t="s">
        <v>388</v>
      </c>
      <c r="AB5" s="358" t="s">
        <v>12</v>
      </c>
      <c r="AC5" s="186" t="s">
        <v>11</v>
      </c>
      <c r="AD5" s="187"/>
      <c r="AE5" s="188" t="s">
        <v>13</v>
      </c>
      <c r="AF5" s="189" t="s">
        <v>95</v>
      </c>
      <c r="AG5" s="190" t="s">
        <v>107</v>
      </c>
      <c r="AH5" s="190" t="s">
        <v>106</v>
      </c>
      <c r="AI5" s="191"/>
      <c r="AJ5" s="188" t="s">
        <v>108</v>
      </c>
      <c r="AK5" s="192" t="s">
        <v>388</v>
      </c>
      <c r="AL5" s="358" t="s">
        <v>12</v>
      </c>
      <c r="AM5" s="186" t="s">
        <v>11</v>
      </c>
      <c r="AN5" s="187"/>
      <c r="AO5" s="188" t="s">
        <v>13</v>
      </c>
      <c r="AP5" s="189" t="s">
        <v>95</v>
      </c>
      <c r="AQ5" s="190" t="s">
        <v>107</v>
      </c>
      <c r="AR5" s="190" t="s">
        <v>106</v>
      </c>
      <c r="AS5" s="191"/>
      <c r="AT5" s="188" t="s">
        <v>108</v>
      </c>
      <c r="AU5" s="192" t="s">
        <v>388</v>
      </c>
      <c r="AV5" s="358" t="s">
        <v>12</v>
      </c>
      <c r="AW5" s="186" t="s">
        <v>11</v>
      </c>
      <c r="AX5" s="187"/>
      <c r="AY5" s="188" t="s">
        <v>13</v>
      </c>
      <c r="AZ5" s="189" t="s">
        <v>95</v>
      </c>
      <c r="BA5" s="190" t="s">
        <v>107</v>
      </c>
      <c r="BB5" s="190" t="s">
        <v>106</v>
      </c>
      <c r="BC5" s="191"/>
      <c r="BD5" s="188" t="s">
        <v>108</v>
      </c>
      <c r="BE5" s="192" t="s">
        <v>388</v>
      </c>
      <c r="BF5" s="358" t="s">
        <v>12</v>
      </c>
      <c r="BG5" s="186" t="s">
        <v>11</v>
      </c>
      <c r="BH5" s="187"/>
      <c r="BI5" s="188" t="s">
        <v>13</v>
      </c>
      <c r="BJ5" s="189" t="s">
        <v>95</v>
      </c>
      <c r="BK5" s="190" t="s">
        <v>107</v>
      </c>
      <c r="BL5" s="190" t="s">
        <v>106</v>
      </c>
      <c r="BM5" s="191"/>
      <c r="BN5" s="188" t="s">
        <v>108</v>
      </c>
      <c r="BO5" s="192" t="s">
        <v>388</v>
      </c>
      <c r="BP5" s="358" t="s">
        <v>12</v>
      </c>
      <c r="BQ5" s="186" t="s">
        <v>11</v>
      </c>
      <c r="BR5" s="187"/>
      <c r="BS5" s="188" t="s">
        <v>13</v>
      </c>
      <c r="BT5" s="189" t="s">
        <v>95</v>
      </c>
      <c r="BU5" s="190" t="s">
        <v>107</v>
      </c>
      <c r="BV5" s="190" t="s">
        <v>106</v>
      </c>
      <c r="BW5" s="191"/>
      <c r="BX5" s="188" t="s">
        <v>108</v>
      </c>
      <c r="BY5" s="192" t="s">
        <v>388</v>
      </c>
      <c r="BZ5" s="358" t="s">
        <v>12</v>
      </c>
      <c r="CA5" s="186" t="s">
        <v>11</v>
      </c>
      <c r="CB5" s="187"/>
      <c r="CC5" s="188" t="s">
        <v>13</v>
      </c>
      <c r="CD5" s="189" t="s">
        <v>95</v>
      </c>
      <c r="CE5" s="190" t="s">
        <v>107</v>
      </c>
      <c r="CF5" s="190" t="s">
        <v>106</v>
      </c>
      <c r="CG5" s="191"/>
      <c r="CH5" s="188" t="s">
        <v>108</v>
      </c>
      <c r="CI5" s="192" t="s">
        <v>388</v>
      </c>
      <c r="CJ5" s="358" t="s">
        <v>12</v>
      </c>
      <c r="CK5" s="186" t="s">
        <v>11</v>
      </c>
      <c r="CL5" s="187"/>
      <c r="CM5" s="188" t="s">
        <v>13</v>
      </c>
      <c r="CN5" s="189" t="s">
        <v>95</v>
      </c>
      <c r="CO5" s="190" t="s">
        <v>107</v>
      </c>
      <c r="CP5" s="190" t="s">
        <v>106</v>
      </c>
      <c r="CQ5" s="191"/>
      <c r="CR5" s="188" t="s">
        <v>108</v>
      </c>
      <c r="CS5" s="192" t="s">
        <v>388</v>
      </c>
      <c r="CT5" s="358" t="s">
        <v>12</v>
      </c>
      <c r="CU5" s="186" t="s">
        <v>11</v>
      </c>
      <c r="CV5" s="187"/>
      <c r="CW5" s="188" t="s">
        <v>13</v>
      </c>
      <c r="CX5" s="189" t="s">
        <v>95</v>
      </c>
      <c r="CY5" s="190" t="s">
        <v>107</v>
      </c>
      <c r="CZ5" s="190" t="s">
        <v>106</v>
      </c>
      <c r="DA5" s="191"/>
      <c r="DB5" s="188" t="s">
        <v>108</v>
      </c>
      <c r="DC5" s="192" t="s">
        <v>388</v>
      </c>
      <c r="DD5" s="358" t="s">
        <v>12</v>
      </c>
      <c r="DE5" s="186" t="s">
        <v>11</v>
      </c>
      <c r="DF5" s="187"/>
      <c r="DG5" s="188" t="s">
        <v>13</v>
      </c>
      <c r="DH5" s="189" t="s">
        <v>95</v>
      </c>
      <c r="DI5" s="190" t="s">
        <v>107</v>
      </c>
      <c r="DJ5" s="190" t="s">
        <v>106</v>
      </c>
      <c r="DK5" s="191"/>
      <c r="DL5" s="188" t="s">
        <v>108</v>
      </c>
      <c r="DM5" s="192" t="s">
        <v>388</v>
      </c>
      <c r="DN5" s="358" t="s">
        <v>12</v>
      </c>
      <c r="DO5" s="186" t="s">
        <v>11</v>
      </c>
      <c r="DP5" s="187"/>
      <c r="DQ5" s="188" t="s">
        <v>13</v>
      </c>
      <c r="DR5" s="189" t="s">
        <v>95</v>
      </c>
      <c r="DS5" s="190" t="s">
        <v>107</v>
      </c>
      <c r="DT5" s="190" t="s">
        <v>106</v>
      </c>
      <c r="DU5" s="191"/>
      <c r="DV5" s="188" t="s">
        <v>108</v>
      </c>
      <c r="DW5" s="192" t="s">
        <v>388</v>
      </c>
      <c r="DX5" s="358" t="s">
        <v>12</v>
      </c>
      <c r="DY5" s="186" t="s">
        <v>11</v>
      </c>
      <c r="DZ5" s="187"/>
      <c r="EA5" s="188" t="s">
        <v>13</v>
      </c>
      <c r="EB5" s="189" t="s">
        <v>95</v>
      </c>
      <c r="EC5" s="190" t="s">
        <v>107</v>
      </c>
      <c r="ED5" s="190" t="s">
        <v>106</v>
      </c>
      <c r="EE5" s="191"/>
      <c r="EF5" s="188" t="s">
        <v>108</v>
      </c>
      <c r="EG5" s="192" t="s">
        <v>388</v>
      </c>
    </row>
    <row r="6" spans="2:137" ht="28.5" customHeight="1">
      <c r="B6" s="35"/>
      <c r="C6" s="641" t="s">
        <v>403</v>
      </c>
      <c r="D6" s="643" t="s">
        <v>307</v>
      </c>
      <c r="E6" s="611" t="s">
        <v>14</v>
      </c>
      <c r="F6" s="612"/>
      <c r="G6" s="613"/>
      <c r="H6" s="359">
        <f>算定報告様式①!BD6</f>
        <v>0</v>
      </c>
      <c r="I6" s="193" t="s">
        <v>115</v>
      </c>
      <c r="J6" s="194">
        <v>38.200000000000003</v>
      </c>
      <c r="K6" s="195" t="s">
        <v>117</v>
      </c>
      <c r="L6" s="196">
        <f>H6*J6</f>
        <v>0</v>
      </c>
      <c r="M6" s="592">
        <v>2.58E-2</v>
      </c>
      <c r="N6" s="197">
        <f>H6*J6*M$6</f>
        <v>0</v>
      </c>
      <c r="O6" s="416">
        <v>1.8700000000000001E-2</v>
      </c>
      <c r="P6" s="199" t="s">
        <v>320</v>
      </c>
      <c r="Q6" s="200">
        <f t="shared" ref="Q6:Q32" si="0">H6*J6*O6*44/12</f>
        <v>0</v>
      </c>
      <c r="R6" s="359">
        <f>算定報告様式①!BE6</f>
        <v>0</v>
      </c>
      <c r="S6" s="193" t="s">
        <v>115</v>
      </c>
      <c r="T6" s="194">
        <v>38.200000000000003</v>
      </c>
      <c r="U6" s="195" t="s">
        <v>116</v>
      </c>
      <c r="V6" s="196">
        <f>R6*T6</f>
        <v>0</v>
      </c>
      <c r="W6" s="592">
        <v>2.58E-2</v>
      </c>
      <c r="X6" s="197">
        <f>R6*T6*W$6</f>
        <v>0</v>
      </c>
      <c r="Y6" s="198">
        <v>1.8700000000000001E-2</v>
      </c>
      <c r="Z6" s="199" t="s">
        <v>320</v>
      </c>
      <c r="AA6" s="200">
        <f t="shared" ref="AA6:AA32" si="1">R6*T6*Y6*44/12</f>
        <v>0</v>
      </c>
      <c r="AB6" s="359">
        <f>算定報告様式①!BF6</f>
        <v>0</v>
      </c>
      <c r="AC6" s="193" t="s">
        <v>115</v>
      </c>
      <c r="AD6" s="194">
        <v>38.200000000000003</v>
      </c>
      <c r="AE6" s="195" t="s">
        <v>116</v>
      </c>
      <c r="AF6" s="196">
        <f>AB6*AD6</f>
        <v>0</v>
      </c>
      <c r="AG6" s="592">
        <v>2.58E-2</v>
      </c>
      <c r="AH6" s="197">
        <f>AB6*AD6*AG$6</f>
        <v>0</v>
      </c>
      <c r="AI6" s="198">
        <v>1.8700000000000001E-2</v>
      </c>
      <c r="AJ6" s="199" t="s">
        <v>320</v>
      </c>
      <c r="AK6" s="200">
        <f t="shared" ref="AK6:AK32" si="2">AB6*AD6*AI6*44/12</f>
        <v>0</v>
      </c>
      <c r="AL6" s="359">
        <f>算定報告様式①!BG6</f>
        <v>0</v>
      </c>
      <c r="AM6" s="193" t="s">
        <v>115</v>
      </c>
      <c r="AN6" s="194">
        <v>38.200000000000003</v>
      </c>
      <c r="AO6" s="195" t="s">
        <v>116</v>
      </c>
      <c r="AP6" s="196">
        <f>AL6*AN6</f>
        <v>0</v>
      </c>
      <c r="AQ6" s="592">
        <v>2.58E-2</v>
      </c>
      <c r="AR6" s="197">
        <f>AL6*AN6*AQ$6</f>
        <v>0</v>
      </c>
      <c r="AS6" s="198">
        <v>1.8700000000000001E-2</v>
      </c>
      <c r="AT6" s="199" t="s">
        <v>320</v>
      </c>
      <c r="AU6" s="200">
        <f t="shared" ref="AU6:AU32" si="3">AL6*AN6*AS6*44/12</f>
        <v>0</v>
      </c>
      <c r="AV6" s="359">
        <f>算定報告様式①!BH6</f>
        <v>0</v>
      </c>
      <c r="AW6" s="193" t="s">
        <v>115</v>
      </c>
      <c r="AX6" s="194">
        <v>38.200000000000003</v>
      </c>
      <c r="AY6" s="195" t="s">
        <v>116</v>
      </c>
      <c r="AZ6" s="196">
        <f>AV6*AX6</f>
        <v>0</v>
      </c>
      <c r="BA6" s="592">
        <v>2.58E-2</v>
      </c>
      <c r="BB6" s="197">
        <f>AV6*AX6*BA$6</f>
        <v>0</v>
      </c>
      <c r="BC6" s="198">
        <v>1.8700000000000001E-2</v>
      </c>
      <c r="BD6" s="199" t="s">
        <v>320</v>
      </c>
      <c r="BE6" s="200">
        <f t="shared" ref="BE6:BE32" si="4">AV6*AX6*BC6*44/12</f>
        <v>0</v>
      </c>
      <c r="BF6" s="359">
        <f>算定報告様式①!BI6</f>
        <v>0</v>
      </c>
      <c r="BG6" s="193" t="s">
        <v>115</v>
      </c>
      <c r="BH6" s="194">
        <v>38.200000000000003</v>
      </c>
      <c r="BI6" s="195" t="s">
        <v>116</v>
      </c>
      <c r="BJ6" s="196">
        <f>BF6*BH6</f>
        <v>0</v>
      </c>
      <c r="BK6" s="592">
        <v>2.58E-2</v>
      </c>
      <c r="BL6" s="197">
        <f>BF6*BH6*BK$6</f>
        <v>0</v>
      </c>
      <c r="BM6" s="198">
        <v>1.8700000000000001E-2</v>
      </c>
      <c r="BN6" s="199" t="s">
        <v>320</v>
      </c>
      <c r="BO6" s="200">
        <f t="shared" ref="BO6:BO32" si="5">BF6*BH6*BM6*44/12</f>
        <v>0</v>
      </c>
      <c r="BP6" s="359">
        <f>算定報告様式①!BJ6</f>
        <v>0</v>
      </c>
      <c r="BQ6" s="193" t="s">
        <v>115</v>
      </c>
      <c r="BR6" s="194">
        <v>38.200000000000003</v>
      </c>
      <c r="BS6" s="195" t="s">
        <v>116</v>
      </c>
      <c r="BT6" s="196">
        <f>BP6*BR6</f>
        <v>0</v>
      </c>
      <c r="BU6" s="592">
        <v>2.58E-2</v>
      </c>
      <c r="BV6" s="197">
        <f>BP6*BR6*BU$6</f>
        <v>0</v>
      </c>
      <c r="BW6" s="198">
        <v>1.8700000000000001E-2</v>
      </c>
      <c r="BX6" s="199" t="s">
        <v>320</v>
      </c>
      <c r="BY6" s="200">
        <f t="shared" ref="BY6:BY32" si="6">BP6*BR6*BW6*44/12</f>
        <v>0</v>
      </c>
      <c r="BZ6" s="359">
        <f>算定報告様式①!BK6</f>
        <v>0</v>
      </c>
      <c r="CA6" s="193" t="s">
        <v>115</v>
      </c>
      <c r="CB6" s="194">
        <v>38.200000000000003</v>
      </c>
      <c r="CC6" s="195" t="s">
        <v>116</v>
      </c>
      <c r="CD6" s="196">
        <f>BZ6*CB6</f>
        <v>0</v>
      </c>
      <c r="CE6" s="592">
        <v>2.58E-2</v>
      </c>
      <c r="CF6" s="197">
        <f>BZ6*CB6*CE$6</f>
        <v>0</v>
      </c>
      <c r="CG6" s="198">
        <v>1.8700000000000001E-2</v>
      </c>
      <c r="CH6" s="201" t="s">
        <v>320</v>
      </c>
      <c r="CI6" s="200">
        <f t="shared" ref="CI6:CI32" si="7">BZ6*CB6*CG6*44/12</f>
        <v>0</v>
      </c>
      <c r="CJ6" s="359">
        <f>算定報告様式①!BL6</f>
        <v>0</v>
      </c>
      <c r="CK6" s="193" t="s">
        <v>115</v>
      </c>
      <c r="CL6" s="194">
        <v>38.200000000000003</v>
      </c>
      <c r="CM6" s="195" t="s">
        <v>116</v>
      </c>
      <c r="CN6" s="196">
        <f>CJ6*CL6</f>
        <v>0</v>
      </c>
      <c r="CO6" s="592">
        <v>2.58E-2</v>
      </c>
      <c r="CP6" s="197">
        <f>CJ6*CL6*CO$6</f>
        <v>0</v>
      </c>
      <c r="CQ6" s="198">
        <v>1.8700000000000001E-2</v>
      </c>
      <c r="CR6" s="199" t="s">
        <v>412</v>
      </c>
      <c r="CS6" s="200">
        <f t="shared" ref="CS6:CS32" si="8">CJ6*CL6*CQ6*44/12</f>
        <v>0</v>
      </c>
      <c r="CT6" s="359">
        <f>算定報告様式①!BM6</f>
        <v>0</v>
      </c>
      <c r="CU6" s="193" t="s">
        <v>115</v>
      </c>
      <c r="CV6" s="194">
        <v>38.200000000000003</v>
      </c>
      <c r="CW6" s="195" t="s">
        <v>117</v>
      </c>
      <c r="CX6" s="196">
        <f t="shared" ref="CX6:CX32" si="9">CT6*CV6</f>
        <v>0</v>
      </c>
      <c r="CY6" s="592">
        <v>2.58E-2</v>
      </c>
      <c r="CZ6" s="197">
        <f t="shared" ref="CZ6:CZ32" si="10">CT6*CV6*CY$6</f>
        <v>0</v>
      </c>
      <c r="DA6" s="198">
        <v>1.8700000000000001E-2</v>
      </c>
      <c r="DB6" s="201" t="s">
        <v>150</v>
      </c>
      <c r="DC6" s="200">
        <f t="shared" ref="DC6:DC32" si="11">CT6*CV6*DA6*44/12</f>
        <v>0</v>
      </c>
      <c r="DD6" s="359">
        <f>算定報告様式①!BN6</f>
        <v>0</v>
      </c>
      <c r="DE6" s="193" t="s">
        <v>115</v>
      </c>
      <c r="DF6" s="194">
        <v>38.200000000000003</v>
      </c>
      <c r="DG6" s="195" t="s">
        <v>117</v>
      </c>
      <c r="DH6" s="196">
        <f t="shared" ref="DH6:DH32" si="12">DD6*DF6</f>
        <v>0</v>
      </c>
      <c r="DI6" s="592">
        <v>2.58E-2</v>
      </c>
      <c r="DJ6" s="197">
        <f t="shared" ref="DJ6:DJ32" si="13">DD6*DF6*DI$6</f>
        <v>0</v>
      </c>
      <c r="DK6" s="198">
        <v>1.8700000000000001E-2</v>
      </c>
      <c r="DL6" s="201" t="s">
        <v>150</v>
      </c>
      <c r="DM6" s="200">
        <f t="shared" ref="DM6:DM32" si="14">DD6*DF6*DK6*44/12</f>
        <v>0</v>
      </c>
      <c r="DN6" s="359">
        <f>算定報告様式①!BO6</f>
        <v>0</v>
      </c>
      <c r="DO6" s="193" t="s">
        <v>115</v>
      </c>
      <c r="DP6" s="194">
        <v>38.200000000000003</v>
      </c>
      <c r="DQ6" s="195" t="s">
        <v>117</v>
      </c>
      <c r="DR6" s="196">
        <f t="shared" ref="DR6:DR32" si="15">DN6*DP6</f>
        <v>0</v>
      </c>
      <c r="DS6" s="592">
        <v>2.58E-2</v>
      </c>
      <c r="DT6" s="197">
        <f t="shared" ref="DT6:DT32" si="16">DN6*DP6*DS$6</f>
        <v>0</v>
      </c>
      <c r="DU6" s="198">
        <v>1.8700000000000001E-2</v>
      </c>
      <c r="DV6" s="201" t="s">
        <v>150</v>
      </c>
      <c r="DW6" s="200">
        <f t="shared" ref="DW6:DW32" si="17">DN6*DP6*DU6*44/12</f>
        <v>0</v>
      </c>
      <c r="DX6" s="359">
        <f>算定報告様式①!BP6</f>
        <v>0</v>
      </c>
      <c r="DY6" s="193" t="s">
        <v>115</v>
      </c>
      <c r="DZ6" s="194">
        <v>38.200000000000003</v>
      </c>
      <c r="EA6" s="195" t="s">
        <v>117</v>
      </c>
      <c r="EB6" s="196">
        <f t="shared" ref="EB6:EB32" si="18">DX6*DZ6</f>
        <v>0</v>
      </c>
      <c r="EC6" s="592">
        <v>2.58E-2</v>
      </c>
      <c r="ED6" s="197">
        <f t="shared" ref="ED6:ED32" si="19">DX6*DZ6*EC$6</f>
        <v>0</v>
      </c>
      <c r="EE6" s="198">
        <v>1.8700000000000001E-2</v>
      </c>
      <c r="EF6" s="201" t="s">
        <v>150</v>
      </c>
      <c r="EG6" s="200">
        <f t="shared" ref="EG6:EG32" si="20">DX6*DZ6*EE6*44/12</f>
        <v>0</v>
      </c>
    </row>
    <row r="7" spans="2:137" ht="28.5" customHeight="1">
      <c r="B7" s="35"/>
      <c r="C7" s="642"/>
      <c r="D7" s="644"/>
      <c r="E7" s="597" t="s">
        <v>15</v>
      </c>
      <c r="F7" s="599"/>
      <c r="G7" s="598"/>
      <c r="H7" s="359">
        <f>算定報告様式①!BD7</f>
        <v>0</v>
      </c>
      <c r="I7" s="204" t="s">
        <v>115</v>
      </c>
      <c r="J7" s="205">
        <v>35.299999999999997</v>
      </c>
      <c r="K7" s="204" t="s">
        <v>117</v>
      </c>
      <c r="L7" s="206">
        <f t="shared" ref="L7:L40" si="21">H7*J7</f>
        <v>0</v>
      </c>
      <c r="M7" s="579"/>
      <c r="N7" s="197">
        <f t="shared" ref="N7:N40" si="22">H7*J7*M$6</f>
        <v>0</v>
      </c>
      <c r="O7" s="417">
        <v>1.84E-2</v>
      </c>
      <c r="P7" s="199" t="s">
        <v>320</v>
      </c>
      <c r="Q7" s="200">
        <f t="shared" si="0"/>
        <v>0</v>
      </c>
      <c r="R7" s="359">
        <f>算定報告様式①!BE7</f>
        <v>0</v>
      </c>
      <c r="S7" s="204" t="s">
        <v>115</v>
      </c>
      <c r="T7" s="205">
        <v>35.299999999999997</v>
      </c>
      <c r="U7" s="204" t="s">
        <v>116</v>
      </c>
      <c r="V7" s="206">
        <f t="shared" ref="V7:V40" si="23">R7*T7</f>
        <v>0</v>
      </c>
      <c r="W7" s="579"/>
      <c r="X7" s="197">
        <f t="shared" ref="X7:X40" si="24">R7*T7*W$6</f>
        <v>0</v>
      </c>
      <c r="Y7" s="207">
        <v>1.84E-2</v>
      </c>
      <c r="Z7" s="199" t="s">
        <v>320</v>
      </c>
      <c r="AA7" s="200">
        <f t="shared" si="1"/>
        <v>0</v>
      </c>
      <c r="AB7" s="359">
        <f>算定報告様式①!BF7</f>
        <v>0</v>
      </c>
      <c r="AC7" s="204" t="s">
        <v>115</v>
      </c>
      <c r="AD7" s="205">
        <v>35.299999999999997</v>
      </c>
      <c r="AE7" s="204" t="s">
        <v>116</v>
      </c>
      <c r="AF7" s="206">
        <f t="shared" ref="AF7:AF40" si="25">AB7*AD7</f>
        <v>0</v>
      </c>
      <c r="AG7" s="579"/>
      <c r="AH7" s="197">
        <f t="shared" ref="AH7:AH40" si="26">AB7*AD7*AG$6</f>
        <v>0</v>
      </c>
      <c r="AI7" s="207">
        <v>1.84E-2</v>
      </c>
      <c r="AJ7" s="199" t="s">
        <v>320</v>
      </c>
      <c r="AK7" s="200">
        <f t="shared" si="2"/>
        <v>0</v>
      </c>
      <c r="AL7" s="359">
        <f>算定報告様式①!BG7</f>
        <v>0</v>
      </c>
      <c r="AM7" s="204" t="s">
        <v>115</v>
      </c>
      <c r="AN7" s="205">
        <v>35.299999999999997</v>
      </c>
      <c r="AO7" s="204" t="s">
        <v>116</v>
      </c>
      <c r="AP7" s="206">
        <f t="shared" ref="AP7:AP40" si="27">AL7*AN7</f>
        <v>0</v>
      </c>
      <c r="AQ7" s="579"/>
      <c r="AR7" s="197">
        <f t="shared" ref="AR7:AR40" si="28">AL7*AN7*AQ$6</f>
        <v>0</v>
      </c>
      <c r="AS7" s="207">
        <v>1.84E-2</v>
      </c>
      <c r="AT7" s="199" t="s">
        <v>320</v>
      </c>
      <c r="AU7" s="200">
        <f t="shared" si="3"/>
        <v>0</v>
      </c>
      <c r="AV7" s="359">
        <f>算定報告様式①!BH7</f>
        <v>0</v>
      </c>
      <c r="AW7" s="204" t="s">
        <v>115</v>
      </c>
      <c r="AX7" s="205">
        <v>35.299999999999997</v>
      </c>
      <c r="AY7" s="204" t="s">
        <v>116</v>
      </c>
      <c r="AZ7" s="206">
        <f t="shared" ref="AZ7:AZ40" si="29">AV7*AX7</f>
        <v>0</v>
      </c>
      <c r="BA7" s="579"/>
      <c r="BB7" s="197">
        <f t="shared" ref="BB7:BB40" si="30">AV7*AX7*BA$6</f>
        <v>0</v>
      </c>
      <c r="BC7" s="207">
        <v>1.84E-2</v>
      </c>
      <c r="BD7" s="199" t="s">
        <v>320</v>
      </c>
      <c r="BE7" s="200">
        <f t="shared" si="4"/>
        <v>0</v>
      </c>
      <c r="BF7" s="359">
        <f>算定報告様式①!BI7</f>
        <v>0</v>
      </c>
      <c r="BG7" s="204" t="s">
        <v>115</v>
      </c>
      <c r="BH7" s="205">
        <v>35.299999999999997</v>
      </c>
      <c r="BI7" s="204" t="s">
        <v>116</v>
      </c>
      <c r="BJ7" s="206">
        <f t="shared" ref="BJ7:BJ40" si="31">BF7*BH7</f>
        <v>0</v>
      </c>
      <c r="BK7" s="579"/>
      <c r="BL7" s="197">
        <f t="shared" ref="BL7:BL40" si="32">BF7*BH7*BK$6</f>
        <v>0</v>
      </c>
      <c r="BM7" s="207">
        <v>1.84E-2</v>
      </c>
      <c r="BN7" s="199" t="s">
        <v>320</v>
      </c>
      <c r="BO7" s="200">
        <f t="shared" si="5"/>
        <v>0</v>
      </c>
      <c r="BP7" s="359">
        <f>算定報告様式①!BJ7</f>
        <v>0</v>
      </c>
      <c r="BQ7" s="204" t="s">
        <v>115</v>
      </c>
      <c r="BR7" s="205">
        <v>35.299999999999997</v>
      </c>
      <c r="BS7" s="204" t="s">
        <v>116</v>
      </c>
      <c r="BT7" s="206">
        <f t="shared" ref="BT7:BT40" si="33">BP7*BR7</f>
        <v>0</v>
      </c>
      <c r="BU7" s="579"/>
      <c r="BV7" s="197">
        <f t="shared" ref="BV7:BV40" si="34">BP7*BR7*BU$6</f>
        <v>0</v>
      </c>
      <c r="BW7" s="207">
        <v>1.84E-2</v>
      </c>
      <c r="BX7" s="199" t="s">
        <v>320</v>
      </c>
      <c r="BY7" s="200">
        <f t="shared" si="6"/>
        <v>0</v>
      </c>
      <c r="BZ7" s="359">
        <f>算定報告様式①!BK7</f>
        <v>0</v>
      </c>
      <c r="CA7" s="204" t="s">
        <v>115</v>
      </c>
      <c r="CB7" s="205">
        <v>35.299999999999997</v>
      </c>
      <c r="CC7" s="204" t="s">
        <v>116</v>
      </c>
      <c r="CD7" s="206">
        <f t="shared" ref="CD7:CD40" si="35">BZ7*CB7</f>
        <v>0</v>
      </c>
      <c r="CE7" s="579"/>
      <c r="CF7" s="197">
        <f t="shared" ref="CF7:CF40" si="36">BZ7*CB7*CE$6</f>
        <v>0</v>
      </c>
      <c r="CG7" s="207">
        <v>1.84E-2</v>
      </c>
      <c r="CH7" s="208" t="s">
        <v>320</v>
      </c>
      <c r="CI7" s="200">
        <f t="shared" si="7"/>
        <v>0</v>
      </c>
      <c r="CJ7" s="359">
        <f>算定報告様式①!BL7</f>
        <v>0</v>
      </c>
      <c r="CK7" s="204" t="s">
        <v>115</v>
      </c>
      <c r="CL7" s="205">
        <v>35.299999999999997</v>
      </c>
      <c r="CM7" s="204" t="s">
        <v>116</v>
      </c>
      <c r="CN7" s="206">
        <f t="shared" ref="CN7:CN40" si="37">CJ7*CL7</f>
        <v>0</v>
      </c>
      <c r="CO7" s="579"/>
      <c r="CP7" s="197">
        <f t="shared" ref="CP7:CP40" si="38">CJ7*CL7*CO$6</f>
        <v>0</v>
      </c>
      <c r="CQ7" s="207">
        <v>1.84E-2</v>
      </c>
      <c r="CR7" s="199" t="s">
        <v>412</v>
      </c>
      <c r="CS7" s="200">
        <f t="shared" si="8"/>
        <v>0</v>
      </c>
      <c r="CT7" s="359">
        <f>算定報告様式①!BM7</f>
        <v>0</v>
      </c>
      <c r="CU7" s="204" t="s">
        <v>115</v>
      </c>
      <c r="CV7" s="205">
        <v>35.299999999999997</v>
      </c>
      <c r="CW7" s="204" t="s">
        <v>117</v>
      </c>
      <c r="CX7" s="206">
        <f t="shared" si="9"/>
        <v>0</v>
      </c>
      <c r="CY7" s="579"/>
      <c r="CZ7" s="197">
        <f t="shared" si="10"/>
        <v>0</v>
      </c>
      <c r="DA7" s="207">
        <v>1.84E-2</v>
      </c>
      <c r="DB7" s="208" t="s">
        <v>150</v>
      </c>
      <c r="DC7" s="200">
        <f t="shared" si="11"/>
        <v>0</v>
      </c>
      <c r="DD7" s="359">
        <f>算定報告様式①!BN7</f>
        <v>0</v>
      </c>
      <c r="DE7" s="204" t="s">
        <v>115</v>
      </c>
      <c r="DF7" s="205">
        <v>35.299999999999997</v>
      </c>
      <c r="DG7" s="204" t="s">
        <v>117</v>
      </c>
      <c r="DH7" s="206">
        <f t="shared" si="12"/>
        <v>0</v>
      </c>
      <c r="DI7" s="579"/>
      <c r="DJ7" s="197">
        <f t="shared" si="13"/>
        <v>0</v>
      </c>
      <c r="DK7" s="207">
        <v>1.84E-2</v>
      </c>
      <c r="DL7" s="208" t="s">
        <v>150</v>
      </c>
      <c r="DM7" s="200">
        <f t="shared" si="14"/>
        <v>0</v>
      </c>
      <c r="DN7" s="359">
        <f>算定報告様式①!BO7</f>
        <v>0</v>
      </c>
      <c r="DO7" s="204" t="s">
        <v>115</v>
      </c>
      <c r="DP7" s="205">
        <v>35.299999999999997</v>
      </c>
      <c r="DQ7" s="204" t="s">
        <v>117</v>
      </c>
      <c r="DR7" s="206">
        <f t="shared" si="15"/>
        <v>0</v>
      </c>
      <c r="DS7" s="579"/>
      <c r="DT7" s="197">
        <f t="shared" si="16"/>
        <v>0</v>
      </c>
      <c r="DU7" s="207">
        <v>1.84E-2</v>
      </c>
      <c r="DV7" s="208" t="s">
        <v>150</v>
      </c>
      <c r="DW7" s="200">
        <f t="shared" si="17"/>
        <v>0</v>
      </c>
      <c r="DX7" s="359">
        <f>算定報告様式①!BP7</f>
        <v>0</v>
      </c>
      <c r="DY7" s="204" t="s">
        <v>115</v>
      </c>
      <c r="DZ7" s="205">
        <v>35.299999999999997</v>
      </c>
      <c r="EA7" s="204" t="s">
        <v>117</v>
      </c>
      <c r="EB7" s="206">
        <f t="shared" si="18"/>
        <v>0</v>
      </c>
      <c r="EC7" s="579"/>
      <c r="ED7" s="197">
        <f t="shared" si="19"/>
        <v>0</v>
      </c>
      <c r="EE7" s="207">
        <v>1.84E-2</v>
      </c>
      <c r="EF7" s="208" t="s">
        <v>150</v>
      </c>
      <c r="EG7" s="200">
        <f t="shared" si="20"/>
        <v>0</v>
      </c>
    </row>
    <row r="8" spans="2:137" ht="28.5" customHeight="1">
      <c r="B8" s="35"/>
      <c r="C8" s="642"/>
      <c r="D8" s="644"/>
      <c r="E8" s="597" t="s">
        <v>16</v>
      </c>
      <c r="F8" s="599"/>
      <c r="G8" s="598"/>
      <c r="H8" s="359">
        <f>算定報告様式①!BD8</f>
        <v>0</v>
      </c>
      <c r="I8" s="204" t="s">
        <v>115</v>
      </c>
      <c r="J8" s="205">
        <v>34.6</v>
      </c>
      <c r="K8" s="204" t="s">
        <v>117</v>
      </c>
      <c r="L8" s="206">
        <f t="shared" si="21"/>
        <v>0</v>
      </c>
      <c r="M8" s="579"/>
      <c r="N8" s="197">
        <f t="shared" si="22"/>
        <v>0</v>
      </c>
      <c r="O8" s="417">
        <v>1.83E-2</v>
      </c>
      <c r="P8" s="199" t="s">
        <v>150</v>
      </c>
      <c r="Q8" s="200">
        <f t="shared" si="0"/>
        <v>0</v>
      </c>
      <c r="R8" s="359">
        <f>算定報告様式①!BE8</f>
        <v>0</v>
      </c>
      <c r="S8" s="204" t="s">
        <v>115</v>
      </c>
      <c r="T8" s="205">
        <v>34.6</v>
      </c>
      <c r="U8" s="204" t="s">
        <v>116</v>
      </c>
      <c r="V8" s="206">
        <f t="shared" si="23"/>
        <v>0</v>
      </c>
      <c r="W8" s="579"/>
      <c r="X8" s="197">
        <f t="shared" si="24"/>
        <v>0</v>
      </c>
      <c r="Y8" s="207">
        <v>1.83E-2</v>
      </c>
      <c r="Z8" s="199" t="s">
        <v>150</v>
      </c>
      <c r="AA8" s="200">
        <f t="shared" si="1"/>
        <v>0</v>
      </c>
      <c r="AB8" s="359">
        <f>算定報告様式①!BF8</f>
        <v>0</v>
      </c>
      <c r="AC8" s="204" t="s">
        <v>115</v>
      </c>
      <c r="AD8" s="205">
        <v>34.6</v>
      </c>
      <c r="AE8" s="204" t="s">
        <v>116</v>
      </c>
      <c r="AF8" s="206">
        <f t="shared" si="25"/>
        <v>0</v>
      </c>
      <c r="AG8" s="579"/>
      <c r="AH8" s="197">
        <f t="shared" si="26"/>
        <v>0</v>
      </c>
      <c r="AI8" s="207">
        <v>1.83E-2</v>
      </c>
      <c r="AJ8" s="199" t="s">
        <v>150</v>
      </c>
      <c r="AK8" s="200">
        <f t="shared" si="2"/>
        <v>0</v>
      </c>
      <c r="AL8" s="359">
        <f>算定報告様式①!BG8</f>
        <v>0</v>
      </c>
      <c r="AM8" s="204" t="s">
        <v>115</v>
      </c>
      <c r="AN8" s="205">
        <v>34.6</v>
      </c>
      <c r="AO8" s="204" t="s">
        <v>116</v>
      </c>
      <c r="AP8" s="206">
        <f t="shared" si="27"/>
        <v>0</v>
      </c>
      <c r="AQ8" s="579"/>
      <c r="AR8" s="197">
        <f t="shared" si="28"/>
        <v>0</v>
      </c>
      <c r="AS8" s="207">
        <v>1.83E-2</v>
      </c>
      <c r="AT8" s="199" t="s">
        <v>150</v>
      </c>
      <c r="AU8" s="200">
        <f t="shared" si="3"/>
        <v>0</v>
      </c>
      <c r="AV8" s="359">
        <f>算定報告様式①!BH8</f>
        <v>0</v>
      </c>
      <c r="AW8" s="204" t="s">
        <v>115</v>
      </c>
      <c r="AX8" s="205">
        <v>34.6</v>
      </c>
      <c r="AY8" s="204" t="s">
        <v>116</v>
      </c>
      <c r="AZ8" s="206">
        <f t="shared" si="29"/>
        <v>0</v>
      </c>
      <c r="BA8" s="579"/>
      <c r="BB8" s="197">
        <f t="shared" si="30"/>
        <v>0</v>
      </c>
      <c r="BC8" s="207">
        <v>1.83E-2</v>
      </c>
      <c r="BD8" s="199" t="s">
        <v>150</v>
      </c>
      <c r="BE8" s="200">
        <f t="shared" si="4"/>
        <v>0</v>
      </c>
      <c r="BF8" s="359">
        <f>算定報告様式①!BI8</f>
        <v>0</v>
      </c>
      <c r="BG8" s="204" t="s">
        <v>115</v>
      </c>
      <c r="BH8" s="205">
        <v>34.6</v>
      </c>
      <c r="BI8" s="204" t="s">
        <v>116</v>
      </c>
      <c r="BJ8" s="206">
        <f t="shared" si="31"/>
        <v>0</v>
      </c>
      <c r="BK8" s="579"/>
      <c r="BL8" s="197">
        <f t="shared" si="32"/>
        <v>0</v>
      </c>
      <c r="BM8" s="207">
        <v>1.83E-2</v>
      </c>
      <c r="BN8" s="199" t="s">
        <v>150</v>
      </c>
      <c r="BO8" s="200">
        <f t="shared" si="5"/>
        <v>0</v>
      </c>
      <c r="BP8" s="359">
        <f>算定報告様式①!BJ8</f>
        <v>0</v>
      </c>
      <c r="BQ8" s="204" t="s">
        <v>115</v>
      </c>
      <c r="BR8" s="205">
        <v>34.6</v>
      </c>
      <c r="BS8" s="204" t="s">
        <v>116</v>
      </c>
      <c r="BT8" s="206">
        <f t="shared" si="33"/>
        <v>0</v>
      </c>
      <c r="BU8" s="579"/>
      <c r="BV8" s="197">
        <f t="shared" si="34"/>
        <v>0</v>
      </c>
      <c r="BW8" s="207">
        <v>1.83E-2</v>
      </c>
      <c r="BX8" s="199" t="s">
        <v>150</v>
      </c>
      <c r="BY8" s="200">
        <f t="shared" si="6"/>
        <v>0</v>
      </c>
      <c r="BZ8" s="359">
        <f>算定報告様式①!BK8</f>
        <v>0</v>
      </c>
      <c r="CA8" s="204" t="s">
        <v>115</v>
      </c>
      <c r="CB8" s="205">
        <v>34.6</v>
      </c>
      <c r="CC8" s="204" t="s">
        <v>116</v>
      </c>
      <c r="CD8" s="206">
        <f t="shared" si="35"/>
        <v>0</v>
      </c>
      <c r="CE8" s="579"/>
      <c r="CF8" s="197">
        <f t="shared" si="36"/>
        <v>0</v>
      </c>
      <c r="CG8" s="207">
        <v>1.83E-2</v>
      </c>
      <c r="CH8" s="199" t="s">
        <v>150</v>
      </c>
      <c r="CI8" s="200">
        <f t="shared" si="7"/>
        <v>0</v>
      </c>
      <c r="CJ8" s="359">
        <f>算定報告様式①!BL8</f>
        <v>0</v>
      </c>
      <c r="CK8" s="204" t="s">
        <v>115</v>
      </c>
      <c r="CL8" s="205">
        <v>34.6</v>
      </c>
      <c r="CM8" s="204" t="s">
        <v>116</v>
      </c>
      <c r="CN8" s="206">
        <f t="shared" si="37"/>
        <v>0</v>
      </c>
      <c r="CO8" s="579"/>
      <c r="CP8" s="197">
        <f t="shared" si="38"/>
        <v>0</v>
      </c>
      <c r="CQ8" s="207">
        <v>1.83E-2</v>
      </c>
      <c r="CR8" s="199" t="s">
        <v>118</v>
      </c>
      <c r="CS8" s="200">
        <f t="shared" si="8"/>
        <v>0</v>
      </c>
      <c r="CT8" s="359">
        <f>算定報告様式①!BM8</f>
        <v>0</v>
      </c>
      <c r="CU8" s="204" t="s">
        <v>115</v>
      </c>
      <c r="CV8" s="205">
        <v>34.6</v>
      </c>
      <c r="CW8" s="204" t="s">
        <v>117</v>
      </c>
      <c r="CX8" s="206">
        <f t="shared" si="9"/>
        <v>0</v>
      </c>
      <c r="CY8" s="579"/>
      <c r="CZ8" s="197">
        <f t="shared" si="10"/>
        <v>0</v>
      </c>
      <c r="DA8" s="207">
        <v>1.83E-2</v>
      </c>
      <c r="DB8" s="199" t="s">
        <v>118</v>
      </c>
      <c r="DC8" s="200">
        <f t="shared" si="11"/>
        <v>0</v>
      </c>
      <c r="DD8" s="359">
        <f>算定報告様式①!BN8</f>
        <v>0</v>
      </c>
      <c r="DE8" s="204" t="s">
        <v>115</v>
      </c>
      <c r="DF8" s="205">
        <v>34.6</v>
      </c>
      <c r="DG8" s="204" t="s">
        <v>117</v>
      </c>
      <c r="DH8" s="206">
        <f t="shared" si="12"/>
        <v>0</v>
      </c>
      <c r="DI8" s="579"/>
      <c r="DJ8" s="197">
        <f t="shared" si="13"/>
        <v>0</v>
      </c>
      <c r="DK8" s="207">
        <v>1.83E-2</v>
      </c>
      <c r="DL8" s="199" t="s">
        <v>118</v>
      </c>
      <c r="DM8" s="200">
        <f t="shared" si="14"/>
        <v>0</v>
      </c>
      <c r="DN8" s="359">
        <f>算定報告様式①!BO8</f>
        <v>0</v>
      </c>
      <c r="DO8" s="204" t="s">
        <v>115</v>
      </c>
      <c r="DP8" s="205">
        <v>34.6</v>
      </c>
      <c r="DQ8" s="204" t="s">
        <v>117</v>
      </c>
      <c r="DR8" s="206">
        <f t="shared" si="15"/>
        <v>0</v>
      </c>
      <c r="DS8" s="579"/>
      <c r="DT8" s="197">
        <f t="shared" si="16"/>
        <v>0</v>
      </c>
      <c r="DU8" s="207">
        <v>1.83E-2</v>
      </c>
      <c r="DV8" s="199" t="s">
        <v>118</v>
      </c>
      <c r="DW8" s="200">
        <f t="shared" si="17"/>
        <v>0</v>
      </c>
      <c r="DX8" s="359">
        <f>算定報告様式①!BP8</f>
        <v>0</v>
      </c>
      <c r="DY8" s="204" t="s">
        <v>115</v>
      </c>
      <c r="DZ8" s="205">
        <v>34.6</v>
      </c>
      <c r="EA8" s="204" t="s">
        <v>117</v>
      </c>
      <c r="EB8" s="206">
        <f t="shared" si="18"/>
        <v>0</v>
      </c>
      <c r="EC8" s="579"/>
      <c r="ED8" s="197">
        <f t="shared" si="19"/>
        <v>0</v>
      </c>
      <c r="EE8" s="207">
        <v>1.83E-2</v>
      </c>
      <c r="EF8" s="199" t="s">
        <v>118</v>
      </c>
      <c r="EG8" s="200">
        <f t="shared" si="20"/>
        <v>0</v>
      </c>
    </row>
    <row r="9" spans="2:137" ht="28.5" customHeight="1">
      <c r="B9" s="35"/>
      <c r="C9" s="642"/>
      <c r="D9" s="644"/>
      <c r="E9" s="597" t="s">
        <v>78</v>
      </c>
      <c r="F9" s="599"/>
      <c r="G9" s="598"/>
      <c r="H9" s="359">
        <f>算定報告様式①!BD9</f>
        <v>0</v>
      </c>
      <c r="I9" s="204" t="s">
        <v>115</v>
      </c>
      <c r="J9" s="205">
        <v>33.6</v>
      </c>
      <c r="K9" s="204" t="s">
        <v>117</v>
      </c>
      <c r="L9" s="206">
        <f t="shared" si="21"/>
        <v>0</v>
      </c>
      <c r="M9" s="579"/>
      <c r="N9" s="197">
        <f t="shared" si="22"/>
        <v>0</v>
      </c>
      <c r="O9" s="417">
        <v>1.8200000000000001E-2</v>
      </c>
      <c r="P9" s="199" t="s">
        <v>150</v>
      </c>
      <c r="Q9" s="200">
        <f t="shared" si="0"/>
        <v>0</v>
      </c>
      <c r="R9" s="359">
        <f>算定報告様式①!BE9</f>
        <v>0</v>
      </c>
      <c r="S9" s="204" t="s">
        <v>115</v>
      </c>
      <c r="T9" s="205">
        <v>33.6</v>
      </c>
      <c r="U9" s="204" t="s">
        <v>116</v>
      </c>
      <c r="V9" s="206">
        <f t="shared" si="23"/>
        <v>0</v>
      </c>
      <c r="W9" s="579"/>
      <c r="X9" s="197">
        <f t="shared" si="24"/>
        <v>0</v>
      </c>
      <c r="Y9" s="207">
        <v>1.8200000000000001E-2</v>
      </c>
      <c r="Z9" s="199" t="s">
        <v>150</v>
      </c>
      <c r="AA9" s="200">
        <f t="shared" si="1"/>
        <v>0</v>
      </c>
      <c r="AB9" s="359">
        <f>算定報告様式①!BF9</f>
        <v>0</v>
      </c>
      <c r="AC9" s="204" t="s">
        <v>115</v>
      </c>
      <c r="AD9" s="205">
        <v>33.6</v>
      </c>
      <c r="AE9" s="204" t="s">
        <v>116</v>
      </c>
      <c r="AF9" s="206">
        <f t="shared" si="25"/>
        <v>0</v>
      </c>
      <c r="AG9" s="579"/>
      <c r="AH9" s="197">
        <f t="shared" si="26"/>
        <v>0</v>
      </c>
      <c r="AI9" s="207">
        <v>1.8200000000000001E-2</v>
      </c>
      <c r="AJ9" s="199" t="s">
        <v>150</v>
      </c>
      <c r="AK9" s="200">
        <f t="shared" si="2"/>
        <v>0</v>
      </c>
      <c r="AL9" s="359">
        <f>算定報告様式①!BG9</f>
        <v>0</v>
      </c>
      <c r="AM9" s="204" t="s">
        <v>115</v>
      </c>
      <c r="AN9" s="205">
        <v>33.6</v>
      </c>
      <c r="AO9" s="204" t="s">
        <v>116</v>
      </c>
      <c r="AP9" s="206">
        <f t="shared" si="27"/>
        <v>0</v>
      </c>
      <c r="AQ9" s="579"/>
      <c r="AR9" s="197">
        <f t="shared" si="28"/>
        <v>0</v>
      </c>
      <c r="AS9" s="207">
        <v>1.8200000000000001E-2</v>
      </c>
      <c r="AT9" s="199" t="s">
        <v>150</v>
      </c>
      <c r="AU9" s="200">
        <f t="shared" si="3"/>
        <v>0</v>
      </c>
      <c r="AV9" s="359">
        <f>算定報告様式①!BH9</f>
        <v>0</v>
      </c>
      <c r="AW9" s="204" t="s">
        <v>115</v>
      </c>
      <c r="AX9" s="205">
        <v>33.6</v>
      </c>
      <c r="AY9" s="204" t="s">
        <v>116</v>
      </c>
      <c r="AZ9" s="206">
        <f t="shared" si="29"/>
        <v>0</v>
      </c>
      <c r="BA9" s="579"/>
      <c r="BB9" s="197">
        <f t="shared" si="30"/>
        <v>0</v>
      </c>
      <c r="BC9" s="207">
        <v>1.8200000000000001E-2</v>
      </c>
      <c r="BD9" s="199" t="s">
        <v>150</v>
      </c>
      <c r="BE9" s="200">
        <f t="shared" si="4"/>
        <v>0</v>
      </c>
      <c r="BF9" s="359">
        <f>算定報告様式①!BI9</f>
        <v>0</v>
      </c>
      <c r="BG9" s="204" t="s">
        <v>115</v>
      </c>
      <c r="BH9" s="205">
        <v>33.6</v>
      </c>
      <c r="BI9" s="204" t="s">
        <v>116</v>
      </c>
      <c r="BJ9" s="206">
        <f t="shared" si="31"/>
        <v>0</v>
      </c>
      <c r="BK9" s="579"/>
      <c r="BL9" s="197">
        <f t="shared" si="32"/>
        <v>0</v>
      </c>
      <c r="BM9" s="207">
        <v>1.8200000000000001E-2</v>
      </c>
      <c r="BN9" s="199" t="s">
        <v>150</v>
      </c>
      <c r="BO9" s="200">
        <f t="shared" si="5"/>
        <v>0</v>
      </c>
      <c r="BP9" s="359">
        <f>算定報告様式①!BJ9</f>
        <v>0</v>
      </c>
      <c r="BQ9" s="204" t="s">
        <v>115</v>
      </c>
      <c r="BR9" s="205">
        <v>33.6</v>
      </c>
      <c r="BS9" s="204" t="s">
        <v>116</v>
      </c>
      <c r="BT9" s="206">
        <f t="shared" si="33"/>
        <v>0</v>
      </c>
      <c r="BU9" s="579"/>
      <c r="BV9" s="197">
        <f t="shared" si="34"/>
        <v>0</v>
      </c>
      <c r="BW9" s="207">
        <v>1.8200000000000001E-2</v>
      </c>
      <c r="BX9" s="199" t="s">
        <v>150</v>
      </c>
      <c r="BY9" s="200">
        <f t="shared" si="6"/>
        <v>0</v>
      </c>
      <c r="BZ9" s="359">
        <f>算定報告様式①!BK9</f>
        <v>0</v>
      </c>
      <c r="CA9" s="204" t="s">
        <v>115</v>
      </c>
      <c r="CB9" s="205">
        <v>33.6</v>
      </c>
      <c r="CC9" s="204" t="s">
        <v>116</v>
      </c>
      <c r="CD9" s="206">
        <f t="shared" si="35"/>
        <v>0</v>
      </c>
      <c r="CE9" s="579"/>
      <c r="CF9" s="197">
        <f t="shared" si="36"/>
        <v>0</v>
      </c>
      <c r="CG9" s="207">
        <v>1.8200000000000001E-2</v>
      </c>
      <c r="CH9" s="199" t="s">
        <v>150</v>
      </c>
      <c r="CI9" s="200">
        <f t="shared" si="7"/>
        <v>0</v>
      </c>
      <c r="CJ9" s="359">
        <f>算定報告様式①!BL9</f>
        <v>0</v>
      </c>
      <c r="CK9" s="204" t="s">
        <v>115</v>
      </c>
      <c r="CL9" s="205">
        <v>33.6</v>
      </c>
      <c r="CM9" s="204" t="s">
        <v>116</v>
      </c>
      <c r="CN9" s="206">
        <f t="shared" si="37"/>
        <v>0</v>
      </c>
      <c r="CO9" s="579"/>
      <c r="CP9" s="197">
        <f t="shared" si="38"/>
        <v>0</v>
      </c>
      <c r="CQ9" s="207">
        <v>1.8200000000000001E-2</v>
      </c>
      <c r="CR9" s="199" t="s">
        <v>118</v>
      </c>
      <c r="CS9" s="200">
        <f t="shared" si="8"/>
        <v>0</v>
      </c>
      <c r="CT9" s="359">
        <f>算定報告様式①!BM9</f>
        <v>0</v>
      </c>
      <c r="CU9" s="204" t="s">
        <v>115</v>
      </c>
      <c r="CV9" s="205">
        <v>33.6</v>
      </c>
      <c r="CW9" s="204" t="s">
        <v>117</v>
      </c>
      <c r="CX9" s="206">
        <f t="shared" si="9"/>
        <v>0</v>
      </c>
      <c r="CY9" s="579"/>
      <c r="CZ9" s="197">
        <f t="shared" si="10"/>
        <v>0</v>
      </c>
      <c r="DA9" s="207">
        <v>1.8200000000000001E-2</v>
      </c>
      <c r="DB9" s="199" t="s">
        <v>118</v>
      </c>
      <c r="DC9" s="200">
        <f t="shared" si="11"/>
        <v>0</v>
      </c>
      <c r="DD9" s="359">
        <f>算定報告様式①!BN9</f>
        <v>0</v>
      </c>
      <c r="DE9" s="204" t="s">
        <v>115</v>
      </c>
      <c r="DF9" s="205">
        <v>33.6</v>
      </c>
      <c r="DG9" s="204" t="s">
        <v>117</v>
      </c>
      <c r="DH9" s="206">
        <f t="shared" si="12"/>
        <v>0</v>
      </c>
      <c r="DI9" s="579"/>
      <c r="DJ9" s="197">
        <f t="shared" si="13"/>
        <v>0</v>
      </c>
      <c r="DK9" s="207">
        <v>1.8200000000000001E-2</v>
      </c>
      <c r="DL9" s="199" t="s">
        <v>118</v>
      </c>
      <c r="DM9" s="200">
        <f t="shared" si="14"/>
        <v>0</v>
      </c>
      <c r="DN9" s="359">
        <f>算定報告様式①!BO9</f>
        <v>0</v>
      </c>
      <c r="DO9" s="204" t="s">
        <v>115</v>
      </c>
      <c r="DP9" s="205">
        <v>33.6</v>
      </c>
      <c r="DQ9" s="204" t="s">
        <v>117</v>
      </c>
      <c r="DR9" s="206">
        <f t="shared" si="15"/>
        <v>0</v>
      </c>
      <c r="DS9" s="579"/>
      <c r="DT9" s="197">
        <f t="shared" si="16"/>
        <v>0</v>
      </c>
      <c r="DU9" s="207">
        <v>1.8200000000000001E-2</v>
      </c>
      <c r="DV9" s="199" t="s">
        <v>118</v>
      </c>
      <c r="DW9" s="200">
        <f t="shared" si="17"/>
        <v>0</v>
      </c>
      <c r="DX9" s="359">
        <f>算定報告様式①!BP9</f>
        <v>0</v>
      </c>
      <c r="DY9" s="204" t="s">
        <v>115</v>
      </c>
      <c r="DZ9" s="205">
        <v>33.6</v>
      </c>
      <c r="EA9" s="204" t="s">
        <v>117</v>
      </c>
      <c r="EB9" s="206">
        <f t="shared" si="18"/>
        <v>0</v>
      </c>
      <c r="EC9" s="579"/>
      <c r="ED9" s="197">
        <f t="shared" si="19"/>
        <v>0</v>
      </c>
      <c r="EE9" s="207">
        <v>1.8200000000000001E-2</v>
      </c>
      <c r="EF9" s="199" t="s">
        <v>118</v>
      </c>
      <c r="EG9" s="200">
        <f t="shared" si="20"/>
        <v>0</v>
      </c>
    </row>
    <row r="10" spans="2:137" ht="28.5" customHeight="1">
      <c r="B10" s="35"/>
      <c r="C10" s="642"/>
      <c r="D10" s="644"/>
      <c r="E10" s="597" t="s">
        <v>17</v>
      </c>
      <c r="F10" s="599"/>
      <c r="G10" s="598"/>
      <c r="H10" s="359">
        <f>算定報告様式①!BD10</f>
        <v>0</v>
      </c>
      <c r="I10" s="204" t="s">
        <v>115</v>
      </c>
      <c r="J10" s="205">
        <v>36.700000000000003</v>
      </c>
      <c r="K10" s="204" t="s">
        <v>117</v>
      </c>
      <c r="L10" s="206">
        <f t="shared" si="21"/>
        <v>0</v>
      </c>
      <c r="M10" s="579"/>
      <c r="N10" s="197">
        <f t="shared" si="22"/>
        <v>0</v>
      </c>
      <c r="O10" s="417">
        <v>1.8499999999999999E-2</v>
      </c>
      <c r="P10" s="199" t="s">
        <v>150</v>
      </c>
      <c r="Q10" s="200">
        <f t="shared" si="0"/>
        <v>0</v>
      </c>
      <c r="R10" s="359">
        <f>算定報告様式①!BE10</f>
        <v>0</v>
      </c>
      <c r="S10" s="204" t="s">
        <v>115</v>
      </c>
      <c r="T10" s="205">
        <v>36.700000000000003</v>
      </c>
      <c r="U10" s="204" t="s">
        <v>116</v>
      </c>
      <c r="V10" s="206">
        <f t="shared" si="23"/>
        <v>0</v>
      </c>
      <c r="W10" s="579"/>
      <c r="X10" s="197">
        <f t="shared" si="24"/>
        <v>0</v>
      </c>
      <c r="Y10" s="207">
        <v>1.8499999999999999E-2</v>
      </c>
      <c r="Z10" s="199" t="s">
        <v>150</v>
      </c>
      <c r="AA10" s="200">
        <f t="shared" si="1"/>
        <v>0</v>
      </c>
      <c r="AB10" s="359">
        <f>算定報告様式①!BF10</f>
        <v>0</v>
      </c>
      <c r="AC10" s="204" t="s">
        <v>115</v>
      </c>
      <c r="AD10" s="205">
        <v>36.700000000000003</v>
      </c>
      <c r="AE10" s="204" t="s">
        <v>116</v>
      </c>
      <c r="AF10" s="206">
        <f t="shared" si="25"/>
        <v>0</v>
      </c>
      <c r="AG10" s="579"/>
      <c r="AH10" s="197">
        <f t="shared" si="26"/>
        <v>0</v>
      </c>
      <c r="AI10" s="207">
        <v>1.8499999999999999E-2</v>
      </c>
      <c r="AJ10" s="199" t="s">
        <v>150</v>
      </c>
      <c r="AK10" s="200">
        <f t="shared" si="2"/>
        <v>0</v>
      </c>
      <c r="AL10" s="359">
        <f>算定報告様式①!BG10</f>
        <v>0</v>
      </c>
      <c r="AM10" s="204" t="s">
        <v>115</v>
      </c>
      <c r="AN10" s="205">
        <v>36.700000000000003</v>
      </c>
      <c r="AO10" s="204" t="s">
        <v>116</v>
      </c>
      <c r="AP10" s="206">
        <f t="shared" si="27"/>
        <v>0</v>
      </c>
      <c r="AQ10" s="579"/>
      <c r="AR10" s="197">
        <f t="shared" si="28"/>
        <v>0</v>
      </c>
      <c r="AS10" s="207">
        <v>1.8499999999999999E-2</v>
      </c>
      <c r="AT10" s="199" t="s">
        <v>150</v>
      </c>
      <c r="AU10" s="200">
        <f t="shared" si="3"/>
        <v>0</v>
      </c>
      <c r="AV10" s="359">
        <f>算定報告様式①!BH10</f>
        <v>0</v>
      </c>
      <c r="AW10" s="204" t="s">
        <v>115</v>
      </c>
      <c r="AX10" s="205">
        <v>36.700000000000003</v>
      </c>
      <c r="AY10" s="204" t="s">
        <v>116</v>
      </c>
      <c r="AZ10" s="206">
        <f t="shared" si="29"/>
        <v>0</v>
      </c>
      <c r="BA10" s="579"/>
      <c r="BB10" s="197">
        <f t="shared" si="30"/>
        <v>0</v>
      </c>
      <c r="BC10" s="207">
        <v>1.8499999999999999E-2</v>
      </c>
      <c r="BD10" s="199" t="s">
        <v>150</v>
      </c>
      <c r="BE10" s="200">
        <f t="shared" si="4"/>
        <v>0</v>
      </c>
      <c r="BF10" s="359">
        <f>算定報告様式①!BI10</f>
        <v>0</v>
      </c>
      <c r="BG10" s="204" t="s">
        <v>115</v>
      </c>
      <c r="BH10" s="205">
        <v>36.700000000000003</v>
      </c>
      <c r="BI10" s="204" t="s">
        <v>116</v>
      </c>
      <c r="BJ10" s="206">
        <f t="shared" si="31"/>
        <v>0</v>
      </c>
      <c r="BK10" s="579"/>
      <c r="BL10" s="197">
        <f t="shared" si="32"/>
        <v>0</v>
      </c>
      <c r="BM10" s="207">
        <v>1.8499999999999999E-2</v>
      </c>
      <c r="BN10" s="199" t="s">
        <v>150</v>
      </c>
      <c r="BO10" s="200">
        <f t="shared" si="5"/>
        <v>0</v>
      </c>
      <c r="BP10" s="359">
        <f>算定報告様式①!BJ10</f>
        <v>0</v>
      </c>
      <c r="BQ10" s="204" t="s">
        <v>115</v>
      </c>
      <c r="BR10" s="205">
        <v>36.700000000000003</v>
      </c>
      <c r="BS10" s="204" t="s">
        <v>116</v>
      </c>
      <c r="BT10" s="206">
        <f t="shared" si="33"/>
        <v>0</v>
      </c>
      <c r="BU10" s="579"/>
      <c r="BV10" s="197">
        <f t="shared" si="34"/>
        <v>0</v>
      </c>
      <c r="BW10" s="207">
        <v>1.8499999999999999E-2</v>
      </c>
      <c r="BX10" s="199" t="s">
        <v>150</v>
      </c>
      <c r="BY10" s="200">
        <f t="shared" si="6"/>
        <v>0</v>
      </c>
      <c r="BZ10" s="359">
        <f>算定報告様式①!BK10</f>
        <v>0</v>
      </c>
      <c r="CA10" s="204" t="s">
        <v>115</v>
      </c>
      <c r="CB10" s="205">
        <v>36.700000000000003</v>
      </c>
      <c r="CC10" s="204" t="s">
        <v>116</v>
      </c>
      <c r="CD10" s="206">
        <f t="shared" si="35"/>
        <v>0</v>
      </c>
      <c r="CE10" s="579"/>
      <c r="CF10" s="197">
        <f t="shared" si="36"/>
        <v>0</v>
      </c>
      <c r="CG10" s="207">
        <v>1.8499999999999999E-2</v>
      </c>
      <c r="CH10" s="199" t="s">
        <v>150</v>
      </c>
      <c r="CI10" s="200">
        <f t="shared" si="7"/>
        <v>0</v>
      </c>
      <c r="CJ10" s="359">
        <f>算定報告様式①!BL10</f>
        <v>0</v>
      </c>
      <c r="CK10" s="204" t="s">
        <v>115</v>
      </c>
      <c r="CL10" s="205">
        <v>36.700000000000003</v>
      </c>
      <c r="CM10" s="204" t="s">
        <v>116</v>
      </c>
      <c r="CN10" s="206">
        <f t="shared" si="37"/>
        <v>0</v>
      </c>
      <c r="CO10" s="579"/>
      <c r="CP10" s="197">
        <f t="shared" si="38"/>
        <v>0</v>
      </c>
      <c r="CQ10" s="207">
        <v>1.8499999999999999E-2</v>
      </c>
      <c r="CR10" s="199" t="s">
        <v>118</v>
      </c>
      <c r="CS10" s="200">
        <f t="shared" si="8"/>
        <v>0</v>
      </c>
      <c r="CT10" s="359">
        <f>算定報告様式①!BM10</f>
        <v>0</v>
      </c>
      <c r="CU10" s="204" t="s">
        <v>115</v>
      </c>
      <c r="CV10" s="205">
        <v>36.700000000000003</v>
      </c>
      <c r="CW10" s="204" t="s">
        <v>117</v>
      </c>
      <c r="CX10" s="206">
        <f t="shared" si="9"/>
        <v>0</v>
      </c>
      <c r="CY10" s="579"/>
      <c r="CZ10" s="197">
        <f t="shared" si="10"/>
        <v>0</v>
      </c>
      <c r="DA10" s="207">
        <v>1.8499999999999999E-2</v>
      </c>
      <c r="DB10" s="199" t="s">
        <v>118</v>
      </c>
      <c r="DC10" s="200">
        <f t="shared" si="11"/>
        <v>0</v>
      </c>
      <c r="DD10" s="359">
        <f>算定報告様式①!BN10</f>
        <v>0</v>
      </c>
      <c r="DE10" s="204" t="s">
        <v>115</v>
      </c>
      <c r="DF10" s="205">
        <v>36.700000000000003</v>
      </c>
      <c r="DG10" s="204" t="s">
        <v>117</v>
      </c>
      <c r="DH10" s="206">
        <f t="shared" si="12"/>
        <v>0</v>
      </c>
      <c r="DI10" s="579"/>
      <c r="DJ10" s="197">
        <f t="shared" si="13"/>
        <v>0</v>
      </c>
      <c r="DK10" s="207">
        <v>1.8499999999999999E-2</v>
      </c>
      <c r="DL10" s="199" t="s">
        <v>118</v>
      </c>
      <c r="DM10" s="200">
        <f t="shared" si="14"/>
        <v>0</v>
      </c>
      <c r="DN10" s="359">
        <f>算定報告様式①!BO10</f>
        <v>0</v>
      </c>
      <c r="DO10" s="204" t="s">
        <v>115</v>
      </c>
      <c r="DP10" s="205">
        <v>36.700000000000003</v>
      </c>
      <c r="DQ10" s="204" t="s">
        <v>117</v>
      </c>
      <c r="DR10" s="206">
        <f t="shared" si="15"/>
        <v>0</v>
      </c>
      <c r="DS10" s="579"/>
      <c r="DT10" s="197">
        <f t="shared" si="16"/>
        <v>0</v>
      </c>
      <c r="DU10" s="207">
        <v>1.8499999999999999E-2</v>
      </c>
      <c r="DV10" s="199" t="s">
        <v>118</v>
      </c>
      <c r="DW10" s="200">
        <f t="shared" si="17"/>
        <v>0</v>
      </c>
      <c r="DX10" s="359">
        <f>算定報告様式①!BP10</f>
        <v>0</v>
      </c>
      <c r="DY10" s="204" t="s">
        <v>115</v>
      </c>
      <c r="DZ10" s="205">
        <v>36.700000000000003</v>
      </c>
      <c r="EA10" s="204" t="s">
        <v>117</v>
      </c>
      <c r="EB10" s="206">
        <f t="shared" si="18"/>
        <v>0</v>
      </c>
      <c r="EC10" s="579"/>
      <c r="ED10" s="197">
        <f t="shared" si="19"/>
        <v>0</v>
      </c>
      <c r="EE10" s="207">
        <v>1.8499999999999999E-2</v>
      </c>
      <c r="EF10" s="199" t="s">
        <v>118</v>
      </c>
      <c r="EG10" s="200">
        <f t="shared" si="20"/>
        <v>0</v>
      </c>
    </row>
    <row r="11" spans="2:137" ht="28.5" customHeight="1">
      <c r="B11" s="35"/>
      <c r="C11" s="642"/>
      <c r="D11" s="644"/>
      <c r="E11" s="597" t="s">
        <v>18</v>
      </c>
      <c r="F11" s="599"/>
      <c r="G11" s="598"/>
      <c r="H11" s="359">
        <f>算定報告様式①!BD11</f>
        <v>0</v>
      </c>
      <c r="I11" s="204" t="s">
        <v>115</v>
      </c>
      <c r="J11" s="205">
        <v>37.700000000000003</v>
      </c>
      <c r="K11" s="204" t="s">
        <v>117</v>
      </c>
      <c r="L11" s="206">
        <f t="shared" si="21"/>
        <v>0</v>
      </c>
      <c r="M11" s="579"/>
      <c r="N11" s="197">
        <f t="shared" si="22"/>
        <v>0</v>
      </c>
      <c r="O11" s="417">
        <v>1.8700000000000001E-2</v>
      </c>
      <c r="P11" s="199" t="s">
        <v>150</v>
      </c>
      <c r="Q11" s="200">
        <f t="shared" si="0"/>
        <v>0</v>
      </c>
      <c r="R11" s="359">
        <f>算定報告様式①!BE11</f>
        <v>0</v>
      </c>
      <c r="S11" s="204" t="s">
        <v>115</v>
      </c>
      <c r="T11" s="205">
        <v>37.700000000000003</v>
      </c>
      <c r="U11" s="204" t="s">
        <v>116</v>
      </c>
      <c r="V11" s="206">
        <f t="shared" si="23"/>
        <v>0</v>
      </c>
      <c r="W11" s="579"/>
      <c r="X11" s="197">
        <f t="shared" si="24"/>
        <v>0</v>
      </c>
      <c r="Y11" s="207">
        <v>1.8700000000000001E-2</v>
      </c>
      <c r="Z11" s="199" t="s">
        <v>150</v>
      </c>
      <c r="AA11" s="200">
        <f t="shared" si="1"/>
        <v>0</v>
      </c>
      <c r="AB11" s="359">
        <f>算定報告様式①!BF11</f>
        <v>0</v>
      </c>
      <c r="AC11" s="204" t="s">
        <v>115</v>
      </c>
      <c r="AD11" s="205">
        <v>37.700000000000003</v>
      </c>
      <c r="AE11" s="204" t="s">
        <v>116</v>
      </c>
      <c r="AF11" s="206">
        <f t="shared" si="25"/>
        <v>0</v>
      </c>
      <c r="AG11" s="579"/>
      <c r="AH11" s="197">
        <f t="shared" si="26"/>
        <v>0</v>
      </c>
      <c r="AI11" s="207">
        <v>1.8700000000000001E-2</v>
      </c>
      <c r="AJ11" s="199" t="s">
        <v>150</v>
      </c>
      <c r="AK11" s="200">
        <f t="shared" si="2"/>
        <v>0</v>
      </c>
      <c r="AL11" s="359">
        <f>算定報告様式①!BG11</f>
        <v>0</v>
      </c>
      <c r="AM11" s="204" t="s">
        <v>115</v>
      </c>
      <c r="AN11" s="205">
        <v>37.700000000000003</v>
      </c>
      <c r="AO11" s="204" t="s">
        <v>116</v>
      </c>
      <c r="AP11" s="206">
        <f t="shared" si="27"/>
        <v>0</v>
      </c>
      <c r="AQ11" s="579"/>
      <c r="AR11" s="197">
        <f t="shared" si="28"/>
        <v>0</v>
      </c>
      <c r="AS11" s="207">
        <v>1.8700000000000001E-2</v>
      </c>
      <c r="AT11" s="199" t="s">
        <v>150</v>
      </c>
      <c r="AU11" s="200">
        <f t="shared" si="3"/>
        <v>0</v>
      </c>
      <c r="AV11" s="359">
        <f>算定報告様式①!BH11</f>
        <v>0</v>
      </c>
      <c r="AW11" s="204" t="s">
        <v>115</v>
      </c>
      <c r="AX11" s="205">
        <v>37.700000000000003</v>
      </c>
      <c r="AY11" s="204" t="s">
        <v>116</v>
      </c>
      <c r="AZ11" s="206">
        <f t="shared" si="29"/>
        <v>0</v>
      </c>
      <c r="BA11" s="579"/>
      <c r="BB11" s="197">
        <f t="shared" si="30"/>
        <v>0</v>
      </c>
      <c r="BC11" s="207">
        <v>1.8700000000000001E-2</v>
      </c>
      <c r="BD11" s="199" t="s">
        <v>150</v>
      </c>
      <c r="BE11" s="200">
        <f t="shared" si="4"/>
        <v>0</v>
      </c>
      <c r="BF11" s="359">
        <f>算定報告様式①!BI11</f>
        <v>0</v>
      </c>
      <c r="BG11" s="204" t="s">
        <v>115</v>
      </c>
      <c r="BH11" s="205">
        <v>37.700000000000003</v>
      </c>
      <c r="BI11" s="204" t="s">
        <v>116</v>
      </c>
      <c r="BJ11" s="206">
        <f t="shared" si="31"/>
        <v>0</v>
      </c>
      <c r="BK11" s="579"/>
      <c r="BL11" s="197">
        <f t="shared" si="32"/>
        <v>0</v>
      </c>
      <c r="BM11" s="207">
        <v>1.8700000000000001E-2</v>
      </c>
      <c r="BN11" s="199" t="s">
        <v>150</v>
      </c>
      <c r="BO11" s="200">
        <f t="shared" si="5"/>
        <v>0</v>
      </c>
      <c r="BP11" s="359">
        <f>算定報告様式①!BJ11</f>
        <v>0</v>
      </c>
      <c r="BQ11" s="204" t="s">
        <v>115</v>
      </c>
      <c r="BR11" s="205">
        <v>37.700000000000003</v>
      </c>
      <c r="BS11" s="204" t="s">
        <v>116</v>
      </c>
      <c r="BT11" s="206">
        <f t="shared" si="33"/>
        <v>0</v>
      </c>
      <c r="BU11" s="579"/>
      <c r="BV11" s="197">
        <f t="shared" si="34"/>
        <v>0</v>
      </c>
      <c r="BW11" s="207">
        <v>1.8700000000000001E-2</v>
      </c>
      <c r="BX11" s="199" t="s">
        <v>150</v>
      </c>
      <c r="BY11" s="200">
        <f t="shared" si="6"/>
        <v>0</v>
      </c>
      <c r="BZ11" s="359">
        <f>算定報告様式①!BK11</f>
        <v>0</v>
      </c>
      <c r="CA11" s="204" t="s">
        <v>115</v>
      </c>
      <c r="CB11" s="205">
        <v>37.700000000000003</v>
      </c>
      <c r="CC11" s="204" t="s">
        <v>116</v>
      </c>
      <c r="CD11" s="206">
        <f t="shared" si="35"/>
        <v>0</v>
      </c>
      <c r="CE11" s="579"/>
      <c r="CF11" s="197">
        <f t="shared" si="36"/>
        <v>0</v>
      </c>
      <c r="CG11" s="207">
        <v>1.8700000000000001E-2</v>
      </c>
      <c r="CH11" s="199" t="s">
        <v>150</v>
      </c>
      <c r="CI11" s="200">
        <f t="shared" si="7"/>
        <v>0</v>
      </c>
      <c r="CJ11" s="359">
        <f>算定報告様式①!BL11</f>
        <v>0</v>
      </c>
      <c r="CK11" s="204" t="s">
        <v>115</v>
      </c>
      <c r="CL11" s="205">
        <v>37.700000000000003</v>
      </c>
      <c r="CM11" s="204" t="s">
        <v>116</v>
      </c>
      <c r="CN11" s="206">
        <f t="shared" si="37"/>
        <v>0</v>
      </c>
      <c r="CO11" s="579"/>
      <c r="CP11" s="197">
        <f t="shared" si="38"/>
        <v>0</v>
      </c>
      <c r="CQ11" s="207">
        <v>1.8700000000000001E-2</v>
      </c>
      <c r="CR11" s="199" t="s">
        <v>118</v>
      </c>
      <c r="CS11" s="200">
        <f t="shared" si="8"/>
        <v>0</v>
      </c>
      <c r="CT11" s="359">
        <f>算定報告様式①!BM11</f>
        <v>0</v>
      </c>
      <c r="CU11" s="204" t="s">
        <v>115</v>
      </c>
      <c r="CV11" s="205">
        <v>37.700000000000003</v>
      </c>
      <c r="CW11" s="204" t="s">
        <v>117</v>
      </c>
      <c r="CX11" s="206">
        <f t="shared" si="9"/>
        <v>0</v>
      </c>
      <c r="CY11" s="579"/>
      <c r="CZ11" s="197">
        <f t="shared" si="10"/>
        <v>0</v>
      </c>
      <c r="DA11" s="207">
        <v>1.8700000000000001E-2</v>
      </c>
      <c r="DB11" s="199" t="s">
        <v>118</v>
      </c>
      <c r="DC11" s="200">
        <f t="shared" si="11"/>
        <v>0</v>
      </c>
      <c r="DD11" s="359">
        <f>算定報告様式①!BN11</f>
        <v>0</v>
      </c>
      <c r="DE11" s="204" t="s">
        <v>115</v>
      </c>
      <c r="DF11" s="205">
        <v>37.700000000000003</v>
      </c>
      <c r="DG11" s="204" t="s">
        <v>117</v>
      </c>
      <c r="DH11" s="206">
        <f t="shared" si="12"/>
        <v>0</v>
      </c>
      <c r="DI11" s="579"/>
      <c r="DJ11" s="197">
        <f t="shared" si="13"/>
        <v>0</v>
      </c>
      <c r="DK11" s="207">
        <v>1.8700000000000001E-2</v>
      </c>
      <c r="DL11" s="199" t="s">
        <v>118</v>
      </c>
      <c r="DM11" s="200">
        <f t="shared" si="14"/>
        <v>0</v>
      </c>
      <c r="DN11" s="359">
        <f>算定報告様式①!BO11</f>
        <v>0</v>
      </c>
      <c r="DO11" s="204" t="s">
        <v>115</v>
      </c>
      <c r="DP11" s="205">
        <v>37.700000000000003</v>
      </c>
      <c r="DQ11" s="204" t="s">
        <v>117</v>
      </c>
      <c r="DR11" s="206">
        <f t="shared" si="15"/>
        <v>0</v>
      </c>
      <c r="DS11" s="579"/>
      <c r="DT11" s="197">
        <f t="shared" si="16"/>
        <v>0</v>
      </c>
      <c r="DU11" s="207">
        <v>1.8700000000000001E-2</v>
      </c>
      <c r="DV11" s="199" t="s">
        <v>118</v>
      </c>
      <c r="DW11" s="200">
        <f t="shared" si="17"/>
        <v>0</v>
      </c>
      <c r="DX11" s="359">
        <f>算定報告様式①!BP11</f>
        <v>0</v>
      </c>
      <c r="DY11" s="204" t="s">
        <v>115</v>
      </c>
      <c r="DZ11" s="205">
        <v>37.700000000000003</v>
      </c>
      <c r="EA11" s="204" t="s">
        <v>117</v>
      </c>
      <c r="EB11" s="206">
        <f t="shared" si="18"/>
        <v>0</v>
      </c>
      <c r="EC11" s="579"/>
      <c r="ED11" s="197">
        <f t="shared" si="19"/>
        <v>0</v>
      </c>
      <c r="EE11" s="207">
        <v>1.8700000000000001E-2</v>
      </c>
      <c r="EF11" s="199" t="s">
        <v>118</v>
      </c>
      <c r="EG11" s="200">
        <f t="shared" si="20"/>
        <v>0</v>
      </c>
    </row>
    <row r="12" spans="2:137" ht="28.5" customHeight="1">
      <c r="B12" s="35"/>
      <c r="C12" s="642"/>
      <c r="D12" s="644"/>
      <c r="E12" s="597" t="s">
        <v>19</v>
      </c>
      <c r="F12" s="599"/>
      <c r="G12" s="598"/>
      <c r="H12" s="359">
        <f>算定報告様式①!BD12</f>
        <v>0</v>
      </c>
      <c r="I12" s="204" t="s">
        <v>115</v>
      </c>
      <c r="J12" s="205">
        <v>39.1</v>
      </c>
      <c r="K12" s="204" t="s">
        <v>117</v>
      </c>
      <c r="L12" s="206">
        <f t="shared" si="21"/>
        <v>0</v>
      </c>
      <c r="M12" s="579"/>
      <c r="N12" s="197">
        <f t="shared" si="22"/>
        <v>0</v>
      </c>
      <c r="O12" s="417">
        <v>1.89E-2</v>
      </c>
      <c r="P12" s="199" t="s">
        <v>150</v>
      </c>
      <c r="Q12" s="200">
        <f t="shared" si="0"/>
        <v>0</v>
      </c>
      <c r="R12" s="359">
        <f>算定報告様式①!BE12</f>
        <v>0</v>
      </c>
      <c r="S12" s="204" t="s">
        <v>115</v>
      </c>
      <c r="T12" s="205">
        <v>39.1</v>
      </c>
      <c r="U12" s="204" t="s">
        <v>116</v>
      </c>
      <c r="V12" s="206">
        <f t="shared" si="23"/>
        <v>0</v>
      </c>
      <c r="W12" s="579"/>
      <c r="X12" s="197">
        <f t="shared" si="24"/>
        <v>0</v>
      </c>
      <c r="Y12" s="207">
        <v>1.89E-2</v>
      </c>
      <c r="Z12" s="199" t="s">
        <v>150</v>
      </c>
      <c r="AA12" s="200">
        <f t="shared" si="1"/>
        <v>0</v>
      </c>
      <c r="AB12" s="359">
        <f>算定報告様式①!BF12</f>
        <v>0</v>
      </c>
      <c r="AC12" s="204" t="s">
        <v>115</v>
      </c>
      <c r="AD12" s="205">
        <v>39.1</v>
      </c>
      <c r="AE12" s="204" t="s">
        <v>116</v>
      </c>
      <c r="AF12" s="206">
        <f t="shared" si="25"/>
        <v>0</v>
      </c>
      <c r="AG12" s="579"/>
      <c r="AH12" s="197">
        <f t="shared" si="26"/>
        <v>0</v>
      </c>
      <c r="AI12" s="207">
        <v>1.89E-2</v>
      </c>
      <c r="AJ12" s="199" t="s">
        <v>150</v>
      </c>
      <c r="AK12" s="200">
        <f t="shared" si="2"/>
        <v>0</v>
      </c>
      <c r="AL12" s="359">
        <f>算定報告様式①!BG12</f>
        <v>0</v>
      </c>
      <c r="AM12" s="204" t="s">
        <v>115</v>
      </c>
      <c r="AN12" s="205">
        <v>39.1</v>
      </c>
      <c r="AO12" s="204" t="s">
        <v>116</v>
      </c>
      <c r="AP12" s="206">
        <f t="shared" si="27"/>
        <v>0</v>
      </c>
      <c r="AQ12" s="579"/>
      <c r="AR12" s="197">
        <f t="shared" si="28"/>
        <v>0</v>
      </c>
      <c r="AS12" s="207">
        <v>1.89E-2</v>
      </c>
      <c r="AT12" s="199" t="s">
        <v>150</v>
      </c>
      <c r="AU12" s="200">
        <f t="shared" si="3"/>
        <v>0</v>
      </c>
      <c r="AV12" s="359">
        <f>算定報告様式①!BH12</f>
        <v>0</v>
      </c>
      <c r="AW12" s="204" t="s">
        <v>115</v>
      </c>
      <c r="AX12" s="205">
        <v>39.1</v>
      </c>
      <c r="AY12" s="204" t="s">
        <v>116</v>
      </c>
      <c r="AZ12" s="206">
        <f t="shared" si="29"/>
        <v>0</v>
      </c>
      <c r="BA12" s="579"/>
      <c r="BB12" s="197">
        <f t="shared" si="30"/>
        <v>0</v>
      </c>
      <c r="BC12" s="207">
        <v>1.89E-2</v>
      </c>
      <c r="BD12" s="199" t="s">
        <v>150</v>
      </c>
      <c r="BE12" s="200">
        <f t="shared" si="4"/>
        <v>0</v>
      </c>
      <c r="BF12" s="359">
        <f>算定報告様式①!BI12</f>
        <v>0</v>
      </c>
      <c r="BG12" s="204" t="s">
        <v>115</v>
      </c>
      <c r="BH12" s="205">
        <v>39.1</v>
      </c>
      <c r="BI12" s="204" t="s">
        <v>116</v>
      </c>
      <c r="BJ12" s="206">
        <f t="shared" si="31"/>
        <v>0</v>
      </c>
      <c r="BK12" s="579"/>
      <c r="BL12" s="197">
        <f t="shared" si="32"/>
        <v>0</v>
      </c>
      <c r="BM12" s="207">
        <v>1.89E-2</v>
      </c>
      <c r="BN12" s="199" t="s">
        <v>150</v>
      </c>
      <c r="BO12" s="200">
        <f t="shared" si="5"/>
        <v>0</v>
      </c>
      <c r="BP12" s="359">
        <f>算定報告様式①!BJ12</f>
        <v>0</v>
      </c>
      <c r="BQ12" s="204" t="s">
        <v>115</v>
      </c>
      <c r="BR12" s="205">
        <v>39.1</v>
      </c>
      <c r="BS12" s="204" t="s">
        <v>116</v>
      </c>
      <c r="BT12" s="206">
        <f t="shared" si="33"/>
        <v>0</v>
      </c>
      <c r="BU12" s="579"/>
      <c r="BV12" s="197">
        <f t="shared" si="34"/>
        <v>0</v>
      </c>
      <c r="BW12" s="207">
        <v>1.89E-2</v>
      </c>
      <c r="BX12" s="199" t="s">
        <v>150</v>
      </c>
      <c r="BY12" s="200">
        <f t="shared" si="6"/>
        <v>0</v>
      </c>
      <c r="BZ12" s="359">
        <f>算定報告様式①!BK12</f>
        <v>0</v>
      </c>
      <c r="CA12" s="204" t="s">
        <v>115</v>
      </c>
      <c r="CB12" s="205">
        <v>39.1</v>
      </c>
      <c r="CC12" s="204" t="s">
        <v>116</v>
      </c>
      <c r="CD12" s="206">
        <f t="shared" si="35"/>
        <v>0</v>
      </c>
      <c r="CE12" s="579"/>
      <c r="CF12" s="197">
        <f t="shared" si="36"/>
        <v>0</v>
      </c>
      <c r="CG12" s="207">
        <v>1.89E-2</v>
      </c>
      <c r="CH12" s="199" t="s">
        <v>150</v>
      </c>
      <c r="CI12" s="200">
        <f t="shared" si="7"/>
        <v>0</v>
      </c>
      <c r="CJ12" s="359">
        <f>算定報告様式①!BL12</f>
        <v>0</v>
      </c>
      <c r="CK12" s="204" t="s">
        <v>115</v>
      </c>
      <c r="CL12" s="205">
        <v>39.1</v>
      </c>
      <c r="CM12" s="204" t="s">
        <v>116</v>
      </c>
      <c r="CN12" s="206">
        <f t="shared" si="37"/>
        <v>0</v>
      </c>
      <c r="CO12" s="579"/>
      <c r="CP12" s="197">
        <f t="shared" si="38"/>
        <v>0</v>
      </c>
      <c r="CQ12" s="207">
        <v>1.89E-2</v>
      </c>
      <c r="CR12" s="199" t="s">
        <v>118</v>
      </c>
      <c r="CS12" s="200">
        <f t="shared" si="8"/>
        <v>0</v>
      </c>
      <c r="CT12" s="359">
        <f>算定報告様式①!BM12</f>
        <v>0</v>
      </c>
      <c r="CU12" s="204" t="s">
        <v>115</v>
      </c>
      <c r="CV12" s="205">
        <v>39.1</v>
      </c>
      <c r="CW12" s="204" t="s">
        <v>117</v>
      </c>
      <c r="CX12" s="206">
        <f t="shared" si="9"/>
        <v>0</v>
      </c>
      <c r="CY12" s="579"/>
      <c r="CZ12" s="197">
        <f t="shared" si="10"/>
        <v>0</v>
      </c>
      <c r="DA12" s="207">
        <v>1.89E-2</v>
      </c>
      <c r="DB12" s="199" t="s">
        <v>118</v>
      </c>
      <c r="DC12" s="200">
        <f t="shared" si="11"/>
        <v>0</v>
      </c>
      <c r="DD12" s="359">
        <f>算定報告様式①!BN12</f>
        <v>0</v>
      </c>
      <c r="DE12" s="204" t="s">
        <v>115</v>
      </c>
      <c r="DF12" s="205">
        <v>39.1</v>
      </c>
      <c r="DG12" s="204" t="s">
        <v>117</v>
      </c>
      <c r="DH12" s="206">
        <f t="shared" si="12"/>
        <v>0</v>
      </c>
      <c r="DI12" s="579"/>
      <c r="DJ12" s="197">
        <f t="shared" si="13"/>
        <v>0</v>
      </c>
      <c r="DK12" s="207">
        <v>1.89E-2</v>
      </c>
      <c r="DL12" s="199" t="s">
        <v>118</v>
      </c>
      <c r="DM12" s="200">
        <f t="shared" si="14"/>
        <v>0</v>
      </c>
      <c r="DN12" s="359">
        <f>算定報告様式①!BO12</f>
        <v>0</v>
      </c>
      <c r="DO12" s="204" t="s">
        <v>115</v>
      </c>
      <c r="DP12" s="205">
        <v>39.1</v>
      </c>
      <c r="DQ12" s="204" t="s">
        <v>117</v>
      </c>
      <c r="DR12" s="206">
        <f t="shared" si="15"/>
        <v>0</v>
      </c>
      <c r="DS12" s="579"/>
      <c r="DT12" s="197">
        <f t="shared" si="16"/>
        <v>0</v>
      </c>
      <c r="DU12" s="207">
        <v>1.89E-2</v>
      </c>
      <c r="DV12" s="199" t="s">
        <v>118</v>
      </c>
      <c r="DW12" s="200">
        <f t="shared" si="17"/>
        <v>0</v>
      </c>
      <c r="DX12" s="359">
        <f>算定報告様式①!BP12</f>
        <v>0</v>
      </c>
      <c r="DY12" s="204" t="s">
        <v>115</v>
      </c>
      <c r="DZ12" s="205">
        <v>39.1</v>
      </c>
      <c r="EA12" s="204" t="s">
        <v>117</v>
      </c>
      <c r="EB12" s="206">
        <f t="shared" si="18"/>
        <v>0</v>
      </c>
      <c r="EC12" s="579"/>
      <c r="ED12" s="197">
        <f t="shared" si="19"/>
        <v>0</v>
      </c>
      <c r="EE12" s="207">
        <v>1.89E-2</v>
      </c>
      <c r="EF12" s="199" t="s">
        <v>118</v>
      </c>
      <c r="EG12" s="200">
        <f t="shared" si="20"/>
        <v>0</v>
      </c>
    </row>
    <row r="13" spans="2:137" ht="28.5" customHeight="1">
      <c r="B13" s="35"/>
      <c r="C13" s="642"/>
      <c r="D13" s="644"/>
      <c r="E13" s="597" t="s">
        <v>20</v>
      </c>
      <c r="F13" s="599"/>
      <c r="G13" s="598"/>
      <c r="H13" s="359">
        <f>算定報告様式①!BD13</f>
        <v>0</v>
      </c>
      <c r="I13" s="204" t="s">
        <v>115</v>
      </c>
      <c r="J13" s="205">
        <v>41.9</v>
      </c>
      <c r="K13" s="204" t="s">
        <v>117</v>
      </c>
      <c r="L13" s="206">
        <f t="shared" si="21"/>
        <v>0</v>
      </c>
      <c r="M13" s="579"/>
      <c r="N13" s="197">
        <f t="shared" si="22"/>
        <v>0</v>
      </c>
      <c r="O13" s="417">
        <v>1.95E-2</v>
      </c>
      <c r="P13" s="199" t="s">
        <v>150</v>
      </c>
      <c r="Q13" s="200">
        <f t="shared" si="0"/>
        <v>0</v>
      </c>
      <c r="R13" s="359">
        <f>算定報告様式①!BE13</f>
        <v>0</v>
      </c>
      <c r="S13" s="204" t="s">
        <v>115</v>
      </c>
      <c r="T13" s="205">
        <v>41.9</v>
      </c>
      <c r="U13" s="204" t="s">
        <v>116</v>
      </c>
      <c r="V13" s="206">
        <f t="shared" si="23"/>
        <v>0</v>
      </c>
      <c r="W13" s="579"/>
      <c r="X13" s="197">
        <f t="shared" si="24"/>
        <v>0</v>
      </c>
      <c r="Y13" s="207">
        <v>1.95E-2</v>
      </c>
      <c r="Z13" s="199" t="s">
        <v>150</v>
      </c>
      <c r="AA13" s="200">
        <f t="shared" si="1"/>
        <v>0</v>
      </c>
      <c r="AB13" s="359">
        <f>算定報告様式①!BF13</f>
        <v>0</v>
      </c>
      <c r="AC13" s="204" t="s">
        <v>115</v>
      </c>
      <c r="AD13" s="205">
        <v>41.9</v>
      </c>
      <c r="AE13" s="204" t="s">
        <v>116</v>
      </c>
      <c r="AF13" s="206">
        <f t="shared" si="25"/>
        <v>0</v>
      </c>
      <c r="AG13" s="579"/>
      <c r="AH13" s="197">
        <f t="shared" si="26"/>
        <v>0</v>
      </c>
      <c r="AI13" s="207">
        <v>1.95E-2</v>
      </c>
      <c r="AJ13" s="199" t="s">
        <v>150</v>
      </c>
      <c r="AK13" s="200">
        <f t="shared" si="2"/>
        <v>0</v>
      </c>
      <c r="AL13" s="359">
        <f>算定報告様式①!BG13</f>
        <v>0</v>
      </c>
      <c r="AM13" s="204" t="s">
        <v>115</v>
      </c>
      <c r="AN13" s="205">
        <v>41.9</v>
      </c>
      <c r="AO13" s="204" t="s">
        <v>116</v>
      </c>
      <c r="AP13" s="206">
        <f t="shared" si="27"/>
        <v>0</v>
      </c>
      <c r="AQ13" s="579"/>
      <c r="AR13" s="197">
        <f t="shared" si="28"/>
        <v>0</v>
      </c>
      <c r="AS13" s="207">
        <v>1.95E-2</v>
      </c>
      <c r="AT13" s="199" t="s">
        <v>150</v>
      </c>
      <c r="AU13" s="200">
        <f t="shared" si="3"/>
        <v>0</v>
      </c>
      <c r="AV13" s="359">
        <f>算定報告様式①!BH13</f>
        <v>0</v>
      </c>
      <c r="AW13" s="204" t="s">
        <v>115</v>
      </c>
      <c r="AX13" s="205">
        <v>41.9</v>
      </c>
      <c r="AY13" s="204" t="s">
        <v>116</v>
      </c>
      <c r="AZ13" s="206">
        <f t="shared" si="29"/>
        <v>0</v>
      </c>
      <c r="BA13" s="579"/>
      <c r="BB13" s="197">
        <f t="shared" si="30"/>
        <v>0</v>
      </c>
      <c r="BC13" s="207">
        <v>1.95E-2</v>
      </c>
      <c r="BD13" s="199" t="s">
        <v>150</v>
      </c>
      <c r="BE13" s="200">
        <f t="shared" si="4"/>
        <v>0</v>
      </c>
      <c r="BF13" s="359">
        <f>算定報告様式①!BI13</f>
        <v>0</v>
      </c>
      <c r="BG13" s="204" t="s">
        <v>115</v>
      </c>
      <c r="BH13" s="205">
        <v>41.9</v>
      </c>
      <c r="BI13" s="204" t="s">
        <v>116</v>
      </c>
      <c r="BJ13" s="206">
        <f t="shared" si="31"/>
        <v>0</v>
      </c>
      <c r="BK13" s="579"/>
      <c r="BL13" s="197">
        <f t="shared" si="32"/>
        <v>0</v>
      </c>
      <c r="BM13" s="207">
        <v>1.95E-2</v>
      </c>
      <c r="BN13" s="199" t="s">
        <v>150</v>
      </c>
      <c r="BO13" s="200">
        <f t="shared" si="5"/>
        <v>0</v>
      </c>
      <c r="BP13" s="359">
        <f>算定報告様式①!BJ13</f>
        <v>0</v>
      </c>
      <c r="BQ13" s="204" t="s">
        <v>115</v>
      </c>
      <c r="BR13" s="205">
        <v>41.9</v>
      </c>
      <c r="BS13" s="204" t="s">
        <v>116</v>
      </c>
      <c r="BT13" s="206">
        <f t="shared" si="33"/>
        <v>0</v>
      </c>
      <c r="BU13" s="579"/>
      <c r="BV13" s="197">
        <f t="shared" si="34"/>
        <v>0</v>
      </c>
      <c r="BW13" s="207">
        <v>1.95E-2</v>
      </c>
      <c r="BX13" s="199" t="s">
        <v>150</v>
      </c>
      <c r="BY13" s="200">
        <f t="shared" si="6"/>
        <v>0</v>
      </c>
      <c r="BZ13" s="359">
        <f>算定報告様式①!BK13</f>
        <v>0</v>
      </c>
      <c r="CA13" s="204" t="s">
        <v>115</v>
      </c>
      <c r="CB13" s="205">
        <v>41.9</v>
      </c>
      <c r="CC13" s="204" t="s">
        <v>116</v>
      </c>
      <c r="CD13" s="206">
        <f t="shared" si="35"/>
        <v>0</v>
      </c>
      <c r="CE13" s="579"/>
      <c r="CF13" s="197">
        <f t="shared" si="36"/>
        <v>0</v>
      </c>
      <c r="CG13" s="207">
        <v>1.95E-2</v>
      </c>
      <c r="CH13" s="199" t="s">
        <v>150</v>
      </c>
      <c r="CI13" s="200">
        <f t="shared" si="7"/>
        <v>0</v>
      </c>
      <c r="CJ13" s="359">
        <f>算定報告様式①!BL13</f>
        <v>0</v>
      </c>
      <c r="CK13" s="204" t="s">
        <v>115</v>
      </c>
      <c r="CL13" s="205">
        <v>41.9</v>
      </c>
      <c r="CM13" s="204" t="s">
        <v>116</v>
      </c>
      <c r="CN13" s="206">
        <f t="shared" si="37"/>
        <v>0</v>
      </c>
      <c r="CO13" s="579"/>
      <c r="CP13" s="197">
        <f t="shared" si="38"/>
        <v>0</v>
      </c>
      <c r="CQ13" s="207">
        <v>1.95E-2</v>
      </c>
      <c r="CR13" s="199" t="s">
        <v>118</v>
      </c>
      <c r="CS13" s="200">
        <f t="shared" si="8"/>
        <v>0</v>
      </c>
      <c r="CT13" s="359">
        <f>算定報告様式①!BM13</f>
        <v>0</v>
      </c>
      <c r="CU13" s="204" t="s">
        <v>115</v>
      </c>
      <c r="CV13" s="205">
        <v>41.9</v>
      </c>
      <c r="CW13" s="204" t="s">
        <v>117</v>
      </c>
      <c r="CX13" s="206">
        <f t="shared" si="9"/>
        <v>0</v>
      </c>
      <c r="CY13" s="579"/>
      <c r="CZ13" s="197">
        <f t="shared" si="10"/>
        <v>0</v>
      </c>
      <c r="DA13" s="207">
        <v>1.95E-2</v>
      </c>
      <c r="DB13" s="199" t="s">
        <v>118</v>
      </c>
      <c r="DC13" s="200">
        <f t="shared" si="11"/>
        <v>0</v>
      </c>
      <c r="DD13" s="359">
        <f>算定報告様式①!BN13</f>
        <v>0</v>
      </c>
      <c r="DE13" s="204" t="s">
        <v>115</v>
      </c>
      <c r="DF13" s="205">
        <v>41.9</v>
      </c>
      <c r="DG13" s="204" t="s">
        <v>117</v>
      </c>
      <c r="DH13" s="206">
        <f t="shared" si="12"/>
        <v>0</v>
      </c>
      <c r="DI13" s="579"/>
      <c r="DJ13" s="197">
        <f t="shared" si="13"/>
        <v>0</v>
      </c>
      <c r="DK13" s="207">
        <v>1.95E-2</v>
      </c>
      <c r="DL13" s="199" t="s">
        <v>118</v>
      </c>
      <c r="DM13" s="200">
        <f t="shared" si="14"/>
        <v>0</v>
      </c>
      <c r="DN13" s="359">
        <f>算定報告様式①!BO13</f>
        <v>0</v>
      </c>
      <c r="DO13" s="204" t="s">
        <v>115</v>
      </c>
      <c r="DP13" s="205">
        <v>41.9</v>
      </c>
      <c r="DQ13" s="204" t="s">
        <v>117</v>
      </c>
      <c r="DR13" s="206">
        <f t="shared" si="15"/>
        <v>0</v>
      </c>
      <c r="DS13" s="579"/>
      <c r="DT13" s="197">
        <f t="shared" si="16"/>
        <v>0</v>
      </c>
      <c r="DU13" s="207">
        <v>1.95E-2</v>
      </c>
      <c r="DV13" s="199" t="s">
        <v>118</v>
      </c>
      <c r="DW13" s="200">
        <f t="shared" si="17"/>
        <v>0</v>
      </c>
      <c r="DX13" s="359">
        <f>算定報告様式①!BP13</f>
        <v>0</v>
      </c>
      <c r="DY13" s="204" t="s">
        <v>115</v>
      </c>
      <c r="DZ13" s="205">
        <v>41.9</v>
      </c>
      <c r="EA13" s="204" t="s">
        <v>117</v>
      </c>
      <c r="EB13" s="206">
        <f t="shared" si="18"/>
        <v>0</v>
      </c>
      <c r="EC13" s="579"/>
      <c r="ED13" s="197">
        <f t="shared" si="19"/>
        <v>0</v>
      </c>
      <c r="EE13" s="207">
        <v>1.95E-2</v>
      </c>
      <c r="EF13" s="199" t="s">
        <v>118</v>
      </c>
      <c r="EG13" s="200">
        <f t="shared" si="20"/>
        <v>0</v>
      </c>
    </row>
    <row r="14" spans="2:137" ht="28.5" customHeight="1">
      <c r="B14" s="35"/>
      <c r="C14" s="642"/>
      <c r="D14" s="644"/>
      <c r="E14" s="597" t="s">
        <v>21</v>
      </c>
      <c r="F14" s="599"/>
      <c r="G14" s="598"/>
      <c r="H14" s="359">
        <f>算定報告様式①!BD14</f>
        <v>0</v>
      </c>
      <c r="I14" s="204" t="s">
        <v>22</v>
      </c>
      <c r="J14" s="205">
        <v>40.9</v>
      </c>
      <c r="K14" s="204" t="s">
        <v>97</v>
      </c>
      <c r="L14" s="206">
        <f t="shared" si="21"/>
        <v>0</v>
      </c>
      <c r="M14" s="579"/>
      <c r="N14" s="197">
        <f t="shared" si="22"/>
        <v>0</v>
      </c>
      <c r="O14" s="417">
        <v>2.0799999999999999E-2</v>
      </c>
      <c r="P14" s="199" t="s">
        <v>150</v>
      </c>
      <c r="Q14" s="200">
        <f t="shared" si="0"/>
        <v>0</v>
      </c>
      <c r="R14" s="359">
        <f>算定報告様式①!BE14</f>
        <v>0</v>
      </c>
      <c r="S14" s="204" t="s">
        <v>22</v>
      </c>
      <c r="T14" s="205">
        <v>40.9</v>
      </c>
      <c r="U14" s="204" t="s">
        <v>141</v>
      </c>
      <c r="V14" s="206">
        <f t="shared" si="23"/>
        <v>0</v>
      </c>
      <c r="W14" s="579"/>
      <c r="X14" s="197">
        <f t="shared" si="24"/>
        <v>0</v>
      </c>
      <c r="Y14" s="207">
        <v>2.0799999999999999E-2</v>
      </c>
      <c r="Z14" s="199" t="s">
        <v>150</v>
      </c>
      <c r="AA14" s="200">
        <f t="shared" si="1"/>
        <v>0</v>
      </c>
      <c r="AB14" s="359">
        <f>算定報告様式①!BF14</f>
        <v>0</v>
      </c>
      <c r="AC14" s="204" t="s">
        <v>22</v>
      </c>
      <c r="AD14" s="205">
        <v>40.9</v>
      </c>
      <c r="AE14" s="204" t="s">
        <v>141</v>
      </c>
      <c r="AF14" s="206">
        <f t="shared" si="25"/>
        <v>0</v>
      </c>
      <c r="AG14" s="579"/>
      <c r="AH14" s="197">
        <f t="shared" si="26"/>
        <v>0</v>
      </c>
      <c r="AI14" s="207">
        <v>2.0799999999999999E-2</v>
      </c>
      <c r="AJ14" s="199" t="s">
        <v>150</v>
      </c>
      <c r="AK14" s="200">
        <f t="shared" si="2"/>
        <v>0</v>
      </c>
      <c r="AL14" s="359">
        <f>算定報告様式①!BG14</f>
        <v>0</v>
      </c>
      <c r="AM14" s="204" t="s">
        <v>22</v>
      </c>
      <c r="AN14" s="205">
        <v>40.9</v>
      </c>
      <c r="AO14" s="204" t="s">
        <v>141</v>
      </c>
      <c r="AP14" s="206">
        <f t="shared" si="27"/>
        <v>0</v>
      </c>
      <c r="AQ14" s="579"/>
      <c r="AR14" s="197">
        <f t="shared" si="28"/>
        <v>0</v>
      </c>
      <c r="AS14" s="207">
        <v>2.0799999999999999E-2</v>
      </c>
      <c r="AT14" s="199" t="s">
        <v>150</v>
      </c>
      <c r="AU14" s="200">
        <f t="shared" si="3"/>
        <v>0</v>
      </c>
      <c r="AV14" s="359">
        <f>算定報告様式①!BH14</f>
        <v>0</v>
      </c>
      <c r="AW14" s="204" t="s">
        <v>22</v>
      </c>
      <c r="AX14" s="205">
        <v>40.9</v>
      </c>
      <c r="AY14" s="204" t="s">
        <v>141</v>
      </c>
      <c r="AZ14" s="206">
        <f t="shared" si="29"/>
        <v>0</v>
      </c>
      <c r="BA14" s="579"/>
      <c r="BB14" s="197">
        <f t="shared" si="30"/>
        <v>0</v>
      </c>
      <c r="BC14" s="207">
        <v>2.0799999999999999E-2</v>
      </c>
      <c r="BD14" s="199" t="s">
        <v>150</v>
      </c>
      <c r="BE14" s="200">
        <f t="shared" si="4"/>
        <v>0</v>
      </c>
      <c r="BF14" s="359">
        <f>算定報告様式①!BI14</f>
        <v>0</v>
      </c>
      <c r="BG14" s="204" t="s">
        <v>22</v>
      </c>
      <c r="BH14" s="205">
        <v>40.9</v>
      </c>
      <c r="BI14" s="204" t="s">
        <v>141</v>
      </c>
      <c r="BJ14" s="206">
        <f t="shared" si="31"/>
        <v>0</v>
      </c>
      <c r="BK14" s="579"/>
      <c r="BL14" s="197">
        <f t="shared" si="32"/>
        <v>0</v>
      </c>
      <c r="BM14" s="207">
        <v>2.0799999999999999E-2</v>
      </c>
      <c r="BN14" s="199" t="s">
        <v>150</v>
      </c>
      <c r="BO14" s="200">
        <f t="shared" si="5"/>
        <v>0</v>
      </c>
      <c r="BP14" s="359">
        <f>算定報告様式①!BJ14</f>
        <v>0</v>
      </c>
      <c r="BQ14" s="204" t="s">
        <v>22</v>
      </c>
      <c r="BR14" s="205">
        <v>40.9</v>
      </c>
      <c r="BS14" s="204" t="s">
        <v>141</v>
      </c>
      <c r="BT14" s="206">
        <f t="shared" si="33"/>
        <v>0</v>
      </c>
      <c r="BU14" s="579"/>
      <c r="BV14" s="197">
        <f t="shared" si="34"/>
        <v>0</v>
      </c>
      <c r="BW14" s="207">
        <v>2.0799999999999999E-2</v>
      </c>
      <c r="BX14" s="199" t="s">
        <v>150</v>
      </c>
      <c r="BY14" s="200">
        <f t="shared" si="6"/>
        <v>0</v>
      </c>
      <c r="BZ14" s="359">
        <f>算定報告様式①!BK14</f>
        <v>0</v>
      </c>
      <c r="CA14" s="204" t="s">
        <v>22</v>
      </c>
      <c r="CB14" s="205">
        <v>40.9</v>
      </c>
      <c r="CC14" s="204" t="s">
        <v>141</v>
      </c>
      <c r="CD14" s="206">
        <f t="shared" si="35"/>
        <v>0</v>
      </c>
      <c r="CE14" s="579"/>
      <c r="CF14" s="197">
        <f t="shared" si="36"/>
        <v>0</v>
      </c>
      <c r="CG14" s="207">
        <v>2.0799999999999999E-2</v>
      </c>
      <c r="CH14" s="199" t="s">
        <v>150</v>
      </c>
      <c r="CI14" s="200">
        <f t="shared" si="7"/>
        <v>0</v>
      </c>
      <c r="CJ14" s="359">
        <f>算定報告様式①!BL14</f>
        <v>0</v>
      </c>
      <c r="CK14" s="204" t="s">
        <v>22</v>
      </c>
      <c r="CL14" s="205">
        <v>40.9</v>
      </c>
      <c r="CM14" s="204" t="s">
        <v>141</v>
      </c>
      <c r="CN14" s="206">
        <f t="shared" si="37"/>
        <v>0</v>
      </c>
      <c r="CO14" s="579"/>
      <c r="CP14" s="197">
        <f t="shared" si="38"/>
        <v>0</v>
      </c>
      <c r="CQ14" s="207">
        <v>2.0799999999999999E-2</v>
      </c>
      <c r="CR14" s="199" t="s">
        <v>118</v>
      </c>
      <c r="CS14" s="200">
        <f t="shared" si="8"/>
        <v>0</v>
      </c>
      <c r="CT14" s="359">
        <f>算定報告様式①!BM14</f>
        <v>0</v>
      </c>
      <c r="CU14" s="204" t="s">
        <v>22</v>
      </c>
      <c r="CV14" s="205">
        <v>40.9</v>
      </c>
      <c r="CW14" s="204" t="s">
        <v>97</v>
      </c>
      <c r="CX14" s="206">
        <f t="shared" si="9"/>
        <v>0</v>
      </c>
      <c r="CY14" s="579"/>
      <c r="CZ14" s="197">
        <f t="shared" si="10"/>
        <v>0</v>
      </c>
      <c r="DA14" s="207">
        <v>2.0799999999999999E-2</v>
      </c>
      <c r="DB14" s="199" t="s">
        <v>118</v>
      </c>
      <c r="DC14" s="200">
        <f t="shared" si="11"/>
        <v>0</v>
      </c>
      <c r="DD14" s="359">
        <f>算定報告様式①!BN14</f>
        <v>0</v>
      </c>
      <c r="DE14" s="204" t="s">
        <v>22</v>
      </c>
      <c r="DF14" s="205">
        <v>40.9</v>
      </c>
      <c r="DG14" s="204" t="s">
        <v>97</v>
      </c>
      <c r="DH14" s="206">
        <f t="shared" si="12"/>
        <v>0</v>
      </c>
      <c r="DI14" s="579"/>
      <c r="DJ14" s="197">
        <f t="shared" si="13"/>
        <v>0</v>
      </c>
      <c r="DK14" s="207">
        <v>2.0799999999999999E-2</v>
      </c>
      <c r="DL14" s="199" t="s">
        <v>118</v>
      </c>
      <c r="DM14" s="200">
        <f t="shared" si="14"/>
        <v>0</v>
      </c>
      <c r="DN14" s="359">
        <f>算定報告様式①!BO14</f>
        <v>0</v>
      </c>
      <c r="DO14" s="204" t="s">
        <v>22</v>
      </c>
      <c r="DP14" s="205">
        <v>40.9</v>
      </c>
      <c r="DQ14" s="204" t="s">
        <v>97</v>
      </c>
      <c r="DR14" s="206">
        <f t="shared" si="15"/>
        <v>0</v>
      </c>
      <c r="DS14" s="579"/>
      <c r="DT14" s="197">
        <f t="shared" si="16"/>
        <v>0</v>
      </c>
      <c r="DU14" s="207">
        <v>2.0799999999999999E-2</v>
      </c>
      <c r="DV14" s="199" t="s">
        <v>118</v>
      </c>
      <c r="DW14" s="200">
        <f t="shared" si="17"/>
        <v>0</v>
      </c>
      <c r="DX14" s="359">
        <f>算定報告様式①!BP14</f>
        <v>0</v>
      </c>
      <c r="DY14" s="204" t="s">
        <v>22</v>
      </c>
      <c r="DZ14" s="205">
        <v>40.9</v>
      </c>
      <c r="EA14" s="204" t="s">
        <v>97</v>
      </c>
      <c r="EB14" s="206">
        <f t="shared" si="18"/>
        <v>0</v>
      </c>
      <c r="EC14" s="579"/>
      <c r="ED14" s="197">
        <f t="shared" si="19"/>
        <v>0</v>
      </c>
      <c r="EE14" s="207">
        <v>2.0799999999999999E-2</v>
      </c>
      <c r="EF14" s="199" t="s">
        <v>118</v>
      </c>
      <c r="EG14" s="200">
        <f t="shared" si="20"/>
        <v>0</v>
      </c>
    </row>
    <row r="15" spans="2:137" ht="28.5" customHeight="1">
      <c r="B15" s="35"/>
      <c r="C15" s="642"/>
      <c r="D15" s="644"/>
      <c r="E15" s="597" t="s">
        <v>23</v>
      </c>
      <c r="F15" s="599"/>
      <c r="G15" s="598"/>
      <c r="H15" s="359">
        <f>算定報告様式①!BD15</f>
        <v>0</v>
      </c>
      <c r="I15" s="204" t="s">
        <v>22</v>
      </c>
      <c r="J15" s="205">
        <v>29.9</v>
      </c>
      <c r="K15" s="204" t="s">
        <v>97</v>
      </c>
      <c r="L15" s="206">
        <f t="shared" si="21"/>
        <v>0</v>
      </c>
      <c r="M15" s="579"/>
      <c r="N15" s="197">
        <f t="shared" si="22"/>
        <v>0</v>
      </c>
      <c r="O15" s="417">
        <v>2.5399999999999999E-2</v>
      </c>
      <c r="P15" s="199" t="s">
        <v>150</v>
      </c>
      <c r="Q15" s="200">
        <f t="shared" si="0"/>
        <v>0</v>
      </c>
      <c r="R15" s="359">
        <f>算定報告様式①!BE15</f>
        <v>0</v>
      </c>
      <c r="S15" s="204" t="s">
        <v>22</v>
      </c>
      <c r="T15" s="205">
        <v>29.9</v>
      </c>
      <c r="U15" s="204" t="s">
        <v>141</v>
      </c>
      <c r="V15" s="206">
        <f t="shared" si="23"/>
        <v>0</v>
      </c>
      <c r="W15" s="579"/>
      <c r="X15" s="197">
        <f t="shared" si="24"/>
        <v>0</v>
      </c>
      <c r="Y15" s="207">
        <v>2.5399999999999999E-2</v>
      </c>
      <c r="Z15" s="199" t="s">
        <v>150</v>
      </c>
      <c r="AA15" s="200">
        <f t="shared" si="1"/>
        <v>0</v>
      </c>
      <c r="AB15" s="359">
        <f>算定報告様式①!BF15</f>
        <v>0</v>
      </c>
      <c r="AC15" s="204" t="s">
        <v>22</v>
      </c>
      <c r="AD15" s="205">
        <v>29.9</v>
      </c>
      <c r="AE15" s="204" t="s">
        <v>141</v>
      </c>
      <c r="AF15" s="206">
        <f t="shared" si="25"/>
        <v>0</v>
      </c>
      <c r="AG15" s="579"/>
      <c r="AH15" s="197">
        <f t="shared" si="26"/>
        <v>0</v>
      </c>
      <c r="AI15" s="207">
        <v>2.5399999999999999E-2</v>
      </c>
      <c r="AJ15" s="199" t="s">
        <v>150</v>
      </c>
      <c r="AK15" s="200">
        <f t="shared" si="2"/>
        <v>0</v>
      </c>
      <c r="AL15" s="359">
        <f>算定報告様式①!BG15</f>
        <v>0</v>
      </c>
      <c r="AM15" s="204" t="s">
        <v>22</v>
      </c>
      <c r="AN15" s="205">
        <v>29.9</v>
      </c>
      <c r="AO15" s="204" t="s">
        <v>141</v>
      </c>
      <c r="AP15" s="206">
        <f t="shared" si="27"/>
        <v>0</v>
      </c>
      <c r="AQ15" s="579"/>
      <c r="AR15" s="197">
        <f t="shared" si="28"/>
        <v>0</v>
      </c>
      <c r="AS15" s="207">
        <v>2.5399999999999999E-2</v>
      </c>
      <c r="AT15" s="199" t="s">
        <v>150</v>
      </c>
      <c r="AU15" s="200">
        <f t="shared" si="3"/>
        <v>0</v>
      </c>
      <c r="AV15" s="359">
        <f>算定報告様式①!BH15</f>
        <v>0</v>
      </c>
      <c r="AW15" s="204" t="s">
        <v>22</v>
      </c>
      <c r="AX15" s="205">
        <v>29.9</v>
      </c>
      <c r="AY15" s="204" t="s">
        <v>141</v>
      </c>
      <c r="AZ15" s="206">
        <f t="shared" si="29"/>
        <v>0</v>
      </c>
      <c r="BA15" s="579"/>
      <c r="BB15" s="197">
        <f t="shared" si="30"/>
        <v>0</v>
      </c>
      <c r="BC15" s="207">
        <v>2.5399999999999999E-2</v>
      </c>
      <c r="BD15" s="199" t="s">
        <v>150</v>
      </c>
      <c r="BE15" s="200">
        <f t="shared" si="4"/>
        <v>0</v>
      </c>
      <c r="BF15" s="359">
        <f>算定報告様式①!BI15</f>
        <v>0</v>
      </c>
      <c r="BG15" s="204" t="s">
        <v>22</v>
      </c>
      <c r="BH15" s="205">
        <v>29.9</v>
      </c>
      <c r="BI15" s="204" t="s">
        <v>141</v>
      </c>
      <c r="BJ15" s="206">
        <f t="shared" si="31"/>
        <v>0</v>
      </c>
      <c r="BK15" s="579"/>
      <c r="BL15" s="197">
        <f t="shared" si="32"/>
        <v>0</v>
      </c>
      <c r="BM15" s="207">
        <v>2.5399999999999999E-2</v>
      </c>
      <c r="BN15" s="199" t="s">
        <v>150</v>
      </c>
      <c r="BO15" s="200">
        <f t="shared" si="5"/>
        <v>0</v>
      </c>
      <c r="BP15" s="359">
        <f>算定報告様式①!BJ15</f>
        <v>0</v>
      </c>
      <c r="BQ15" s="204" t="s">
        <v>22</v>
      </c>
      <c r="BR15" s="205">
        <v>29.9</v>
      </c>
      <c r="BS15" s="204" t="s">
        <v>141</v>
      </c>
      <c r="BT15" s="206">
        <f t="shared" si="33"/>
        <v>0</v>
      </c>
      <c r="BU15" s="579"/>
      <c r="BV15" s="197">
        <f t="shared" si="34"/>
        <v>0</v>
      </c>
      <c r="BW15" s="207">
        <v>2.5399999999999999E-2</v>
      </c>
      <c r="BX15" s="199" t="s">
        <v>150</v>
      </c>
      <c r="BY15" s="200">
        <f t="shared" si="6"/>
        <v>0</v>
      </c>
      <c r="BZ15" s="359">
        <f>算定報告様式①!BK15</f>
        <v>0</v>
      </c>
      <c r="CA15" s="204" t="s">
        <v>22</v>
      </c>
      <c r="CB15" s="205">
        <v>29.9</v>
      </c>
      <c r="CC15" s="204" t="s">
        <v>141</v>
      </c>
      <c r="CD15" s="206">
        <f t="shared" si="35"/>
        <v>0</v>
      </c>
      <c r="CE15" s="579"/>
      <c r="CF15" s="197">
        <f t="shared" si="36"/>
        <v>0</v>
      </c>
      <c r="CG15" s="207">
        <v>2.5399999999999999E-2</v>
      </c>
      <c r="CH15" s="199" t="s">
        <v>150</v>
      </c>
      <c r="CI15" s="200">
        <f t="shared" si="7"/>
        <v>0</v>
      </c>
      <c r="CJ15" s="359">
        <f>算定報告様式①!BL15</f>
        <v>0</v>
      </c>
      <c r="CK15" s="204" t="s">
        <v>22</v>
      </c>
      <c r="CL15" s="205">
        <v>29.9</v>
      </c>
      <c r="CM15" s="204" t="s">
        <v>141</v>
      </c>
      <c r="CN15" s="206">
        <f t="shared" si="37"/>
        <v>0</v>
      </c>
      <c r="CO15" s="579"/>
      <c r="CP15" s="197">
        <f t="shared" si="38"/>
        <v>0</v>
      </c>
      <c r="CQ15" s="207">
        <v>2.5399999999999999E-2</v>
      </c>
      <c r="CR15" s="199" t="s">
        <v>118</v>
      </c>
      <c r="CS15" s="200">
        <f t="shared" si="8"/>
        <v>0</v>
      </c>
      <c r="CT15" s="359">
        <f>算定報告様式①!BM15</f>
        <v>0</v>
      </c>
      <c r="CU15" s="204" t="s">
        <v>22</v>
      </c>
      <c r="CV15" s="205">
        <v>29.9</v>
      </c>
      <c r="CW15" s="204" t="s">
        <v>97</v>
      </c>
      <c r="CX15" s="206">
        <f t="shared" si="9"/>
        <v>0</v>
      </c>
      <c r="CY15" s="579"/>
      <c r="CZ15" s="197">
        <f t="shared" si="10"/>
        <v>0</v>
      </c>
      <c r="DA15" s="207">
        <v>2.5399999999999999E-2</v>
      </c>
      <c r="DB15" s="199" t="s">
        <v>118</v>
      </c>
      <c r="DC15" s="200">
        <f t="shared" si="11"/>
        <v>0</v>
      </c>
      <c r="DD15" s="359">
        <f>算定報告様式①!BN15</f>
        <v>0</v>
      </c>
      <c r="DE15" s="204" t="s">
        <v>22</v>
      </c>
      <c r="DF15" s="205">
        <v>29.9</v>
      </c>
      <c r="DG15" s="204" t="s">
        <v>97</v>
      </c>
      <c r="DH15" s="206">
        <f t="shared" si="12"/>
        <v>0</v>
      </c>
      <c r="DI15" s="579"/>
      <c r="DJ15" s="197">
        <f t="shared" si="13"/>
        <v>0</v>
      </c>
      <c r="DK15" s="207">
        <v>2.5399999999999999E-2</v>
      </c>
      <c r="DL15" s="199" t="s">
        <v>118</v>
      </c>
      <c r="DM15" s="200">
        <f t="shared" si="14"/>
        <v>0</v>
      </c>
      <c r="DN15" s="359">
        <f>算定報告様式①!BO15</f>
        <v>0</v>
      </c>
      <c r="DO15" s="204" t="s">
        <v>22</v>
      </c>
      <c r="DP15" s="205">
        <v>29.9</v>
      </c>
      <c r="DQ15" s="204" t="s">
        <v>97</v>
      </c>
      <c r="DR15" s="206">
        <f t="shared" si="15"/>
        <v>0</v>
      </c>
      <c r="DS15" s="579"/>
      <c r="DT15" s="197">
        <f t="shared" si="16"/>
        <v>0</v>
      </c>
      <c r="DU15" s="207">
        <v>2.5399999999999999E-2</v>
      </c>
      <c r="DV15" s="199" t="s">
        <v>118</v>
      </c>
      <c r="DW15" s="200">
        <f t="shared" si="17"/>
        <v>0</v>
      </c>
      <c r="DX15" s="359">
        <f>算定報告様式①!BP15</f>
        <v>0</v>
      </c>
      <c r="DY15" s="204" t="s">
        <v>22</v>
      </c>
      <c r="DZ15" s="205">
        <v>29.9</v>
      </c>
      <c r="EA15" s="204" t="s">
        <v>97</v>
      </c>
      <c r="EB15" s="206">
        <f t="shared" si="18"/>
        <v>0</v>
      </c>
      <c r="EC15" s="579"/>
      <c r="ED15" s="197">
        <f t="shared" si="19"/>
        <v>0</v>
      </c>
      <c r="EE15" s="207">
        <v>2.5399999999999999E-2</v>
      </c>
      <c r="EF15" s="199" t="s">
        <v>118</v>
      </c>
      <c r="EG15" s="200">
        <f t="shared" si="20"/>
        <v>0</v>
      </c>
    </row>
    <row r="16" spans="2:137" ht="28.5" customHeight="1">
      <c r="B16" s="35"/>
      <c r="C16" s="642"/>
      <c r="D16" s="644"/>
      <c r="E16" s="609" t="s">
        <v>24</v>
      </c>
      <c r="F16" s="597" t="s">
        <v>79</v>
      </c>
      <c r="G16" s="598"/>
      <c r="H16" s="359">
        <f>算定報告様式①!BD16</f>
        <v>0</v>
      </c>
      <c r="I16" s="204" t="s">
        <v>22</v>
      </c>
      <c r="J16" s="205">
        <v>50.8</v>
      </c>
      <c r="K16" s="204" t="s">
        <v>97</v>
      </c>
      <c r="L16" s="206">
        <f t="shared" si="21"/>
        <v>0</v>
      </c>
      <c r="M16" s="579"/>
      <c r="N16" s="197">
        <f t="shared" si="22"/>
        <v>0</v>
      </c>
      <c r="O16" s="417">
        <v>1.61E-2</v>
      </c>
      <c r="P16" s="199" t="s">
        <v>150</v>
      </c>
      <c r="Q16" s="200">
        <f t="shared" si="0"/>
        <v>0</v>
      </c>
      <c r="R16" s="359">
        <f>算定報告様式①!BE16</f>
        <v>0</v>
      </c>
      <c r="S16" s="204" t="s">
        <v>22</v>
      </c>
      <c r="T16" s="205">
        <v>50.8</v>
      </c>
      <c r="U16" s="204" t="s">
        <v>141</v>
      </c>
      <c r="V16" s="206">
        <f t="shared" si="23"/>
        <v>0</v>
      </c>
      <c r="W16" s="579"/>
      <c r="X16" s="197">
        <f t="shared" si="24"/>
        <v>0</v>
      </c>
      <c r="Y16" s="207">
        <v>1.61E-2</v>
      </c>
      <c r="Z16" s="199" t="s">
        <v>150</v>
      </c>
      <c r="AA16" s="200">
        <f t="shared" si="1"/>
        <v>0</v>
      </c>
      <c r="AB16" s="359">
        <f>算定報告様式①!BF16</f>
        <v>0</v>
      </c>
      <c r="AC16" s="204" t="s">
        <v>22</v>
      </c>
      <c r="AD16" s="205">
        <v>50.8</v>
      </c>
      <c r="AE16" s="204" t="s">
        <v>141</v>
      </c>
      <c r="AF16" s="206">
        <f t="shared" si="25"/>
        <v>0</v>
      </c>
      <c r="AG16" s="579"/>
      <c r="AH16" s="197">
        <f t="shared" si="26"/>
        <v>0</v>
      </c>
      <c r="AI16" s="207">
        <v>1.61E-2</v>
      </c>
      <c r="AJ16" s="199" t="s">
        <v>150</v>
      </c>
      <c r="AK16" s="200">
        <f t="shared" si="2"/>
        <v>0</v>
      </c>
      <c r="AL16" s="359">
        <f>算定報告様式①!BG16</f>
        <v>0</v>
      </c>
      <c r="AM16" s="204" t="s">
        <v>22</v>
      </c>
      <c r="AN16" s="205">
        <v>50.8</v>
      </c>
      <c r="AO16" s="204" t="s">
        <v>141</v>
      </c>
      <c r="AP16" s="206">
        <f t="shared" si="27"/>
        <v>0</v>
      </c>
      <c r="AQ16" s="579"/>
      <c r="AR16" s="197">
        <f t="shared" si="28"/>
        <v>0</v>
      </c>
      <c r="AS16" s="207">
        <v>1.61E-2</v>
      </c>
      <c r="AT16" s="199" t="s">
        <v>150</v>
      </c>
      <c r="AU16" s="200">
        <f t="shared" si="3"/>
        <v>0</v>
      </c>
      <c r="AV16" s="359">
        <f>算定報告様式①!BH16</f>
        <v>0</v>
      </c>
      <c r="AW16" s="204" t="s">
        <v>22</v>
      </c>
      <c r="AX16" s="205">
        <v>50.8</v>
      </c>
      <c r="AY16" s="204" t="s">
        <v>141</v>
      </c>
      <c r="AZ16" s="206">
        <f t="shared" si="29"/>
        <v>0</v>
      </c>
      <c r="BA16" s="579"/>
      <c r="BB16" s="197">
        <f t="shared" si="30"/>
        <v>0</v>
      </c>
      <c r="BC16" s="207">
        <v>1.61E-2</v>
      </c>
      <c r="BD16" s="199" t="s">
        <v>150</v>
      </c>
      <c r="BE16" s="200">
        <f t="shared" si="4"/>
        <v>0</v>
      </c>
      <c r="BF16" s="359">
        <f>算定報告様式①!BI16</f>
        <v>0</v>
      </c>
      <c r="BG16" s="204" t="s">
        <v>22</v>
      </c>
      <c r="BH16" s="205">
        <v>50.8</v>
      </c>
      <c r="BI16" s="204" t="s">
        <v>141</v>
      </c>
      <c r="BJ16" s="206">
        <f t="shared" si="31"/>
        <v>0</v>
      </c>
      <c r="BK16" s="579"/>
      <c r="BL16" s="197">
        <f t="shared" si="32"/>
        <v>0</v>
      </c>
      <c r="BM16" s="207">
        <v>1.61E-2</v>
      </c>
      <c r="BN16" s="199" t="s">
        <v>150</v>
      </c>
      <c r="BO16" s="200">
        <f t="shared" si="5"/>
        <v>0</v>
      </c>
      <c r="BP16" s="359">
        <f>算定報告様式①!BJ16</f>
        <v>0</v>
      </c>
      <c r="BQ16" s="204" t="s">
        <v>22</v>
      </c>
      <c r="BR16" s="205">
        <v>50.8</v>
      </c>
      <c r="BS16" s="204" t="s">
        <v>141</v>
      </c>
      <c r="BT16" s="206">
        <f t="shared" si="33"/>
        <v>0</v>
      </c>
      <c r="BU16" s="579"/>
      <c r="BV16" s="197">
        <f t="shared" si="34"/>
        <v>0</v>
      </c>
      <c r="BW16" s="207">
        <v>1.61E-2</v>
      </c>
      <c r="BX16" s="199" t="s">
        <v>150</v>
      </c>
      <c r="BY16" s="200">
        <f t="shared" si="6"/>
        <v>0</v>
      </c>
      <c r="BZ16" s="359">
        <f>算定報告様式①!BK16</f>
        <v>0</v>
      </c>
      <c r="CA16" s="204" t="s">
        <v>22</v>
      </c>
      <c r="CB16" s="205">
        <v>50.8</v>
      </c>
      <c r="CC16" s="204" t="s">
        <v>141</v>
      </c>
      <c r="CD16" s="206">
        <f t="shared" si="35"/>
        <v>0</v>
      </c>
      <c r="CE16" s="579"/>
      <c r="CF16" s="197">
        <f t="shared" si="36"/>
        <v>0</v>
      </c>
      <c r="CG16" s="207">
        <v>1.61E-2</v>
      </c>
      <c r="CH16" s="199" t="s">
        <v>150</v>
      </c>
      <c r="CI16" s="200">
        <f t="shared" si="7"/>
        <v>0</v>
      </c>
      <c r="CJ16" s="359">
        <f>算定報告様式①!BL16</f>
        <v>0</v>
      </c>
      <c r="CK16" s="204" t="s">
        <v>22</v>
      </c>
      <c r="CL16" s="205">
        <v>50.8</v>
      </c>
      <c r="CM16" s="204" t="s">
        <v>141</v>
      </c>
      <c r="CN16" s="206">
        <f t="shared" si="37"/>
        <v>0</v>
      </c>
      <c r="CO16" s="579"/>
      <c r="CP16" s="197">
        <f t="shared" si="38"/>
        <v>0</v>
      </c>
      <c r="CQ16" s="207">
        <v>1.61E-2</v>
      </c>
      <c r="CR16" s="199" t="s">
        <v>118</v>
      </c>
      <c r="CS16" s="200">
        <f t="shared" si="8"/>
        <v>0</v>
      </c>
      <c r="CT16" s="359">
        <f>算定報告様式①!BM16</f>
        <v>0</v>
      </c>
      <c r="CU16" s="204" t="s">
        <v>22</v>
      </c>
      <c r="CV16" s="205">
        <v>50.8</v>
      </c>
      <c r="CW16" s="204" t="s">
        <v>97</v>
      </c>
      <c r="CX16" s="206">
        <f t="shared" si="9"/>
        <v>0</v>
      </c>
      <c r="CY16" s="579"/>
      <c r="CZ16" s="197">
        <f t="shared" si="10"/>
        <v>0</v>
      </c>
      <c r="DA16" s="207">
        <v>1.61E-2</v>
      </c>
      <c r="DB16" s="199" t="s">
        <v>118</v>
      </c>
      <c r="DC16" s="200">
        <f t="shared" si="11"/>
        <v>0</v>
      </c>
      <c r="DD16" s="359">
        <f>算定報告様式①!BN16</f>
        <v>0</v>
      </c>
      <c r="DE16" s="204" t="s">
        <v>22</v>
      </c>
      <c r="DF16" s="205">
        <v>50.8</v>
      </c>
      <c r="DG16" s="204" t="s">
        <v>97</v>
      </c>
      <c r="DH16" s="206">
        <f t="shared" si="12"/>
        <v>0</v>
      </c>
      <c r="DI16" s="579"/>
      <c r="DJ16" s="197">
        <f t="shared" si="13"/>
        <v>0</v>
      </c>
      <c r="DK16" s="207">
        <v>1.61E-2</v>
      </c>
      <c r="DL16" s="199" t="s">
        <v>118</v>
      </c>
      <c r="DM16" s="200">
        <f t="shared" si="14"/>
        <v>0</v>
      </c>
      <c r="DN16" s="359">
        <f>算定報告様式①!BO16</f>
        <v>0</v>
      </c>
      <c r="DO16" s="204" t="s">
        <v>22</v>
      </c>
      <c r="DP16" s="205">
        <v>50.8</v>
      </c>
      <c r="DQ16" s="204" t="s">
        <v>97</v>
      </c>
      <c r="DR16" s="206">
        <f t="shared" si="15"/>
        <v>0</v>
      </c>
      <c r="DS16" s="579"/>
      <c r="DT16" s="197">
        <f t="shared" si="16"/>
        <v>0</v>
      </c>
      <c r="DU16" s="207">
        <v>1.61E-2</v>
      </c>
      <c r="DV16" s="199" t="s">
        <v>118</v>
      </c>
      <c r="DW16" s="200">
        <f t="shared" si="17"/>
        <v>0</v>
      </c>
      <c r="DX16" s="359">
        <f>算定報告様式①!BP16</f>
        <v>0</v>
      </c>
      <c r="DY16" s="204" t="s">
        <v>22</v>
      </c>
      <c r="DZ16" s="205">
        <v>50.8</v>
      </c>
      <c r="EA16" s="204" t="s">
        <v>97</v>
      </c>
      <c r="EB16" s="206">
        <f t="shared" si="18"/>
        <v>0</v>
      </c>
      <c r="EC16" s="579"/>
      <c r="ED16" s="197">
        <f t="shared" si="19"/>
        <v>0</v>
      </c>
      <c r="EE16" s="207">
        <v>1.61E-2</v>
      </c>
      <c r="EF16" s="199" t="s">
        <v>118</v>
      </c>
      <c r="EG16" s="200">
        <f t="shared" si="20"/>
        <v>0</v>
      </c>
    </row>
    <row r="17" spans="2:137" ht="28.5" customHeight="1">
      <c r="B17" s="35"/>
      <c r="C17" s="642"/>
      <c r="D17" s="644"/>
      <c r="E17" s="610"/>
      <c r="F17" s="597" t="s">
        <v>25</v>
      </c>
      <c r="G17" s="598"/>
      <c r="H17" s="359">
        <f>算定報告様式①!BD17</f>
        <v>0</v>
      </c>
      <c r="I17" s="199" t="s">
        <v>404</v>
      </c>
      <c r="J17" s="205">
        <v>44.9</v>
      </c>
      <c r="K17" s="199" t="s">
        <v>405</v>
      </c>
      <c r="L17" s="206">
        <f t="shared" si="21"/>
        <v>0</v>
      </c>
      <c r="M17" s="579"/>
      <c r="N17" s="197">
        <f t="shared" si="22"/>
        <v>0</v>
      </c>
      <c r="O17" s="417">
        <v>1.4200000000000001E-2</v>
      </c>
      <c r="P17" s="199" t="s">
        <v>150</v>
      </c>
      <c r="Q17" s="200">
        <f t="shared" si="0"/>
        <v>0</v>
      </c>
      <c r="R17" s="359">
        <f>算定報告様式①!BE17</f>
        <v>0</v>
      </c>
      <c r="S17" s="199" t="s">
        <v>404</v>
      </c>
      <c r="T17" s="205">
        <v>44.9</v>
      </c>
      <c r="U17" s="199" t="s">
        <v>381</v>
      </c>
      <c r="V17" s="206">
        <f t="shared" si="23"/>
        <v>0</v>
      </c>
      <c r="W17" s="579"/>
      <c r="X17" s="197">
        <f t="shared" si="24"/>
        <v>0</v>
      </c>
      <c r="Y17" s="207">
        <v>1.4200000000000001E-2</v>
      </c>
      <c r="Z17" s="199" t="s">
        <v>150</v>
      </c>
      <c r="AA17" s="200">
        <f t="shared" si="1"/>
        <v>0</v>
      </c>
      <c r="AB17" s="359">
        <f>算定報告様式①!BF17</f>
        <v>0</v>
      </c>
      <c r="AC17" s="199" t="s">
        <v>404</v>
      </c>
      <c r="AD17" s="205">
        <v>44.9</v>
      </c>
      <c r="AE17" s="199" t="s">
        <v>381</v>
      </c>
      <c r="AF17" s="206">
        <f t="shared" si="25"/>
        <v>0</v>
      </c>
      <c r="AG17" s="579"/>
      <c r="AH17" s="197">
        <f t="shared" si="26"/>
        <v>0</v>
      </c>
      <c r="AI17" s="207">
        <v>1.4200000000000001E-2</v>
      </c>
      <c r="AJ17" s="199" t="s">
        <v>150</v>
      </c>
      <c r="AK17" s="200">
        <f t="shared" si="2"/>
        <v>0</v>
      </c>
      <c r="AL17" s="359">
        <f>算定報告様式①!BG17</f>
        <v>0</v>
      </c>
      <c r="AM17" s="199" t="s">
        <v>404</v>
      </c>
      <c r="AN17" s="205">
        <v>44.9</v>
      </c>
      <c r="AO17" s="199" t="s">
        <v>381</v>
      </c>
      <c r="AP17" s="206">
        <f t="shared" si="27"/>
        <v>0</v>
      </c>
      <c r="AQ17" s="579"/>
      <c r="AR17" s="197">
        <f t="shared" si="28"/>
        <v>0</v>
      </c>
      <c r="AS17" s="207">
        <v>1.4200000000000001E-2</v>
      </c>
      <c r="AT17" s="199" t="s">
        <v>150</v>
      </c>
      <c r="AU17" s="200">
        <f t="shared" si="3"/>
        <v>0</v>
      </c>
      <c r="AV17" s="359">
        <f>算定報告様式①!BH17</f>
        <v>0</v>
      </c>
      <c r="AW17" s="199" t="s">
        <v>404</v>
      </c>
      <c r="AX17" s="205">
        <v>44.9</v>
      </c>
      <c r="AY17" s="199" t="s">
        <v>381</v>
      </c>
      <c r="AZ17" s="206">
        <f t="shared" si="29"/>
        <v>0</v>
      </c>
      <c r="BA17" s="579"/>
      <c r="BB17" s="197">
        <f t="shared" si="30"/>
        <v>0</v>
      </c>
      <c r="BC17" s="207">
        <v>1.4200000000000001E-2</v>
      </c>
      <c r="BD17" s="199" t="s">
        <v>150</v>
      </c>
      <c r="BE17" s="200">
        <f t="shared" si="4"/>
        <v>0</v>
      </c>
      <c r="BF17" s="359">
        <f>算定報告様式①!BI17</f>
        <v>0</v>
      </c>
      <c r="BG17" s="199" t="s">
        <v>404</v>
      </c>
      <c r="BH17" s="205">
        <v>44.9</v>
      </c>
      <c r="BI17" s="199" t="s">
        <v>381</v>
      </c>
      <c r="BJ17" s="206">
        <f t="shared" si="31"/>
        <v>0</v>
      </c>
      <c r="BK17" s="579"/>
      <c r="BL17" s="197">
        <f t="shared" si="32"/>
        <v>0</v>
      </c>
      <c r="BM17" s="207">
        <v>1.4200000000000001E-2</v>
      </c>
      <c r="BN17" s="199" t="s">
        <v>150</v>
      </c>
      <c r="BO17" s="200">
        <f t="shared" si="5"/>
        <v>0</v>
      </c>
      <c r="BP17" s="359">
        <f>算定報告様式①!BJ17</f>
        <v>0</v>
      </c>
      <c r="BQ17" s="199" t="s">
        <v>404</v>
      </c>
      <c r="BR17" s="205">
        <v>44.9</v>
      </c>
      <c r="BS17" s="199" t="s">
        <v>381</v>
      </c>
      <c r="BT17" s="206">
        <f t="shared" si="33"/>
        <v>0</v>
      </c>
      <c r="BU17" s="579"/>
      <c r="BV17" s="197">
        <f t="shared" si="34"/>
        <v>0</v>
      </c>
      <c r="BW17" s="207">
        <v>1.4200000000000001E-2</v>
      </c>
      <c r="BX17" s="199" t="s">
        <v>150</v>
      </c>
      <c r="BY17" s="200">
        <f t="shared" si="6"/>
        <v>0</v>
      </c>
      <c r="BZ17" s="359">
        <f>算定報告様式①!BK17</f>
        <v>0</v>
      </c>
      <c r="CA17" s="199" t="s">
        <v>404</v>
      </c>
      <c r="CB17" s="205">
        <v>44.9</v>
      </c>
      <c r="CC17" s="199" t="s">
        <v>381</v>
      </c>
      <c r="CD17" s="206">
        <f t="shared" si="35"/>
        <v>0</v>
      </c>
      <c r="CE17" s="579"/>
      <c r="CF17" s="197">
        <f t="shared" si="36"/>
        <v>0</v>
      </c>
      <c r="CG17" s="207">
        <v>1.4200000000000001E-2</v>
      </c>
      <c r="CH17" s="199" t="s">
        <v>150</v>
      </c>
      <c r="CI17" s="200">
        <f t="shared" si="7"/>
        <v>0</v>
      </c>
      <c r="CJ17" s="359">
        <f>算定報告様式①!BL17</f>
        <v>0</v>
      </c>
      <c r="CK17" s="199" t="s">
        <v>404</v>
      </c>
      <c r="CL17" s="205">
        <v>44.9</v>
      </c>
      <c r="CM17" s="199" t="s">
        <v>381</v>
      </c>
      <c r="CN17" s="206">
        <f t="shared" si="37"/>
        <v>0</v>
      </c>
      <c r="CO17" s="579"/>
      <c r="CP17" s="197">
        <f t="shared" si="38"/>
        <v>0</v>
      </c>
      <c r="CQ17" s="207">
        <v>1.4200000000000001E-2</v>
      </c>
      <c r="CR17" s="199" t="s">
        <v>118</v>
      </c>
      <c r="CS17" s="200">
        <f t="shared" si="8"/>
        <v>0</v>
      </c>
      <c r="CT17" s="359">
        <f>算定報告様式①!BM17</f>
        <v>0</v>
      </c>
      <c r="CU17" s="199" t="s">
        <v>404</v>
      </c>
      <c r="CV17" s="205">
        <v>44.9</v>
      </c>
      <c r="CW17" s="199" t="s">
        <v>405</v>
      </c>
      <c r="CX17" s="206">
        <f t="shared" si="9"/>
        <v>0</v>
      </c>
      <c r="CY17" s="579"/>
      <c r="CZ17" s="197">
        <f t="shared" si="10"/>
        <v>0</v>
      </c>
      <c r="DA17" s="207">
        <v>1.4200000000000001E-2</v>
      </c>
      <c r="DB17" s="199" t="s">
        <v>118</v>
      </c>
      <c r="DC17" s="200">
        <f t="shared" si="11"/>
        <v>0</v>
      </c>
      <c r="DD17" s="359">
        <f>算定報告様式①!BN17</f>
        <v>0</v>
      </c>
      <c r="DE17" s="199" t="s">
        <v>404</v>
      </c>
      <c r="DF17" s="205">
        <v>44.9</v>
      </c>
      <c r="DG17" s="199" t="s">
        <v>405</v>
      </c>
      <c r="DH17" s="206">
        <f t="shared" si="12"/>
        <v>0</v>
      </c>
      <c r="DI17" s="579"/>
      <c r="DJ17" s="197">
        <f t="shared" si="13"/>
        <v>0</v>
      </c>
      <c r="DK17" s="207">
        <v>1.4200000000000001E-2</v>
      </c>
      <c r="DL17" s="199" t="s">
        <v>118</v>
      </c>
      <c r="DM17" s="200">
        <f t="shared" si="14"/>
        <v>0</v>
      </c>
      <c r="DN17" s="359">
        <f>算定報告様式①!BO17</f>
        <v>0</v>
      </c>
      <c r="DO17" s="199" t="s">
        <v>404</v>
      </c>
      <c r="DP17" s="205">
        <v>44.9</v>
      </c>
      <c r="DQ17" s="199" t="s">
        <v>405</v>
      </c>
      <c r="DR17" s="206">
        <f t="shared" si="15"/>
        <v>0</v>
      </c>
      <c r="DS17" s="579"/>
      <c r="DT17" s="197">
        <f t="shared" si="16"/>
        <v>0</v>
      </c>
      <c r="DU17" s="207">
        <v>1.4200000000000001E-2</v>
      </c>
      <c r="DV17" s="199" t="s">
        <v>118</v>
      </c>
      <c r="DW17" s="200">
        <f t="shared" si="17"/>
        <v>0</v>
      </c>
      <c r="DX17" s="359">
        <f>算定報告様式①!BP17</f>
        <v>0</v>
      </c>
      <c r="DY17" s="199" t="s">
        <v>404</v>
      </c>
      <c r="DZ17" s="205">
        <v>44.9</v>
      </c>
      <c r="EA17" s="199" t="s">
        <v>405</v>
      </c>
      <c r="EB17" s="206">
        <f t="shared" si="18"/>
        <v>0</v>
      </c>
      <c r="EC17" s="579"/>
      <c r="ED17" s="197">
        <f t="shared" si="19"/>
        <v>0</v>
      </c>
      <c r="EE17" s="207">
        <v>1.4200000000000001E-2</v>
      </c>
      <c r="EF17" s="199" t="s">
        <v>118</v>
      </c>
      <c r="EG17" s="200">
        <f t="shared" si="20"/>
        <v>0</v>
      </c>
    </row>
    <row r="18" spans="2:137" ht="28.5" customHeight="1">
      <c r="B18" s="35"/>
      <c r="C18" s="642"/>
      <c r="D18" s="644"/>
      <c r="E18" s="615" t="s">
        <v>370</v>
      </c>
      <c r="F18" s="597" t="s">
        <v>26</v>
      </c>
      <c r="G18" s="598"/>
      <c r="H18" s="359">
        <f>算定報告様式①!BD18</f>
        <v>0</v>
      </c>
      <c r="I18" s="204" t="s">
        <v>22</v>
      </c>
      <c r="J18" s="205">
        <v>54.6</v>
      </c>
      <c r="K18" s="204" t="s">
        <v>97</v>
      </c>
      <c r="L18" s="206">
        <f t="shared" si="21"/>
        <v>0</v>
      </c>
      <c r="M18" s="579"/>
      <c r="N18" s="197">
        <f t="shared" si="22"/>
        <v>0</v>
      </c>
      <c r="O18" s="417">
        <v>1.35E-2</v>
      </c>
      <c r="P18" s="199" t="s">
        <v>150</v>
      </c>
      <c r="Q18" s="200">
        <f t="shared" si="0"/>
        <v>0</v>
      </c>
      <c r="R18" s="359">
        <f>算定報告様式①!BE18</f>
        <v>0</v>
      </c>
      <c r="S18" s="204" t="s">
        <v>22</v>
      </c>
      <c r="T18" s="205">
        <v>54.6</v>
      </c>
      <c r="U18" s="204" t="s">
        <v>141</v>
      </c>
      <c r="V18" s="206">
        <f t="shared" si="23"/>
        <v>0</v>
      </c>
      <c r="W18" s="579"/>
      <c r="X18" s="197">
        <f>R18*T18*W$6</f>
        <v>0</v>
      </c>
      <c r="Y18" s="207">
        <v>1.35E-2</v>
      </c>
      <c r="Z18" s="199" t="s">
        <v>150</v>
      </c>
      <c r="AA18" s="200">
        <f t="shared" si="1"/>
        <v>0</v>
      </c>
      <c r="AB18" s="359">
        <f>算定報告様式①!BF18</f>
        <v>0</v>
      </c>
      <c r="AC18" s="204" t="s">
        <v>22</v>
      </c>
      <c r="AD18" s="205">
        <v>54.6</v>
      </c>
      <c r="AE18" s="204" t="s">
        <v>141</v>
      </c>
      <c r="AF18" s="206">
        <f t="shared" si="25"/>
        <v>0</v>
      </c>
      <c r="AG18" s="579"/>
      <c r="AH18" s="197">
        <f t="shared" si="26"/>
        <v>0</v>
      </c>
      <c r="AI18" s="207">
        <v>1.35E-2</v>
      </c>
      <c r="AJ18" s="199" t="s">
        <v>150</v>
      </c>
      <c r="AK18" s="200">
        <f t="shared" si="2"/>
        <v>0</v>
      </c>
      <c r="AL18" s="359">
        <f>算定報告様式①!BG18</f>
        <v>0</v>
      </c>
      <c r="AM18" s="204" t="s">
        <v>22</v>
      </c>
      <c r="AN18" s="205">
        <v>54.6</v>
      </c>
      <c r="AO18" s="204" t="s">
        <v>141</v>
      </c>
      <c r="AP18" s="206">
        <f t="shared" si="27"/>
        <v>0</v>
      </c>
      <c r="AQ18" s="579"/>
      <c r="AR18" s="197">
        <f t="shared" si="28"/>
        <v>0</v>
      </c>
      <c r="AS18" s="207">
        <v>1.35E-2</v>
      </c>
      <c r="AT18" s="199" t="s">
        <v>150</v>
      </c>
      <c r="AU18" s="200">
        <f t="shared" si="3"/>
        <v>0</v>
      </c>
      <c r="AV18" s="359">
        <f>算定報告様式①!BH18</f>
        <v>0</v>
      </c>
      <c r="AW18" s="204" t="s">
        <v>22</v>
      </c>
      <c r="AX18" s="205">
        <v>54.6</v>
      </c>
      <c r="AY18" s="204" t="s">
        <v>141</v>
      </c>
      <c r="AZ18" s="206">
        <f t="shared" si="29"/>
        <v>0</v>
      </c>
      <c r="BA18" s="579"/>
      <c r="BB18" s="197">
        <f t="shared" si="30"/>
        <v>0</v>
      </c>
      <c r="BC18" s="207">
        <v>1.35E-2</v>
      </c>
      <c r="BD18" s="199" t="s">
        <v>150</v>
      </c>
      <c r="BE18" s="200">
        <f t="shared" si="4"/>
        <v>0</v>
      </c>
      <c r="BF18" s="359">
        <f>算定報告様式①!BI18</f>
        <v>0</v>
      </c>
      <c r="BG18" s="204" t="s">
        <v>22</v>
      </c>
      <c r="BH18" s="205">
        <v>54.6</v>
      </c>
      <c r="BI18" s="204" t="s">
        <v>141</v>
      </c>
      <c r="BJ18" s="206">
        <f t="shared" si="31"/>
        <v>0</v>
      </c>
      <c r="BK18" s="579"/>
      <c r="BL18" s="197">
        <f t="shared" si="32"/>
        <v>0</v>
      </c>
      <c r="BM18" s="207">
        <v>1.35E-2</v>
      </c>
      <c r="BN18" s="199" t="s">
        <v>150</v>
      </c>
      <c r="BO18" s="200">
        <f t="shared" si="5"/>
        <v>0</v>
      </c>
      <c r="BP18" s="359">
        <f>算定報告様式①!BJ18</f>
        <v>0</v>
      </c>
      <c r="BQ18" s="204" t="s">
        <v>22</v>
      </c>
      <c r="BR18" s="205">
        <v>54.6</v>
      </c>
      <c r="BS18" s="204" t="s">
        <v>141</v>
      </c>
      <c r="BT18" s="206">
        <f t="shared" si="33"/>
        <v>0</v>
      </c>
      <c r="BU18" s="579"/>
      <c r="BV18" s="197">
        <f t="shared" si="34"/>
        <v>0</v>
      </c>
      <c r="BW18" s="207">
        <v>1.35E-2</v>
      </c>
      <c r="BX18" s="199" t="s">
        <v>150</v>
      </c>
      <c r="BY18" s="200">
        <f t="shared" si="6"/>
        <v>0</v>
      </c>
      <c r="BZ18" s="359">
        <f>算定報告様式①!BK18</f>
        <v>0</v>
      </c>
      <c r="CA18" s="204" t="s">
        <v>22</v>
      </c>
      <c r="CB18" s="205">
        <v>54.6</v>
      </c>
      <c r="CC18" s="204" t="s">
        <v>141</v>
      </c>
      <c r="CD18" s="206">
        <f t="shared" si="35"/>
        <v>0</v>
      </c>
      <c r="CE18" s="579"/>
      <c r="CF18" s="197">
        <f t="shared" si="36"/>
        <v>0</v>
      </c>
      <c r="CG18" s="207">
        <v>1.35E-2</v>
      </c>
      <c r="CH18" s="199" t="s">
        <v>150</v>
      </c>
      <c r="CI18" s="200">
        <f t="shared" si="7"/>
        <v>0</v>
      </c>
      <c r="CJ18" s="359">
        <f>算定報告様式①!BL18</f>
        <v>0</v>
      </c>
      <c r="CK18" s="204" t="s">
        <v>22</v>
      </c>
      <c r="CL18" s="205">
        <v>54.6</v>
      </c>
      <c r="CM18" s="204" t="s">
        <v>141</v>
      </c>
      <c r="CN18" s="206">
        <f t="shared" si="37"/>
        <v>0</v>
      </c>
      <c r="CO18" s="579"/>
      <c r="CP18" s="197">
        <f t="shared" si="38"/>
        <v>0</v>
      </c>
      <c r="CQ18" s="207">
        <v>1.35E-2</v>
      </c>
      <c r="CR18" s="199" t="s">
        <v>118</v>
      </c>
      <c r="CS18" s="200">
        <f t="shared" si="8"/>
        <v>0</v>
      </c>
      <c r="CT18" s="359">
        <f>算定報告様式①!BM18</f>
        <v>0</v>
      </c>
      <c r="CU18" s="204" t="s">
        <v>22</v>
      </c>
      <c r="CV18" s="205">
        <v>54.6</v>
      </c>
      <c r="CW18" s="204" t="s">
        <v>97</v>
      </c>
      <c r="CX18" s="206">
        <f t="shared" si="9"/>
        <v>0</v>
      </c>
      <c r="CY18" s="579"/>
      <c r="CZ18" s="197">
        <f t="shared" si="10"/>
        <v>0</v>
      </c>
      <c r="DA18" s="207">
        <v>1.35E-2</v>
      </c>
      <c r="DB18" s="199" t="s">
        <v>118</v>
      </c>
      <c r="DC18" s="200">
        <f t="shared" si="11"/>
        <v>0</v>
      </c>
      <c r="DD18" s="359">
        <f>算定報告様式①!BN18</f>
        <v>0</v>
      </c>
      <c r="DE18" s="204" t="s">
        <v>22</v>
      </c>
      <c r="DF18" s="205">
        <v>54.6</v>
      </c>
      <c r="DG18" s="204" t="s">
        <v>97</v>
      </c>
      <c r="DH18" s="206">
        <f t="shared" si="12"/>
        <v>0</v>
      </c>
      <c r="DI18" s="579"/>
      <c r="DJ18" s="197">
        <f t="shared" si="13"/>
        <v>0</v>
      </c>
      <c r="DK18" s="207">
        <v>1.35E-2</v>
      </c>
      <c r="DL18" s="199" t="s">
        <v>118</v>
      </c>
      <c r="DM18" s="200">
        <f t="shared" si="14"/>
        <v>0</v>
      </c>
      <c r="DN18" s="359">
        <f>算定報告様式①!BO18</f>
        <v>0</v>
      </c>
      <c r="DO18" s="204" t="s">
        <v>22</v>
      </c>
      <c r="DP18" s="205">
        <v>54.6</v>
      </c>
      <c r="DQ18" s="204" t="s">
        <v>97</v>
      </c>
      <c r="DR18" s="206">
        <f t="shared" si="15"/>
        <v>0</v>
      </c>
      <c r="DS18" s="579"/>
      <c r="DT18" s="197">
        <f t="shared" si="16"/>
        <v>0</v>
      </c>
      <c r="DU18" s="207">
        <v>1.35E-2</v>
      </c>
      <c r="DV18" s="199" t="s">
        <v>118</v>
      </c>
      <c r="DW18" s="200">
        <f t="shared" si="17"/>
        <v>0</v>
      </c>
      <c r="DX18" s="359">
        <f>算定報告様式①!BP18</f>
        <v>0</v>
      </c>
      <c r="DY18" s="204" t="s">
        <v>22</v>
      </c>
      <c r="DZ18" s="205">
        <v>54.6</v>
      </c>
      <c r="EA18" s="204" t="s">
        <v>97</v>
      </c>
      <c r="EB18" s="206">
        <f t="shared" si="18"/>
        <v>0</v>
      </c>
      <c r="EC18" s="579"/>
      <c r="ED18" s="197">
        <f t="shared" si="19"/>
        <v>0</v>
      </c>
      <c r="EE18" s="207">
        <v>1.35E-2</v>
      </c>
      <c r="EF18" s="199" t="s">
        <v>118</v>
      </c>
      <c r="EG18" s="200">
        <f t="shared" si="20"/>
        <v>0</v>
      </c>
    </row>
    <row r="19" spans="2:137" ht="28.5" customHeight="1">
      <c r="B19" s="35"/>
      <c r="C19" s="642"/>
      <c r="D19" s="644"/>
      <c r="E19" s="610"/>
      <c r="F19" s="597" t="s">
        <v>27</v>
      </c>
      <c r="G19" s="598"/>
      <c r="H19" s="359">
        <f>算定報告様式①!BD19</f>
        <v>0</v>
      </c>
      <c r="I19" s="199" t="s">
        <v>404</v>
      </c>
      <c r="J19" s="205">
        <v>43.5</v>
      </c>
      <c r="K19" s="199" t="s">
        <v>405</v>
      </c>
      <c r="L19" s="206">
        <f t="shared" si="21"/>
        <v>0</v>
      </c>
      <c r="M19" s="579"/>
      <c r="N19" s="197">
        <f t="shared" si="22"/>
        <v>0</v>
      </c>
      <c r="O19" s="417">
        <v>1.3899999999999999E-2</v>
      </c>
      <c r="P19" s="199" t="s">
        <v>150</v>
      </c>
      <c r="Q19" s="200">
        <f t="shared" si="0"/>
        <v>0</v>
      </c>
      <c r="R19" s="359">
        <f>算定報告様式①!BE19</f>
        <v>0</v>
      </c>
      <c r="S19" s="199" t="s">
        <v>404</v>
      </c>
      <c r="T19" s="205">
        <v>43.5</v>
      </c>
      <c r="U19" s="199" t="s">
        <v>381</v>
      </c>
      <c r="V19" s="206">
        <f t="shared" si="23"/>
        <v>0</v>
      </c>
      <c r="W19" s="579"/>
      <c r="X19" s="197">
        <f t="shared" si="24"/>
        <v>0</v>
      </c>
      <c r="Y19" s="207">
        <v>1.3899999999999999E-2</v>
      </c>
      <c r="Z19" s="199" t="s">
        <v>150</v>
      </c>
      <c r="AA19" s="200">
        <f t="shared" si="1"/>
        <v>0</v>
      </c>
      <c r="AB19" s="359">
        <f>算定報告様式①!BF19</f>
        <v>0</v>
      </c>
      <c r="AC19" s="199" t="s">
        <v>404</v>
      </c>
      <c r="AD19" s="205">
        <v>43.5</v>
      </c>
      <c r="AE19" s="199" t="s">
        <v>381</v>
      </c>
      <c r="AF19" s="206">
        <f t="shared" si="25"/>
        <v>0</v>
      </c>
      <c r="AG19" s="579"/>
      <c r="AH19" s="197">
        <f t="shared" si="26"/>
        <v>0</v>
      </c>
      <c r="AI19" s="207">
        <v>1.3899999999999999E-2</v>
      </c>
      <c r="AJ19" s="199" t="s">
        <v>150</v>
      </c>
      <c r="AK19" s="200">
        <f t="shared" si="2"/>
        <v>0</v>
      </c>
      <c r="AL19" s="359">
        <f>算定報告様式①!BG19</f>
        <v>0</v>
      </c>
      <c r="AM19" s="199" t="s">
        <v>404</v>
      </c>
      <c r="AN19" s="205">
        <v>43.5</v>
      </c>
      <c r="AO19" s="199" t="s">
        <v>381</v>
      </c>
      <c r="AP19" s="206">
        <f t="shared" si="27"/>
        <v>0</v>
      </c>
      <c r="AQ19" s="579"/>
      <c r="AR19" s="197">
        <f t="shared" si="28"/>
        <v>0</v>
      </c>
      <c r="AS19" s="207">
        <v>1.3899999999999999E-2</v>
      </c>
      <c r="AT19" s="199" t="s">
        <v>150</v>
      </c>
      <c r="AU19" s="200">
        <f t="shared" si="3"/>
        <v>0</v>
      </c>
      <c r="AV19" s="359">
        <f>算定報告様式①!BH19</f>
        <v>0</v>
      </c>
      <c r="AW19" s="199" t="s">
        <v>404</v>
      </c>
      <c r="AX19" s="205">
        <v>43.5</v>
      </c>
      <c r="AY19" s="199" t="s">
        <v>381</v>
      </c>
      <c r="AZ19" s="206">
        <f t="shared" si="29"/>
        <v>0</v>
      </c>
      <c r="BA19" s="579"/>
      <c r="BB19" s="197">
        <f t="shared" si="30"/>
        <v>0</v>
      </c>
      <c r="BC19" s="207">
        <v>1.3899999999999999E-2</v>
      </c>
      <c r="BD19" s="199" t="s">
        <v>150</v>
      </c>
      <c r="BE19" s="200">
        <f t="shared" si="4"/>
        <v>0</v>
      </c>
      <c r="BF19" s="359">
        <f>算定報告様式①!BI19</f>
        <v>0</v>
      </c>
      <c r="BG19" s="199" t="s">
        <v>404</v>
      </c>
      <c r="BH19" s="205">
        <v>43.5</v>
      </c>
      <c r="BI19" s="199" t="s">
        <v>381</v>
      </c>
      <c r="BJ19" s="206">
        <f t="shared" si="31"/>
        <v>0</v>
      </c>
      <c r="BK19" s="579"/>
      <c r="BL19" s="197">
        <f t="shared" si="32"/>
        <v>0</v>
      </c>
      <c r="BM19" s="207">
        <v>1.3899999999999999E-2</v>
      </c>
      <c r="BN19" s="199" t="s">
        <v>150</v>
      </c>
      <c r="BO19" s="200">
        <f t="shared" si="5"/>
        <v>0</v>
      </c>
      <c r="BP19" s="359">
        <f>算定報告様式①!BJ19</f>
        <v>0</v>
      </c>
      <c r="BQ19" s="199" t="s">
        <v>404</v>
      </c>
      <c r="BR19" s="205">
        <v>43.5</v>
      </c>
      <c r="BS19" s="199" t="s">
        <v>381</v>
      </c>
      <c r="BT19" s="206">
        <f t="shared" si="33"/>
        <v>0</v>
      </c>
      <c r="BU19" s="579"/>
      <c r="BV19" s="197">
        <f t="shared" si="34"/>
        <v>0</v>
      </c>
      <c r="BW19" s="207">
        <v>1.3899999999999999E-2</v>
      </c>
      <c r="BX19" s="199" t="s">
        <v>150</v>
      </c>
      <c r="BY19" s="200">
        <f t="shared" si="6"/>
        <v>0</v>
      </c>
      <c r="BZ19" s="359">
        <f>算定報告様式①!BK19</f>
        <v>0</v>
      </c>
      <c r="CA19" s="199" t="s">
        <v>404</v>
      </c>
      <c r="CB19" s="205">
        <v>43.5</v>
      </c>
      <c r="CC19" s="199" t="s">
        <v>381</v>
      </c>
      <c r="CD19" s="206">
        <f t="shared" si="35"/>
        <v>0</v>
      </c>
      <c r="CE19" s="579"/>
      <c r="CF19" s="197">
        <f t="shared" si="36"/>
        <v>0</v>
      </c>
      <c r="CG19" s="207">
        <v>1.3899999999999999E-2</v>
      </c>
      <c r="CH19" s="199" t="s">
        <v>150</v>
      </c>
      <c r="CI19" s="200">
        <f t="shared" si="7"/>
        <v>0</v>
      </c>
      <c r="CJ19" s="359">
        <f>算定報告様式①!BL19</f>
        <v>0</v>
      </c>
      <c r="CK19" s="199" t="s">
        <v>404</v>
      </c>
      <c r="CL19" s="205">
        <v>43.5</v>
      </c>
      <c r="CM19" s="199" t="s">
        <v>381</v>
      </c>
      <c r="CN19" s="206">
        <f t="shared" si="37"/>
        <v>0</v>
      </c>
      <c r="CO19" s="579"/>
      <c r="CP19" s="197">
        <f t="shared" si="38"/>
        <v>0</v>
      </c>
      <c r="CQ19" s="207">
        <v>1.3899999999999999E-2</v>
      </c>
      <c r="CR19" s="199" t="s">
        <v>118</v>
      </c>
      <c r="CS19" s="200">
        <f t="shared" si="8"/>
        <v>0</v>
      </c>
      <c r="CT19" s="359">
        <f>算定報告様式①!BM19</f>
        <v>0</v>
      </c>
      <c r="CU19" s="199" t="s">
        <v>404</v>
      </c>
      <c r="CV19" s="205">
        <v>43.5</v>
      </c>
      <c r="CW19" s="199" t="s">
        <v>405</v>
      </c>
      <c r="CX19" s="206">
        <f t="shared" si="9"/>
        <v>0</v>
      </c>
      <c r="CY19" s="579"/>
      <c r="CZ19" s="197">
        <f t="shared" si="10"/>
        <v>0</v>
      </c>
      <c r="DA19" s="207">
        <v>1.3899999999999999E-2</v>
      </c>
      <c r="DB19" s="199" t="s">
        <v>118</v>
      </c>
      <c r="DC19" s="200">
        <f t="shared" si="11"/>
        <v>0</v>
      </c>
      <c r="DD19" s="359">
        <f>算定報告様式①!BN19</f>
        <v>0</v>
      </c>
      <c r="DE19" s="199" t="s">
        <v>404</v>
      </c>
      <c r="DF19" s="205">
        <v>43.5</v>
      </c>
      <c r="DG19" s="199" t="s">
        <v>405</v>
      </c>
      <c r="DH19" s="206">
        <f t="shared" si="12"/>
        <v>0</v>
      </c>
      <c r="DI19" s="579"/>
      <c r="DJ19" s="197">
        <f t="shared" si="13"/>
        <v>0</v>
      </c>
      <c r="DK19" s="207">
        <v>1.3899999999999999E-2</v>
      </c>
      <c r="DL19" s="199" t="s">
        <v>118</v>
      </c>
      <c r="DM19" s="200">
        <f t="shared" si="14"/>
        <v>0</v>
      </c>
      <c r="DN19" s="359">
        <f>算定報告様式①!BO19</f>
        <v>0</v>
      </c>
      <c r="DO19" s="199" t="s">
        <v>404</v>
      </c>
      <c r="DP19" s="205">
        <v>43.5</v>
      </c>
      <c r="DQ19" s="199" t="s">
        <v>405</v>
      </c>
      <c r="DR19" s="206">
        <f t="shared" si="15"/>
        <v>0</v>
      </c>
      <c r="DS19" s="579"/>
      <c r="DT19" s="197">
        <f t="shared" si="16"/>
        <v>0</v>
      </c>
      <c r="DU19" s="207">
        <v>1.3899999999999999E-2</v>
      </c>
      <c r="DV19" s="199" t="s">
        <v>118</v>
      </c>
      <c r="DW19" s="200">
        <f t="shared" si="17"/>
        <v>0</v>
      </c>
      <c r="DX19" s="359">
        <f>算定報告様式①!BP19</f>
        <v>0</v>
      </c>
      <c r="DY19" s="199" t="s">
        <v>404</v>
      </c>
      <c r="DZ19" s="205">
        <v>43.5</v>
      </c>
      <c r="EA19" s="199" t="s">
        <v>405</v>
      </c>
      <c r="EB19" s="206">
        <f t="shared" si="18"/>
        <v>0</v>
      </c>
      <c r="EC19" s="579"/>
      <c r="ED19" s="197">
        <f t="shared" si="19"/>
        <v>0</v>
      </c>
      <c r="EE19" s="207">
        <v>1.3899999999999999E-2</v>
      </c>
      <c r="EF19" s="199" t="s">
        <v>118</v>
      </c>
      <c r="EG19" s="200">
        <f t="shared" si="20"/>
        <v>0</v>
      </c>
    </row>
    <row r="20" spans="2:137" ht="28.5" customHeight="1">
      <c r="B20" s="35"/>
      <c r="C20" s="642"/>
      <c r="D20" s="644"/>
      <c r="E20" s="609" t="s">
        <v>28</v>
      </c>
      <c r="F20" s="597" t="s">
        <v>29</v>
      </c>
      <c r="G20" s="598"/>
      <c r="H20" s="359">
        <f>算定報告様式①!BD20</f>
        <v>0</v>
      </c>
      <c r="I20" s="204" t="s">
        <v>22</v>
      </c>
      <c r="J20" s="205">
        <v>29</v>
      </c>
      <c r="K20" s="204" t="s">
        <v>97</v>
      </c>
      <c r="L20" s="206">
        <f t="shared" si="21"/>
        <v>0</v>
      </c>
      <c r="M20" s="579"/>
      <c r="N20" s="197">
        <f t="shared" si="22"/>
        <v>0</v>
      </c>
      <c r="O20" s="417">
        <v>2.4500000000000001E-2</v>
      </c>
      <c r="P20" s="199" t="s">
        <v>150</v>
      </c>
      <c r="Q20" s="200">
        <f t="shared" si="0"/>
        <v>0</v>
      </c>
      <c r="R20" s="359">
        <f>算定報告様式①!BE20</f>
        <v>0</v>
      </c>
      <c r="S20" s="204" t="s">
        <v>22</v>
      </c>
      <c r="T20" s="205">
        <v>29</v>
      </c>
      <c r="U20" s="204" t="s">
        <v>141</v>
      </c>
      <c r="V20" s="206">
        <f t="shared" si="23"/>
        <v>0</v>
      </c>
      <c r="W20" s="579"/>
      <c r="X20" s="197">
        <f t="shared" si="24"/>
        <v>0</v>
      </c>
      <c r="Y20" s="207">
        <v>2.4500000000000001E-2</v>
      </c>
      <c r="Z20" s="199" t="s">
        <v>150</v>
      </c>
      <c r="AA20" s="200">
        <f t="shared" si="1"/>
        <v>0</v>
      </c>
      <c r="AB20" s="359">
        <f>算定報告様式①!BF20</f>
        <v>0</v>
      </c>
      <c r="AC20" s="204" t="s">
        <v>22</v>
      </c>
      <c r="AD20" s="205">
        <v>29</v>
      </c>
      <c r="AE20" s="204" t="s">
        <v>141</v>
      </c>
      <c r="AF20" s="206">
        <f t="shared" si="25"/>
        <v>0</v>
      </c>
      <c r="AG20" s="579"/>
      <c r="AH20" s="197">
        <f t="shared" si="26"/>
        <v>0</v>
      </c>
      <c r="AI20" s="207">
        <v>2.4500000000000001E-2</v>
      </c>
      <c r="AJ20" s="199" t="s">
        <v>150</v>
      </c>
      <c r="AK20" s="200">
        <f t="shared" si="2"/>
        <v>0</v>
      </c>
      <c r="AL20" s="359">
        <f>算定報告様式①!BG20</f>
        <v>0</v>
      </c>
      <c r="AM20" s="204" t="s">
        <v>22</v>
      </c>
      <c r="AN20" s="205">
        <v>29</v>
      </c>
      <c r="AO20" s="204" t="s">
        <v>141</v>
      </c>
      <c r="AP20" s="206">
        <f t="shared" si="27"/>
        <v>0</v>
      </c>
      <c r="AQ20" s="579"/>
      <c r="AR20" s="197">
        <f t="shared" si="28"/>
        <v>0</v>
      </c>
      <c r="AS20" s="207">
        <v>2.4500000000000001E-2</v>
      </c>
      <c r="AT20" s="199" t="s">
        <v>150</v>
      </c>
      <c r="AU20" s="200">
        <f t="shared" si="3"/>
        <v>0</v>
      </c>
      <c r="AV20" s="359">
        <f>算定報告様式①!BH20</f>
        <v>0</v>
      </c>
      <c r="AW20" s="204" t="s">
        <v>22</v>
      </c>
      <c r="AX20" s="205">
        <v>29</v>
      </c>
      <c r="AY20" s="204" t="s">
        <v>141</v>
      </c>
      <c r="AZ20" s="206">
        <f t="shared" si="29"/>
        <v>0</v>
      </c>
      <c r="BA20" s="579"/>
      <c r="BB20" s="197">
        <f t="shared" si="30"/>
        <v>0</v>
      </c>
      <c r="BC20" s="207">
        <v>2.4500000000000001E-2</v>
      </c>
      <c r="BD20" s="199" t="s">
        <v>150</v>
      </c>
      <c r="BE20" s="200">
        <f t="shared" si="4"/>
        <v>0</v>
      </c>
      <c r="BF20" s="359">
        <f>算定報告様式①!BI20</f>
        <v>0</v>
      </c>
      <c r="BG20" s="204" t="s">
        <v>22</v>
      </c>
      <c r="BH20" s="205">
        <v>29</v>
      </c>
      <c r="BI20" s="204" t="s">
        <v>141</v>
      </c>
      <c r="BJ20" s="206">
        <f t="shared" si="31"/>
        <v>0</v>
      </c>
      <c r="BK20" s="579"/>
      <c r="BL20" s="197">
        <f t="shared" si="32"/>
        <v>0</v>
      </c>
      <c r="BM20" s="207">
        <v>2.4500000000000001E-2</v>
      </c>
      <c r="BN20" s="199" t="s">
        <v>150</v>
      </c>
      <c r="BO20" s="200">
        <f t="shared" si="5"/>
        <v>0</v>
      </c>
      <c r="BP20" s="359">
        <f>算定報告様式①!BJ20</f>
        <v>0</v>
      </c>
      <c r="BQ20" s="204" t="s">
        <v>22</v>
      </c>
      <c r="BR20" s="205">
        <v>29</v>
      </c>
      <c r="BS20" s="204" t="s">
        <v>141</v>
      </c>
      <c r="BT20" s="206">
        <f t="shared" si="33"/>
        <v>0</v>
      </c>
      <c r="BU20" s="579"/>
      <c r="BV20" s="197">
        <f t="shared" si="34"/>
        <v>0</v>
      </c>
      <c r="BW20" s="207">
        <v>2.4500000000000001E-2</v>
      </c>
      <c r="BX20" s="199" t="s">
        <v>150</v>
      </c>
      <c r="BY20" s="200">
        <f t="shared" si="6"/>
        <v>0</v>
      </c>
      <c r="BZ20" s="359">
        <f>算定報告様式①!BK20</f>
        <v>0</v>
      </c>
      <c r="CA20" s="204" t="s">
        <v>22</v>
      </c>
      <c r="CB20" s="205">
        <v>29</v>
      </c>
      <c r="CC20" s="204" t="s">
        <v>141</v>
      </c>
      <c r="CD20" s="206">
        <f t="shared" si="35"/>
        <v>0</v>
      </c>
      <c r="CE20" s="579"/>
      <c r="CF20" s="197">
        <f t="shared" si="36"/>
        <v>0</v>
      </c>
      <c r="CG20" s="207">
        <v>2.4500000000000001E-2</v>
      </c>
      <c r="CH20" s="199" t="s">
        <v>150</v>
      </c>
      <c r="CI20" s="200">
        <f t="shared" si="7"/>
        <v>0</v>
      </c>
      <c r="CJ20" s="359">
        <f>算定報告様式①!BL20</f>
        <v>0</v>
      </c>
      <c r="CK20" s="204" t="s">
        <v>22</v>
      </c>
      <c r="CL20" s="205">
        <v>29</v>
      </c>
      <c r="CM20" s="204" t="s">
        <v>141</v>
      </c>
      <c r="CN20" s="206">
        <f t="shared" si="37"/>
        <v>0</v>
      </c>
      <c r="CO20" s="579"/>
      <c r="CP20" s="197">
        <f t="shared" si="38"/>
        <v>0</v>
      </c>
      <c r="CQ20" s="207">
        <v>2.4500000000000001E-2</v>
      </c>
      <c r="CR20" s="199" t="s">
        <v>118</v>
      </c>
      <c r="CS20" s="200">
        <f t="shared" si="8"/>
        <v>0</v>
      </c>
      <c r="CT20" s="359">
        <f>算定報告様式①!BM20</f>
        <v>0</v>
      </c>
      <c r="CU20" s="204" t="s">
        <v>22</v>
      </c>
      <c r="CV20" s="205">
        <v>29</v>
      </c>
      <c r="CW20" s="204" t="s">
        <v>97</v>
      </c>
      <c r="CX20" s="206">
        <f t="shared" si="9"/>
        <v>0</v>
      </c>
      <c r="CY20" s="579"/>
      <c r="CZ20" s="197">
        <f t="shared" si="10"/>
        <v>0</v>
      </c>
      <c r="DA20" s="207">
        <v>2.4500000000000001E-2</v>
      </c>
      <c r="DB20" s="199" t="s">
        <v>118</v>
      </c>
      <c r="DC20" s="200">
        <f t="shared" si="11"/>
        <v>0</v>
      </c>
      <c r="DD20" s="359">
        <f>算定報告様式①!BN20</f>
        <v>0</v>
      </c>
      <c r="DE20" s="204" t="s">
        <v>22</v>
      </c>
      <c r="DF20" s="205">
        <v>29</v>
      </c>
      <c r="DG20" s="204" t="s">
        <v>97</v>
      </c>
      <c r="DH20" s="206">
        <f t="shared" si="12"/>
        <v>0</v>
      </c>
      <c r="DI20" s="579"/>
      <c r="DJ20" s="197">
        <f t="shared" si="13"/>
        <v>0</v>
      </c>
      <c r="DK20" s="207">
        <v>2.4500000000000001E-2</v>
      </c>
      <c r="DL20" s="199" t="s">
        <v>118</v>
      </c>
      <c r="DM20" s="200">
        <f t="shared" si="14"/>
        <v>0</v>
      </c>
      <c r="DN20" s="359">
        <f>算定報告様式①!BO20</f>
        <v>0</v>
      </c>
      <c r="DO20" s="204" t="s">
        <v>22</v>
      </c>
      <c r="DP20" s="205">
        <v>29</v>
      </c>
      <c r="DQ20" s="204" t="s">
        <v>97</v>
      </c>
      <c r="DR20" s="206">
        <f t="shared" si="15"/>
        <v>0</v>
      </c>
      <c r="DS20" s="579"/>
      <c r="DT20" s="197">
        <f t="shared" si="16"/>
        <v>0</v>
      </c>
      <c r="DU20" s="207">
        <v>2.4500000000000001E-2</v>
      </c>
      <c r="DV20" s="199" t="s">
        <v>118</v>
      </c>
      <c r="DW20" s="200">
        <f t="shared" si="17"/>
        <v>0</v>
      </c>
      <c r="DX20" s="359">
        <f>算定報告様式①!BP20</f>
        <v>0</v>
      </c>
      <c r="DY20" s="204" t="s">
        <v>22</v>
      </c>
      <c r="DZ20" s="205">
        <v>29</v>
      </c>
      <c r="EA20" s="204" t="s">
        <v>97</v>
      </c>
      <c r="EB20" s="206">
        <f t="shared" si="18"/>
        <v>0</v>
      </c>
      <c r="EC20" s="579"/>
      <c r="ED20" s="197">
        <f t="shared" si="19"/>
        <v>0</v>
      </c>
      <c r="EE20" s="207">
        <v>2.4500000000000001E-2</v>
      </c>
      <c r="EF20" s="199" t="s">
        <v>118</v>
      </c>
      <c r="EG20" s="200">
        <f t="shared" si="20"/>
        <v>0</v>
      </c>
    </row>
    <row r="21" spans="2:137" ht="28.5" customHeight="1">
      <c r="B21" s="35"/>
      <c r="C21" s="642"/>
      <c r="D21" s="644"/>
      <c r="E21" s="614"/>
      <c r="F21" s="597" t="s">
        <v>30</v>
      </c>
      <c r="G21" s="598"/>
      <c r="H21" s="359">
        <f>算定報告様式①!BD21</f>
        <v>0</v>
      </c>
      <c r="I21" s="204" t="s">
        <v>22</v>
      </c>
      <c r="J21" s="205">
        <v>25.7</v>
      </c>
      <c r="K21" s="204" t="s">
        <v>97</v>
      </c>
      <c r="L21" s="206">
        <f t="shared" si="21"/>
        <v>0</v>
      </c>
      <c r="M21" s="579"/>
      <c r="N21" s="197">
        <f t="shared" si="22"/>
        <v>0</v>
      </c>
      <c r="O21" s="417">
        <v>2.47E-2</v>
      </c>
      <c r="P21" s="199" t="s">
        <v>150</v>
      </c>
      <c r="Q21" s="200">
        <f t="shared" si="0"/>
        <v>0</v>
      </c>
      <c r="R21" s="359">
        <f>算定報告様式①!BE21</f>
        <v>0</v>
      </c>
      <c r="S21" s="204" t="s">
        <v>22</v>
      </c>
      <c r="T21" s="205">
        <v>25.7</v>
      </c>
      <c r="U21" s="204" t="s">
        <v>141</v>
      </c>
      <c r="V21" s="206">
        <f t="shared" si="23"/>
        <v>0</v>
      </c>
      <c r="W21" s="579"/>
      <c r="X21" s="197">
        <f t="shared" si="24"/>
        <v>0</v>
      </c>
      <c r="Y21" s="207">
        <v>2.47E-2</v>
      </c>
      <c r="Z21" s="199" t="s">
        <v>150</v>
      </c>
      <c r="AA21" s="200">
        <f t="shared" si="1"/>
        <v>0</v>
      </c>
      <c r="AB21" s="359">
        <f>算定報告様式①!BF21</f>
        <v>0</v>
      </c>
      <c r="AC21" s="204" t="s">
        <v>22</v>
      </c>
      <c r="AD21" s="205">
        <v>25.7</v>
      </c>
      <c r="AE21" s="204" t="s">
        <v>141</v>
      </c>
      <c r="AF21" s="206">
        <f t="shared" si="25"/>
        <v>0</v>
      </c>
      <c r="AG21" s="579"/>
      <c r="AH21" s="197">
        <f t="shared" si="26"/>
        <v>0</v>
      </c>
      <c r="AI21" s="207">
        <v>2.47E-2</v>
      </c>
      <c r="AJ21" s="199" t="s">
        <v>150</v>
      </c>
      <c r="AK21" s="200">
        <f t="shared" si="2"/>
        <v>0</v>
      </c>
      <c r="AL21" s="359">
        <f>算定報告様式①!BG21</f>
        <v>0</v>
      </c>
      <c r="AM21" s="204" t="s">
        <v>22</v>
      </c>
      <c r="AN21" s="205">
        <v>25.7</v>
      </c>
      <c r="AO21" s="204" t="s">
        <v>141</v>
      </c>
      <c r="AP21" s="206">
        <f t="shared" si="27"/>
        <v>0</v>
      </c>
      <c r="AQ21" s="579"/>
      <c r="AR21" s="197">
        <f t="shared" si="28"/>
        <v>0</v>
      </c>
      <c r="AS21" s="207">
        <v>2.47E-2</v>
      </c>
      <c r="AT21" s="199" t="s">
        <v>150</v>
      </c>
      <c r="AU21" s="200">
        <f t="shared" si="3"/>
        <v>0</v>
      </c>
      <c r="AV21" s="359">
        <f>算定報告様式①!BH21</f>
        <v>0</v>
      </c>
      <c r="AW21" s="204" t="s">
        <v>22</v>
      </c>
      <c r="AX21" s="205">
        <v>25.7</v>
      </c>
      <c r="AY21" s="204" t="s">
        <v>141</v>
      </c>
      <c r="AZ21" s="206">
        <f t="shared" si="29"/>
        <v>0</v>
      </c>
      <c r="BA21" s="579"/>
      <c r="BB21" s="197">
        <f t="shared" si="30"/>
        <v>0</v>
      </c>
      <c r="BC21" s="207">
        <v>2.47E-2</v>
      </c>
      <c r="BD21" s="199" t="s">
        <v>150</v>
      </c>
      <c r="BE21" s="200">
        <f t="shared" si="4"/>
        <v>0</v>
      </c>
      <c r="BF21" s="359">
        <f>算定報告様式①!BI21</f>
        <v>0</v>
      </c>
      <c r="BG21" s="204" t="s">
        <v>22</v>
      </c>
      <c r="BH21" s="205">
        <v>25.7</v>
      </c>
      <c r="BI21" s="204" t="s">
        <v>141</v>
      </c>
      <c r="BJ21" s="206">
        <f t="shared" si="31"/>
        <v>0</v>
      </c>
      <c r="BK21" s="579"/>
      <c r="BL21" s="197">
        <f t="shared" si="32"/>
        <v>0</v>
      </c>
      <c r="BM21" s="207">
        <v>2.47E-2</v>
      </c>
      <c r="BN21" s="199" t="s">
        <v>150</v>
      </c>
      <c r="BO21" s="200">
        <f t="shared" si="5"/>
        <v>0</v>
      </c>
      <c r="BP21" s="359">
        <f>算定報告様式①!BJ21</f>
        <v>0</v>
      </c>
      <c r="BQ21" s="204" t="s">
        <v>22</v>
      </c>
      <c r="BR21" s="205">
        <v>25.7</v>
      </c>
      <c r="BS21" s="204" t="s">
        <v>141</v>
      </c>
      <c r="BT21" s="206">
        <f t="shared" si="33"/>
        <v>0</v>
      </c>
      <c r="BU21" s="579"/>
      <c r="BV21" s="197">
        <f t="shared" si="34"/>
        <v>0</v>
      </c>
      <c r="BW21" s="207">
        <v>2.47E-2</v>
      </c>
      <c r="BX21" s="199" t="s">
        <v>150</v>
      </c>
      <c r="BY21" s="200">
        <f t="shared" si="6"/>
        <v>0</v>
      </c>
      <c r="BZ21" s="359">
        <f>算定報告様式①!BK21</f>
        <v>0</v>
      </c>
      <c r="CA21" s="204" t="s">
        <v>22</v>
      </c>
      <c r="CB21" s="205">
        <v>25.7</v>
      </c>
      <c r="CC21" s="204" t="s">
        <v>141</v>
      </c>
      <c r="CD21" s="206">
        <f t="shared" si="35"/>
        <v>0</v>
      </c>
      <c r="CE21" s="579"/>
      <c r="CF21" s="197">
        <f t="shared" si="36"/>
        <v>0</v>
      </c>
      <c r="CG21" s="207">
        <v>2.47E-2</v>
      </c>
      <c r="CH21" s="199" t="s">
        <v>150</v>
      </c>
      <c r="CI21" s="200">
        <f t="shared" si="7"/>
        <v>0</v>
      </c>
      <c r="CJ21" s="359">
        <f>算定報告様式①!BL21</f>
        <v>0</v>
      </c>
      <c r="CK21" s="204" t="s">
        <v>22</v>
      </c>
      <c r="CL21" s="205">
        <v>25.7</v>
      </c>
      <c r="CM21" s="204" t="s">
        <v>141</v>
      </c>
      <c r="CN21" s="206">
        <f t="shared" si="37"/>
        <v>0</v>
      </c>
      <c r="CO21" s="579"/>
      <c r="CP21" s="197">
        <f t="shared" si="38"/>
        <v>0</v>
      </c>
      <c r="CQ21" s="207">
        <v>2.47E-2</v>
      </c>
      <c r="CR21" s="199" t="s">
        <v>118</v>
      </c>
      <c r="CS21" s="200">
        <f t="shared" si="8"/>
        <v>0</v>
      </c>
      <c r="CT21" s="359">
        <f>算定報告様式①!BM21</f>
        <v>0</v>
      </c>
      <c r="CU21" s="204" t="s">
        <v>22</v>
      </c>
      <c r="CV21" s="205">
        <v>25.7</v>
      </c>
      <c r="CW21" s="204" t="s">
        <v>97</v>
      </c>
      <c r="CX21" s="206">
        <f t="shared" si="9"/>
        <v>0</v>
      </c>
      <c r="CY21" s="579"/>
      <c r="CZ21" s="197">
        <f t="shared" si="10"/>
        <v>0</v>
      </c>
      <c r="DA21" s="207">
        <v>2.47E-2</v>
      </c>
      <c r="DB21" s="199" t="s">
        <v>118</v>
      </c>
      <c r="DC21" s="200">
        <f t="shared" si="11"/>
        <v>0</v>
      </c>
      <c r="DD21" s="359">
        <f>算定報告様式①!BN21</f>
        <v>0</v>
      </c>
      <c r="DE21" s="204" t="s">
        <v>22</v>
      </c>
      <c r="DF21" s="205">
        <v>25.7</v>
      </c>
      <c r="DG21" s="204" t="s">
        <v>97</v>
      </c>
      <c r="DH21" s="206">
        <f t="shared" si="12"/>
        <v>0</v>
      </c>
      <c r="DI21" s="579"/>
      <c r="DJ21" s="197">
        <f t="shared" si="13"/>
        <v>0</v>
      </c>
      <c r="DK21" s="207">
        <v>2.47E-2</v>
      </c>
      <c r="DL21" s="199" t="s">
        <v>118</v>
      </c>
      <c r="DM21" s="200">
        <f t="shared" si="14"/>
        <v>0</v>
      </c>
      <c r="DN21" s="359">
        <f>算定報告様式①!BO21</f>
        <v>0</v>
      </c>
      <c r="DO21" s="204" t="s">
        <v>22</v>
      </c>
      <c r="DP21" s="205">
        <v>25.7</v>
      </c>
      <c r="DQ21" s="204" t="s">
        <v>97</v>
      </c>
      <c r="DR21" s="206">
        <f t="shared" si="15"/>
        <v>0</v>
      </c>
      <c r="DS21" s="579"/>
      <c r="DT21" s="197">
        <f t="shared" si="16"/>
        <v>0</v>
      </c>
      <c r="DU21" s="207">
        <v>2.47E-2</v>
      </c>
      <c r="DV21" s="199" t="s">
        <v>118</v>
      </c>
      <c r="DW21" s="200">
        <f t="shared" si="17"/>
        <v>0</v>
      </c>
      <c r="DX21" s="359">
        <f>算定報告様式①!BP21</f>
        <v>0</v>
      </c>
      <c r="DY21" s="204" t="s">
        <v>22</v>
      </c>
      <c r="DZ21" s="205">
        <v>25.7</v>
      </c>
      <c r="EA21" s="204" t="s">
        <v>97</v>
      </c>
      <c r="EB21" s="206">
        <f t="shared" si="18"/>
        <v>0</v>
      </c>
      <c r="EC21" s="579"/>
      <c r="ED21" s="197">
        <f t="shared" si="19"/>
        <v>0</v>
      </c>
      <c r="EE21" s="207">
        <v>2.47E-2</v>
      </c>
      <c r="EF21" s="199" t="s">
        <v>118</v>
      </c>
      <c r="EG21" s="200">
        <f t="shared" si="20"/>
        <v>0</v>
      </c>
    </row>
    <row r="22" spans="2:137" ht="28.5" customHeight="1">
      <c r="B22" s="35"/>
      <c r="C22" s="642"/>
      <c r="D22" s="644"/>
      <c r="E22" s="610"/>
      <c r="F22" s="597" t="s">
        <v>31</v>
      </c>
      <c r="G22" s="598"/>
      <c r="H22" s="359">
        <f>算定報告様式①!BD22</f>
        <v>0</v>
      </c>
      <c r="I22" s="204" t="s">
        <v>22</v>
      </c>
      <c r="J22" s="205">
        <v>26.9</v>
      </c>
      <c r="K22" s="204" t="s">
        <v>97</v>
      </c>
      <c r="L22" s="206">
        <f t="shared" si="21"/>
        <v>0</v>
      </c>
      <c r="M22" s="579"/>
      <c r="N22" s="197">
        <f t="shared" si="22"/>
        <v>0</v>
      </c>
      <c r="O22" s="417">
        <v>2.5499999999999998E-2</v>
      </c>
      <c r="P22" s="199" t="s">
        <v>150</v>
      </c>
      <c r="Q22" s="200">
        <f t="shared" si="0"/>
        <v>0</v>
      </c>
      <c r="R22" s="359">
        <f>算定報告様式①!BE22</f>
        <v>0</v>
      </c>
      <c r="S22" s="204" t="s">
        <v>22</v>
      </c>
      <c r="T22" s="205">
        <v>26.9</v>
      </c>
      <c r="U22" s="204" t="s">
        <v>141</v>
      </c>
      <c r="V22" s="206">
        <f t="shared" si="23"/>
        <v>0</v>
      </c>
      <c r="W22" s="579"/>
      <c r="X22" s="197">
        <f t="shared" si="24"/>
        <v>0</v>
      </c>
      <c r="Y22" s="207">
        <v>2.5499999999999998E-2</v>
      </c>
      <c r="Z22" s="199" t="s">
        <v>150</v>
      </c>
      <c r="AA22" s="200">
        <f t="shared" si="1"/>
        <v>0</v>
      </c>
      <c r="AB22" s="359">
        <f>算定報告様式①!BF22</f>
        <v>0</v>
      </c>
      <c r="AC22" s="204" t="s">
        <v>22</v>
      </c>
      <c r="AD22" s="205">
        <v>26.9</v>
      </c>
      <c r="AE22" s="204" t="s">
        <v>141</v>
      </c>
      <c r="AF22" s="206">
        <f t="shared" si="25"/>
        <v>0</v>
      </c>
      <c r="AG22" s="579"/>
      <c r="AH22" s="197">
        <f t="shared" si="26"/>
        <v>0</v>
      </c>
      <c r="AI22" s="207">
        <v>2.5499999999999998E-2</v>
      </c>
      <c r="AJ22" s="199" t="s">
        <v>150</v>
      </c>
      <c r="AK22" s="200">
        <f t="shared" si="2"/>
        <v>0</v>
      </c>
      <c r="AL22" s="359">
        <f>算定報告様式①!BG22</f>
        <v>0</v>
      </c>
      <c r="AM22" s="204" t="s">
        <v>22</v>
      </c>
      <c r="AN22" s="205">
        <v>26.9</v>
      </c>
      <c r="AO22" s="204" t="s">
        <v>141</v>
      </c>
      <c r="AP22" s="206">
        <f t="shared" si="27"/>
        <v>0</v>
      </c>
      <c r="AQ22" s="579"/>
      <c r="AR22" s="197">
        <f t="shared" si="28"/>
        <v>0</v>
      </c>
      <c r="AS22" s="207">
        <v>2.5499999999999998E-2</v>
      </c>
      <c r="AT22" s="199" t="s">
        <v>150</v>
      </c>
      <c r="AU22" s="200">
        <f t="shared" si="3"/>
        <v>0</v>
      </c>
      <c r="AV22" s="359">
        <f>算定報告様式①!BH22</f>
        <v>0</v>
      </c>
      <c r="AW22" s="204" t="s">
        <v>22</v>
      </c>
      <c r="AX22" s="205">
        <v>26.9</v>
      </c>
      <c r="AY22" s="204" t="s">
        <v>141</v>
      </c>
      <c r="AZ22" s="206">
        <f t="shared" si="29"/>
        <v>0</v>
      </c>
      <c r="BA22" s="579"/>
      <c r="BB22" s="197">
        <f t="shared" si="30"/>
        <v>0</v>
      </c>
      <c r="BC22" s="207">
        <v>2.5499999999999998E-2</v>
      </c>
      <c r="BD22" s="199" t="s">
        <v>150</v>
      </c>
      <c r="BE22" s="200">
        <f t="shared" si="4"/>
        <v>0</v>
      </c>
      <c r="BF22" s="359">
        <f>算定報告様式①!BI22</f>
        <v>0</v>
      </c>
      <c r="BG22" s="204" t="s">
        <v>22</v>
      </c>
      <c r="BH22" s="205">
        <v>26.9</v>
      </c>
      <c r="BI22" s="204" t="s">
        <v>141</v>
      </c>
      <c r="BJ22" s="206">
        <f t="shared" si="31"/>
        <v>0</v>
      </c>
      <c r="BK22" s="579"/>
      <c r="BL22" s="197">
        <f t="shared" si="32"/>
        <v>0</v>
      </c>
      <c r="BM22" s="207">
        <v>2.5499999999999998E-2</v>
      </c>
      <c r="BN22" s="199" t="s">
        <v>150</v>
      </c>
      <c r="BO22" s="200">
        <f t="shared" si="5"/>
        <v>0</v>
      </c>
      <c r="BP22" s="359">
        <f>算定報告様式①!BJ22</f>
        <v>0</v>
      </c>
      <c r="BQ22" s="204" t="s">
        <v>22</v>
      </c>
      <c r="BR22" s="205">
        <v>26.9</v>
      </c>
      <c r="BS22" s="204" t="s">
        <v>141</v>
      </c>
      <c r="BT22" s="206">
        <f t="shared" si="33"/>
        <v>0</v>
      </c>
      <c r="BU22" s="579"/>
      <c r="BV22" s="197">
        <f t="shared" si="34"/>
        <v>0</v>
      </c>
      <c r="BW22" s="207">
        <v>2.5499999999999998E-2</v>
      </c>
      <c r="BX22" s="199" t="s">
        <v>150</v>
      </c>
      <c r="BY22" s="200">
        <f t="shared" si="6"/>
        <v>0</v>
      </c>
      <c r="BZ22" s="359">
        <f>算定報告様式①!BK22</f>
        <v>0</v>
      </c>
      <c r="CA22" s="204" t="s">
        <v>22</v>
      </c>
      <c r="CB22" s="205">
        <v>26.9</v>
      </c>
      <c r="CC22" s="204" t="s">
        <v>141</v>
      </c>
      <c r="CD22" s="206">
        <f t="shared" si="35"/>
        <v>0</v>
      </c>
      <c r="CE22" s="579"/>
      <c r="CF22" s="197">
        <f t="shared" si="36"/>
        <v>0</v>
      </c>
      <c r="CG22" s="207">
        <v>2.5499999999999998E-2</v>
      </c>
      <c r="CH22" s="199" t="s">
        <v>150</v>
      </c>
      <c r="CI22" s="200">
        <f t="shared" si="7"/>
        <v>0</v>
      </c>
      <c r="CJ22" s="359">
        <f>算定報告様式①!BL22</f>
        <v>0</v>
      </c>
      <c r="CK22" s="204" t="s">
        <v>22</v>
      </c>
      <c r="CL22" s="205">
        <v>26.9</v>
      </c>
      <c r="CM22" s="204" t="s">
        <v>141</v>
      </c>
      <c r="CN22" s="206">
        <f t="shared" si="37"/>
        <v>0</v>
      </c>
      <c r="CO22" s="579"/>
      <c r="CP22" s="197">
        <f t="shared" si="38"/>
        <v>0</v>
      </c>
      <c r="CQ22" s="207">
        <v>2.5499999999999998E-2</v>
      </c>
      <c r="CR22" s="199" t="s">
        <v>118</v>
      </c>
      <c r="CS22" s="200">
        <f t="shared" si="8"/>
        <v>0</v>
      </c>
      <c r="CT22" s="359">
        <f>算定報告様式①!BM22</f>
        <v>0</v>
      </c>
      <c r="CU22" s="204" t="s">
        <v>22</v>
      </c>
      <c r="CV22" s="205">
        <v>26.9</v>
      </c>
      <c r="CW22" s="204" t="s">
        <v>97</v>
      </c>
      <c r="CX22" s="206">
        <f t="shared" si="9"/>
        <v>0</v>
      </c>
      <c r="CY22" s="579"/>
      <c r="CZ22" s="197">
        <f t="shared" si="10"/>
        <v>0</v>
      </c>
      <c r="DA22" s="207">
        <v>2.5499999999999998E-2</v>
      </c>
      <c r="DB22" s="199" t="s">
        <v>118</v>
      </c>
      <c r="DC22" s="200">
        <f t="shared" si="11"/>
        <v>0</v>
      </c>
      <c r="DD22" s="359">
        <f>算定報告様式①!BN22</f>
        <v>0</v>
      </c>
      <c r="DE22" s="204" t="s">
        <v>22</v>
      </c>
      <c r="DF22" s="205">
        <v>26.9</v>
      </c>
      <c r="DG22" s="204" t="s">
        <v>97</v>
      </c>
      <c r="DH22" s="206">
        <f t="shared" si="12"/>
        <v>0</v>
      </c>
      <c r="DI22" s="579"/>
      <c r="DJ22" s="197">
        <f t="shared" si="13"/>
        <v>0</v>
      </c>
      <c r="DK22" s="207">
        <v>2.5499999999999998E-2</v>
      </c>
      <c r="DL22" s="199" t="s">
        <v>118</v>
      </c>
      <c r="DM22" s="200">
        <f t="shared" si="14"/>
        <v>0</v>
      </c>
      <c r="DN22" s="359">
        <f>算定報告様式①!BO22</f>
        <v>0</v>
      </c>
      <c r="DO22" s="204" t="s">
        <v>22</v>
      </c>
      <c r="DP22" s="205">
        <v>26.9</v>
      </c>
      <c r="DQ22" s="204" t="s">
        <v>97</v>
      </c>
      <c r="DR22" s="206">
        <f t="shared" si="15"/>
        <v>0</v>
      </c>
      <c r="DS22" s="579"/>
      <c r="DT22" s="197">
        <f t="shared" si="16"/>
        <v>0</v>
      </c>
      <c r="DU22" s="207">
        <v>2.5499999999999998E-2</v>
      </c>
      <c r="DV22" s="199" t="s">
        <v>118</v>
      </c>
      <c r="DW22" s="200">
        <f t="shared" si="17"/>
        <v>0</v>
      </c>
      <c r="DX22" s="359">
        <f>算定報告様式①!BP22</f>
        <v>0</v>
      </c>
      <c r="DY22" s="204" t="s">
        <v>22</v>
      </c>
      <c r="DZ22" s="205">
        <v>26.9</v>
      </c>
      <c r="EA22" s="204" t="s">
        <v>97</v>
      </c>
      <c r="EB22" s="206">
        <f t="shared" si="18"/>
        <v>0</v>
      </c>
      <c r="EC22" s="579"/>
      <c r="ED22" s="197">
        <f t="shared" si="19"/>
        <v>0</v>
      </c>
      <c r="EE22" s="207">
        <v>2.5499999999999998E-2</v>
      </c>
      <c r="EF22" s="199" t="s">
        <v>118</v>
      </c>
      <c r="EG22" s="200">
        <f t="shared" si="20"/>
        <v>0</v>
      </c>
    </row>
    <row r="23" spans="2:137" ht="28.5" customHeight="1">
      <c r="B23" s="35"/>
      <c r="C23" s="642"/>
      <c r="D23" s="644"/>
      <c r="E23" s="597" t="s">
        <v>32</v>
      </c>
      <c r="F23" s="599"/>
      <c r="G23" s="598"/>
      <c r="H23" s="359">
        <f>算定報告様式①!BD23</f>
        <v>0</v>
      </c>
      <c r="I23" s="209" t="s">
        <v>22</v>
      </c>
      <c r="J23" s="205">
        <v>29.4</v>
      </c>
      <c r="K23" s="204" t="s">
        <v>97</v>
      </c>
      <c r="L23" s="206">
        <f t="shared" si="21"/>
        <v>0</v>
      </c>
      <c r="M23" s="579"/>
      <c r="N23" s="197">
        <f t="shared" si="22"/>
        <v>0</v>
      </c>
      <c r="O23" s="417">
        <v>2.9399999999999999E-2</v>
      </c>
      <c r="P23" s="199" t="s">
        <v>150</v>
      </c>
      <c r="Q23" s="200">
        <f t="shared" si="0"/>
        <v>0</v>
      </c>
      <c r="R23" s="359">
        <f>算定報告様式①!BE23</f>
        <v>0</v>
      </c>
      <c r="S23" s="209" t="s">
        <v>22</v>
      </c>
      <c r="T23" s="205">
        <v>29.4</v>
      </c>
      <c r="U23" s="204" t="s">
        <v>141</v>
      </c>
      <c r="V23" s="206">
        <f t="shared" si="23"/>
        <v>0</v>
      </c>
      <c r="W23" s="579"/>
      <c r="X23" s="197">
        <f t="shared" si="24"/>
        <v>0</v>
      </c>
      <c r="Y23" s="207">
        <v>2.9399999999999999E-2</v>
      </c>
      <c r="Z23" s="199" t="s">
        <v>150</v>
      </c>
      <c r="AA23" s="200">
        <f t="shared" si="1"/>
        <v>0</v>
      </c>
      <c r="AB23" s="359">
        <f>算定報告様式①!BF23</f>
        <v>0</v>
      </c>
      <c r="AC23" s="209" t="s">
        <v>22</v>
      </c>
      <c r="AD23" s="205">
        <v>29.4</v>
      </c>
      <c r="AE23" s="204" t="s">
        <v>141</v>
      </c>
      <c r="AF23" s="206">
        <f t="shared" si="25"/>
        <v>0</v>
      </c>
      <c r="AG23" s="579"/>
      <c r="AH23" s="197">
        <f t="shared" si="26"/>
        <v>0</v>
      </c>
      <c r="AI23" s="207">
        <v>2.9399999999999999E-2</v>
      </c>
      <c r="AJ23" s="199" t="s">
        <v>150</v>
      </c>
      <c r="AK23" s="200">
        <f t="shared" si="2"/>
        <v>0</v>
      </c>
      <c r="AL23" s="359">
        <f>算定報告様式①!BG23</f>
        <v>0</v>
      </c>
      <c r="AM23" s="209" t="s">
        <v>22</v>
      </c>
      <c r="AN23" s="205">
        <v>29.4</v>
      </c>
      <c r="AO23" s="204" t="s">
        <v>141</v>
      </c>
      <c r="AP23" s="206">
        <f t="shared" si="27"/>
        <v>0</v>
      </c>
      <c r="AQ23" s="579"/>
      <c r="AR23" s="197">
        <f t="shared" si="28"/>
        <v>0</v>
      </c>
      <c r="AS23" s="207">
        <v>2.9399999999999999E-2</v>
      </c>
      <c r="AT23" s="199" t="s">
        <v>150</v>
      </c>
      <c r="AU23" s="200">
        <f t="shared" si="3"/>
        <v>0</v>
      </c>
      <c r="AV23" s="359">
        <f>算定報告様式①!BH23</f>
        <v>0</v>
      </c>
      <c r="AW23" s="209" t="s">
        <v>22</v>
      </c>
      <c r="AX23" s="205">
        <v>29.4</v>
      </c>
      <c r="AY23" s="204" t="s">
        <v>141</v>
      </c>
      <c r="AZ23" s="206">
        <f t="shared" si="29"/>
        <v>0</v>
      </c>
      <c r="BA23" s="579"/>
      <c r="BB23" s="197">
        <f t="shared" si="30"/>
        <v>0</v>
      </c>
      <c r="BC23" s="207">
        <v>2.9399999999999999E-2</v>
      </c>
      <c r="BD23" s="199" t="s">
        <v>150</v>
      </c>
      <c r="BE23" s="200">
        <f t="shared" si="4"/>
        <v>0</v>
      </c>
      <c r="BF23" s="359">
        <f>算定報告様式①!BI23</f>
        <v>0</v>
      </c>
      <c r="BG23" s="209" t="s">
        <v>22</v>
      </c>
      <c r="BH23" s="205">
        <v>29.4</v>
      </c>
      <c r="BI23" s="204" t="s">
        <v>141</v>
      </c>
      <c r="BJ23" s="206">
        <f t="shared" si="31"/>
        <v>0</v>
      </c>
      <c r="BK23" s="579"/>
      <c r="BL23" s="197">
        <f t="shared" si="32"/>
        <v>0</v>
      </c>
      <c r="BM23" s="207">
        <v>2.9399999999999999E-2</v>
      </c>
      <c r="BN23" s="199" t="s">
        <v>150</v>
      </c>
      <c r="BO23" s="200">
        <f t="shared" si="5"/>
        <v>0</v>
      </c>
      <c r="BP23" s="359">
        <f>算定報告様式①!BJ23</f>
        <v>0</v>
      </c>
      <c r="BQ23" s="209" t="s">
        <v>22</v>
      </c>
      <c r="BR23" s="205">
        <v>29.4</v>
      </c>
      <c r="BS23" s="204" t="s">
        <v>141</v>
      </c>
      <c r="BT23" s="206">
        <f t="shared" si="33"/>
        <v>0</v>
      </c>
      <c r="BU23" s="579"/>
      <c r="BV23" s="197">
        <f t="shared" si="34"/>
        <v>0</v>
      </c>
      <c r="BW23" s="207">
        <v>2.9399999999999999E-2</v>
      </c>
      <c r="BX23" s="199" t="s">
        <v>150</v>
      </c>
      <c r="BY23" s="200">
        <f t="shared" si="6"/>
        <v>0</v>
      </c>
      <c r="BZ23" s="359">
        <f>算定報告様式①!BK23</f>
        <v>0</v>
      </c>
      <c r="CA23" s="209" t="s">
        <v>22</v>
      </c>
      <c r="CB23" s="205">
        <v>29.4</v>
      </c>
      <c r="CC23" s="204" t="s">
        <v>141</v>
      </c>
      <c r="CD23" s="206">
        <f t="shared" si="35"/>
        <v>0</v>
      </c>
      <c r="CE23" s="579"/>
      <c r="CF23" s="197">
        <f t="shared" si="36"/>
        <v>0</v>
      </c>
      <c r="CG23" s="207">
        <v>2.9399999999999999E-2</v>
      </c>
      <c r="CH23" s="199" t="s">
        <v>150</v>
      </c>
      <c r="CI23" s="200">
        <f t="shared" si="7"/>
        <v>0</v>
      </c>
      <c r="CJ23" s="359">
        <f>算定報告様式①!BL23</f>
        <v>0</v>
      </c>
      <c r="CK23" s="209" t="s">
        <v>22</v>
      </c>
      <c r="CL23" s="205">
        <v>29.4</v>
      </c>
      <c r="CM23" s="204" t="s">
        <v>141</v>
      </c>
      <c r="CN23" s="206">
        <f t="shared" si="37"/>
        <v>0</v>
      </c>
      <c r="CO23" s="579"/>
      <c r="CP23" s="197">
        <f t="shared" si="38"/>
        <v>0</v>
      </c>
      <c r="CQ23" s="207">
        <v>2.9399999999999999E-2</v>
      </c>
      <c r="CR23" s="199" t="s">
        <v>118</v>
      </c>
      <c r="CS23" s="200">
        <f t="shared" si="8"/>
        <v>0</v>
      </c>
      <c r="CT23" s="359">
        <f>算定報告様式①!BM23</f>
        <v>0</v>
      </c>
      <c r="CU23" s="209" t="s">
        <v>22</v>
      </c>
      <c r="CV23" s="205">
        <v>29.4</v>
      </c>
      <c r="CW23" s="204" t="s">
        <v>97</v>
      </c>
      <c r="CX23" s="206">
        <f t="shared" si="9"/>
        <v>0</v>
      </c>
      <c r="CY23" s="579"/>
      <c r="CZ23" s="197">
        <f t="shared" si="10"/>
        <v>0</v>
      </c>
      <c r="DA23" s="207">
        <v>2.9399999999999999E-2</v>
      </c>
      <c r="DB23" s="199" t="s">
        <v>118</v>
      </c>
      <c r="DC23" s="200">
        <f t="shared" si="11"/>
        <v>0</v>
      </c>
      <c r="DD23" s="359">
        <f>算定報告様式①!BN23</f>
        <v>0</v>
      </c>
      <c r="DE23" s="209" t="s">
        <v>22</v>
      </c>
      <c r="DF23" s="205">
        <v>29.4</v>
      </c>
      <c r="DG23" s="204" t="s">
        <v>97</v>
      </c>
      <c r="DH23" s="206">
        <f t="shared" si="12"/>
        <v>0</v>
      </c>
      <c r="DI23" s="579"/>
      <c r="DJ23" s="197">
        <f t="shared" si="13"/>
        <v>0</v>
      </c>
      <c r="DK23" s="207">
        <v>2.9399999999999999E-2</v>
      </c>
      <c r="DL23" s="199" t="s">
        <v>118</v>
      </c>
      <c r="DM23" s="200">
        <f t="shared" si="14"/>
        <v>0</v>
      </c>
      <c r="DN23" s="359">
        <f>算定報告様式①!BO23</f>
        <v>0</v>
      </c>
      <c r="DO23" s="209" t="s">
        <v>22</v>
      </c>
      <c r="DP23" s="205">
        <v>29.4</v>
      </c>
      <c r="DQ23" s="204" t="s">
        <v>97</v>
      </c>
      <c r="DR23" s="206">
        <f t="shared" si="15"/>
        <v>0</v>
      </c>
      <c r="DS23" s="579"/>
      <c r="DT23" s="197">
        <f t="shared" si="16"/>
        <v>0</v>
      </c>
      <c r="DU23" s="207">
        <v>2.9399999999999999E-2</v>
      </c>
      <c r="DV23" s="199" t="s">
        <v>118</v>
      </c>
      <c r="DW23" s="200">
        <f t="shared" si="17"/>
        <v>0</v>
      </c>
      <c r="DX23" s="359">
        <f>算定報告様式①!BP23</f>
        <v>0</v>
      </c>
      <c r="DY23" s="209" t="s">
        <v>22</v>
      </c>
      <c r="DZ23" s="205">
        <v>29.4</v>
      </c>
      <c r="EA23" s="204" t="s">
        <v>97</v>
      </c>
      <c r="EB23" s="206">
        <f t="shared" si="18"/>
        <v>0</v>
      </c>
      <c r="EC23" s="579"/>
      <c r="ED23" s="197">
        <f t="shared" si="19"/>
        <v>0</v>
      </c>
      <c r="EE23" s="207">
        <v>2.9399999999999999E-2</v>
      </c>
      <c r="EF23" s="199" t="s">
        <v>118</v>
      </c>
      <c r="EG23" s="200">
        <f t="shared" si="20"/>
        <v>0</v>
      </c>
    </row>
    <row r="24" spans="2:137" ht="28.5" customHeight="1">
      <c r="B24" s="35"/>
      <c r="C24" s="642"/>
      <c r="D24" s="644"/>
      <c r="E24" s="597" t="s">
        <v>80</v>
      </c>
      <c r="F24" s="599"/>
      <c r="G24" s="598"/>
      <c r="H24" s="359">
        <f>算定報告様式①!BD24</f>
        <v>0</v>
      </c>
      <c r="I24" s="209" t="s">
        <v>22</v>
      </c>
      <c r="J24" s="205">
        <v>37.299999999999997</v>
      </c>
      <c r="K24" s="204" t="s">
        <v>97</v>
      </c>
      <c r="L24" s="206">
        <f t="shared" si="21"/>
        <v>0</v>
      </c>
      <c r="M24" s="579"/>
      <c r="N24" s="197">
        <f t="shared" si="22"/>
        <v>0</v>
      </c>
      <c r="O24" s="417">
        <v>2.0899999999999998E-2</v>
      </c>
      <c r="P24" s="199" t="s">
        <v>150</v>
      </c>
      <c r="Q24" s="200">
        <f t="shared" si="0"/>
        <v>0</v>
      </c>
      <c r="R24" s="359">
        <f>算定報告様式①!BE24</f>
        <v>0</v>
      </c>
      <c r="S24" s="209" t="s">
        <v>22</v>
      </c>
      <c r="T24" s="205">
        <v>37.299999999999997</v>
      </c>
      <c r="U24" s="204" t="s">
        <v>141</v>
      </c>
      <c r="V24" s="206">
        <f t="shared" si="23"/>
        <v>0</v>
      </c>
      <c r="W24" s="579"/>
      <c r="X24" s="197">
        <f t="shared" si="24"/>
        <v>0</v>
      </c>
      <c r="Y24" s="207">
        <v>2.0899999999999998E-2</v>
      </c>
      <c r="Z24" s="199" t="s">
        <v>150</v>
      </c>
      <c r="AA24" s="200">
        <f t="shared" si="1"/>
        <v>0</v>
      </c>
      <c r="AB24" s="359">
        <f>算定報告様式①!BF24</f>
        <v>0</v>
      </c>
      <c r="AC24" s="209" t="s">
        <v>22</v>
      </c>
      <c r="AD24" s="205">
        <v>37.299999999999997</v>
      </c>
      <c r="AE24" s="204" t="s">
        <v>141</v>
      </c>
      <c r="AF24" s="206">
        <f t="shared" si="25"/>
        <v>0</v>
      </c>
      <c r="AG24" s="579"/>
      <c r="AH24" s="197">
        <f t="shared" si="26"/>
        <v>0</v>
      </c>
      <c r="AI24" s="207">
        <v>2.0899999999999998E-2</v>
      </c>
      <c r="AJ24" s="199" t="s">
        <v>150</v>
      </c>
      <c r="AK24" s="200">
        <f t="shared" si="2"/>
        <v>0</v>
      </c>
      <c r="AL24" s="359">
        <f>算定報告様式①!BG24</f>
        <v>0</v>
      </c>
      <c r="AM24" s="209" t="s">
        <v>22</v>
      </c>
      <c r="AN24" s="205">
        <v>37.299999999999997</v>
      </c>
      <c r="AO24" s="204" t="s">
        <v>141</v>
      </c>
      <c r="AP24" s="206">
        <f t="shared" si="27"/>
        <v>0</v>
      </c>
      <c r="AQ24" s="579"/>
      <c r="AR24" s="197">
        <f t="shared" si="28"/>
        <v>0</v>
      </c>
      <c r="AS24" s="207">
        <v>2.0899999999999998E-2</v>
      </c>
      <c r="AT24" s="199" t="s">
        <v>150</v>
      </c>
      <c r="AU24" s="200">
        <f t="shared" si="3"/>
        <v>0</v>
      </c>
      <c r="AV24" s="359">
        <f>算定報告様式①!BH24</f>
        <v>0</v>
      </c>
      <c r="AW24" s="209" t="s">
        <v>22</v>
      </c>
      <c r="AX24" s="205">
        <v>37.299999999999997</v>
      </c>
      <c r="AY24" s="204" t="s">
        <v>141</v>
      </c>
      <c r="AZ24" s="206">
        <f t="shared" si="29"/>
        <v>0</v>
      </c>
      <c r="BA24" s="579"/>
      <c r="BB24" s="197">
        <f t="shared" si="30"/>
        <v>0</v>
      </c>
      <c r="BC24" s="207">
        <v>2.0899999999999998E-2</v>
      </c>
      <c r="BD24" s="199" t="s">
        <v>150</v>
      </c>
      <c r="BE24" s="200">
        <f t="shared" si="4"/>
        <v>0</v>
      </c>
      <c r="BF24" s="359">
        <f>算定報告様式①!BI24</f>
        <v>0</v>
      </c>
      <c r="BG24" s="209" t="s">
        <v>22</v>
      </c>
      <c r="BH24" s="205">
        <v>37.299999999999997</v>
      </c>
      <c r="BI24" s="204" t="s">
        <v>141</v>
      </c>
      <c r="BJ24" s="206">
        <f t="shared" si="31"/>
        <v>0</v>
      </c>
      <c r="BK24" s="579"/>
      <c r="BL24" s="197">
        <f t="shared" si="32"/>
        <v>0</v>
      </c>
      <c r="BM24" s="207">
        <v>2.0899999999999998E-2</v>
      </c>
      <c r="BN24" s="199" t="s">
        <v>150</v>
      </c>
      <c r="BO24" s="200">
        <f t="shared" si="5"/>
        <v>0</v>
      </c>
      <c r="BP24" s="359">
        <f>算定報告様式①!BJ24</f>
        <v>0</v>
      </c>
      <c r="BQ24" s="209" t="s">
        <v>22</v>
      </c>
      <c r="BR24" s="205">
        <v>37.299999999999997</v>
      </c>
      <c r="BS24" s="204" t="s">
        <v>141</v>
      </c>
      <c r="BT24" s="206">
        <f t="shared" si="33"/>
        <v>0</v>
      </c>
      <c r="BU24" s="579"/>
      <c r="BV24" s="197">
        <f t="shared" si="34"/>
        <v>0</v>
      </c>
      <c r="BW24" s="207">
        <v>2.0899999999999998E-2</v>
      </c>
      <c r="BX24" s="199" t="s">
        <v>150</v>
      </c>
      <c r="BY24" s="200">
        <f t="shared" si="6"/>
        <v>0</v>
      </c>
      <c r="BZ24" s="359">
        <f>算定報告様式①!BK24</f>
        <v>0</v>
      </c>
      <c r="CA24" s="209" t="s">
        <v>22</v>
      </c>
      <c r="CB24" s="205">
        <v>37.299999999999997</v>
      </c>
      <c r="CC24" s="204" t="s">
        <v>141</v>
      </c>
      <c r="CD24" s="206">
        <f t="shared" si="35"/>
        <v>0</v>
      </c>
      <c r="CE24" s="579"/>
      <c r="CF24" s="197">
        <f t="shared" si="36"/>
        <v>0</v>
      </c>
      <c r="CG24" s="207">
        <v>2.0899999999999998E-2</v>
      </c>
      <c r="CH24" s="199" t="s">
        <v>150</v>
      </c>
      <c r="CI24" s="200">
        <f t="shared" si="7"/>
        <v>0</v>
      </c>
      <c r="CJ24" s="359">
        <f>算定報告様式①!BL24</f>
        <v>0</v>
      </c>
      <c r="CK24" s="209" t="s">
        <v>22</v>
      </c>
      <c r="CL24" s="205">
        <v>37.299999999999997</v>
      </c>
      <c r="CM24" s="204" t="s">
        <v>141</v>
      </c>
      <c r="CN24" s="206">
        <f t="shared" si="37"/>
        <v>0</v>
      </c>
      <c r="CO24" s="579"/>
      <c r="CP24" s="197">
        <f t="shared" si="38"/>
        <v>0</v>
      </c>
      <c r="CQ24" s="207">
        <v>2.0899999999999998E-2</v>
      </c>
      <c r="CR24" s="199" t="s">
        <v>118</v>
      </c>
      <c r="CS24" s="200">
        <f t="shared" si="8"/>
        <v>0</v>
      </c>
      <c r="CT24" s="359">
        <f>算定報告様式①!BM24</f>
        <v>0</v>
      </c>
      <c r="CU24" s="209" t="s">
        <v>22</v>
      </c>
      <c r="CV24" s="205">
        <v>37.299999999999997</v>
      </c>
      <c r="CW24" s="204" t="s">
        <v>97</v>
      </c>
      <c r="CX24" s="206">
        <f t="shared" si="9"/>
        <v>0</v>
      </c>
      <c r="CY24" s="579"/>
      <c r="CZ24" s="197">
        <f t="shared" si="10"/>
        <v>0</v>
      </c>
      <c r="DA24" s="207">
        <v>2.0899999999999998E-2</v>
      </c>
      <c r="DB24" s="199" t="s">
        <v>118</v>
      </c>
      <c r="DC24" s="200">
        <f t="shared" si="11"/>
        <v>0</v>
      </c>
      <c r="DD24" s="359">
        <f>算定報告様式①!BN24</f>
        <v>0</v>
      </c>
      <c r="DE24" s="209" t="s">
        <v>22</v>
      </c>
      <c r="DF24" s="205">
        <v>37.299999999999997</v>
      </c>
      <c r="DG24" s="204" t="s">
        <v>97</v>
      </c>
      <c r="DH24" s="206">
        <f t="shared" si="12"/>
        <v>0</v>
      </c>
      <c r="DI24" s="579"/>
      <c r="DJ24" s="197">
        <f t="shared" si="13"/>
        <v>0</v>
      </c>
      <c r="DK24" s="207">
        <v>2.0899999999999998E-2</v>
      </c>
      <c r="DL24" s="199" t="s">
        <v>118</v>
      </c>
      <c r="DM24" s="200">
        <f t="shared" si="14"/>
        <v>0</v>
      </c>
      <c r="DN24" s="359">
        <f>算定報告様式①!BO24</f>
        <v>0</v>
      </c>
      <c r="DO24" s="209" t="s">
        <v>22</v>
      </c>
      <c r="DP24" s="205">
        <v>37.299999999999997</v>
      </c>
      <c r="DQ24" s="204" t="s">
        <v>97</v>
      </c>
      <c r="DR24" s="206">
        <f t="shared" si="15"/>
        <v>0</v>
      </c>
      <c r="DS24" s="579"/>
      <c r="DT24" s="197">
        <f t="shared" si="16"/>
        <v>0</v>
      </c>
      <c r="DU24" s="207">
        <v>2.0899999999999998E-2</v>
      </c>
      <c r="DV24" s="199" t="s">
        <v>118</v>
      </c>
      <c r="DW24" s="200">
        <f t="shared" si="17"/>
        <v>0</v>
      </c>
      <c r="DX24" s="359">
        <f>算定報告様式①!BP24</f>
        <v>0</v>
      </c>
      <c r="DY24" s="209" t="s">
        <v>22</v>
      </c>
      <c r="DZ24" s="205">
        <v>37.299999999999997</v>
      </c>
      <c r="EA24" s="204" t="s">
        <v>97</v>
      </c>
      <c r="EB24" s="206">
        <f t="shared" si="18"/>
        <v>0</v>
      </c>
      <c r="EC24" s="579"/>
      <c r="ED24" s="197">
        <f t="shared" si="19"/>
        <v>0</v>
      </c>
      <c r="EE24" s="207">
        <v>2.0899999999999998E-2</v>
      </c>
      <c r="EF24" s="199" t="s">
        <v>118</v>
      </c>
      <c r="EG24" s="200">
        <f t="shared" si="20"/>
        <v>0</v>
      </c>
    </row>
    <row r="25" spans="2:137" ht="28.5" customHeight="1">
      <c r="B25" s="35"/>
      <c r="C25" s="642"/>
      <c r="D25" s="644"/>
      <c r="E25" s="597" t="s">
        <v>33</v>
      </c>
      <c r="F25" s="599"/>
      <c r="G25" s="598"/>
      <c r="H25" s="359">
        <f>算定報告様式①!BD25</f>
        <v>0</v>
      </c>
      <c r="I25" s="210" t="s">
        <v>404</v>
      </c>
      <c r="J25" s="205">
        <v>21.1</v>
      </c>
      <c r="K25" s="199" t="s">
        <v>405</v>
      </c>
      <c r="L25" s="206">
        <f t="shared" si="21"/>
        <v>0</v>
      </c>
      <c r="M25" s="579"/>
      <c r="N25" s="197">
        <f t="shared" si="22"/>
        <v>0</v>
      </c>
      <c r="O25" s="418">
        <v>1.0999999999999999E-2</v>
      </c>
      <c r="P25" s="199" t="s">
        <v>150</v>
      </c>
      <c r="Q25" s="200">
        <f t="shared" si="0"/>
        <v>0</v>
      </c>
      <c r="R25" s="359">
        <f>算定報告様式①!BE25</f>
        <v>0</v>
      </c>
      <c r="S25" s="210" t="s">
        <v>404</v>
      </c>
      <c r="T25" s="205">
        <v>21.1</v>
      </c>
      <c r="U25" s="199" t="s">
        <v>381</v>
      </c>
      <c r="V25" s="206">
        <f t="shared" si="23"/>
        <v>0</v>
      </c>
      <c r="W25" s="579"/>
      <c r="X25" s="197">
        <f t="shared" si="24"/>
        <v>0</v>
      </c>
      <c r="Y25" s="207">
        <v>1.0999999999999999E-2</v>
      </c>
      <c r="Z25" s="199" t="s">
        <v>150</v>
      </c>
      <c r="AA25" s="200">
        <f t="shared" si="1"/>
        <v>0</v>
      </c>
      <c r="AB25" s="359">
        <f>算定報告様式①!BF25</f>
        <v>0</v>
      </c>
      <c r="AC25" s="210" t="s">
        <v>404</v>
      </c>
      <c r="AD25" s="205">
        <v>21.1</v>
      </c>
      <c r="AE25" s="199" t="s">
        <v>381</v>
      </c>
      <c r="AF25" s="206">
        <f t="shared" si="25"/>
        <v>0</v>
      </c>
      <c r="AG25" s="579"/>
      <c r="AH25" s="197">
        <f t="shared" si="26"/>
        <v>0</v>
      </c>
      <c r="AI25" s="207">
        <v>1.0999999999999999E-2</v>
      </c>
      <c r="AJ25" s="199" t="s">
        <v>150</v>
      </c>
      <c r="AK25" s="200">
        <f t="shared" si="2"/>
        <v>0</v>
      </c>
      <c r="AL25" s="359">
        <f>算定報告様式①!BG25</f>
        <v>0</v>
      </c>
      <c r="AM25" s="210" t="s">
        <v>404</v>
      </c>
      <c r="AN25" s="205">
        <v>21.1</v>
      </c>
      <c r="AO25" s="199" t="s">
        <v>381</v>
      </c>
      <c r="AP25" s="206">
        <f t="shared" si="27"/>
        <v>0</v>
      </c>
      <c r="AQ25" s="579"/>
      <c r="AR25" s="197">
        <f t="shared" si="28"/>
        <v>0</v>
      </c>
      <c r="AS25" s="207">
        <v>1.0999999999999999E-2</v>
      </c>
      <c r="AT25" s="199" t="s">
        <v>150</v>
      </c>
      <c r="AU25" s="200">
        <f t="shared" si="3"/>
        <v>0</v>
      </c>
      <c r="AV25" s="359">
        <f>算定報告様式①!BH25</f>
        <v>0</v>
      </c>
      <c r="AW25" s="210" t="s">
        <v>404</v>
      </c>
      <c r="AX25" s="205">
        <v>21.1</v>
      </c>
      <c r="AY25" s="199" t="s">
        <v>381</v>
      </c>
      <c r="AZ25" s="206">
        <f t="shared" si="29"/>
        <v>0</v>
      </c>
      <c r="BA25" s="579"/>
      <c r="BB25" s="197">
        <f t="shared" si="30"/>
        <v>0</v>
      </c>
      <c r="BC25" s="207">
        <v>1.0999999999999999E-2</v>
      </c>
      <c r="BD25" s="199" t="s">
        <v>150</v>
      </c>
      <c r="BE25" s="200">
        <f t="shared" si="4"/>
        <v>0</v>
      </c>
      <c r="BF25" s="359">
        <f>算定報告様式①!BI25</f>
        <v>0</v>
      </c>
      <c r="BG25" s="210" t="s">
        <v>404</v>
      </c>
      <c r="BH25" s="205">
        <v>21.1</v>
      </c>
      <c r="BI25" s="199" t="s">
        <v>381</v>
      </c>
      <c r="BJ25" s="206">
        <f t="shared" si="31"/>
        <v>0</v>
      </c>
      <c r="BK25" s="579"/>
      <c r="BL25" s="197">
        <f t="shared" si="32"/>
        <v>0</v>
      </c>
      <c r="BM25" s="207">
        <v>1.0999999999999999E-2</v>
      </c>
      <c r="BN25" s="199" t="s">
        <v>150</v>
      </c>
      <c r="BO25" s="200">
        <f t="shared" si="5"/>
        <v>0</v>
      </c>
      <c r="BP25" s="359">
        <f>算定報告様式①!BJ25</f>
        <v>0</v>
      </c>
      <c r="BQ25" s="210" t="s">
        <v>404</v>
      </c>
      <c r="BR25" s="205">
        <v>21.1</v>
      </c>
      <c r="BS25" s="199" t="s">
        <v>381</v>
      </c>
      <c r="BT25" s="206">
        <f t="shared" si="33"/>
        <v>0</v>
      </c>
      <c r="BU25" s="579"/>
      <c r="BV25" s="197">
        <f t="shared" si="34"/>
        <v>0</v>
      </c>
      <c r="BW25" s="207">
        <v>1.0999999999999999E-2</v>
      </c>
      <c r="BX25" s="199" t="s">
        <v>150</v>
      </c>
      <c r="BY25" s="200">
        <f t="shared" si="6"/>
        <v>0</v>
      </c>
      <c r="BZ25" s="359">
        <f>算定報告様式①!BK25</f>
        <v>0</v>
      </c>
      <c r="CA25" s="210" t="s">
        <v>404</v>
      </c>
      <c r="CB25" s="205">
        <v>21.1</v>
      </c>
      <c r="CC25" s="199" t="s">
        <v>381</v>
      </c>
      <c r="CD25" s="206">
        <f t="shared" si="35"/>
        <v>0</v>
      </c>
      <c r="CE25" s="579"/>
      <c r="CF25" s="197">
        <f t="shared" si="36"/>
        <v>0</v>
      </c>
      <c r="CG25" s="207">
        <v>1.0999999999999999E-2</v>
      </c>
      <c r="CH25" s="199" t="s">
        <v>150</v>
      </c>
      <c r="CI25" s="200">
        <f t="shared" si="7"/>
        <v>0</v>
      </c>
      <c r="CJ25" s="359">
        <f>算定報告様式①!BL25</f>
        <v>0</v>
      </c>
      <c r="CK25" s="210" t="s">
        <v>404</v>
      </c>
      <c r="CL25" s="205">
        <v>21.1</v>
      </c>
      <c r="CM25" s="199" t="s">
        <v>381</v>
      </c>
      <c r="CN25" s="206">
        <f t="shared" si="37"/>
        <v>0</v>
      </c>
      <c r="CO25" s="579"/>
      <c r="CP25" s="197">
        <f t="shared" si="38"/>
        <v>0</v>
      </c>
      <c r="CQ25" s="207">
        <v>1.0999999999999999E-2</v>
      </c>
      <c r="CR25" s="199" t="s">
        <v>118</v>
      </c>
      <c r="CS25" s="200">
        <f t="shared" si="8"/>
        <v>0</v>
      </c>
      <c r="CT25" s="359">
        <f>算定報告様式①!BM25</f>
        <v>0</v>
      </c>
      <c r="CU25" s="210" t="s">
        <v>404</v>
      </c>
      <c r="CV25" s="205">
        <v>21.1</v>
      </c>
      <c r="CW25" s="199" t="s">
        <v>405</v>
      </c>
      <c r="CX25" s="206">
        <f t="shared" si="9"/>
        <v>0</v>
      </c>
      <c r="CY25" s="579"/>
      <c r="CZ25" s="197">
        <f t="shared" si="10"/>
        <v>0</v>
      </c>
      <c r="DA25" s="207">
        <v>1.0999999999999999E-2</v>
      </c>
      <c r="DB25" s="199" t="s">
        <v>118</v>
      </c>
      <c r="DC25" s="200">
        <f t="shared" si="11"/>
        <v>0</v>
      </c>
      <c r="DD25" s="359">
        <f>算定報告様式①!BN25</f>
        <v>0</v>
      </c>
      <c r="DE25" s="210" t="s">
        <v>404</v>
      </c>
      <c r="DF25" s="205">
        <v>21.1</v>
      </c>
      <c r="DG25" s="199" t="s">
        <v>405</v>
      </c>
      <c r="DH25" s="206">
        <f t="shared" si="12"/>
        <v>0</v>
      </c>
      <c r="DI25" s="579"/>
      <c r="DJ25" s="197">
        <f t="shared" si="13"/>
        <v>0</v>
      </c>
      <c r="DK25" s="207">
        <v>1.0999999999999999E-2</v>
      </c>
      <c r="DL25" s="199" t="s">
        <v>118</v>
      </c>
      <c r="DM25" s="200">
        <f t="shared" si="14"/>
        <v>0</v>
      </c>
      <c r="DN25" s="359">
        <f>算定報告様式①!BO25</f>
        <v>0</v>
      </c>
      <c r="DO25" s="210" t="s">
        <v>404</v>
      </c>
      <c r="DP25" s="205">
        <v>21.1</v>
      </c>
      <c r="DQ25" s="199" t="s">
        <v>405</v>
      </c>
      <c r="DR25" s="206">
        <f t="shared" si="15"/>
        <v>0</v>
      </c>
      <c r="DS25" s="579"/>
      <c r="DT25" s="197">
        <f t="shared" si="16"/>
        <v>0</v>
      </c>
      <c r="DU25" s="207">
        <v>1.0999999999999999E-2</v>
      </c>
      <c r="DV25" s="199" t="s">
        <v>118</v>
      </c>
      <c r="DW25" s="200">
        <f t="shared" si="17"/>
        <v>0</v>
      </c>
      <c r="DX25" s="359">
        <f>算定報告様式①!BP25</f>
        <v>0</v>
      </c>
      <c r="DY25" s="210" t="s">
        <v>404</v>
      </c>
      <c r="DZ25" s="205">
        <v>21.1</v>
      </c>
      <c r="EA25" s="199" t="s">
        <v>405</v>
      </c>
      <c r="EB25" s="206">
        <f t="shared" si="18"/>
        <v>0</v>
      </c>
      <c r="EC25" s="579"/>
      <c r="ED25" s="197">
        <f t="shared" si="19"/>
        <v>0</v>
      </c>
      <c r="EE25" s="207">
        <v>1.0999999999999999E-2</v>
      </c>
      <c r="EF25" s="199" t="s">
        <v>118</v>
      </c>
      <c r="EG25" s="200">
        <f t="shared" si="20"/>
        <v>0</v>
      </c>
    </row>
    <row r="26" spans="2:137" ht="28.5" customHeight="1">
      <c r="B26" s="35"/>
      <c r="C26" s="642"/>
      <c r="D26" s="644"/>
      <c r="E26" s="597" t="s">
        <v>34</v>
      </c>
      <c r="F26" s="599"/>
      <c r="G26" s="598"/>
      <c r="H26" s="359">
        <f>算定報告様式①!BD26</f>
        <v>0</v>
      </c>
      <c r="I26" s="210" t="s">
        <v>404</v>
      </c>
      <c r="J26" s="205">
        <v>3.41</v>
      </c>
      <c r="K26" s="199" t="s">
        <v>405</v>
      </c>
      <c r="L26" s="206">
        <f t="shared" si="21"/>
        <v>0</v>
      </c>
      <c r="M26" s="579"/>
      <c r="N26" s="197">
        <f t="shared" si="22"/>
        <v>0</v>
      </c>
      <c r="O26" s="418">
        <v>2.63E-2</v>
      </c>
      <c r="P26" s="199" t="s">
        <v>150</v>
      </c>
      <c r="Q26" s="200">
        <f t="shared" si="0"/>
        <v>0</v>
      </c>
      <c r="R26" s="359">
        <f>算定報告様式①!BE26</f>
        <v>0</v>
      </c>
      <c r="S26" s="210" t="s">
        <v>404</v>
      </c>
      <c r="T26" s="205">
        <v>3.41</v>
      </c>
      <c r="U26" s="199" t="s">
        <v>381</v>
      </c>
      <c r="V26" s="206">
        <f t="shared" si="23"/>
        <v>0</v>
      </c>
      <c r="W26" s="579"/>
      <c r="X26" s="197">
        <f t="shared" si="24"/>
        <v>0</v>
      </c>
      <c r="Y26" s="418">
        <v>2.63E-2</v>
      </c>
      <c r="Z26" s="199" t="s">
        <v>150</v>
      </c>
      <c r="AA26" s="200">
        <f t="shared" si="1"/>
        <v>0</v>
      </c>
      <c r="AB26" s="359">
        <f>算定報告様式①!BF26</f>
        <v>0</v>
      </c>
      <c r="AC26" s="210" t="s">
        <v>404</v>
      </c>
      <c r="AD26" s="205">
        <v>3.41</v>
      </c>
      <c r="AE26" s="199" t="s">
        <v>381</v>
      </c>
      <c r="AF26" s="206">
        <f t="shared" si="25"/>
        <v>0</v>
      </c>
      <c r="AG26" s="579"/>
      <c r="AH26" s="197">
        <f t="shared" si="26"/>
        <v>0</v>
      </c>
      <c r="AI26" s="418">
        <v>2.63E-2</v>
      </c>
      <c r="AJ26" s="199" t="s">
        <v>150</v>
      </c>
      <c r="AK26" s="200">
        <f t="shared" si="2"/>
        <v>0</v>
      </c>
      <c r="AL26" s="359">
        <f>算定報告様式①!BG26</f>
        <v>0</v>
      </c>
      <c r="AM26" s="210" t="s">
        <v>404</v>
      </c>
      <c r="AN26" s="205">
        <v>3.41</v>
      </c>
      <c r="AO26" s="199" t="s">
        <v>381</v>
      </c>
      <c r="AP26" s="206">
        <f t="shared" si="27"/>
        <v>0</v>
      </c>
      <c r="AQ26" s="579"/>
      <c r="AR26" s="197">
        <f t="shared" si="28"/>
        <v>0</v>
      </c>
      <c r="AS26" s="418">
        <v>2.63E-2</v>
      </c>
      <c r="AT26" s="199" t="s">
        <v>150</v>
      </c>
      <c r="AU26" s="200">
        <f t="shared" si="3"/>
        <v>0</v>
      </c>
      <c r="AV26" s="359">
        <f>算定報告様式①!BH26</f>
        <v>0</v>
      </c>
      <c r="AW26" s="210" t="s">
        <v>404</v>
      </c>
      <c r="AX26" s="205">
        <v>3.41</v>
      </c>
      <c r="AY26" s="199" t="s">
        <v>381</v>
      </c>
      <c r="AZ26" s="206">
        <f t="shared" si="29"/>
        <v>0</v>
      </c>
      <c r="BA26" s="579"/>
      <c r="BB26" s="197">
        <f t="shared" si="30"/>
        <v>0</v>
      </c>
      <c r="BC26" s="418">
        <v>2.63E-2</v>
      </c>
      <c r="BD26" s="199" t="s">
        <v>150</v>
      </c>
      <c r="BE26" s="200">
        <f t="shared" si="4"/>
        <v>0</v>
      </c>
      <c r="BF26" s="359">
        <f>算定報告様式①!BI26</f>
        <v>0</v>
      </c>
      <c r="BG26" s="210" t="s">
        <v>404</v>
      </c>
      <c r="BH26" s="205">
        <v>3.41</v>
      </c>
      <c r="BI26" s="199" t="s">
        <v>381</v>
      </c>
      <c r="BJ26" s="206">
        <f t="shared" si="31"/>
        <v>0</v>
      </c>
      <c r="BK26" s="579"/>
      <c r="BL26" s="197">
        <f t="shared" si="32"/>
        <v>0</v>
      </c>
      <c r="BM26" s="418">
        <v>2.63E-2</v>
      </c>
      <c r="BN26" s="199" t="s">
        <v>150</v>
      </c>
      <c r="BO26" s="200">
        <f t="shared" si="5"/>
        <v>0</v>
      </c>
      <c r="BP26" s="359">
        <f>算定報告様式①!BJ26</f>
        <v>0</v>
      </c>
      <c r="BQ26" s="210" t="s">
        <v>404</v>
      </c>
      <c r="BR26" s="205">
        <v>3.41</v>
      </c>
      <c r="BS26" s="199" t="s">
        <v>381</v>
      </c>
      <c r="BT26" s="206">
        <f t="shared" si="33"/>
        <v>0</v>
      </c>
      <c r="BU26" s="579"/>
      <c r="BV26" s="197">
        <f t="shared" si="34"/>
        <v>0</v>
      </c>
      <c r="BW26" s="418">
        <v>2.63E-2</v>
      </c>
      <c r="BX26" s="199" t="s">
        <v>150</v>
      </c>
      <c r="BY26" s="200">
        <f t="shared" si="6"/>
        <v>0</v>
      </c>
      <c r="BZ26" s="359">
        <f>算定報告様式①!BK26</f>
        <v>0</v>
      </c>
      <c r="CA26" s="210" t="s">
        <v>404</v>
      </c>
      <c r="CB26" s="205">
        <v>3.41</v>
      </c>
      <c r="CC26" s="199" t="s">
        <v>381</v>
      </c>
      <c r="CD26" s="206">
        <f t="shared" si="35"/>
        <v>0</v>
      </c>
      <c r="CE26" s="579"/>
      <c r="CF26" s="197">
        <f t="shared" si="36"/>
        <v>0</v>
      </c>
      <c r="CG26" s="418">
        <v>2.63E-2</v>
      </c>
      <c r="CH26" s="199" t="s">
        <v>150</v>
      </c>
      <c r="CI26" s="200">
        <f t="shared" si="7"/>
        <v>0</v>
      </c>
      <c r="CJ26" s="359">
        <f>算定報告様式①!BL26</f>
        <v>0</v>
      </c>
      <c r="CK26" s="210" t="s">
        <v>404</v>
      </c>
      <c r="CL26" s="205">
        <v>3.41</v>
      </c>
      <c r="CM26" s="199" t="s">
        <v>381</v>
      </c>
      <c r="CN26" s="206">
        <f t="shared" si="37"/>
        <v>0</v>
      </c>
      <c r="CO26" s="579"/>
      <c r="CP26" s="197">
        <f t="shared" si="38"/>
        <v>0</v>
      </c>
      <c r="CQ26" s="418">
        <v>2.63E-2</v>
      </c>
      <c r="CR26" s="199" t="s">
        <v>118</v>
      </c>
      <c r="CS26" s="200">
        <f t="shared" si="8"/>
        <v>0</v>
      </c>
      <c r="CT26" s="359">
        <f>算定報告様式①!BM26</f>
        <v>0</v>
      </c>
      <c r="CU26" s="210" t="s">
        <v>404</v>
      </c>
      <c r="CV26" s="205">
        <v>3.41</v>
      </c>
      <c r="CW26" s="199" t="s">
        <v>405</v>
      </c>
      <c r="CX26" s="206">
        <f t="shared" si="9"/>
        <v>0</v>
      </c>
      <c r="CY26" s="579"/>
      <c r="CZ26" s="197">
        <f t="shared" si="10"/>
        <v>0</v>
      </c>
      <c r="DA26" s="418">
        <v>2.63E-2</v>
      </c>
      <c r="DB26" s="199" t="s">
        <v>118</v>
      </c>
      <c r="DC26" s="200">
        <f t="shared" si="11"/>
        <v>0</v>
      </c>
      <c r="DD26" s="359">
        <f>算定報告様式①!BN26</f>
        <v>0</v>
      </c>
      <c r="DE26" s="210" t="s">
        <v>404</v>
      </c>
      <c r="DF26" s="205">
        <v>3.41</v>
      </c>
      <c r="DG26" s="199" t="s">
        <v>405</v>
      </c>
      <c r="DH26" s="206">
        <f t="shared" si="12"/>
        <v>0</v>
      </c>
      <c r="DI26" s="579"/>
      <c r="DJ26" s="197">
        <f t="shared" si="13"/>
        <v>0</v>
      </c>
      <c r="DK26" s="418">
        <v>2.63E-2</v>
      </c>
      <c r="DL26" s="199" t="s">
        <v>118</v>
      </c>
      <c r="DM26" s="200">
        <f t="shared" si="14"/>
        <v>0</v>
      </c>
      <c r="DN26" s="359">
        <f>算定報告様式①!BO26</f>
        <v>0</v>
      </c>
      <c r="DO26" s="210" t="s">
        <v>404</v>
      </c>
      <c r="DP26" s="205">
        <v>3.41</v>
      </c>
      <c r="DQ26" s="199" t="s">
        <v>405</v>
      </c>
      <c r="DR26" s="206">
        <f t="shared" si="15"/>
        <v>0</v>
      </c>
      <c r="DS26" s="579"/>
      <c r="DT26" s="197">
        <f t="shared" si="16"/>
        <v>0</v>
      </c>
      <c r="DU26" s="418">
        <v>2.63E-2</v>
      </c>
      <c r="DV26" s="199" t="s">
        <v>118</v>
      </c>
      <c r="DW26" s="200">
        <f t="shared" si="17"/>
        <v>0</v>
      </c>
      <c r="DX26" s="359">
        <f>算定報告様式①!BP26</f>
        <v>0</v>
      </c>
      <c r="DY26" s="210" t="s">
        <v>404</v>
      </c>
      <c r="DZ26" s="205">
        <v>3.41</v>
      </c>
      <c r="EA26" s="199" t="s">
        <v>405</v>
      </c>
      <c r="EB26" s="206">
        <f t="shared" si="18"/>
        <v>0</v>
      </c>
      <c r="EC26" s="579"/>
      <c r="ED26" s="197">
        <f t="shared" si="19"/>
        <v>0</v>
      </c>
      <c r="EE26" s="418">
        <v>2.63E-2</v>
      </c>
      <c r="EF26" s="199" t="s">
        <v>118</v>
      </c>
      <c r="EG26" s="200">
        <f t="shared" si="20"/>
        <v>0</v>
      </c>
    </row>
    <row r="27" spans="2:137" ht="28.5" customHeight="1">
      <c r="B27" s="35"/>
      <c r="C27" s="642"/>
      <c r="D27" s="644"/>
      <c r="E27" s="597" t="s">
        <v>35</v>
      </c>
      <c r="F27" s="599"/>
      <c r="G27" s="598"/>
      <c r="H27" s="359">
        <f>算定報告様式①!BD27</f>
        <v>0</v>
      </c>
      <c r="I27" s="210" t="s">
        <v>404</v>
      </c>
      <c r="J27" s="205">
        <v>8.41</v>
      </c>
      <c r="K27" s="199" t="s">
        <v>405</v>
      </c>
      <c r="L27" s="206">
        <f t="shared" si="21"/>
        <v>0</v>
      </c>
      <c r="M27" s="579"/>
      <c r="N27" s="197">
        <f t="shared" si="22"/>
        <v>0</v>
      </c>
      <c r="O27" s="418">
        <v>3.8399999999999997E-2</v>
      </c>
      <c r="P27" s="199" t="s">
        <v>150</v>
      </c>
      <c r="Q27" s="200">
        <f t="shared" si="0"/>
        <v>0</v>
      </c>
      <c r="R27" s="359">
        <f>算定報告様式①!BE27</f>
        <v>0</v>
      </c>
      <c r="S27" s="210" t="s">
        <v>404</v>
      </c>
      <c r="T27" s="205">
        <v>8.41</v>
      </c>
      <c r="U27" s="199" t="s">
        <v>381</v>
      </c>
      <c r="V27" s="206">
        <f t="shared" si="23"/>
        <v>0</v>
      </c>
      <c r="W27" s="579"/>
      <c r="X27" s="197">
        <f t="shared" si="24"/>
        <v>0</v>
      </c>
      <c r="Y27" s="207">
        <v>3.8399999999999997E-2</v>
      </c>
      <c r="Z27" s="199" t="s">
        <v>150</v>
      </c>
      <c r="AA27" s="200">
        <f t="shared" si="1"/>
        <v>0</v>
      </c>
      <c r="AB27" s="359">
        <f>算定報告様式①!BF27</f>
        <v>0</v>
      </c>
      <c r="AC27" s="210" t="s">
        <v>404</v>
      </c>
      <c r="AD27" s="205">
        <v>8.41</v>
      </c>
      <c r="AE27" s="199" t="s">
        <v>381</v>
      </c>
      <c r="AF27" s="206">
        <f t="shared" si="25"/>
        <v>0</v>
      </c>
      <c r="AG27" s="579"/>
      <c r="AH27" s="197">
        <f t="shared" si="26"/>
        <v>0</v>
      </c>
      <c r="AI27" s="207">
        <v>3.8399999999999997E-2</v>
      </c>
      <c r="AJ27" s="199" t="s">
        <v>150</v>
      </c>
      <c r="AK27" s="200">
        <f t="shared" si="2"/>
        <v>0</v>
      </c>
      <c r="AL27" s="359">
        <f>算定報告様式①!BG27</f>
        <v>0</v>
      </c>
      <c r="AM27" s="210" t="s">
        <v>404</v>
      </c>
      <c r="AN27" s="205">
        <v>8.41</v>
      </c>
      <c r="AO27" s="199" t="s">
        <v>381</v>
      </c>
      <c r="AP27" s="206">
        <f t="shared" si="27"/>
        <v>0</v>
      </c>
      <c r="AQ27" s="579"/>
      <c r="AR27" s="197">
        <f t="shared" si="28"/>
        <v>0</v>
      </c>
      <c r="AS27" s="207">
        <v>3.8399999999999997E-2</v>
      </c>
      <c r="AT27" s="199" t="s">
        <v>150</v>
      </c>
      <c r="AU27" s="200">
        <f t="shared" si="3"/>
        <v>0</v>
      </c>
      <c r="AV27" s="359">
        <f>算定報告様式①!BH27</f>
        <v>0</v>
      </c>
      <c r="AW27" s="210" t="s">
        <v>404</v>
      </c>
      <c r="AX27" s="205">
        <v>8.41</v>
      </c>
      <c r="AY27" s="199" t="s">
        <v>381</v>
      </c>
      <c r="AZ27" s="206">
        <f t="shared" si="29"/>
        <v>0</v>
      </c>
      <c r="BA27" s="579"/>
      <c r="BB27" s="197">
        <f t="shared" si="30"/>
        <v>0</v>
      </c>
      <c r="BC27" s="207">
        <v>3.8399999999999997E-2</v>
      </c>
      <c r="BD27" s="199" t="s">
        <v>150</v>
      </c>
      <c r="BE27" s="200">
        <f t="shared" si="4"/>
        <v>0</v>
      </c>
      <c r="BF27" s="359">
        <f>算定報告様式①!BI27</f>
        <v>0</v>
      </c>
      <c r="BG27" s="210" t="s">
        <v>404</v>
      </c>
      <c r="BH27" s="205">
        <v>8.41</v>
      </c>
      <c r="BI27" s="199" t="s">
        <v>381</v>
      </c>
      <c r="BJ27" s="206">
        <f t="shared" si="31"/>
        <v>0</v>
      </c>
      <c r="BK27" s="579"/>
      <c r="BL27" s="197">
        <f t="shared" si="32"/>
        <v>0</v>
      </c>
      <c r="BM27" s="207">
        <v>3.8399999999999997E-2</v>
      </c>
      <c r="BN27" s="199" t="s">
        <v>150</v>
      </c>
      <c r="BO27" s="200">
        <f t="shared" si="5"/>
        <v>0</v>
      </c>
      <c r="BP27" s="359">
        <f>算定報告様式①!BJ27</f>
        <v>0</v>
      </c>
      <c r="BQ27" s="210" t="s">
        <v>404</v>
      </c>
      <c r="BR27" s="205">
        <v>8.41</v>
      </c>
      <c r="BS27" s="199" t="s">
        <v>381</v>
      </c>
      <c r="BT27" s="206">
        <f t="shared" si="33"/>
        <v>0</v>
      </c>
      <c r="BU27" s="579"/>
      <c r="BV27" s="197">
        <f t="shared" si="34"/>
        <v>0</v>
      </c>
      <c r="BW27" s="207">
        <v>3.8399999999999997E-2</v>
      </c>
      <c r="BX27" s="199" t="s">
        <v>150</v>
      </c>
      <c r="BY27" s="200">
        <f t="shared" si="6"/>
        <v>0</v>
      </c>
      <c r="BZ27" s="359">
        <f>算定報告様式①!BK27</f>
        <v>0</v>
      </c>
      <c r="CA27" s="210" t="s">
        <v>404</v>
      </c>
      <c r="CB27" s="205">
        <v>8.41</v>
      </c>
      <c r="CC27" s="199" t="s">
        <v>381</v>
      </c>
      <c r="CD27" s="206">
        <f t="shared" si="35"/>
        <v>0</v>
      </c>
      <c r="CE27" s="579"/>
      <c r="CF27" s="197">
        <f t="shared" si="36"/>
        <v>0</v>
      </c>
      <c r="CG27" s="207">
        <v>3.8399999999999997E-2</v>
      </c>
      <c r="CH27" s="199" t="s">
        <v>150</v>
      </c>
      <c r="CI27" s="200">
        <f t="shared" si="7"/>
        <v>0</v>
      </c>
      <c r="CJ27" s="359">
        <f>算定報告様式①!BL27</f>
        <v>0</v>
      </c>
      <c r="CK27" s="210" t="s">
        <v>404</v>
      </c>
      <c r="CL27" s="205">
        <v>8.41</v>
      </c>
      <c r="CM27" s="199" t="s">
        <v>381</v>
      </c>
      <c r="CN27" s="206">
        <f t="shared" si="37"/>
        <v>0</v>
      </c>
      <c r="CO27" s="579"/>
      <c r="CP27" s="197">
        <f t="shared" si="38"/>
        <v>0</v>
      </c>
      <c r="CQ27" s="207">
        <v>3.8399999999999997E-2</v>
      </c>
      <c r="CR27" s="199" t="s">
        <v>118</v>
      </c>
      <c r="CS27" s="200">
        <f t="shared" si="8"/>
        <v>0</v>
      </c>
      <c r="CT27" s="359">
        <f>算定報告様式①!BM27</f>
        <v>0</v>
      </c>
      <c r="CU27" s="210" t="s">
        <v>404</v>
      </c>
      <c r="CV27" s="205">
        <v>8.41</v>
      </c>
      <c r="CW27" s="199" t="s">
        <v>405</v>
      </c>
      <c r="CX27" s="206">
        <f t="shared" si="9"/>
        <v>0</v>
      </c>
      <c r="CY27" s="579"/>
      <c r="CZ27" s="197">
        <f t="shared" si="10"/>
        <v>0</v>
      </c>
      <c r="DA27" s="207">
        <v>3.8399999999999997E-2</v>
      </c>
      <c r="DB27" s="199" t="s">
        <v>118</v>
      </c>
      <c r="DC27" s="200">
        <f t="shared" si="11"/>
        <v>0</v>
      </c>
      <c r="DD27" s="359">
        <f>算定報告様式①!BN27</f>
        <v>0</v>
      </c>
      <c r="DE27" s="210" t="s">
        <v>404</v>
      </c>
      <c r="DF27" s="205">
        <v>8.41</v>
      </c>
      <c r="DG27" s="199" t="s">
        <v>405</v>
      </c>
      <c r="DH27" s="206">
        <f t="shared" si="12"/>
        <v>0</v>
      </c>
      <c r="DI27" s="579"/>
      <c r="DJ27" s="197">
        <f t="shared" si="13"/>
        <v>0</v>
      </c>
      <c r="DK27" s="207">
        <v>3.8399999999999997E-2</v>
      </c>
      <c r="DL27" s="199" t="s">
        <v>118</v>
      </c>
      <c r="DM27" s="200">
        <f t="shared" si="14"/>
        <v>0</v>
      </c>
      <c r="DN27" s="359">
        <f>算定報告様式①!BO27</f>
        <v>0</v>
      </c>
      <c r="DO27" s="210" t="s">
        <v>404</v>
      </c>
      <c r="DP27" s="205">
        <v>8.41</v>
      </c>
      <c r="DQ27" s="199" t="s">
        <v>405</v>
      </c>
      <c r="DR27" s="206">
        <f t="shared" si="15"/>
        <v>0</v>
      </c>
      <c r="DS27" s="579"/>
      <c r="DT27" s="197">
        <f t="shared" si="16"/>
        <v>0</v>
      </c>
      <c r="DU27" s="207">
        <v>3.8399999999999997E-2</v>
      </c>
      <c r="DV27" s="199" t="s">
        <v>118</v>
      </c>
      <c r="DW27" s="200">
        <f t="shared" si="17"/>
        <v>0</v>
      </c>
      <c r="DX27" s="359">
        <f>算定報告様式①!BP27</f>
        <v>0</v>
      </c>
      <c r="DY27" s="210" t="s">
        <v>404</v>
      </c>
      <c r="DZ27" s="205">
        <v>8.41</v>
      </c>
      <c r="EA27" s="199" t="s">
        <v>405</v>
      </c>
      <c r="EB27" s="206">
        <f t="shared" si="18"/>
        <v>0</v>
      </c>
      <c r="EC27" s="579"/>
      <c r="ED27" s="197">
        <f t="shared" si="19"/>
        <v>0</v>
      </c>
      <c r="EE27" s="207">
        <v>3.8399999999999997E-2</v>
      </c>
      <c r="EF27" s="199" t="s">
        <v>118</v>
      </c>
      <c r="EG27" s="200">
        <f t="shared" si="20"/>
        <v>0</v>
      </c>
    </row>
    <row r="28" spans="2:137" ht="28.5" customHeight="1">
      <c r="B28" s="35"/>
      <c r="C28" s="642"/>
      <c r="D28" s="644"/>
      <c r="E28" s="609" t="s">
        <v>36</v>
      </c>
      <c r="F28" s="609" t="s">
        <v>406</v>
      </c>
      <c r="G28" s="211" t="s">
        <v>407</v>
      </c>
      <c r="H28" s="359">
        <f>算定報告様式①!BD28</f>
        <v>0</v>
      </c>
      <c r="I28" s="210" t="s">
        <v>404</v>
      </c>
      <c r="J28" s="205">
        <v>45</v>
      </c>
      <c r="K28" s="199" t="s">
        <v>405</v>
      </c>
      <c r="L28" s="206">
        <f t="shared" si="21"/>
        <v>0</v>
      </c>
      <c r="M28" s="579"/>
      <c r="N28" s="197">
        <f t="shared" si="22"/>
        <v>0</v>
      </c>
      <c r="O28" s="418">
        <v>1.3599999999999999E-2</v>
      </c>
      <c r="P28" s="199" t="s">
        <v>150</v>
      </c>
      <c r="Q28" s="200">
        <f t="shared" si="0"/>
        <v>0</v>
      </c>
      <c r="R28" s="359">
        <f>算定報告様式①!BE28</f>
        <v>0</v>
      </c>
      <c r="S28" s="210" t="s">
        <v>404</v>
      </c>
      <c r="T28" s="205">
        <v>45</v>
      </c>
      <c r="U28" s="199" t="s">
        <v>381</v>
      </c>
      <c r="V28" s="206">
        <f t="shared" si="23"/>
        <v>0</v>
      </c>
      <c r="W28" s="579"/>
      <c r="X28" s="197">
        <f t="shared" si="24"/>
        <v>0</v>
      </c>
      <c r="Y28" s="207">
        <v>1.3599999999999999E-2</v>
      </c>
      <c r="Z28" s="199" t="s">
        <v>150</v>
      </c>
      <c r="AA28" s="200">
        <f t="shared" si="1"/>
        <v>0</v>
      </c>
      <c r="AB28" s="359">
        <f>算定報告様式①!BF28</f>
        <v>0</v>
      </c>
      <c r="AC28" s="210" t="s">
        <v>404</v>
      </c>
      <c r="AD28" s="205">
        <v>45</v>
      </c>
      <c r="AE28" s="199" t="s">
        <v>381</v>
      </c>
      <c r="AF28" s="206">
        <f t="shared" si="25"/>
        <v>0</v>
      </c>
      <c r="AG28" s="579"/>
      <c r="AH28" s="197">
        <f t="shared" si="26"/>
        <v>0</v>
      </c>
      <c r="AI28" s="207">
        <v>1.3599999999999999E-2</v>
      </c>
      <c r="AJ28" s="199" t="s">
        <v>150</v>
      </c>
      <c r="AK28" s="200">
        <f t="shared" si="2"/>
        <v>0</v>
      </c>
      <c r="AL28" s="359">
        <f>算定報告様式①!BG28</f>
        <v>0</v>
      </c>
      <c r="AM28" s="210" t="s">
        <v>404</v>
      </c>
      <c r="AN28" s="205">
        <v>45</v>
      </c>
      <c r="AO28" s="199" t="s">
        <v>381</v>
      </c>
      <c r="AP28" s="206">
        <f t="shared" si="27"/>
        <v>0</v>
      </c>
      <c r="AQ28" s="579"/>
      <c r="AR28" s="197">
        <f t="shared" si="28"/>
        <v>0</v>
      </c>
      <c r="AS28" s="207">
        <v>1.3599999999999999E-2</v>
      </c>
      <c r="AT28" s="199" t="s">
        <v>150</v>
      </c>
      <c r="AU28" s="200">
        <f t="shared" si="3"/>
        <v>0</v>
      </c>
      <c r="AV28" s="359">
        <f>算定報告様式①!BH28</f>
        <v>0</v>
      </c>
      <c r="AW28" s="210" t="s">
        <v>404</v>
      </c>
      <c r="AX28" s="205">
        <v>45</v>
      </c>
      <c r="AY28" s="199" t="s">
        <v>381</v>
      </c>
      <c r="AZ28" s="206">
        <f t="shared" si="29"/>
        <v>0</v>
      </c>
      <c r="BA28" s="579"/>
      <c r="BB28" s="197">
        <f t="shared" si="30"/>
        <v>0</v>
      </c>
      <c r="BC28" s="207">
        <v>1.3599999999999999E-2</v>
      </c>
      <c r="BD28" s="199" t="s">
        <v>150</v>
      </c>
      <c r="BE28" s="200">
        <f t="shared" si="4"/>
        <v>0</v>
      </c>
      <c r="BF28" s="359">
        <f>算定報告様式①!BI28</f>
        <v>0</v>
      </c>
      <c r="BG28" s="210" t="s">
        <v>404</v>
      </c>
      <c r="BH28" s="205">
        <v>45</v>
      </c>
      <c r="BI28" s="199" t="s">
        <v>381</v>
      </c>
      <c r="BJ28" s="206">
        <f t="shared" si="31"/>
        <v>0</v>
      </c>
      <c r="BK28" s="579"/>
      <c r="BL28" s="197">
        <f t="shared" si="32"/>
        <v>0</v>
      </c>
      <c r="BM28" s="207">
        <v>1.3599999999999999E-2</v>
      </c>
      <c r="BN28" s="199" t="s">
        <v>150</v>
      </c>
      <c r="BO28" s="200">
        <f t="shared" si="5"/>
        <v>0</v>
      </c>
      <c r="BP28" s="359">
        <f>算定報告様式①!BJ28</f>
        <v>0</v>
      </c>
      <c r="BQ28" s="210" t="s">
        <v>404</v>
      </c>
      <c r="BR28" s="205">
        <v>45</v>
      </c>
      <c r="BS28" s="199" t="s">
        <v>381</v>
      </c>
      <c r="BT28" s="206">
        <f t="shared" si="33"/>
        <v>0</v>
      </c>
      <c r="BU28" s="579"/>
      <c r="BV28" s="197">
        <f t="shared" si="34"/>
        <v>0</v>
      </c>
      <c r="BW28" s="207">
        <v>1.3599999999999999E-2</v>
      </c>
      <c r="BX28" s="199" t="s">
        <v>150</v>
      </c>
      <c r="BY28" s="200">
        <f t="shared" si="6"/>
        <v>0</v>
      </c>
      <c r="BZ28" s="359">
        <f>算定報告様式①!BK28</f>
        <v>0</v>
      </c>
      <c r="CA28" s="210" t="s">
        <v>404</v>
      </c>
      <c r="CB28" s="205">
        <v>45</v>
      </c>
      <c r="CC28" s="199" t="s">
        <v>381</v>
      </c>
      <c r="CD28" s="206">
        <f t="shared" si="35"/>
        <v>0</v>
      </c>
      <c r="CE28" s="579"/>
      <c r="CF28" s="197">
        <f t="shared" si="36"/>
        <v>0</v>
      </c>
      <c r="CG28" s="207">
        <v>1.3599999999999999E-2</v>
      </c>
      <c r="CH28" s="199" t="s">
        <v>150</v>
      </c>
      <c r="CI28" s="200">
        <f t="shared" si="7"/>
        <v>0</v>
      </c>
      <c r="CJ28" s="359">
        <f>算定報告様式①!BL28</f>
        <v>0</v>
      </c>
      <c r="CK28" s="210" t="s">
        <v>404</v>
      </c>
      <c r="CL28" s="205">
        <v>45</v>
      </c>
      <c r="CM28" s="199" t="s">
        <v>381</v>
      </c>
      <c r="CN28" s="206">
        <f t="shared" si="37"/>
        <v>0</v>
      </c>
      <c r="CO28" s="579"/>
      <c r="CP28" s="197">
        <f t="shared" si="38"/>
        <v>0</v>
      </c>
      <c r="CQ28" s="207">
        <v>1.3599999999999999E-2</v>
      </c>
      <c r="CR28" s="199" t="s">
        <v>118</v>
      </c>
      <c r="CS28" s="200">
        <f t="shared" si="8"/>
        <v>0</v>
      </c>
      <c r="CT28" s="359">
        <f>算定報告様式①!BM28</f>
        <v>0</v>
      </c>
      <c r="CU28" s="210" t="s">
        <v>404</v>
      </c>
      <c r="CV28" s="205">
        <v>45</v>
      </c>
      <c r="CW28" s="199" t="s">
        <v>405</v>
      </c>
      <c r="CX28" s="206">
        <f t="shared" si="9"/>
        <v>0</v>
      </c>
      <c r="CY28" s="579"/>
      <c r="CZ28" s="197">
        <f t="shared" si="10"/>
        <v>0</v>
      </c>
      <c r="DA28" s="207">
        <v>1.3599999999999999E-2</v>
      </c>
      <c r="DB28" s="199" t="s">
        <v>118</v>
      </c>
      <c r="DC28" s="200">
        <f t="shared" si="11"/>
        <v>0</v>
      </c>
      <c r="DD28" s="359">
        <f>算定報告様式①!BN28</f>
        <v>0</v>
      </c>
      <c r="DE28" s="210" t="s">
        <v>404</v>
      </c>
      <c r="DF28" s="205">
        <v>45</v>
      </c>
      <c r="DG28" s="199" t="s">
        <v>405</v>
      </c>
      <c r="DH28" s="206">
        <f t="shared" si="12"/>
        <v>0</v>
      </c>
      <c r="DI28" s="579"/>
      <c r="DJ28" s="197">
        <f t="shared" si="13"/>
        <v>0</v>
      </c>
      <c r="DK28" s="207">
        <v>1.3599999999999999E-2</v>
      </c>
      <c r="DL28" s="199" t="s">
        <v>118</v>
      </c>
      <c r="DM28" s="200">
        <f t="shared" si="14"/>
        <v>0</v>
      </c>
      <c r="DN28" s="359">
        <f>算定報告様式①!BO28</f>
        <v>0</v>
      </c>
      <c r="DO28" s="210" t="s">
        <v>404</v>
      </c>
      <c r="DP28" s="205">
        <v>45</v>
      </c>
      <c r="DQ28" s="199" t="s">
        <v>405</v>
      </c>
      <c r="DR28" s="206">
        <f t="shared" si="15"/>
        <v>0</v>
      </c>
      <c r="DS28" s="579"/>
      <c r="DT28" s="197">
        <f t="shared" si="16"/>
        <v>0</v>
      </c>
      <c r="DU28" s="207">
        <v>1.3599999999999999E-2</v>
      </c>
      <c r="DV28" s="199" t="s">
        <v>118</v>
      </c>
      <c r="DW28" s="200">
        <f t="shared" si="17"/>
        <v>0</v>
      </c>
      <c r="DX28" s="359">
        <f>算定報告様式①!BP28</f>
        <v>0</v>
      </c>
      <c r="DY28" s="210" t="s">
        <v>404</v>
      </c>
      <c r="DZ28" s="205">
        <v>45</v>
      </c>
      <c r="EA28" s="199" t="s">
        <v>405</v>
      </c>
      <c r="EB28" s="206">
        <f t="shared" si="18"/>
        <v>0</v>
      </c>
      <c r="EC28" s="579"/>
      <c r="ED28" s="197">
        <f t="shared" si="19"/>
        <v>0</v>
      </c>
      <c r="EE28" s="207">
        <v>1.3599999999999999E-2</v>
      </c>
      <c r="EF28" s="199" t="s">
        <v>118</v>
      </c>
      <c r="EG28" s="200">
        <f t="shared" si="20"/>
        <v>0</v>
      </c>
    </row>
    <row r="29" spans="2:137" ht="28.5" customHeight="1">
      <c r="B29" s="35"/>
      <c r="C29" s="642"/>
      <c r="D29" s="644"/>
      <c r="E29" s="616"/>
      <c r="F29" s="614"/>
      <c r="G29" s="211" t="s">
        <v>408</v>
      </c>
      <c r="H29" s="359">
        <f>算定報告様式①!BD29</f>
        <v>0</v>
      </c>
      <c r="I29" s="210" t="s">
        <v>404</v>
      </c>
      <c r="J29" s="205">
        <v>43.12</v>
      </c>
      <c r="K29" s="199" t="s">
        <v>405</v>
      </c>
      <c r="L29" s="206">
        <f t="shared" si="21"/>
        <v>0</v>
      </c>
      <c r="M29" s="579"/>
      <c r="N29" s="197">
        <f t="shared" si="22"/>
        <v>0</v>
      </c>
      <c r="O29" s="418">
        <v>1.3599999999999999E-2</v>
      </c>
      <c r="P29" s="199" t="s">
        <v>150</v>
      </c>
      <c r="Q29" s="200">
        <f t="shared" si="0"/>
        <v>0</v>
      </c>
      <c r="R29" s="359">
        <f>算定報告様式①!BE29</f>
        <v>0</v>
      </c>
      <c r="S29" s="210" t="s">
        <v>404</v>
      </c>
      <c r="T29" s="205">
        <v>43.12</v>
      </c>
      <c r="U29" s="199" t="s">
        <v>381</v>
      </c>
      <c r="V29" s="206">
        <f t="shared" si="23"/>
        <v>0</v>
      </c>
      <c r="W29" s="579"/>
      <c r="X29" s="197">
        <f t="shared" si="24"/>
        <v>0</v>
      </c>
      <c r="Y29" s="207">
        <v>1.3599999999999999E-2</v>
      </c>
      <c r="Z29" s="199" t="s">
        <v>150</v>
      </c>
      <c r="AA29" s="200">
        <f t="shared" si="1"/>
        <v>0</v>
      </c>
      <c r="AB29" s="359">
        <f>算定報告様式①!BF29</f>
        <v>0</v>
      </c>
      <c r="AC29" s="210" t="s">
        <v>404</v>
      </c>
      <c r="AD29" s="205">
        <v>43.12</v>
      </c>
      <c r="AE29" s="199" t="s">
        <v>381</v>
      </c>
      <c r="AF29" s="206">
        <f t="shared" si="25"/>
        <v>0</v>
      </c>
      <c r="AG29" s="579"/>
      <c r="AH29" s="197">
        <f t="shared" si="26"/>
        <v>0</v>
      </c>
      <c r="AI29" s="207">
        <v>1.3599999999999999E-2</v>
      </c>
      <c r="AJ29" s="199" t="s">
        <v>150</v>
      </c>
      <c r="AK29" s="200">
        <f t="shared" si="2"/>
        <v>0</v>
      </c>
      <c r="AL29" s="359">
        <f>算定報告様式①!BG29</f>
        <v>0</v>
      </c>
      <c r="AM29" s="210" t="s">
        <v>404</v>
      </c>
      <c r="AN29" s="205">
        <v>43.12</v>
      </c>
      <c r="AO29" s="199" t="s">
        <v>381</v>
      </c>
      <c r="AP29" s="206">
        <f t="shared" si="27"/>
        <v>0</v>
      </c>
      <c r="AQ29" s="579"/>
      <c r="AR29" s="197">
        <f t="shared" si="28"/>
        <v>0</v>
      </c>
      <c r="AS29" s="207">
        <v>1.3599999999999999E-2</v>
      </c>
      <c r="AT29" s="199" t="s">
        <v>150</v>
      </c>
      <c r="AU29" s="200">
        <f t="shared" si="3"/>
        <v>0</v>
      </c>
      <c r="AV29" s="359">
        <f>算定報告様式①!BH29</f>
        <v>0</v>
      </c>
      <c r="AW29" s="210" t="s">
        <v>404</v>
      </c>
      <c r="AX29" s="205">
        <v>43.12</v>
      </c>
      <c r="AY29" s="199" t="s">
        <v>381</v>
      </c>
      <c r="AZ29" s="206">
        <f t="shared" si="29"/>
        <v>0</v>
      </c>
      <c r="BA29" s="579"/>
      <c r="BB29" s="197">
        <f t="shared" si="30"/>
        <v>0</v>
      </c>
      <c r="BC29" s="207">
        <v>1.3599999999999999E-2</v>
      </c>
      <c r="BD29" s="199" t="s">
        <v>150</v>
      </c>
      <c r="BE29" s="200">
        <f t="shared" si="4"/>
        <v>0</v>
      </c>
      <c r="BF29" s="359">
        <f>算定報告様式①!BI29</f>
        <v>0</v>
      </c>
      <c r="BG29" s="210" t="s">
        <v>404</v>
      </c>
      <c r="BH29" s="205">
        <v>43.12</v>
      </c>
      <c r="BI29" s="199" t="s">
        <v>381</v>
      </c>
      <c r="BJ29" s="206">
        <f t="shared" si="31"/>
        <v>0</v>
      </c>
      <c r="BK29" s="579"/>
      <c r="BL29" s="197">
        <f t="shared" si="32"/>
        <v>0</v>
      </c>
      <c r="BM29" s="207">
        <v>1.3599999999999999E-2</v>
      </c>
      <c r="BN29" s="199" t="s">
        <v>150</v>
      </c>
      <c r="BO29" s="200">
        <f t="shared" si="5"/>
        <v>0</v>
      </c>
      <c r="BP29" s="359">
        <f>算定報告様式①!BJ29</f>
        <v>0</v>
      </c>
      <c r="BQ29" s="210" t="s">
        <v>404</v>
      </c>
      <c r="BR29" s="205">
        <v>43.12</v>
      </c>
      <c r="BS29" s="199" t="s">
        <v>381</v>
      </c>
      <c r="BT29" s="206">
        <f t="shared" si="33"/>
        <v>0</v>
      </c>
      <c r="BU29" s="579"/>
      <c r="BV29" s="197">
        <f t="shared" si="34"/>
        <v>0</v>
      </c>
      <c r="BW29" s="207">
        <v>1.3599999999999999E-2</v>
      </c>
      <c r="BX29" s="199" t="s">
        <v>150</v>
      </c>
      <c r="BY29" s="200">
        <f t="shared" si="6"/>
        <v>0</v>
      </c>
      <c r="BZ29" s="359">
        <f>算定報告様式①!BK29</f>
        <v>0</v>
      </c>
      <c r="CA29" s="210" t="s">
        <v>404</v>
      </c>
      <c r="CB29" s="205">
        <v>43.12</v>
      </c>
      <c r="CC29" s="199" t="s">
        <v>381</v>
      </c>
      <c r="CD29" s="206">
        <f t="shared" si="35"/>
        <v>0</v>
      </c>
      <c r="CE29" s="579"/>
      <c r="CF29" s="197">
        <f t="shared" si="36"/>
        <v>0</v>
      </c>
      <c r="CG29" s="207">
        <v>1.3599999999999999E-2</v>
      </c>
      <c r="CH29" s="199" t="s">
        <v>150</v>
      </c>
      <c r="CI29" s="200">
        <f t="shared" si="7"/>
        <v>0</v>
      </c>
      <c r="CJ29" s="359">
        <f>算定報告様式①!BL29</f>
        <v>0</v>
      </c>
      <c r="CK29" s="210" t="s">
        <v>404</v>
      </c>
      <c r="CL29" s="205">
        <v>43.12</v>
      </c>
      <c r="CM29" s="199" t="s">
        <v>381</v>
      </c>
      <c r="CN29" s="206">
        <f t="shared" si="37"/>
        <v>0</v>
      </c>
      <c r="CO29" s="579"/>
      <c r="CP29" s="197">
        <f t="shared" si="38"/>
        <v>0</v>
      </c>
      <c r="CQ29" s="207">
        <v>1.3599999999999999E-2</v>
      </c>
      <c r="CR29" s="199" t="s">
        <v>118</v>
      </c>
      <c r="CS29" s="200">
        <f t="shared" si="8"/>
        <v>0</v>
      </c>
      <c r="CT29" s="359">
        <f>算定報告様式①!BM29</f>
        <v>0</v>
      </c>
      <c r="CU29" s="210" t="s">
        <v>404</v>
      </c>
      <c r="CV29" s="205">
        <v>43.12</v>
      </c>
      <c r="CW29" s="199" t="s">
        <v>405</v>
      </c>
      <c r="CX29" s="206">
        <f t="shared" si="9"/>
        <v>0</v>
      </c>
      <c r="CY29" s="579"/>
      <c r="CZ29" s="197">
        <f t="shared" si="10"/>
        <v>0</v>
      </c>
      <c r="DA29" s="207">
        <v>1.3599999999999999E-2</v>
      </c>
      <c r="DB29" s="199" t="s">
        <v>118</v>
      </c>
      <c r="DC29" s="200">
        <f t="shared" si="11"/>
        <v>0</v>
      </c>
      <c r="DD29" s="359">
        <f>算定報告様式①!BN29</f>
        <v>0</v>
      </c>
      <c r="DE29" s="210" t="s">
        <v>404</v>
      </c>
      <c r="DF29" s="205">
        <v>43.12</v>
      </c>
      <c r="DG29" s="199" t="s">
        <v>405</v>
      </c>
      <c r="DH29" s="206">
        <f t="shared" si="12"/>
        <v>0</v>
      </c>
      <c r="DI29" s="579"/>
      <c r="DJ29" s="197">
        <f t="shared" si="13"/>
        <v>0</v>
      </c>
      <c r="DK29" s="207">
        <v>1.3599999999999999E-2</v>
      </c>
      <c r="DL29" s="199" t="s">
        <v>118</v>
      </c>
      <c r="DM29" s="200">
        <f t="shared" si="14"/>
        <v>0</v>
      </c>
      <c r="DN29" s="359">
        <f>算定報告様式①!BO29</f>
        <v>0</v>
      </c>
      <c r="DO29" s="210" t="s">
        <v>404</v>
      </c>
      <c r="DP29" s="205">
        <v>43.12</v>
      </c>
      <c r="DQ29" s="199" t="s">
        <v>405</v>
      </c>
      <c r="DR29" s="206">
        <f t="shared" si="15"/>
        <v>0</v>
      </c>
      <c r="DS29" s="579"/>
      <c r="DT29" s="197">
        <f t="shared" si="16"/>
        <v>0</v>
      </c>
      <c r="DU29" s="207">
        <v>1.3599999999999999E-2</v>
      </c>
      <c r="DV29" s="199" t="s">
        <v>118</v>
      </c>
      <c r="DW29" s="200">
        <f t="shared" si="17"/>
        <v>0</v>
      </c>
      <c r="DX29" s="359">
        <f>算定報告様式①!BP29</f>
        <v>0</v>
      </c>
      <c r="DY29" s="210" t="s">
        <v>404</v>
      </c>
      <c r="DZ29" s="205">
        <v>43.12</v>
      </c>
      <c r="EA29" s="199" t="s">
        <v>405</v>
      </c>
      <c r="EB29" s="206">
        <f t="shared" si="18"/>
        <v>0</v>
      </c>
      <c r="EC29" s="579"/>
      <c r="ED29" s="197">
        <f t="shared" si="19"/>
        <v>0</v>
      </c>
      <c r="EE29" s="207">
        <v>1.3599999999999999E-2</v>
      </c>
      <c r="EF29" s="199" t="s">
        <v>118</v>
      </c>
      <c r="EG29" s="200">
        <f t="shared" si="20"/>
        <v>0</v>
      </c>
    </row>
    <row r="30" spans="2:137" ht="28.5" customHeight="1">
      <c r="B30" s="35"/>
      <c r="C30" s="642"/>
      <c r="D30" s="644"/>
      <c r="E30" s="616"/>
      <c r="F30" s="614"/>
      <c r="G30" s="211" t="s">
        <v>409</v>
      </c>
      <c r="H30" s="359">
        <f>算定報告様式①!BD30</f>
        <v>0</v>
      </c>
      <c r="I30" s="210" t="s">
        <v>404</v>
      </c>
      <c r="J30" s="205">
        <v>46.04</v>
      </c>
      <c r="K30" s="199" t="s">
        <v>405</v>
      </c>
      <c r="L30" s="206">
        <f t="shared" si="21"/>
        <v>0</v>
      </c>
      <c r="M30" s="579"/>
      <c r="N30" s="197">
        <f t="shared" si="22"/>
        <v>0</v>
      </c>
      <c r="O30" s="418">
        <v>1.3599999999999999E-2</v>
      </c>
      <c r="P30" s="199" t="s">
        <v>150</v>
      </c>
      <c r="Q30" s="200">
        <f t="shared" si="0"/>
        <v>0</v>
      </c>
      <c r="R30" s="359">
        <f>算定報告様式①!BE30</f>
        <v>0</v>
      </c>
      <c r="S30" s="210" t="s">
        <v>404</v>
      </c>
      <c r="T30" s="205">
        <v>46.04</v>
      </c>
      <c r="U30" s="199" t="s">
        <v>381</v>
      </c>
      <c r="V30" s="206">
        <f t="shared" si="23"/>
        <v>0</v>
      </c>
      <c r="W30" s="579"/>
      <c r="X30" s="197">
        <f t="shared" si="24"/>
        <v>0</v>
      </c>
      <c r="Y30" s="207">
        <v>1.3599999999999999E-2</v>
      </c>
      <c r="Z30" s="199" t="s">
        <v>150</v>
      </c>
      <c r="AA30" s="200">
        <f t="shared" si="1"/>
        <v>0</v>
      </c>
      <c r="AB30" s="359">
        <f>算定報告様式①!BF30</f>
        <v>0</v>
      </c>
      <c r="AC30" s="210" t="s">
        <v>404</v>
      </c>
      <c r="AD30" s="205">
        <v>46.04</v>
      </c>
      <c r="AE30" s="199" t="s">
        <v>381</v>
      </c>
      <c r="AF30" s="206">
        <f t="shared" si="25"/>
        <v>0</v>
      </c>
      <c r="AG30" s="579"/>
      <c r="AH30" s="197">
        <f t="shared" si="26"/>
        <v>0</v>
      </c>
      <c r="AI30" s="207">
        <v>1.3599999999999999E-2</v>
      </c>
      <c r="AJ30" s="199" t="s">
        <v>150</v>
      </c>
      <c r="AK30" s="200">
        <f t="shared" si="2"/>
        <v>0</v>
      </c>
      <c r="AL30" s="359">
        <f>算定報告様式①!BG30</f>
        <v>0</v>
      </c>
      <c r="AM30" s="210" t="s">
        <v>404</v>
      </c>
      <c r="AN30" s="205">
        <v>46.04</v>
      </c>
      <c r="AO30" s="199" t="s">
        <v>381</v>
      </c>
      <c r="AP30" s="206">
        <f t="shared" si="27"/>
        <v>0</v>
      </c>
      <c r="AQ30" s="579"/>
      <c r="AR30" s="197">
        <f t="shared" si="28"/>
        <v>0</v>
      </c>
      <c r="AS30" s="207">
        <v>1.3599999999999999E-2</v>
      </c>
      <c r="AT30" s="199" t="s">
        <v>150</v>
      </c>
      <c r="AU30" s="200">
        <f t="shared" si="3"/>
        <v>0</v>
      </c>
      <c r="AV30" s="359">
        <f>算定報告様式①!BH30</f>
        <v>0</v>
      </c>
      <c r="AW30" s="210" t="s">
        <v>404</v>
      </c>
      <c r="AX30" s="205">
        <v>46.04</v>
      </c>
      <c r="AY30" s="199" t="s">
        <v>381</v>
      </c>
      <c r="AZ30" s="206">
        <f t="shared" si="29"/>
        <v>0</v>
      </c>
      <c r="BA30" s="579"/>
      <c r="BB30" s="197">
        <f t="shared" si="30"/>
        <v>0</v>
      </c>
      <c r="BC30" s="207">
        <v>1.3599999999999999E-2</v>
      </c>
      <c r="BD30" s="199" t="s">
        <v>150</v>
      </c>
      <c r="BE30" s="200">
        <f t="shared" si="4"/>
        <v>0</v>
      </c>
      <c r="BF30" s="359">
        <f>算定報告様式①!BI30</f>
        <v>0</v>
      </c>
      <c r="BG30" s="210" t="s">
        <v>404</v>
      </c>
      <c r="BH30" s="205">
        <v>46.04</v>
      </c>
      <c r="BI30" s="199" t="s">
        <v>381</v>
      </c>
      <c r="BJ30" s="206">
        <f t="shared" si="31"/>
        <v>0</v>
      </c>
      <c r="BK30" s="579"/>
      <c r="BL30" s="197">
        <f t="shared" si="32"/>
        <v>0</v>
      </c>
      <c r="BM30" s="207">
        <v>1.3599999999999999E-2</v>
      </c>
      <c r="BN30" s="199" t="s">
        <v>150</v>
      </c>
      <c r="BO30" s="200">
        <f t="shared" si="5"/>
        <v>0</v>
      </c>
      <c r="BP30" s="359">
        <f>算定報告様式①!BJ30</f>
        <v>0</v>
      </c>
      <c r="BQ30" s="210" t="s">
        <v>404</v>
      </c>
      <c r="BR30" s="205">
        <v>46.04</v>
      </c>
      <c r="BS30" s="199" t="s">
        <v>381</v>
      </c>
      <c r="BT30" s="206">
        <f t="shared" si="33"/>
        <v>0</v>
      </c>
      <c r="BU30" s="579"/>
      <c r="BV30" s="197">
        <f t="shared" si="34"/>
        <v>0</v>
      </c>
      <c r="BW30" s="207">
        <v>1.3599999999999999E-2</v>
      </c>
      <c r="BX30" s="199" t="s">
        <v>150</v>
      </c>
      <c r="BY30" s="200">
        <f t="shared" si="6"/>
        <v>0</v>
      </c>
      <c r="BZ30" s="359">
        <f>算定報告様式①!BK30</f>
        <v>0</v>
      </c>
      <c r="CA30" s="210" t="s">
        <v>404</v>
      </c>
      <c r="CB30" s="205">
        <v>46.04</v>
      </c>
      <c r="CC30" s="199" t="s">
        <v>381</v>
      </c>
      <c r="CD30" s="206">
        <f t="shared" si="35"/>
        <v>0</v>
      </c>
      <c r="CE30" s="579"/>
      <c r="CF30" s="197">
        <f t="shared" si="36"/>
        <v>0</v>
      </c>
      <c r="CG30" s="207">
        <v>1.3599999999999999E-2</v>
      </c>
      <c r="CH30" s="199" t="s">
        <v>150</v>
      </c>
      <c r="CI30" s="200">
        <f t="shared" si="7"/>
        <v>0</v>
      </c>
      <c r="CJ30" s="359">
        <f>算定報告様式①!BL30</f>
        <v>0</v>
      </c>
      <c r="CK30" s="210" t="s">
        <v>404</v>
      </c>
      <c r="CL30" s="205">
        <v>46.04</v>
      </c>
      <c r="CM30" s="199" t="s">
        <v>381</v>
      </c>
      <c r="CN30" s="206">
        <f t="shared" si="37"/>
        <v>0</v>
      </c>
      <c r="CO30" s="579"/>
      <c r="CP30" s="197">
        <f t="shared" si="38"/>
        <v>0</v>
      </c>
      <c r="CQ30" s="207">
        <v>1.3599999999999999E-2</v>
      </c>
      <c r="CR30" s="199" t="s">
        <v>118</v>
      </c>
      <c r="CS30" s="200">
        <f t="shared" si="8"/>
        <v>0</v>
      </c>
      <c r="CT30" s="359">
        <f>算定報告様式①!BM30</f>
        <v>0</v>
      </c>
      <c r="CU30" s="210" t="s">
        <v>404</v>
      </c>
      <c r="CV30" s="205">
        <v>46.04</v>
      </c>
      <c r="CW30" s="199" t="s">
        <v>405</v>
      </c>
      <c r="CX30" s="206">
        <f t="shared" si="9"/>
        <v>0</v>
      </c>
      <c r="CY30" s="579"/>
      <c r="CZ30" s="197">
        <f t="shared" si="10"/>
        <v>0</v>
      </c>
      <c r="DA30" s="207">
        <v>1.3599999999999999E-2</v>
      </c>
      <c r="DB30" s="199" t="s">
        <v>118</v>
      </c>
      <c r="DC30" s="200">
        <f t="shared" si="11"/>
        <v>0</v>
      </c>
      <c r="DD30" s="359">
        <f>算定報告様式①!BN30</f>
        <v>0</v>
      </c>
      <c r="DE30" s="210" t="s">
        <v>404</v>
      </c>
      <c r="DF30" s="205">
        <v>46.04</v>
      </c>
      <c r="DG30" s="199" t="s">
        <v>405</v>
      </c>
      <c r="DH30" s="206">
        <f t="shared" si="12"/>
        <v>0</v>
      </c>
      <c r="DI30" s="579"/>
      <c r="DJ30" s="197">
        <f t="shared" si="13"/>
        <v>0</v>
      </c>
      <c r="DK30" s="207">
        <v>1.3599999999999999E-2</v>
      </c>
      <c r="DL30" s="199" t="s">
        <v>118</v>
      </c>
      <c r="DM30" s="200">
        <f t="shared" si="14"/>
        <v>0</v>
      </c>
      <c r="DN30" s="359">
        <f>算定報告様式①!BO30</f>
        <v>0</v>
      </c>
      <c r="DO30" s="210" t="s">
        <v>404</v>
      </c>
      <c r="DP30" s="205">
        <v>46.04</v>
      </c>
      <c r="DQ30" s="199" t="s">
        <v>405</v>
      </c>
      <c r="DR30" s="206">
        <f t="shared" si="15"/>
        <v>0</v>
      </c>
      <c r="DS30" s="579"/>
      <c r="DT30" s="197">
        <f t="shared" si="16"/>
        <v>0</v>
      </c>
      <c r="DU30" s="207">
        <v>1.3599999999999999E-2</v>
      </c>
      <c r="DV30" s="199" t="s">
        <v>118</v>
      </c>
      <c r="DW30" s="200">
        <f t="shared" si="17"/>
        <v>0</v>
      </c>
      <c r="DX30" s="359">
        <f>算定報告様式①!BP30</f>
        <v>0</v>
      </c>
      <c r="DY30" s="210" t="s">
        <v>404</v>
      </c>
      <c r="DZ30" s="205">
        <v>46.04</v>
      </c>
      <c r="EA30" s="199" t="s">
        <v>405</v>
      </c>
      <c r="EB30" s="206">
        <f t="shared" si="18"/>
        <v>0</v>
      </c>
      <c r="EC30" s="579"/>
      <c r="ED30" s="197">
        <f t="shared" si="19"/>
        <v>0</v>
      </c>
      <c r="EE30" s="207">
        <v>1.3599999999999999E-2</v>
      </c>
      <c r="EF30" s="199" t="s">
        <v>118</v>
      </c>
      <c r="EG30" s="200">
        <f t="shared" si="20"/>
        <v>0</v>
      </c>
    </row>
    <row r="31" spans="2:137" ht="28.5" customHeight="1">
      <c r="B31" s="35"/>
      <c r="C31" s="642"/>
      <c r="D31" s="644"/>
      <c r="E31" s="616"/>
      <c r="F31" s="614"/>
      <c r="G31" s="211" t="s">
        <v>410</v>
      </c>
      <c r="H31" s="359">
        <f>算定報告様式①!BD31</f>
        <v>0</v>
      </c>
      <c r="I31" s="210" t="s">
        <v>404</v>
      </c>
      <c r="J31" s="205">
        <v>41.86</v>
      </c>
      <c r="K31" s="199" t="s">
        <v>405</v>
      </c>
      <c r="L31" s="206">
        <f t="shared" si="21"/>
        <v>0</v>
      </c>
      <c r="M31" s="579"/>
      <c r="N31" s="197">
        <f t="shared" si="22"/>
        <v>0</v>
      </c>
      <c r="O31" s="418">
        <v>1.3599999999999999E-2</v>
      </c>
      <c r="P31" s="199" t="s">
        <v>150</v>
      </c>
      <c r="Q31" s="200">
        <f t="shared" si="0"/>
        <v>0</v>
      </c>
      <c r="R31" s="359">
        <f>算定報告様式①!BE31</f>
        <v>0</v>
      </c>
      <c r="S31" s="210" t="s">
        <v>404</v>
      </c>
      <c r="T31" s="205">
        <v>41.86</v>
      </c>
      <c r="U31" s="199" t="s">
        <v>381</v>
      </c>
      <c r="V31" s="206">
        <f t="shared" si="23"/>
        <v>0</v>
      </c>
      <c r="W31" s="579"/>
      <c r="X31" s="197">
        <f t="shared" si="24"/>
        <v>0</v>
      </c>
      <c r="Y31" s="207">
        <v>1.3599999999999999E-2</v>
      </c>
      <c r="Z31" s="199" t="s">
        <v>150</v>
      </c>
      <c r="AA31" s="200">
        <f t="shared" si="1"/>
        <v>0</v>
      </c>
      <c r="AB31" s="359">
        <f>算定報告様式①!BF31</f>
        <v>0</v>
      </c>
      <c r="AC31" s="210" t="s">
        <v>404</v>
      </c>
      <c r="AD31" s="205">
        <v>41.86</v>
      </c>
      <c r="AE31" s="199" t="s">
        <v>381</v>
      </c>
      <c r="AF31" s="206">
        <f t="shared" si="25"/>
        <v>0</v>
      </c>
      <c r="AG31" s="579"/>
      <c r="AH31" s="197">
        <f t="shared" si="26"/>
        <v>0</v>
      </c>
      <c r="AI31" s="207">
        <v>1.3599999999999999E-2</v>
      </c>
      <c r="AJ31" s="199" t="s">
        <v>150</v>
      </c>
      <c r="AK31" s="200">
        <f t="shared" si="2"/>
        <v>0</v>
      </c>
      <c r="AL31" s="359">
        <f>算定報告様式①!BG31</f>
        <v>0</v>
      </c>
      <c r="AM31" s="210" t="s">
        <v>404</v>
      </c>
      <c r="AN31" s="205">
        <v>41.86</v>
      </c>
      <c r="AO31" s="199" t="s">
        <v>381</v>
      </c>
      <c r="AP31" s="206">
        <f t="shared" si="27"/>
        <v>0</v>
      </c>
      <c r="AQ31" s="579"/>
      <c r="AR31" s="197">
        <f t="shared" si="28"/>
        <v>0</v>
      </c>
      <c r="AS31" s="207">
        <v>1.3599999999999999E-2</v>
      </c>
      <c r="AT31" s="199" t="s">
        <v>150</v>
      </c>
      <c r="AU31" s="200">
        <f t="shared" si="3"/>
        <v>0</v>
      </c>
      <c r="AV31" s="359">
        <f>算定報告様式①!BH31</f>
        <v>0</v>
      </c>
      <c r="AW31" s="210" t="s">
        <v>404</v>
      </c>
      <c r="AX31" s="205">
        <v>41.86</v>
      </c>
      <c r="AY31" s="199" t="s">
        <v>381</v>
      </c>
      <c r="AZ31" s="206">
        <f t="shared" si="29"/>
        <v>0</v>
      </c>
      <c r="BA31" s="579"/>
      <c r="BB31" s="197">
        <f t="shared" si="30"/>
        <v>0</v>
      </c>
      <c r="BC31" s="207">
        <v>1.3599999999999999E-2</v>
      </c>
      <c r="BD31" s="199" t="s">
        <v>150</v>
      </c>
      <c r="BE31" s="200">
        <f t="shared" si="4"/>
        <v>0</v>
      </c>
      <c r="BF31" s="359">
        <f>算定報告様式①!BI31</f>
        <v>0</v>
      </c>
      <c r="BG31" s="210" t="s">
        <v>404</v>
      </c>
      <c r="BH31" s="205">
        <v>41.86</v>
      </c>
      <c r="BI31" s="199" t="s">
        <v>381</v>
      </c>
      <c r="BJ31" s="206">
        <f t="shared" si="31"/>
        <v>0</v>
      </c>
      <c r="BK31" s="579"/>
      <c r="BL31" s="197">
        <f t="shared" si="32"/>
        <v>0</v>
      </c>
      <c r="BM31" s="207">
        <v>1.3599999999999999E-2</v>
      </c>
      <c r="BN31" s="199" t="s">
        <v>150</v>
      </c>
      <c r="BO31" s="200">
        <f t="shared" si="5"/>
        <v>0</v>
      </c>
      <c r="BP31" s="359">
        <f>算定報告様式①!BJ31</f>
        <v>0</v>
      </c>
      <c r="BQ31" s="210" t="s">
        <v>404</v>
      </c>
      <c r="BR31" s="205">
        <v>41.86</v>
      </c>
      <c r="BS31" s="199" t="s">
        <v>381</v>
      </c>
      <c r="BT31" s="206">
        <f t="shared" si="33"/>
        <v>0</v>
      </c>
      <c r="BU31" s="579"/>
      <c r="BV31" s="197">
        <f t="shared" si="34"/>
        <v>0</v>
      </c>
      <c r="BW31" s="207">
        <v>1.3599999999999999E-2</v>
      </c>
      <c r="BX31" s="199" t="s">
        <v>150</v>
      </c>
      <c r="BY31" s="200">
        <f t="shared" si="6"/>
        <v>0</v>
      </c>
      <c r="BZ31" s="359">
        <f>算定報告様式①!BK31</f>
        <v>0</v>
      </c>
      <c r="CA31" s="210" t="s">
        <v>404</v>
      </c>
      <c r="CB31" s="205">
        <v>41.86</v>
      </c>
      <c r="CC31" s="199" t="s">
        <v>381</v>
      </c>
      <c r="CD31" s="206">
        <f t="shared" si="35"/>
        <v>0</v>
      </c>
      <c r="CE31" s="579"/>
      <c r="CF31" s="197">
        <f t="shared" si="36"/>
        <v>0</v>
      </c>
      <c r="CG31" s="207">
        <v>1.3599999999999999E-2</v>
      </c>
      <c r="CH31" s="199" t="s">
        <v>150</v>
      </c>
      <c r="CI31" s="200">
        <f t="shared" si="7"/>
        <v>0</v>
      </c>
      <c r="CJ31" s="359">
        <f>算定報告様式①!BL31</f>
        <v>0</v>
      </c>
      <c r="CK31" s="210" t="s">
        <v>404</v>
      </c>
      <c r="CL31" s="205">
        <v>41.86</v>
      </c>
      <c r="CM31" s="199" t="s">
        <v>381</v>
      </c>
      <c r="CN31" s="206">
        <f t="shared" si="37"/>
        <v>0</v>
      </c>
      <c r="CO31" s="579"/>
      <c r="CP31" s="197">
        <f t="shared" si="38"/>
        <v>0</v>
      </c>
      <c r="CQ31" s="207">
        <v>1.3599999999999999E-2</v>
      </c>
      <c r="CR31" s="199" t="s">
        <v>118</v>
      </c>
      <c r="CS31" s="200">
        <f t="shared" si="8"/>
        <v>0</v>
      </c>
      <c r="CT31" s="359">
        <f>算定報告様式①!BM31</f>
        <v>0</v>
      </c>
      <c r="CU31" s="210" t="s">
        <v>404</v>
      </c>
      <c r="CV31" s="205">
        <v>41.86</v>
      </c>
      <c r="CW31" s="199" t="s">
        <v>405</v>
      </c>
      <c r="CX31" s="206">
        <f t="shared" si="9"/>
        <v>0</v>
      </c>
      <c r="CY31" s="579"/>
      <c r="CZ31" s="197">
        <f t="shared" si="10"/>
        <v>0</v>
      </c>
      <c r="DA31" s="207">
        <v>1.3599999999999999E-2</v>
      </c>
      <c r="DB31" s="199" t="s">
        <v>118</v>
      </c>
      <c r="DC31" s="200">
        <f t="shared" si="11"/>
        <v>0</v>
      </c>
      <c r="DD31" s="359">
        <f>算定報告様式①!BN31</f>
        <v>0</v>
      </c>
      <c r="DE31" s="210" t="s">
        <v>404</v>
      </c>
      <c r="DF31" s="205">
        <v>41.86</v>
      </c>
      <c r="DG31" s="199" t="s">
        <v>405</v>
      </c>
      <c r="DH31" s="206">
        <f t="shared" si="12"/>
        <v>0</v>
      </c>
      <c r="DI31" s="579"/>
      <c r="DJ31" s="197">
        <f t="shared" si="13"/>
        <v>0</v>
      </c>
      <c r="DK31" s="207">
        <v>1.3599999999999999E-2</v>
      </c>
      <c r="DL31" s="199" t="s">
        <v>118</v>
      </c>
      <c r="DM31" s="200">
        <f t="shared" si="14"/>
        <v>0</v>
      </c>
      <c r="DN31" s="359">
        <f>算定報告様式①!BO31</f>
        <v>0</v>
      </c>
      <c r="DO31" s="210" t="s">
        <v>404</v>
      </c>
      <c r="DP31" s="205">
        <v>41.86</v>
      </c>
      <c r="DQ31" s="199" t="s">
        <v>405</v>
      </c>
      <c r="DR31" s="206">
        <f t="shared" si="15"/>
        <v>0</v>
      </c>
      <c r="DS31" s="579"/>
      <c r="DT31" s="197">
        <f t="shared" si="16"/>
        <v>0</v>
      </c>
      <c r="DU31" s="207">
        <v>1.3599999999999999E-2</v>
      </c>
      <c r="DV31" s="199" t="s">
        <v>118</v>
      </c>
      <c r="DW31" s="200">
        <f t="shared" si="17"/>
        <v>0</v>
      </c>
      <c r="DX31" s="359">
        <f>算定報告様式①!BP31</f>
        <v>0</v>
      </c>
      <c r="DY31" s="210" t="s">
        <v>404</v>
      </c>
      <c r="DZ31" s="205">
        <v>41.86</v>
      </c>
      <c r="EA31" s="199" t="s">
        <v>405</v>
      </c>
      <c r="EB31" s="206">
        <f t="shared" si="18"/>
        <v>0</v>
      </c>
      <c r="EC31" s="579"/>
      <c r="ED31" s="197">
        <f t="shared" si="19"/>
        <v>0</v>
      </c>
      <c r="EE31" s="207">
        <v>1.3599999999999999E-2</v>
      </c>
      <c r="EF31" s="199" t="s">
        <v>118</v>
      </c>
      <c r="EG31" s="200">
        <f t="shared" si="20"/>
        <v>0</v>
      </c>
    </row>
    <row r="32" spans="2:137" ht="28.5" customHeight="1">
      <c r="B32" s="35"/>
      <c r="C32" s="642"/>
      <c r="D32" s="644"/>
      <c r="E32" s="616"/>
      <c r="F32" s="610"/>
      <c r="G32" s="211" t="s">
        <v>411</v>
      </c>
      <c r="H32" s="359">
        <f>算定報告様式①!BD32</f>
        <v>0</v>
      </c>
      <c r="I32" s="210" t="s">
        <v>404</v>
      </c>
      <c r="J32" s="205">
        <v>29.3</v>
      </c>
      <c r="K32" s="199" t="s">
        <v>405</v>
      </c>
      <c r="L32" s="206">
        <f t="shared" si="21"/>
        <v>0</v>
      </c>
      <c r="M32" s="579"/>
      <c r="N32" s="197">
        <f t="shared" si="22"/>
        <v>0</v>
      </c>
      <c r="O32" s="418">
        <v>1.3599999999999999E-2</v>
      </c>
      <c r="P32" s="199" t="s">
        <v>150</v>
      </c>
      <c r="Q32" s="200">
        <f t="shared" si="0"/>
        <v>0</v>
      </c>
      <c r="R32" s="359">
        <f>算定報告様式①!BE32</f>
        <v>0</v>
      </c>
      <c r="S32" s="210" t="s">
        <v>404</v>
      </c>
      <c r="T32" s="205">
        <v>29.3</v>
      </c>
      <c r="U32" s="199" t="s">
        <v>381</v>
      </c>
      <c r="V32" s="206">
        <f t="shared" si="23"/>
        <v>0</v>
      </c>
      <c r="W32" s="579"/>
      <c r="X32" s="197">
        <f t="shared" si="24"/>
        <v>0</v>
      </c>
      <c r="Y32" s="207">
        <v>1.3599999999999999E-2</v>
      </c>
      <c r="Z32" s="199" t="s">
        <v>150</v>
      </c>
      <c r="AA32" s="200">
        <f t="shared" si="1"/>
        <v>0</v>
      </c>
      <c r="AB32" s="359">
        <f>算定報告様式①!BF32</f>
        <v>0</v>
      </c>
      <c r="AC32" s="210" t="s">
        <v>404</v>
      </c>
      <c r="AD32" s="205">
        <v>29.3</v>
      </c>
      <c r="AE32" s="199" t="s">
        <v>381</v>
      </c>
      <c r="AF32" s="206">
        <f t="shared" si="25"/>
        <v>0</v>
      </c>
      <c r="AG32" s="579"/>
      <c r="AH32" s="197">
        <f t="shared" si="26"/>
        <v>0</v>
      </c>
      <c r="AI32" s="207">
        <v>1.3599999999999999E-2</v>
      </c>
      <c r="AJ32" s="199" t="s">
        <v>150</v>
      </c>
      <c r="AK32" s="200">
        <f t="shared" si="2"/>
        <v>0</v>
      </c>
      <c r="AL32" s="359">
        <f>算定報告様式①!BG32</f>
        <v>0</v>
      </c>
      <c r="AM32" s="210" t="s">
        <v>404</v>
      </c>
      <c r="AN32" s="205">
        <v>29.3</v>
      </c>
      <c r="AO32" s="199" t="s">
        <v>381</v>
      </c>
      <c r="AP32" s="206">
        <f t="shared" si="27"/>
        <v>0</v>
      </c>
      <c r="AQ32" s="579"/>
      <c r="AR32" s="197">
        <f t="shared" si="28"/>
        <v>0</v>
      </c>
      <c r="AS32" s="207">
        <v>1.3599999999999999E-2</v>
      </c>
      <c r="AT32" s="199" t="s">
        <v>150</v>
      </c>
      <c r="AU32" s="200">
        <f t="shared" si="3"/>
        <v>0</v>
      </c>
      <c r="AV32" s="359">
        <f>算定報告様式①!BH32</f>
        <v>0</v>
      </c>
      <c r="AW32" s="210" t="s">
        <v>404</v>
      </c>
      <c r="AX32" s="205">
        <v>29.3</v>
      </c>
      <c r="AY32" s="199" t="s">
        <v>381</v>
      </c>
      <c r="AZ32" s="206">
        <f t="shared" si="29"/>
        <v>0</v>
      </c>
      <c r="BA32" s="579"/>
      <c r="BB32" s="197">
        <f t="shared" si="30"/>
        <v>0</v>
      </c>
      <c r="BC32" s="207">
        <v>1.3599999999999999E-2</v>
      </c>
      <c r="BD32" s="199" t="s">
        <v>150</v>
      </c>
      <c r="BE32" s="200">
        <f t="shared" si="4"/>
        <v>0</v>
      </c>
      <c r="BF32" s="359">
        <f>算定報告様式①!BI32</f>
        <v>0</v>
      </c>
      <c r="BG32" s="210" t="s">
        <v>404</v>
      </c>
      <c r="BH32" s="205">
        <v>29.3</v>
      </c>
      <c r="BI32" s="199" t="s">
        <v>381</v>
      </c>
      <c r="BJ32" s="206">
        <f t="shared" si="31"/>
        <v>0</v>
      </c>
      <c r="BK32" s="579"/>
      <c r="BL32" s="197">
        <f t="shared" si="32"/>
        <v>0</v>
      </c>
      <c r="BM32" s="207">
        <v>1.3599999999999999E-2</v>
      </c>
      <c r="BN32" s="199" t="s">
        <v>150</v>
      </c>
      <c r="BO32" s="200">
        <f t="shared" si="5"/>
        <v>0</v>
      </c>
      <c r="BP32" s="359">
        <f>算定報告様式①!BJ32</f>
        <v>0</v>
      </c>
      <c r="BQ32" s="210" t="s">
        <v>404</v>
      </c>
      <c r="BR32" s="205">
        <v>29.3</v>
      </c>
      <c r="BS32" s="199" t="s">
        <v>381</v>
      </c>
      <c r="BT32" s="206">
        <f t="shared" si="33"/>
        <v>0</v>
      </c>
      <c r="BU32" s="579"/>
      <c r="BV32" s="197">
        <f>BP32*BR32*BU$6</f>
        <v>0</v>
      </c>
      <c r="BW32" s="207">
        <v>1.3599999999999999E-2</v>
      </c>
      <c r="BX32" s="199" t="s">
        <v>150</v>
      </c>
      <c r="BY32" s="200">
        <f t="shared" si="6"/>
        <v>0</v>
      </c>
      <c r="BZ32" s="359">
        <f>算定報告様式①!BK32</f>
        <v>0</v>
      </c>
      <c r="CA32" s="210" t="s">
        <v>404</v>
      </c>
      <c r="CB32" s="205">
        <v>29.3</v>
      </c>
      <c r="CC32" s="199" t="s">
        <v>381</v>
      </c>
      <c r="CD32" s="206">
        <f t="shared" si="35"/>
        <v>0</v>
      </c>
      <c r="CE32" s="579"/>
      <c r="CF32" s="197">
        <f t="shared" si="36"/>
        <v>0</v>
      </c>
      <c r="CG32" s="207">
        <v>1.3599999999999999E-2</v>
      </c>
      <c r="CH32" s="199" t="s">
        <v>150</v>
      </c>
      <c r="CI32" s="200">
        <f t="shared" si="7"/>
        <v>0</v>
      </c>
      <c r="CJ32" s="359">
        <f>算定報告様式①!BL32</f>
        <v>0</v>
      </c>
      <c r="CK32" s="210" t="s">
        <v>404</v>
      </c>
      <c r="CL32" s="205">
        <v>29.3</v>
      </c>
      <c r="CM32" s="199" t="s">
        <v>381</v>
      </c>
      <c r="CN32" s="206">
        <f t="shared" si="37"/>
        <v>0</v>
      </c>
      <c r="CO32" s="579"/>
      <c r="CP32" s="197">
        <f t="shared" si="38"/>
        <v>0</v>
      </c>
      <c r="CQ32" s="207">
        <v>1.3599999999999999E-2</v>
      </c>
      <c r="CR32" s="199" t="s">
        <v>118</v>
      </c>
      <c r="CS32" s="200">
        <f t="shared" si="8"/>
        <v>0</v>
      </c>
      <c r="CT32" s="359">
        <f>算定報告様式①!BM32</f>
        <v>0</v>
      </c>
      <c r="CU32" s="210" t="s">
        <v>404</v>
      </c>
      <c r="CV32" s="205">
        <v>29.3</v>
      </c>
      <c r="CW32" s="199" t="s">
        <v>405</v>
      </c>
      <c r="CX32" s="206">
        <f t="shared" si="9"/>
        <v>0</v>
      </c>
      <c r="CY32" s="579"/>
      <c r="CZ32" s="197">
        <f t="shared" si="10"/>
        <v>0</v>
      </c>
      <c r="DA32" s="207">
        <v>1.3599999999999999E-2</v>
      </c>
      <c r="DB32" s="199" t="s">
        <v>118</v>
      </c>
      <c r="DC32" s="200">
        <f t="shared" si="11"/>
        <v>0</v>
      </c>
      <c r="DD32" s="359">
        <f>算定報告様式①!BN32</f>
        <v>0</v>
      </c>
      <c r="DE32" s="210" t="s">
        <v>404</v>
      </c>
      <c r="DF32" s="205">
        <v>29.3</v>
      </c>
      <c r="DG32" s="199" t="s">
        <v>405</v>
      </c>
      <c r="DH32" s="206">
        <f t="shared" si="12"/>
        <v>0</v>
      </c>
      <c r="DI32" s="579"/>
      <c r="DJ32" s="197">
        <f t="shared" si="13"/>
        <v>0</v>
      </c>
      <c r="DK32" s="207">
        <v>1.3599999999999999E-2</v>
      </c>
      <c r="DL32" s="199" t="s">
        <v>118</v>
      </c>
      <c r="DM32" s="200">
        <f t="shared" si="14"/>
        <v>0</v>
      </c>
      <c r="DN32" s="359">
        <f>算定報告様式①!BO32</f>
        <v>0</v>
      </c>
      <c r="DO32" s="210" t="s">
        <v>404</v>
      </c>
      <c r="DP32" s="205">
        <v>29.3</v>
      </c>
      <c r="DQ32" s="199" t="s">
        <v>405</v>
      </c>
      <c r="DR32" s="206">
        <f t="shared" si="15"/>
        <v>0</v>
      </c>
      <c r="DS32" s="579"/>
      <c r="DT32" s="197">
        <f t="shared" si="16"/>
        <v>0</v>
      </c>
      <c r="DU32" s="207">
        <v>1.3599999999999999E-2</v>
      </c>
      <c r="DV32" s="199" t="s">
        <v>118</v>
      </c>
      <c r="DW32" s="200">
        <f t="shared" si="17"/>
        <v>0</v>
      </c>
      <c r="DX32" s="359">
        <f>算定報告様式①!BP32</f>
        <v>0</v>
      </c>
      <c r="DY32" s="210" t="s">
        <v>404</v>
      </c>
      <c r="DZ32" s="205">
        <v>29.3</v>
      </c>
      <c r="EA32" s="199" t="s">
        <v>405</v>
      </c>
      <c r="EB32" s="206">
        <f t="shared" si="18"/>
        <v>0</v>
      </c>
      <c r="EC32" s="579"/>
      <c r="ED32" s="197">
        <f t="shared" si="19"/>
        <v>0</v>
      </c>
      <c r="EE32" s="207">
        <v>1.3599999999999999E-2</v>
      </c>
      <c r="EF32" s="199" t="s">
        <v>118</v>
      </c>
      <c r="EG32" s="200">
        <f t="shared" si="20"/>
        <v>0</v>
      </c>
    </row>
    <row r="33" spans="2:137" ht="28.5" customHeight="1">
      <c r="B33" s="35"/>
      <c r="C33" s="642"/>
      <c r="D33" s="644"/>
      <c r="E33" s="616"/>
      <c r="F33" s="617">
        <f>算定報告様式①!E33</f>
        <v>0</v>
      </c>
      <c r="G33" s="618"/>
      <c r="H33" s="213">
        <f>IF(ISERROR(算定報告様式①!BD33),"",算定報告様式①!BD33)</f>
        <v>0</v>
      </c>
      <c r="I33" s="214">
        <f>算定報告様式①!$G$33</f>
        <v>0</v>
      </c>
      <c r="J33" s="215">
        <f>算定報告様式①!BQ33</f>
        <v>0</v>
      </c>
      <c r="K33" s="214" t="str">
        <f>算定報告様式①!$BR$33</f>
        <v>GJ/</v>
      </c>
      <c r="L33" s="206">
        <f>IF(ISERROR(H33*J33),"",H33*J33)</f>
        <v>0</v>
      </c>
      <c r="M33" s="579"/>
      <c r="N33" s="197">
        <f>IF(ISERROR(H33*J33*M$6),"",H33*J33*M$6)</f>
        <v>0</v>
      </c>
      <c r="O33" s="216">
        <f>算定報告様式①!BS33</f>
        <v>0</v>
      </c>
      <c r="P33" s="217" t="s">
        <v>150</v>
      </c>
      <c r="Q33" s="200">
        <f>IF(ISERROR(H33*J33*O33*44/12),"",H33*J33*O33*44/12)</f>
        <v>0</v>
      </c>
      <c r="R33" s="213">
        <f>IF(ISERROR(算定報告様式①!BE33),"",算定報告様式①!BE33)</f>
        <v>0</v>
      </c>
      <c r="S33" s="214">
        <f>I33</f>
        <v>0</v>
      </c>
      <c r="T33" s="215">
        <f>算定報告様式①!BQ33</f>
        <v>0</v>
      </c>
      <c r="U33" s="214" t="str">
        <f>K33</f>
        <v>GJ/</v>
      </c>
      <c r="V33" s="206">
        <f>IF(ISERROR(R33*T33),"",R33*T33)</f>
        <v>0</v>
      </c>
      <c r="W33" s="579"/>
      <c r="X33" s="197">
        <f>IF(ISERROR(R33*T33*W$6),"",R33*T33*W$6)</f>
        <v>0</v>
      </c>
      <c r="Y33" s="216">
        <f>算定報告様式①!BS33</f>
        <v>0</v>
      </c>
      <c r="Z33" s="217" t="s">
        <v>150</v>
      </c>
      <c r="AA33" s="200">
        <f>IF(ISERROR(R33*T33*Y33*44/12),"",R33*T33*Y33*44/12)</f>
        <v>0</v>
      </c>
      <c r="AB33" s="213">
        <f>IF(ISERROR(算定報告様式①!BF33),"",算定報告様式①!BF33)</f>
        <v>0</v>
      </c>
      <c r="AC33" s="214">
        <f>S33</f>
        <v>0</v>
      </c>
      <c r="AD33" s="215">
        <f>算定報告様式①!BQ33</f>
        <v>0</v>
      </c>
      <c r="AE33" s="214" t="str">
        <f>U33</f>
        <v>GJ/</v>
      </c>
      <c r="AF33" s="206">
        <f>IF(ISERROR(AB33*AD33),"",AB33*AD33)</f>
        <v>0</v>
      </c>
      <c r="AG33" s="579"/>
      <c r="AH33" s="197">
        <f>IF(ISERROR(AB33*AD33*AG$6),"",AB33*AD33*AG$6)</f>
        <v>0</v>
      </c>
      <c r="AI33" s="216">
        <f>算定報告様式①!BS33</f>
        <v>0</v>
      </c>
      <c r="AJ33" s="217" t="s">
        <v>150</v>
      </c>
      <c r="AK33" s="200">
        <f>IF(ISERROR(AB33*AD33*AI33*44/12),"",AB33*AD33*AI33*44/12)</f>
        <v>0</v>
      </c>
      <c r="AL33" s="213">
        <f>IF(ISERROR(算定報告様式①!BG33),"",算定報告様式①!BG33)</f>
        <v>0</v>
      </c>
      <c r="AM33" s="214">
        <f>AC33</f>
        <v>0</v>
      </c>
      <c r="AN33" s="215">
        <f>算定報告様式①!BQ33</f>
        <v>0</v>
      </c>
      <c r="AO33" s="214" t="str">
        <f>AE33</f>
        <v>GJ/</v>
      </c>
      <c r="AP33" s="206">
        <f>IF(ISERROR(AL33*AN33),"",AL33*AN33)</f>
        <v>0</v>
      </c>
      <c r="AQ33" s="579"/>
      <c r="AR33" s="197">
        <f>IF(ISERROR(AL33*AN33*AQ$6),"",AL33*AN33*AQ$6)</f>
        <v>0</v>
      </c>
      <c r="AS33" s="216">
        <f>算定報告様式①!BS33</f>
        <v>0</v>
      </c>
      <c r="AT33" s="217" t="s">
        <v>150</v>
      </c>
      <c r="AU33" s="200">
        <f>IF(ISERROR(AL33*AN33*AS33*44/12),"",AL33*AN33*AS33*44/12)</f>
        <v>0</v>
      </c>
      <c r="AV33" s="213">
        <f>IF(ISERROR(算定報告様式①!BH33),"",算定報告様式①!BH33)</f>
        <v>0</v>
      </c>
      <c r="AW33" s="214">
        <f>AM33</f>
        <v>0</v>
      </c>
      <c r="AX33" s="215">
        <f>算定報告様式①!BQ33</f>
        <v>0</v>
      </c>
      <c r="AY33" s="214" t="str">
        <f>AO33</f>
        <v>GJ/</v>
      </c>
      <c r="AZ33" s="206">
        <f>IF(ISERROR(AV33*AX33),"",AV33*AX33)</f>
        <v>0</v>
      </c>
      <c r="BA33" s="579"/>
      <c r="BB33" s="197">
        <f>IF(ISERROR(AV33*AX33*BA$6),"",AV33*AX33*BA$6)</f>
        <v>0</v>
      </c>
      <c r="BC33" s="216">
        <f>算定報告様式①!BS33</f>
        <v>0</v>
      </c>
      <c r="BD33" s="217" t="s">
        <v>150</v>
      </c>
      <c r="BE33" s="200">
        <f>IF(ISERROR(AV33*AX33*BC33*44/12),"",AV33*AX33*BC33*44/12)</f>
        <v>0</v>
      </c>
      <c r="BF33" s="213">
        <f>IF(ISERROR(算定報告様式①!BI33),"",算定報告様式①!BI33)</f>
        <v>0</v>
      </c>
      <c r="BG33" s="214">
        <f>AW33</f>
        <v>0</v>
      </c>
      <c r="BH33" s="215">
        <f>算定報告様式①!BQ33</f>
        <v>0</v>
      </c>
      <c r="BI33" s="214" t="str">
        <f>AY33</f>
        <v>GJ/</v>
      </c>
      <c r="BJ33" s="206">
        <f>IF(ISERROR(BF33*BH33),"",BF33*BH33)</f>
        <v>0</v>
      </c>
      <c r="BK33" s="579"/>
      <c r="BL33" s="197">
        <f>IF(ISERROR(BF33*BH33*BK$6),"",BF33*BH33*BK$6)</f>
        <v>0</v>
      </c>
      <c r="BM33" s="216">
        <f>算定報告様式①!BS33</f>
        <v>0</v>
      </c>
      <c r="BN33" s="217" t="s">
        <v>150</v>
      </c>
      <c r="BO33" s="200">
        <f>IF(ISERROR(BF33*BH33*BM33*44/12),"",BF33*BH33*BM33*44/12)</f>
        <v>0</v>
      </c>
      <c r="BP33" s="213">
        <f>IF(ISERROR(算定報告様式①!BJ33),"",算定報告様式①!BJ33)</f>
        <v>0</v>
      </c>
      <c r="BQ33" s="214">
        <f>BG33</f>
        <v>0</v>
      </c>
      <c r="BR33" s="215">
        <f>算定報告様式①!BQ33</f>
        <v>0</v>
      </c>
      <c r="BS33" s="214" t="str">
        <f>BI33</f>
        <v>GJ/</v>
      </c>
      <c r="BT33" s="206">
        <f>IF(ISERROR(BP33*BR33),"",BP33*BR33)</f>
        <v>0</v>
      </c>
      <c r="BU33" s="579"/>
      <c r="BV33" s="197">
        <f>IF(ISERROR(BP33*BR33*BU$6),"",BP33*BR33*BU$6)</f>
        <v>0</v>
      </c>
      <c r="BW33" s="216">
        <f>算定報告様式①!BS33</f>
        <v>0</v>
      </c>
      <c r="BX33" s="217" t="s">
        <v>150</v>
      </c>
      <c r="BY33" s="200">
        <f>IF(ISERROR(BP33*BR33*BW33*44/12),"",BP33*BR33*BW33*44/12)</f>
        <v>0</v>
      </c>
      <c r="BZ33" s="213">
        <f>IF(ISERROR(算定報告様式①!BK33),"",算定報告様式①!BK33)</f>
        <v>0</v>
      </c>
      <c r="CA33" s="214">
        <f>BQ33</f>
        <v>0</v>
      </c>
      <c r="CB33" s="215">
        <f>算定報告様式①!BQ33</f>
        <v>0</v>
      </c>
      <c r="CC33" s="214" t="str">
        <f>BS33</f>
        <v>GJ/</v>
      </c>
      <c r="CD33" s="206">
        <f>IF(ISERROR(BZ33*CB33),"",BZ33*CB33)</f>
        <v>0</v>
      </c>
      <c r="CE33" s="579"/>
      <c r="CF33" s="197">
        <f>IF(ISERROR(BZ33*CB33*CE$6),"",BZ33*CB33*CE$6)</f>
        <v>0</v>
      </c>
      <c r="CG33" s="216">
        <f>算定報告様式①!BS33</f>
        <v>0</v>
      </c>
      <c r="CH33" s="217" t="s">
        <v>150</v>
      </c>
      <c r="CI33" s="200">
        <f>IF(ISERROR(BZ33*CB33*CG33*44/12),"",BZ33*CB33*CG33*44/12)</f>
        <v>0</v>
      </c>
      <c r="CJ33" s="213">
        <f>IF(ISERROR(算定報告様式①!BL33),"",算定報告様式①!BL33)</f>
        <v>0</v>
      </c>
      <c r="CK33" s="214">
        <f>CA33</f>
        <v>0</v>
      </c>
      <c r="CL33" s="215">
        <f>算定報告様式①!BQ33</f>
        <v>0</v>
      </c>
      <c r="CM33" s="214" t="str">
        <f>CC33</f>
        <v>GJ/</v>
      </c>
      <c r="CN33" s="206">
        <f>IF(ISERROR(CJ33*CL33),"",CJ33*CL33)</f>
        <v>0</v>
      </c>
      <c r="CO33" s="579"/>
      <c r="CP33" s="197">
        <f>IF(ISERROR(CJ33*CL33*CO$6),"",CJ33*CL33*CO$6)</f>
        <v>0</v>
      </c>
      <c r="CQ33" s="216">
        <f>算定報告様式①!BS33</f>
        <v>0</v>
      </c>
      <c r="CR33" s="217" t="s">
        <v>150</v>
      </c>
      <c r="CS33" s="200">
        <f>IF(ISERROR(CJ33*CL33*CQ33*44/12),"",CJ33*CL33*CQ33*44/12)</f>
        <v>0</v>
      </c>
      <c r="CT33" s="213">
        <f>IF(ISERROR(算定報告様式①!BM33),"",算定報告様式①!BM33)</f>
        <v>0</v>
      </c>
      <c r="CU33" s="214">
        <f>CK33</f>
        <v>0</v>
      </c>
      <c r="CV33" s="215">
        <f>算定報告様式①!BQ33</f>
        <v>0</v>
      </c>
      <c r="CW33" s="214" t="str">
        <f>CM33</f>
        <v>GJ/</v>
      </c>
      <c r="CX33" s="206">
        <f>IF(ISERROR(CT33*CV33),"",CT33*CV33)</f>
        <v>0</v>
      </c>
      <c r="CY33" s="579"/>
      <c r="CZ33" s="197">
        <f>IF(ISERROR(CT33*CV33*CY$6),"",CT33*CV33*CY$6)</f>
        <v>0</v>
      </c>
      <c r="DA33" s="216">
        <f>算定報告様式①!BS33</f>
        <v>0</v>
      </c>
      <c r="DB33" s="217" t="s">
        <v>150</v>
      </c>
      <c r="DC33" s="200">
        <f>IF(ISERROR(CT33*CV33*DA33*44/12),"",CT33*CV33*DA33*44/12)</f>
        <v>0</v>
      </c>
      <c r="DD33" s="213">
        <f>IF(ISERROR(算定報告様式①!BN33),"",算定報告様式①!BN33)</f>
        <v>0</v>
      </c>
      <c r="DE33" s="214">
        <f>CU33</f>
        <v>0</v>
      </c>
      <c r="DF33" s="215">
        <f>算定報告様式①!BQ33</f>
        <v>0</v>
      </c>
      <c r="DG33" s="214" t="str">
        <f>CW33</f>
        <v>GJ/</v>
      </c>
      <c r="DH33" s="206">
        <f>IF(ISERROR(DD33*DF33),"",DD33*DF33)</f>
        <v>0</v>
      </c>
      <c r="DI33" s="579"/>
      <c r="DJ33" s="197">
        <f>IF(ISERROR(DD33*DF33*DI$6),"",DD33*DF33*DI$6)</f>
        <v>0</v>
      </c>
      <c r="DK33" s="216">
        <f>算定報告様式①!BS33</f>
        <v>0</v>
      </c>
      <c r="DL33" s="217" t="s">
        <v>150</v>
      </c>
      <c r="DM33" s="200">
        <f>IF(ISERROR(DD33*DF33*DK33*44/12),"",DD33*DF33*DK33*44/12)</f>
        <v>0</v>
      </c>
      <c r="DN33" s="213">
        <f>IF(ISERROR(算定報告様式①!BO33),"",算定報告様式①!BO33)</f>
        <v>0</v>
      </c>
      <c r="DO33" s="214">
        <f>DE33</f>
        <v>0</v>
      </c>
      <c r="DP33" s="215">
        <f>算定報告様式①!BQ33</f>
        <v>0</v>
      </c>
      <c r="DQ33" s="214" t="str">
        <f>DG33</f>
        <v>GJ/</v>
      </c>
      <c r="DR33" s="206">
        <f>IF(ISERROR(DN33*DP33),"",DN33*DP33)</f>
        <v>0</v>
      </c>
      <c r="DS33" s="579"/>
      <c r="DT33" s="197">
        <f>IF(ISERROR(DN33*DP33*DS$6),"",DN33*DP33*DS$6)</f>
        <v>0</v>
      </c>
      <c r="DU33" s="216">
        <f>算定報告様式①!BS33</f>
        <v>0</v>
      </c>
      <c r="DV33" s="217" t="s">
        <v>150</v>
      </c>
      <c r="DW33" s="200">
        <f>IF(ISERROR(DN33*DP33*DU33*44/12),"",DN33*DP33*DU33*44/12)</f>
        <v>0</v>
      </c>
      <c r="DX33" s="213">
        <f>IF(ISERROR(算定報告様式①!BP33),"",算定報告様式①!BP33)</f>
        <v>0</v>
      </c>
      <c r="DY33" s="214">
        <f>DO33</f>
        <v>0</v>
      </c>
      <c r="DZ33" s="215">
        <f>算定報告様式①!BQ33</f>
        <v>0</v>
      </c>
      <c r="EA33" s="214" t="str">
        <f>DQ33</f>
        <v>GJ/</v>
      </c>
      <c r="EB33" s="206">
        <f>IF(ISERROR(DX33*DZ33),"",DX33*DZ33)</f>
        <v>0</v>
      </c>
      <c r="EC33" s="579"/>
      <c r="ED33" s="197">
        <f>IF(ISERROR(DX33*DZ33*EC$6),"",DX33*DZ33*EC$6)</f>
        <v>0</v>
      </c>
      <c r="EE33" s="216">
        <f>算定報告様式①!BS33</f>
        <v>0</v>
      </c>
      <c r="EF33" s="217" t="s">
        <v>150</v>
      </c>
      <c r="EG33" s="200">
        <f>IF(ISERROR(DX33*DZ33*EE33*44/12),"",DX33*DZ33*EE33*44/12)</f>
        <v>0</v>
      </c>
    </row>
    <row r="34" spans="2:137" ht="28.5" customHeight="1">
      <c r="B34" s="35"/>
      <c r="C34" s="642"/>
      <c r="D34" s="644"/>
      <c r="E34" s="616"/>
      <c r="F34" s="617">
        <f>算定報告様式①!E34</f>
        <v>0</v>
      </c>
      <c r="G34" s="618"/>
      <c r="H34" s="213">
        <f>IF(ISERROR(算定報告様式①!BD34),"",算定報告様式①!BD34)</f>
        <v>0</v>
      </c>
      <c r="I34" s="214">
        <f>算定報告様式①!$G$34</f>
        <v>0</v>
      </c>
      <c r="J34" s="215">
        <f>算定報告様式①!BQ34</f>
        <v>0</v>
      </c>
      <c r="K34" s="214" t="str">
        <f>算定報告様式①!$BR$34</f>
        <v>GJ/</v>
      </c>
      <c r="L34" s="206">
        <f>IF(ISERROR(H34*J34),"",H34*J34)</f>
        <v>0</v>
      </c>
      <c r="M34" s="579"/>
      <c r="N34" s="197">
        <f>IF(ISERROR(H34*J34*M$6),"",H34*J34*M$6)</f>
        <v>0</v>
      </c>
      <c r="O34" s="216">
        <f>算定報告様式①!BS34</f>
        <v>0</v>
      </c>
      <c r="P34" s="217" t="s">
        <v>150</v>
      </c>
      <c r="Q34" s="200">
        <f>IF(ISERROR(H34*J34*O34*44/12),"",H34*J34*O34*44/12)</f>
        <v>0</v>
      </c>
      <c r="R34" s="213">
        <f>IF(ISERROR(算定報告様式①!BE34),"",算定報告様式①!BE34)</f>
        <v>0</v>
      </c>
      <c r="S34" s="214">
        <f>I34</f>
        <v>0</v>
      </c>
      <c r="T34" s="215">
        <f>算定報告様式①!BQ34</f>
        <v>0</v>
      </c>
      <c r="U34" s="214" t="str">
        <f>K34</f>
        <v>GJ/</v>
      </c>
      <c r="V34" s="206">
        <f>IF(ISERROR(R34*T34),"",R34*T34)</f>
        <v>0</v>
      </c>
      <c r="W34" s="579"/>
      <c r="X34" s="197">
        <f>IF(ISERROR(R34*T34*W$6),"",R34*T34*W$6)</f>
        <v>0</v>
      </c>
      <c r="Y34" s="216">
        <f>算定報告様式①!BS34</f>
        <v>0</v>
      </c>
      <c r="Z34" s="217" t="s">
        <v>150</v>
      </c>
      <c r="AA34" s="200">
        <f>IF(ISERROR(R34*T34*Y34*44/12),"",R34*T34*Y34*44/12)</f>
        <v>0</v>
      </c>
      <c r="AB34" s="213">
        <f>IF(ISERROR(算定報告様式①!BF34),"",算定報告様式①!BF34)</f>
        <v>0</v>
      </c>
      <c r="AC34" s="214">
        <f>S34</f>
        <v>0</v>
      </c>
      <c r="AD34" s="215">
        <f>算定報告様式①!BQ34</f>
        <v>0</v>
      </c>
      <c r="AE34" s="214" t="str">
        <f>U34</f>
        <v>GJ/</v>
      </c>
      <c r="AF34" s="206">
        <f>IF(ISERROR(AB34*AD34),"",AB34*AD34)</f>
        <v>0</v>
      </c>
      <c r="AG34" s="579"/>
      <c r="AH34" s="197">
        <f>IF(ISERROR(AB34*AD34*AG$6),"",AB34*AD34*AG$6)</f>
        <v>0</v>
      </c>
      <c r="AI34" s="216">
        <f>算定報告様式①!BS34</f>
        <v>0</v>
      </c>
      <c r="AJ34" s="217" t="s">
        <v>150</v>
      </c>
      <c r="AK34" s="200">
        <f>IF(ISERROR(AB34*AD34*AI34*44/12),"",AB34*AD34*AI34*44/12)</f>
        <v>0</v>
      </c>
      <c r="AL34" s="213">
        <f>IF(ISERROR(算定報告様式①!BG34),"",算定報告様式①!BG34)</f>
        <v>0</v>
      </c>
      <c r="AM34" s="214">
        <f>AC34</f>
        <v>0</v>
      </c>
      <c r="AN34" s="215">
        <f>算定報告様式①!BQ34</f>
        <v>0</v>
      </c>
      <c r="AO34" s="214" t="str">
        <f>AE34</f>
        <v>GJ/</v>
      </c>
      <c r="AP34" s="206">
        <f>IF(ISERROR(AL34*AN34),"",AL34*AN34)</f>
        <v>0</v>
      </c>
      <c r="AQ34" s="579"/>
      <c r="AR34" s="197">
        <f>IF(ISERROR(AL34*AN34*AQ$6),"",AL34*AN34*AQ$6)</f>
        <v>0</v>
      </c>
      <c r="AS34" s="216">
        <f>算定報告様式①!BS34</f>
        <v>0</v>
      </c>
      <c r="AT34" s="217" t="s">
        <v>150</v>
      </c>
      <c r="AU34" s="200">
        <f>IF(ISERROR(AL34*AN34*AS34*44/12),"",AL34*AN34*AS34*44/12)</f>
        <v>0</v>
      </c>
      <c r="AV34" s="213">
        <f>IF(ISERROR(算定報告様式①!BH34),"",算定報告様式①!BH34)</f>
        <v>0</v>
      </c>
      <c r="AW34" s="214">
        <f>AM34</f>
        <v>0</v>
      </c>
      <c r="AX34" s="215">
        <f>算定報告様式①!BQ34</f>
        <v>0</v>
      </c>
      <c r="AY34" s="214" t="str">
        <f>AO34</f>
        <v>GJ/</v>
      </c>
      <c r="AZ34" s="206">
        <f>IF(ISERROR(AV34*AX34),"",AV34*AX34)</f>
        <v>0</v>
      </c>
      <c r="BA34" s="579"/>
      <c r="BB34" s="197">
        <f>IF(ISERROR(AV34*AX34*BA$6),"",AV34*AX34*BA$6)</f>
        <v>0</v>
      </c>
      <c r="BC34" s="216">
        <f>算定報告様式①!BS34</f>
        <v>0</v>
      </c>
      <c r="BD34" s="217" t="s">
        <v>150</v>
      </c>
      <c r="BE34" s="200">
        <f>IF(ISERROR(AV34*AX34*BC34*44/12),"",AV34*AX34*BC34*44/12)</f>
        <v>0</v>
      </c>
      <c r="BF34" s="213">
        <f>IF(ISERROR(算定報告様式①!BI34),"",算定報告様式①!BI34)</f>
        <v>0</v>
      </c>
      <c r="BG34" s="214">
        <f>AW34</f>
        <v>0</v>
      </c>
      <c r="BH34" s="215">
        <f>算定報告様式①!BQ34</f>
        <v>0</v>
      </c>
      <c r="BI34" s="214" t="str">
        <f>AY34</f>
        <v>GJ/</v>
      </c>
      <c r="BJ34" s="206">
        <f>IF(ISERROR(BF34*BH34),"",BF34*BH34)</f>
        <v>0</v>
      </c>
      <c r="BK34" s="579"/>
      <c r="BL34" s="197">
        <f>IF(ISERROR(BF34*BH34*BK$6),"",BF34*BH34*BK$6)</f>
        <v>0</v>
      </c>
      <c r="BM34" s="216">
        <f>算定報告様式①!BS34</f>
        <v>0</v>
      </c>
      <c r="BN34" s="217" t="s">
        <v>150</v>
      </c>
      <c r="BO34" s="200">
        <f>IF(ISERROR(BF34*BH34*BM34*44/12),"",BF34*BH34*BM34*44/12)</f>
        <v>0</v>
      </c>
      <c r="BP34" s="213">
        <f>IF(ISERROR(算定報告様式①!BJ34),"",算定報告様式①!BJ34)</f>
        <v>0</v>
      </c>
      <c r="BQ34" s="214">
        <f>BG34</f>
        <v>0</v>
      </c>
      <c r="BR34" s="215">
        <f>算定報告様式①!BQ34</f>
        <v>0</v>
      </c>
      <c r="BS34" s="214" t="str">
        <f>BI34</f>
        <v>GJ/</v>
      </c>
      <c r="BT34" s="206">
        <f>IF(ISERROR(BP34*BR34),"",BP34*BR34)</f>
        <v>0</v>
      </c>
      <c r="BU34" s="579"/>
      <c r="BV34" s="197">
        <f>IF(ISERROR(BP34*BR34*BU$6),"",BP34*BR34*BU$6)</f>
        <v>0</v>
      </c>
      <c r="BW34" s="216">
        <f>算定報告様式①!BS34</f>
        <v>0</v>
      </c>
      <c r="BX34" s="217" t="s">
        <v>150</v>
      </c>
      <c r="BY34" s="200">
        <f>IF(ISERROR(BP34*BR34*BW34*44/12),"",BP34*BR34*BW34*44/12)</f>
        <v>0</v>
      </c>
      <c r="BZ34" s="213">
        <f>IF(ISERROR(算定報告様式①!BK34),"",算定報告様式①!BK34)</f>
        <v>0</v>
      </c>
      <c r="CA34" s="214">
        <f>BQ34</f>
        <v>0</v>
      </c>
      <c r="CB34" s="215">
        <f>算定報告様式①!BQ34</f>
        <v>0</v>
      </c>
      <c r="CC34" s="214" t="str">
        <f>BS34</f>
        <v>GJ/</v>
      </c>
      <c r="CD34" s="206">
        <f>IF(ISERROR(BZ34*CB34),"",BZ34*CB34)</f>
        <v>0</v>
      </c>
      <c r="CE34" s="579"/>
      <c r="CF34" s="197">
        <f>IF(ISERROR(BZ34*CB34*CE$6),"",BZ34*CB34*CE$6)</f>
        <v>0</v>
      </c>
      <c r="CG34" s="216">
        <f>算定報告様式①!BS34</f>
        <v>0</v>
      </c>
      <c r="CH34" s="217" t="s">
        <v>150</v>
      </c>
      <c r="CI34" s="200">
        <f>IF(ISERROR(BZ34*CB34*CG34*44/12),"",BZ34*CB34*CG34*44/12)</f>
        <v>0</v>
      </c>
      <c r="CJ34" s="213">
        <f>IF(ISERROR(算定報告様式①!BL34),"",算定報告様式①!BL34)</f>
        <v>0</v>
      </c>
      <c r="CK34" s="214">
        <f>CA34</f>
        <v>0</v>
      </c>
      <c r="CL34" s="215">
        <f>算定報告様式①!BQ34</f>
        <v>0</v>
      </c>
      <c r="CM34" s="214" t="str">
        <f>CC34</f>
        <v>GJ/</v>
      </c>
      <c r="CN34" s="206">
        <f>IF(ISERROR(CJ34*CL34),"",CJ34*CL34)</f>
        <v>0</v>
      </c>
      <c r="CO34" s="579"/>
      <c r="CP34" s="197">
        <f>IF(ISERROR(CJ34*CL34*CO$6),"",CJ34*CL34*CO$6)</f>
        <v>0</v>
      </c>
      <c r="CQ34" s="216">
        <f>算定報告様式①!BS34</f>
        <v>0</v>
      </c>
      <c r="CR34" s="217" t="s">
        <v>150</v>
      </c>
      <c r="CS34" s="200">
        <f>IF(ISERROR(CJ34*CL34*CQ34*44/12),"",CJ34*CL34*CQ34*44/12)</f>
        <v>0</v>
      </c>
      <c r="CT34" s="213">
        <f>IF(ISERROR(算定報告様式①!BM34),"",算定報告様式①!BM34)</f>
        <v>0</v>
      </c>
      <c r="CU34" s="214">
        <f>CK34</f>
        <v>0</v>
      </c>
      <c r="CV34" s="215">
        <f>算定報告様式①!BQ34</f>
        <v>0</v>
      </c>
      <c r="CW34" s="214" t="str">
        <f>CM34</f>
        <v>GJ/</v>
      </c>
      <c r="CX34" s="206">
        <f>IF(ISERROR(CT34*CV34),"",CT34*CV34)</f>
        <v>0</v>
      </c>
      <c r="CY34" s="579"/>
      <c r="CZ34" s="197">
        <f>IF(ISERROR(CT34*CV34*CY$6),"",CT34*CV34*CY$6)</f>
        <v>0</v>
      </c>
      <c r="DA34" s="216">
        <f>算定報告様式①!BS34</f>
        <v>0</v>
      </c>
      <c r="DB34" s="217" t="s">
        <v>150</v>
      </c>
      <c r="DC34" s="200">
        <f>IF(ISERROR(CT34*CV34*DA34*44/12),"",CT34*CV34*DA34*44/12)</f>
        <v>0</v>
      </c>
      <c r="DD34" s="213">
        <f>IF(ISERROR(算定報告様式①!BN34),"",算定報告様式①!BN34)</f>
        <v>0</v>
      </c>
      <c r="DE34" s="214">
        <f>CU34</f>
        <v>0</v>
      </c>
      <c r="DF34" s="215">
        <f>算定報告様式①!BQ34</f>
        <v>0</v>
      </c>
      <c r="DG34" s="214" t="str">
        <f>CW34</f>
        <v>GJ/</v>
      </c>
      <c r="DH34" s="206">
        <f>IF(ISERROR(DD34*DF34),"",DD34*DF34)</f>
        <v>0</v>
      </c>
      <c r="DI34" s="579"/>
      <c r="DJ34" s="197">
        <f>IF(ISERROR(DD34*DF34*DI$6),"",DD34*DF34*DI$6)</f>
        <v>0</v>
      </c>
      <c r="DK34" s="216">
        <f>算定報告様式①!BS34</f>
        <v>0</v>
      </c>
      <c r="DL34" s="217" t="s">
        <v>150</v>
      </c>
      <c r="DM34" s="200">
        <f>IF(ISERROR(DD34*DF34*DK34*44/12),"",DD34*DF34*DK34*44/12)</f>
        <v>0</v>
      </c>
      <c r="DN34" s="213">
        <f>IF(ISERROR(算定報告様式①!BO34),"",算定報告様式①!BO34)</f>
        <v>0</v>
      </c>
      <c r="DO34" s="214">
        <f>DE34</f>
        <v>0</v>
      </c>
      <c r="DP34" s="215">
        <f>算定報告様式①!BQ34</f>
        <v>0</v>
      </c>
      <c r="DQ34" s="214" t="str">
        <f>DG34</f>
        <v>GJ/</v>
      </c>
      <c r="DR34" s="206">
        <f>IF(ISERROR(DN34*DP34),"",DN34*DP34)</f>
        <v>0</v>
      </c>
      <c r="DS34" s="579"/>
      <c r="DT34" s="197">
        <f>IF(ISERROR(DN34*DP34*DS$6),"",DN34*DP34*DS$6)</f>
        <v>0</v>
      </c>
      <c r="DU34" s="216">
        <f>算定報告様式①!BS34</f>
        <v>0</v>
      </c>
      <c r="DV34" s="217" t="s">
        <v>150</v>
      </c>
      <c r="DW34" s="200">
        <f>IF(ISERROR(DN34*DP34*DU34*44/12),"",DN34*DP34*DU34*44/12)</f>
        <v>0</v>
      </c>
      <c r="DX34" s="213">
        <f>IF(ISERROR(算定報告様式①!BP34),"",算定報告様式①!BP34)</f>
        <v>0</v>
      </c>
      <c r="DY34" s="214">
        <f>DO34</f>
        <v>0</v>
      </c>
      <c r="DZ34" s="215">
        <f>算定報告様式①!BQ34</f>
        <v>0</v>
      </c>
      <c r="EA34" s="214" t="str">
        <f>DQ34</f>
        <v>GJ/</v>
      </c>
      <c r="EB34" s="206">
        <f>IF(ISERROR(DX34*DZ34),"",DX34*DZ34)</f>
        <v>0</v>
      </c>
      <c r="EC34" s="579"/>
      <c r="ED34" s="197">
        <f>IF(ISERROR(DX34*DZ34*EC$6),"",DX34*DZ34*EC$6)</f>
        <v>0</v>
      </c>
      <c r="EE34" s="216">
        <f>算定報告様式①!BS34</f>
        <v>0</v>
      </c>
      <c r="EF34" s="217" t="s">
        <v>150</v>
      </c>
      <c r="EG34" s="200">
        <f>IF(ISERROR(DX34*DZ34*EE34*44/12),"",DX34*DZ34*EE34*44/12)</f>
        <v>0</v>
      </c>
    </row>
    <row r="35" spans="2:137" ht="28.5" customHeight="1" thickBot="1">
      <c r="B35" s="35"/>
      <c r="C35" s="642"/>
      <c r="D35" s="203"/>
      <c r="E35" s="626" t="s">
        <v>82</v>
      </c>
      <c r="F35" s="627"/>
      <c r="G35" s="628"/>
      <c r="H35" s="569"/>
      <c r="I35" s="570"/>
      <c r="J35" s="571"/>
      <c r="K35" s="581"/>
      <c r="L35" s="218">
        <f>SUM(L6:L34)</f>
        <v>0</v>
      </c>
      <c r="M35" s="579"/>
      <c r="N35" s="219">
        <f>L35*M6</f>
        <v>0</v>
      </c>
      <c r="O35" s="582"/>
      <c r="P35" s="583"/>
      <c r="Q35" s="220">
        <f>SUM(Q6:Q34)</f>
        <v>0</v>
      </c>
      <c r="R35" s="569"/>
      <c r="S35" s="570"/>
      <c r="T35" s="571"/>
      <c r="U35" s="581"/>
      <c r="V35" s="218">
        <f>SUM(V6:V34)</f>
        <v>0</v>
      </c>
      <c r="W35" s="579"/>
      <c r="X35" s="219">
        <f>V35*W6</f>
        <v>0</v>
      </c>
      <c r="Y35" s="582"/>
      <c r="Z35" s="583"/>
      <c r="AA35" s="220">
        <f>SUM(AA6:AA34)</f>
        <v>0</v>
      </c>
      <c r="AB35" s="569"/>
      <c r="AC35" s="570"/>
      <c r="AD35" s="571"/>
      <c r="AE35" s="581"/>
      <c r="AF35" s="218">
        <f>SUM(AF6:AF34)</f>
        <v>0</v>
      </c>
      <c r="AG35" s="579"/>
      <c r="AH35" s="219">
        <f>AF35*AG6</f>
        <v>0</v>
      </c>
      <c r="AI35" s="582"/>
      <c r="AJ35" s="583"/>
      <c r="AK35" s="220">
        <f>SUM(AK6:AK34)</f>
        <v>0</v>
      </c>
      <c r="AL35" s="569"/>
      <c r="AM35" s="570"/>
      <c r="AN35" s="571"/>
      <c r="AO35" s="581"/>
      <c r="AP35" s="218">
        <f>SUM(AP6:AP34)</f>
        <v>0</v>
      </c>
      <c r="AQ35" s="579"/>
      <c r="AR35" s="219">
        <f>AP35*AQ6</f>
        <v>0</v>
      </c>
      <c r="AS35" s="582"/>
      <c r="AT35" s="583"/>
      <c r="AU35" s="220">
        <f>SUM(AU6:AU34)</f>
        <v>0</v>
      </c>
      <c r="AV35" s="569"/>
      <c r="AW35" s="570"/>
      <c r="AX35" s="571"/>
      <c r="AY35" s="581"/>
      <c r="AZ35" s="218">
        <f>SUM(AZ6:AZ34)</f>
        <v>0</v>
      </c>
      <c r="BA35" s="579"/>
      <c r="BB35" s="219">
        <f>AZ35*BA6</f>
        <v>0</v>
      </c>
      <c r="BC35" s="582"/>
      <c r="BD35" s="583"/>
      <c r="BE35" s="220">
        <f>SUM(BE6:BE34)</f>
        <v>0</v>
      </c>
      <c r="BF35" s="569"/>
      <c r="BG35" s="570"/>
      <c r="BH35" s="571"/>
      <c r="BI35" s="581"/>
      <c r="BJ35" s="218">
        <f>SUM(BJ6:BJ34)</f>
        <v>0</v>
      </c>
      <c r="BK35" s="579"/>
      <c r="BL35" s="219">
        <f>BJ35*BK6</f>
        <v>0</v>
      </c>
      <c r="BM35" s="582"/>
      <c r="BN35" s="583"/>
      <c r="BO35" s="220">
        <f>SUM(BO6:BO34)</f>
        <v>0</v>
      </c>
      <c r="BP35" s="569"/>
      <c r="BQ35" s="570"/>
      <c r="BR35" s="571"/>
      <c r="BS35" s="581"/>
      <c r="BT35" s="218">
        <f>SUM(BT6:BT34)</f>
        <v>0</v>
      </c>
      <c r="BU35" s="579"/>
      <c r="BV35" s="219">
        <f>BT35*BU6</f>
        <v>0</v>
      </c>
      <c r="BW35" s="582"/>
      <c r="BX35" s="583"/>
      <c r="BY35" s="220">
        <f>SUM(BY6:BY34)</f>
        <v>0</v>
      </c>
      <c r="BZ35" s="569"/>
      <c r="CA35" s="570"/>
      <c r="CB35" s="571"/>
      <c r="CC35" s="581"/>
      <c r="CD35" s="218">
        <f>SUM(CD6:CD34)</f>
        <v>0</v>
      </c>
      <c r="CE35" s="579"/>
      <c r="CF35" s="219">
        <f>CD35*CE6</f>
        <v>0</v>
      </c>
      <c r="CG35" s="582"/>
      <c r="CH35" s="583"/>
      <c r="CI35" s="220">
        <f>SUM(CI6:CI34)</f>
        <v>0</v>
      </c>
      <c r="CJ35" s="569"/>
      <c r="CK35" s="570"/>
      <c r="CL35" s="571"/>
      <c r="CM35" s="581"/>
      <c r="CN35" s="218">
        <f>SUM(CN6:CN34)</f>
        <v>0</v>
      </c>
      <c r="CO35" s="579"/>
      <c r="CP35" s="219">
        <f>CN35*CO6</f>
        <v>0</v>
      </c>
      <c r="CQ35" s="582"/>
      <c r="CR35" s="583"/>
      <c r="CS35" s="220">
        <f>SUM(CS6:CS34)</f>
        <v>0</v>
      </c>
      <c r="CT35" s="569"/>
      <c r="CU35" s="570"/>
      <c r="CV35" s="571"/>
      <c r="CW35" s="581"/>
      <c r="CX35" s="218">
        <f>SUM(CX6:CX34)</f>
        <v>0</v>
      </c>
      <c r="CY35" s="579"/>
      <c r="CZ35" s="219">
        <f>CX35*CY6</f>
        <v>0</v>
      </c>
      <c r="DA35" s="582"/>
      <c r="DB35" s="583"/>
      <c r="DC35" s="220">
        <f>SUM(DC6:DC34)</f>
        <v>0</v>
      </c>
      <c r="DD35" s="569"/>
      <c r="DE35" s="570"/>
      <c r="DF35" s="571"/>
      <c r="DG35" s="581"/>
      <c r="DH35" s="218">
        <f>SUM(DH6:DH34)</f>
        <v>0</v>
      </c>
      <c r="DI35" s="579"/>
      <c r="DJ35" s="219">
        <f>DH35*DI6</f>
        <v>0</v>
      </c>
      <c r="DK35" s="582"/>
      <c r="DL35" s="583"/>
      <c r="DM35" s="220">
        <f>SUM(DM6:DM34)</f>
        <v>0</v>
      </c>
      <c r="DN35" s="569"/>
      <c r="DO35" s="570"/>
      <c r="DP35" s="571"/>
      <c r="DQ35" s="581"/>
      <c r="DR35" s="218">
        <f>SUM(DR6:DR34)</f>
        <v>0</v>
      </c>
      <c r="DS35" s="579"/>
      <c r="DT35" s="219">
        <f>DR35*DS6</f>
        <v>0</v>
      </c>
      <c r="DU35" s="582"/>
      <c r="DV35" s="583"/>
      <c r="DW35" s="220">
        <f>SUM(DW6:DW34)</f>
        <v>0</v>
      </c>
      <c r="DX35" s="569"/>
      <c r="DY35" s="570"/>
      <c r="DZ35" s="571"/>
      <c r="EA35" s="581"/>
      <c r="EB35" s="218">
        <f>SUM(EB6:EB34)</f>
        <v>0</v>
      </c>
      <c r="EC35" s="579"/>
      <c r="ED35" s="219">
        <f>EB35*EC6</f>
        <v>0</v>
      </c>
      <c r="EE35" s="582"/>
      <c r="EF35" s="583"/>
      <c r="EG35" s="220">
        <f>SUM(EG6:EG34)</f>
        <v>0</v>
      </c>
    </row>
    <row r="36" spans="2:137" ht="28.5" customHeight="1" thickTop="1">
      <c r="B36" s="35"/>
      <c r="C36" s="642"/>
      <c r="D36" s="645" t="s">
        <v>308</v>
      </c>
      <c r="E36" s="221"/>
      <c r="F36" s="222"/>
      <c r="G36" s="223"/>
      <c r="H36" s="360" t="s">
        <v>100</v>
      </c>
      <c r="I36" s="224"/>
      <c r="J36" s="225" t="s">
        <v>102</v>
      </c>
      <c r="K36" s="224"/>
      <c r="L36" s="226" t="s">
        <v>109</v>
      </c>
      <c r="M36" s="263" t="s">
        <v>969</v>
      </c>
      <c r="N36" s="227" t="s">
        <v>110</v>
      </c>
      <c r="O36" s="228" t="s">
        <v>104</v>
      </c>
      <c r="P36" s="224"/>
      <c r="Q36" s="229" t="s">
        <v>112</v>
      </c>
      <c r="R36" s="360" t="s">
        <v>100</v>
      </c>
      <c r="S36" s="224"/>
      <c r="T36" s="225" t="s">
        <v>102</v>
      </c>
      <c r="U36" s="224"/>
      <c r="V36" s="226" t="s">
        <v>109</v>
      </c>
      <c r="W36" s="263" t="s">
        <v>969</v>
      </c>
      <c r="X36" s="227" t="s">
        <v>110</v>
      </c>
      <c r="Y36" s="228" t="s">
        <v>104</v>
      </c>
      <c r="Z36" s="224"/>
      <c r="AA36" s="229" t="s">
        <v>112</v>
      </c>
      <c r="AB36" s="360" t="s">
        <v>100</v>
      </c>
      <c r="AC36" s="224"/>
      <c r="AD36" s="225" t="s">
        <v>102</v>
      </c>
      <c r="AE36" s="224"/>
      <c r="AF36" s="226" t="s">
        <v>109</v>
      </c>
      <c r="AG36" s="263" t="s">
        <v>969</v>
      </c>
      <c r="AH36" s="227" t="s">
        <v>110</v>
      </c>
      <c r="AI36" s="228" t="s">
        <v>104</v>
      </c>
      <c r="AJ36" s="224"/>
      <c r="AK36" s="229" t="s">
        <v>112</v>
      </c>
      <c r="AL36" s="360" t="s">
        <v>100</v>
      </c>
      <c r="AM36" s="224"/>
      <c r="AN36" s="225" t="s">
        <v>102</v>
      </c>
      <c r="AO36" s="224"/>
      <c r="AP36" s="226" t="s">
        <v>109</v>
      </c>
      <c r="AQ36" s="263" t="s">
        <v>969</v>
      </c>
      <c r="AR36" s="227" t="s">
        <v>110</v>
      </c>
      <c r="AS36" s="228" t="s">
        <v>104</v>
      </c>
      <c r="AT36" s="224"/>
      <c r="AU36" s="229" t="s">
        <v>112</v>
      </c>
      <c r="AV36" s="360" t="s">
        <v>100</v>
      </c>
      <c r="AW36" s="224"/>
      <c r="AX36" s="225" t="s">
        <v>102</v>
      </c>
      <c r="AY36" s="224"/>
      <c r="AZ36" s="226" t="s">
        <v>109</v>
      </c>
      <c r="BA36" s="263" t="s">
        <v>969</v>
      </c>
      <c r="BB36" s="227" t="s">
        <v>110</v>
      </c>
      <c r="BC36" s="228" t="s">
        <v>104</v>
      </c>
      <c r="BD36" s="224"/>
      <c r="BE36" s="229" t="s">
        <v>112</v>
      </c>
      <c r="BF36" s="360" t="s">
        <v>100</v>
      </c>
      <c r="BG36" s="224"/>
      <c r="BH36" s="225" t="s">
        <v>102</v>
      </c>
      <c r="BI36" s="224"/>
      <c r="BJ36" s="226" t="s">
        <v>109</v>
      </c>
      <c r="BK36" s="263" t="s">
        <v>969</v>
      </c>
      <c r="BL36" s="227" t="s">
        <v>110</v>
      </c>
      <c r="BM36" s="228" t="s">
        <v>104</v>
      </c>
      <c r="BN36" s="224"/>
      <c r="BO36" s="229" t="s">
        <v>112</v>
      </c>
      <c r="BP36" s="360" t="s">
        <v>100</v>
      </c>
      <c r="BQ36" s="224"/>
      <c r="BR36" s="225" t="s">
        <v>102</v>
      </c>
      <c r="BS36" s="224"/>
      <c r="BT36" s="226" t="s">
        <v>109</v>
      </c>
      <c r="BU36" s="263" t="s">
        <v>969</v>
      </c>
      <c r="BV36" s="227" t="s">
        <v>110</v>
      </c>
      <c r="BW36" s="228" t="s">
        <v>104</v>
      </c>
      <c r="BX36" s="224"/>
      <c r="BY36" s="229" t="s">
        <v>112</v>
      </c>
      <c r="BZ36" s="360" t="s">
        <v>100</v>
      </c>
      <c r="CA36" s="224"/>
      <c r="CB36" s="225" t="s">
        <v>102</v>
      </c>
      <c r="CC36" s="224"/>
      <c r="CD36" s="226" t="s">
        <v>109</v>
      </c>
      <c r="CE36" s="263" t="s">
        <v>969</v>
      </c>
      <c r="CF36" s="227" t="s">
        <v>110</v>
      </c>
      <c r="CG36" s="228" t="s">
        <v>104</v>
      </c>
      <c r="CH36" s="224"/>
      <c r="CI36" s="229" t="s">
        <v>112</v>
      </c>
      <c r="CJ36" s="360" t="s">
        <v>100</v>
      </c>
      <c r="CK36" s="224"/>
      <c r="CL36" s="225" t="s">
        <v>102</v>
      </c>
      <c r="CM36" s="224"/>
      <c r="CN36" s="226" t="s">
        <v>109</v>
      </c>
      <c r="CO36" s="263" t="s">
        <v>969</v>
      </c>
      <c r="CP36" s="227" t="s">
        <v>110</v>
      </c>
      <c r="CQ36" s="228" t="s">
        <v>104</v>
      </c>
      <c r="CR36" s="224"/>
      <c r="CS36" s="229" t="s">
        <v>112</v>
      </c>
      <c r="CT36" s="360" t="s">
        <v>100</v>
      </c>
      <c r="CU36" s="224"/>
      <c r="CV36" s="225" t="s">
        <v>102</v>
      </c>
      <c r="CW36" s="224"/>
      <c r="CX36" s="226" t="s">
        <v>109</v>
      </c>
      <c r="CY36" s="263" t="s">
        <v>969</v>
      </c>
      <c r="CZ36" s="227" t="s">
        <v>110</v>
      </c>
      <c r="DA36" s="228" t="s">
        <v>104</v>
      </c>
      <c r="DB36" s="224"/>
      <c r="DC36" s="229" t="s">
        <v>112</v>
      </c>
      <c r="DD36" s="360" t="s">
        <v>100</v>
      </c>
      <c r="DE36" s="224"/>
      <c r="DF36" s="225" t="s">
        <v>102</v>
      </c>
      <c r="DG36" s="224"/>
      <c r="DH36" s="226" t="s">
        <v>109</v>
      </c>
      <c r="DI36" s="263" t="s">
        <v>969</v>
      </c>
      <c r="DJ36" s="227" t="s">
        <v>110</v>
      </c>
      <c r="DK36" s="228" t="s">
        <v>104</v>
      </c>
      <c r="DL36" s="224"/>
      <c r="DM36" s="229" t="s">
        <v>112</v>
      </c>
      <c r="DN36" s="360" t="s">
        <v>100</v>
      </c>
      <c r="DO36" s="224"/>
      <c r="DP36" s="225" t="s">
        <v>102</v>
      </c>
      <c r="DQ36" s="224"/>
      <c r="DR36" s="226" t="s">
        <v>109</v>
      </c>
      <c r="DS36" s="263" t="s">
        <v>969</v>
      </c>
      <c r="DT36" s="227" t="s">
        <v>110</v>
      </c>
      <c r="DU36" s="228" t="s">
        <v>104</v>
      </c>
      <c r="DV36" s="224"/>
      <c r="DW36" s="229" t="s">
        <v>112</v>
      </c>
      <c r="DX36" s="360" t="s">
        <v>100</v>
      </c>
      <c r="DY36" s="224"/>
      <c r="DZ36" s="225" t="s">
        <v>102</v>
      </c>
      <c r="EA36" s="224"/>
      <c r="EB36" s="226" t="s">
        <v>109</v>
      </c>
      <c r="EC36" s="263" t="s">
        <v>969</v>
      </c>
      <c r="ED36" s="227" t="s">
        <v>110</v>
      </c>
      <c r="EE36" s="228" t="s">
        <v>104</v>
      </c>
      <c r="EF36" s="224"/>
      <c r="EG36" s="229" t="s">
        <v>112</v>
      </c>
    </row>
    <row r="37" spans="2:137" ht="28.5" customHeight="1">
      <c r="B37" s="35"/>
      <c r="C37" s="642"/>
      <c r="D37" s="646"/>
      <c r="E37" s="597" t="s">
        <v>37</v>
      </c>
      <c r="F37" s="599"/>
      <c r="G37" s="598"/>
      <c r="H37" s="359">
        <f>算定報告様式①!BD35</f>
        <v>0</v>
      </c>
      <c r="I37" s="204" t="s">
        <v>81</v>
      </c>
      <c r="J37" s="205">
        <v>1.02</v>
      </c>
      <c r="K37" s="204" t="s">
        <v>98</v>
      </c>
      <c r="L37" s="206">
        <f t="shared" si="21"/>
        <v>0</v>
      </c>
      <c r="M37" s="579">
        <v>2.58E-2</v>
      </c>
      <c r="N37" s="197">
        <f t="shared" si="22"/>
        <v>0</v>
      </c>
      <c r="O37" s="418">
        <v>0.06</v>
      </c>
      <c r="P37" s="199" t="s">
        <v>412</v>
      </c>
      <c r="Q37" s="200">
        <f>H37*O37</f>
        <v>0</v>
      </c>
      <c r="R37" s="359">
        <f>算定報告様式①!BE35</f>
        <v>0</v>
      </c>
      <c r="S37" s="204" t="s">
        <v>81</v>
      </c>
      <c r="T37" s="205">
        <v>1.02</v>
      </c>
      <c r="U37" s="204" t="s">
        <v>142</v>
      </c>
      <c r="V37" s="206">
        <f t="shared" si="23"/>
        <v>0</v>
      </c>
      <c r="W37" s="579">
        <v>2.58E-2</v>
      </c>
      <c r="X37" s="197">
        <f t="shared" si="24"/>
        <v>0</v>
      </c>
      <c r="Y37" s="230">
        <v>0.06</v>
      </c>
      <c r="Z37" s="199" t="s">
        <v>412</v>
      </c>
      <c r="AA37" s="200">
        <f>R37*Y37</f>
        <v>0</v>
      </c>
      <c r="AB37" s="359">
        <f>算定報告様式①!BF35</f>
        <v>0</v>
      </c>
      <c r="AC37" s="204" t="s">
        <v>81</v>
      </c>
      <c r="AD37" s="205">
        <v>1.02</v>
      </c>
      <c r="AE37" s="204" t="s">
        <v>142</v>
      </c>
      <c r="AF37" s="206">
        <f>AB37*AD37</f>
        <v>0</v>
      </c>
      <c r="AG37" s="579">
        <v>2.58E-2</v>
      </c>
      <c r="AH37" s="197">
        <f t="shared" si="26"/>
        <v>0</v>
      </c>
      <c r="AI37" s="230">
        <v>0.06</v>
      </c>
      <c r="AJ37" s="199" t="s">
        <v>412</v>
      </c>
      <c r="AK37" s="200">
        <f>AB37*AI37</f>
        <v>0</v>
      </c>
      <c r="AL37" s="359">
        <f>算定報告様式①!BG35</f>
        <v>0</v>
      </c>
      <c r="AM37" s="204" t="s">
        <v>81</v>
      </c>
      <c r="AN37" s="205">
        <v>1.02</v>
      </c>
      <c r="AO37" s="204" t="s">
        <v>142</v>
      </c>
      <c r="AP37" s="206">
        <f t="shared" si="27"/>
        <v>0</v>
      </c>
      <c r="AQ37" s="579">
        <v>2.58E-2</v>
      </c>
      <c r="AR37" s="197">
        <f t="shared" si="28"/>
        <v>0</v>
      </c>
      <c r="AS37" s="230">
        <v>0.06</v>
      </c>
      <c r="AT37" s="199" t="s">
        <v>412</v>
      </c>
      <c r="AU37" s="200">
        <f>AL37*AS37</f>
        <v>0</v>
      </c>
      <c r="AV37" s="359">
        <f>算定報告様式①!BH35</f>
        <v>0</v>
      </c>
      <c r="AW37" s="204" t="s">
        <v>81</v>
      </c>
      <c r="AX37" s="205">
        <v>1.02</v>
      </c>
      <c r="AY37" s="204" t="s">
        <v>142</v>
      </c>
      <c r="AZ37" s="206">
        <f t="shared" si="29"/>
        <v>0</v>
      </c>
      <c r="BA37" s="579">
        <v>2.58E-2</v>
      </c>
      <c r="BB37" s="197">
        <f t="shared" si="30"/>
        <v>0</v>
      </c>
      <c r="BC37" s="230">
        <v>0.06</v>
      </c>
      <c r="BD37" s="199" t="s">
        <v>412</v>
      </c>
      <c r="BE37" s="200">
        <f>AV37*BC37</f>
        <v>0</v>
      </c>
      <c r="BF37" s="359">
        <f>算定報告様式①!BI35</f>
        <v>0</v>
      </c>
      <c r="BG37" s="204" t="s">
        <v>81</v>
      </c>
      <c r="BH37" s="205">
        <v>1.02</v>
      </c>
      <c r="BI37" s="204" t="s">
        <v>142</v>
      </c>
      <c r="BJ37" s="206">
        <f t="shared" si="31"/>
        <v>0</v>
      </c>
      <c r="BK37" s="579">
        <v>2.58E-2</v>
      </c>
      <c r="BL37" s="197">
        <f t="shared" si="32"/>
        <v>0</v>
      </c>
      <c r="BM37" s="230">
        <v>0.06</v>
      </c>
      <c r="BN37" s="199" t="s">
        <v>412</v>
      </c>
      <c r="BO37" s="200">
        <f>BF37*BM37</f>
        <v>0</v>
      </c>
      <c r="BP37" s="359">
        <f>算定報告様式①!BJ35</f>
        <v>0</v>
      </c>
      <c r="BQ37" s="204" t="s">
        <v>81</v>
      </c>
      <c r="BR37" s="205">
        <v>1.02</v>
      </c>
      <c r="BS37" s="204" t="s">
        <v>142</v>
      </c>
      <c r="BT37" s="206">
        <f t="shared" si="33"/>
        <v>0</v>
      </c>
      <c r="BU37" s="579">
        <v>2.58E-2</v>
      </c>
      <c r="BV37" s="197">
        <f t="shared" si="34"/>
        <v>0</v>
      </c>
      <c r="BW37" s="230">
        <v>0.06</v>
      </c>
      <c r="BX37" s="199" t="s">
        <v>412</v>
      </c>
      <c r="BY37" s="200">
        <f>BP37*BW37</f>
        <v>0</v>
      </c>
      <c r="BZ37" s="359">
        <f>算定報告様式①!BK35</f>
        <v>0</v>
      </c>
      <c r="CA37" s="204" t="s">
        <v>81</v>
      </c>
      <c r="CB37" s="205">
        <v>1.02</v>
      </c>
      <c r="CC37" s="204" t="s">
        <v>142</v>
      </c>
      <c r="CD37" s="206">
        <f t="shared" si="35"/>
        <v>0</v>
      </c>
      <c r="CE37" s="579">
        <v>2.58E-2</v>
      </c>
      <c r="CF37" s="197">
        <f t="shared" si="36"/>
        <v>0</v>
      </c>
      <c r="CG37" s="230">
        <v>0.06</v>
      </c>
      <c r="CH37" s="199" t="s">
        <v>412</v>
      </c>
      <c r="CI37" s="200">
        <f>BZ37*CG37</f>
        <v>0</v>
      </c>
      <c r="CJ37" s="359">
        <f>算定報告様式①!BL35</f>
        <v>0</v>
      </c>
      <c r="CK37" s="204" t="s">
        <v>81</v>
      </c>
      <c r="CL37" s="205">
        <v>1.02</v>
      </c>
      <c r="CM37" s="204" t="s">
        <v>142</v>
      </c>
      <c r="CN37" s="206">
        <f t="shared" si="37"/>
        <v>0</v>
      </c>
      <c r="CO37" s="579">
        <v>2.58E-2</v>
      </c>
      <c r="CP37" s="197">
        <f t="shared" si="38"/>
        <v>0</v>
      </c>
      <c r="CQ37" s="230">
        <v>0.06</v>
      </c>
      <c r="CR37" s="199" t="s">
        <v>412</v>
      </c>
      <c r="CS37" s="200">
        <f>CJ37*CQ37</f>
        <v>0</v>
      </c>
      <c r="CT37" s="359">
        <f>算定報告様式①!BM35</f>
        <v>0</v>
      </c>
      <c r="CU37" s="204" t="s">
        <v>81</v>
      </c>
      <c r="CV37" s="205">
        <v>1.02</v>
      </c>
      <c r="CW37" s="204" t="s">
        <v>98</v>
      </c>
      <c r="CX37" s="206">
        <f>CT37*CV37</f>
        <v>0</v>
      </c>
      <c r="CY37" s="579">
        <v>2.58E-2</v>
      </c>
      <c r="CZ37" s="197">
        <f>CT37*CV37*CY$6</f>
        <v>0</v>
      </c>
      <c r="DA37" s="230">
        <v>0.06</v>
      </c>
      <c r="DB37" s="199" t="s">
        <v>412</v>
      </c>
      <c r="DC37" s="200">
        <f>CT37*DA37</f>
        <v>0</v>
      </c>
      <c r="DD37" s="359">
        <f>算定報告様式①!BN35</f>
        <v>0</v>
      </c>
      <c r="DE37" s="204" t="s">
        <v>81</v>
      </c>
      <c r="DF37" s="205">
        <v>1.02</v>
      </c>
      <c r="DG37" s="204" t="s">
        <v>98</v>
      </c>
      <c r="DH37" s="206">
        <f>DD37*DF37</f>
        <v>0</v>
      </c>
      <c r="DI37" s="579">
        <v>2.58E-2</v>
      </c>
      <c r="DJ37" s="197">
        <f>DD37*DF37*DI$6</f>
        <v>0</v>
      </c>
      <c r="DK37" s="230">
        <v>0.06</v>
      </c>
      <c r="DL37" s="199" t="s">
        <v>412</v>
      </c>
      <c r="DM37" s="200">
        <f>DD37*DK37</f>
        <v>0</v>
      </c>
      <c r="DN37" s="359">
        <f>算定報告様式①!BO35</f>
        <v>0</v>
      </c>
      <c r="DO37" s="204" t="s">
        <v>81</v>
      </c>
      <c r="DP37" s="205">
        <v>1.02</v>
      </c>
      <c r="DQ37" s="204" t="s">
        <v>98</v>
      </c>
      <c r="DR37" s="206">
        <f>DN37*DP37</f>
        <v>0</v>
      </c>
      <c r="DS37" s="579">
        <v>2.58E-2</v>
      </c>
      <c r="DT37" s="197">
        <f>DN37*DP37*DS$6</f>
        <v>0</v>
      </c>
      <c r="DU37" s="230">
        <v>0.06</v>
      </c>
      <c r="DV37" s="199" t="s">
        <v>412</v>
      </c>
      <c r="DW37" s="200">
        <f>DN37*DU37</f>
        <v>0</v>
      </c>
      <c r="DX37" s="359">
        <f>算定報告様式①!BP35</f>
        <v>0</v>
      </c>
      <c r="DY37" s="204" t="s">
        <v>81</v>
      </c>
      <c r="DZ37" s="205">
        <v>1.02</v>
      </c>
      <c r="EA37" s="204" t="s">
        <v>98</v>
      </c>
      <c r="EB37" s="206">
        <f>DX37*DZ37</f>
        <v>0</v>
      </c>
      <c r="EC37" s="579">
        <v>2.58E-2</v>
      </c>
      <c r="ED37" s="197">
        <f>DX37*DZ37*EC$6</f>
        <v>0</v>
      </c>
      <c r="EE37" s="230">
        <v>0.06</v>
      </c>
      <c r="EF37" s="199" t="s">
        <v>412</v>
      </c>
      <c r="EG37" s="200">
        <f>DX37*EE37</f>
        <v>0</v>
      </c>
    </row>
    <row r="38" spans="2:137" ht="28.5" customHeight="1">
      <c r="B38" s="35"/>
      <c r="C38" s="642"/>
      <c r="D38" s="646"/>
      <c r="E38" s="629" t="s">
        <v>38</v>
      </c>
      <c r="F38" s="630"/>
      <c r="G38" s="631"/>
      <c r="H38" s="359">
        <f>算定報告様式①!BD36</f>
        <v>0</v>
      </c>
      <c r="I38" s="204" t="s">
        <v>81</v>
      </c>
      <c r="J38" s="205">
        <v>1.36</v>
      </c>
      <c r="K38" s="204" t="s">
        <v>98</v>
      </c>
      <c r="L38" s="206">
        <f t="shared" si="21"/>
        <v>0</v>
      </c>
      <c r="M38" s="579"/>
      <c r="N38" s="197">
        <f t="shared" si="22"/>
        <v>0</v>
      </c>
      <c r="O38" s="418">
        <v>5.7000000000000002E-2</v>
      </c>
      <c r="P38" s="199" t="s">
        <v>412</v>
      </c>
      <c r="Q38" s="200">
        <f>H38*O38</f>
        <v>0</v>
      </c>
      <c r="R38" s="359">
        <f>算定報告様式①!BE36</f>
        <v>0</v>
      </c>
      <c r="S38" s="204" t="s">
        <v>81</v>
      </c>
      <c r="T38" s="205">
        <v>1.36</v>
      </c>
      <c r="U38" s="204" t="s">
        <v>142</v>
      </c>
      <c r="V38" s="206">
        <f t="shared" si="23"/>
        <v>0</v>
      </c>
      <c r="W38" s="579"/>
      <c r="X38" s="197">
        <f t="shared" si="24"/>
        <v>0</v>
      </c>
      <c r="Y38" s="230">
        <v>5.7000000000000002E-2</v>
      </c>
      <c r="Z38" s="199" t="s">
        <v>412</v>
      </c>
      <c r="AA38" s="200">
        <f>R38*Y38</f>
        <v>0</v>
      </c>
      <c r="AB38" s="359">
        <f>算定報告様式①!BF36</f>
        <v>0</v>
      </c>
      <c r="AC38" s="204" t="s">
        <v>81</v>
      </c>
      <c r="AD38" s="205">
        <v>1.36</v>
      </c>
      <c r="AE38" s="204" t="s">
        <v>142</v>
      </c>
      <c r="AF38" s="206">
        <f t="shared" si="25"/>
        <v>0</v>
      </c>
      <c r="AG38" s="579"/>
      <c r="AH38" s="197">
        <f t="shared" si="26"/>
        <v>0</v>
      </c>
      <c r="AI38" s="230">
        <v>5.7000000000000002E-2</v>
      </c>
      <c r="AJ38" s="199" t="s">
        <v>412</v>
      </c>
      <c r="AK38" s="200">
        <f>AB38*AI38</f>
        <v>0</v>
      </c>
      <c r="AL38" s="359">
        <f>算定報告様式①!BG36</f>
        <v>0</v>
      </c>
      <c r="AM38" s="204" t="s">
        <v>81</v>
      </c>
      <c r="AN38" s="205">
        <v>1.36</v>
      </c>
      <c r="AO38" s="204" t="s">
        <v>142</v>
      </c>
      <c r="AP38" s="206">
        <f t="shared" si="27"/>
        <v>0</v>
      </c>
      <c r="AQ38" s="579"/>
      <c r="AR38" s="197">
        <f t="shared" si="28"/>
        <v>0</v>
      </c>
      <c r="AS38" s="230">
        <v>5.7000000000000002E-2</v>
      </c>
      <c r="AT38" s="199" t="s">
        <v>412</v>
      </c>
      <c r="AU38" s="200">
        <f>AL38*AS38</f>
        <v>0</v>
      </c>
      <c r="AV38" s="359">
        <f>算定報告様式①!BH36</f>
        <v>0</v>
      </c>
      <c r="AW38" s="204" t="s">
        <v>81</v>
      </c>
      <c r="AX38" s="205">
        <v>1.36</v>
      </c>
      <c r="AY38" s="204" t="s">
        <v>142</v>
      </c>
      <c r="AZ38" s="206">
        <f t="shared" si="29"/>
        <v>0</v>
      </c>
      <c r="BA38" s="579"/>
      <c r="BB38" s="197">
        <f t="shared" si="30"/>
        <v>0</v>
      </c>
      <c r="BC38" s="230">
        <v>5.7000000000000002E-2</v>
      </c>
      <c r="BD38" s="199" t="s">
        <v>412</v>
      </c>
      <c r="BE38" s="200">
        <f>AV38*BC38</f>
        <v>0</v>
      </c>
      <c r="BF38" s="359">
        <f>算定報告様式①!BI36</f>
        <v>0</v>
      </c>
      <c r="BG38" s="204" t="s">
        <v>81</v>
      </c>
      <c r="BH38" s="205">
        <v>1.36</v>
      </c>
      <c r="BI38" s="204" t="s">
        <v>142</v>
      </c>
      <c r="BJ38" s="206">
        <f t="shared" si="31"/>
        <v>0</v>
      </c>
      <c r="BK38" s="579"/>
      <c r="BL38" s="197">
        <f t="shared" si="32"/>
        <v>0</v>
      </c>
      <c r="BM38" s="230">
        <v>5.7000000000000002E-2</v>
      </c>
      <c r="BN38" s="199" t="s">
        <v>412</v>
      </c>
      <c r="BO38" s="200">
        <f>BF38*BM38</f>
        <v>0</v>
      </c>
      <c r="BP38" s="359">
        <f>算定報告様式①!BJ36</f>
        <v>0</v>
      </c>
      <c r="BQ38" s="204" t="s">
        <v>81</v>
      </c>
      <c r="BR38" s="205">
        <v>1.36</v>
      </c>
      <c r="BS38" s="204" t="s">
        <v>142</v>
      </c>
      <c r="BT38" s="206">
        <f t="shared" si="33"/>
        <v>0</v>
      </c>
      <c r="BU38" s="579"/>
      <c r="BV38" s="197">
        <f t="shared" si="34"/>
        <v>0</v>
      </c>
      <c r="BW38" s="230">
        <v>5.7000000000000002E-2</v>
      </c>
      <c r="BX38" s="199" t="s">
        <v>412</v>
      </c>
      <c r="BY38" s="200">
        <f>BP38*BW38</f>
        <v>0</v>
      </c>
      <c r="BZ38" s="359">
        <f>算定報告様式①!BK36</f>
        <v>0</v>
      </c>
      <c r="CA38" s="204" t="s">
        <v>81</v>
      </c>
      <c r="CB38" s="205">
        <v>1.36</v>
      </c>
      <c r="CC38" s="204" t="s">
        <v>142</v>
      </c>
      <c r="CD38" s="206">
        <f t="shared" si="35"/>
        <v>0</v>
      </c>
      <c r="CE38" s="579"/>
      <c r="CF38" s="197">
        <f t="shared" si="36"/>
        <v>0</v>
      </c>
      <c r="CG38" s="230">
        <v>5.7000000000000002E-2</v>
      </c>
      <c r="CH38" s="199" t="s">
        <v>412</v>
      </c>
      <c r="CI38" s="200">
        <f>BZ38*CG38</f>
        <v>0</v>
      </c>
      <c r="CJ38" s="359">
        <f>算定報告様式①!BL36</f>
        <v>0</v>
      </c>
      <c r="CK38" s="204" t="s">
        <v>81</v>
      </c>
      <c r="CL38" s="205">
        <v>1.36</v>
      </c>
      <c r="CM38" s="204" t="s">
        <v>142</v>
      </c>
      <c r="CN38" s="206">
        <f t="shared" si="37"/>
        <v>0</v>
      </c>
      <c r="CO38" s="579"/>
      <c r="CP38" s="197">
        <f t="shared" si="38"/>
        <v>0</v>
      </c>
      <c r="CQ38" s="230">
        <v>5.7000000000000002E-2</v>
      </c>
      <c r="CR38" s="199" t="s">
        <v>412</v>
      </c>
      <c r="CS38" s="200">
        <f>CJ38*CQ38</f>
        <v>0</v>
      </c>
      <c r="CT38" s="359">
        <f>算定報告様式①!BM36</f>
        <v>0</v>
      </c>
      <c r="CU38" s="204" t="s">
        <v>81</v>
      </c>
      <c r="CV38" s="205">
        <v>1.36</v>
      </c>
      <c r="CW38" s="204" t="s">
        <v>98</v>
      </c>
      <c r="CX38" s="206">
        <f>CT38*CV38</f>
        <v>0</v>
      </c>
      <c r="CY38" s="579"/>
      <c r="CZ38" s="197">
        <f>CT38*CV38*CY$6</f>
        <v>0</v>
      </c>
      <c r="DA38" s="230">
        <v>5.7000000000000002E-2</v>
      </c>
      <c r="DB38" s="199" t="s">
        <v>412</v>
      </c>
      <c r="DC38" s="200">
        <f>CT38*DA38</f>
        <v>0</v>
      </c>
      <c r="DD38" s="359">
        <f>算定報告様式①!BN36</f>
        <v>0</v>
      </c>
      <c r="DE38" s="204" t="s">
        <v>81</v>
      </c>
      <c r="DF38" s="205">
        <v>1.36</v>
      </c>
      <c r="DG38" s="204" t="s">
        <v>98</v>
      </c>
      <c r="DH38" s="206">
        <f>DD38*DF38</f>
        <v>0</v>
      </c>
      <c r="DI38" s="579"/>
      <c r="DJ38" s="197">
        <f>DD38*DF38*DI$6</f>
        <v>0</v>
      </c>
      <c r="DK38" s="230">
        <v>5.7000000000000002E-2</v>
      </c>
      <c r="DL38" s="199" t="s">
        <v>412</v>
      </c>
      <c r="DM38" s="200">
        <f>DD38*DK38</f>
        <v>0</v>
      </c>
      <c r="DN38" s="359">
        <f>算定報告様式①!BO36</f>
        <v>0</v>
      </c>
      <c r="DO38" s="204" t="s">
        <v>81</v>
      </c>
      <c r="DP38" s="205">
        <v>1.36</v>
      </c>
      <c r="DQ38" s="204" t="s">
        <v>98</v>
      </c>
      <c r="DR38" s="206">
        <f>DN38*DP38</f>
        <v>0</v>
      </c>
      <c r="DS38" s="579"/>
      <c r="DT38" s="197">
        <f>DN38*DP38*DS$6</f>
        <v>0</v>
      </c>
      <c r="DU38" s="230">
        <v>5.7000000000000002E-2</v>
      </c>
      <c r="DV38" s="199" t="s">
        <v>412</v>
      </c>
      <c r="DW38" s="200">
        <f>DN38*DU38</f>
        <v>0</v>
      </c>
      <c r="DX38" s="359">
        <f>算定報告様式①!BP36</f>
        <v>0</v>
      </c>
      <c r="DY38" s="204" t="s">
        <v>81</v>
      </c>
      <c r="DZ38" s="205">
        <v>1.36</v>
      </c>
      <c r="EA38" s="204" t="s">
        <v>98</v>
      </c>
      <c r="EB38" s="206">
        <f>DX38*DZ38</f>
        <v>0</v>
      </c>
      <c r="EC38" s="579"/>
      <c r="ED38" s="197">
        <f>DX38*DZ38*EC$6</f>
        <v>0</v>
      </c>
      <c r="EE38" s="230">
        <v>5.7000000000000002E-2</v>
      </c>
      <c r="EF38" s="199" t="s">
        <v>412</v>
      </c>
      <c r="EG38" s="200">
        <f>DX38*EE38</f>
        <v>0</v>
      </c>
    </row>
    <row r="39" spans="2:137" ht="28.5" customHeight="1">
      <c r="B39" s="35"/>
      <c r="C39" s="642"/>
      <c r="D39" s="646"/>
      <c r="E39" s="597" t="s">
        <v>40</v>
      </c>
      <c r="F39" s="599"/>
      <c r="G39" s="598"/>
      <c r="H39" s="359">
        <f>算定報告様式①!BD37</f>
        <v>0</v>
      </c>
      <c r="I39" s="204" t="s">
        <v>81</v>
      </c>
      <c r="J39" s="205">
        <v>1.36</v>
      </c>
      <c r="K39" s="204" t="s">
        <v>98</v>
      </c>
      <c r="L39" s="206">
        <f t="shared" si="21"/>
        <v>0</v>
      </c>
      <c r="M39" s="579"/>
      <c r="N39" s="197">
        <f t="shared" si="22"/>
        <v>0</v>
      </c>
      <c r="O39" s="418">
        <v>5.7000000000000002E-2</v>
      </c>
      <c r="P39" s="199" t="s">
        <v>412</v>
      </c>
      <c r="Q39" s="200">
        <f>H39*O39</f>
        <v>0</v>
      </c>
      <c r="R39" s="359">
        <f>算定報告様式①!BE37</f>
        <v>0</v>
      </c>
      <c r="S39" s="204" t="s">
        <v>81</v>
      </c>
      <c r="T39" s="205">
        <v>1.36</v>
      </c>
      <c r="U39" s="204" t="s">
        <v>142</v>
      </c>
      <c r="V39" s="206">
        <f t="shared" si="23"/>
        <v>0</v>
      </c>
      <c r="W39" s="579"/>
      <c r="X39" s="197">
        <f t="shared" si="24"/>
        <v>0</v>
      </c>
      <c r="Y39" s="230">
        <v>5.7000000000000002E-2</v>
      </c>
      <c r="Z39" s="199" t="s">
        <v>412</v>
      </c>
      <c r="AA39" s="200">
        <f>R39*Y39</f>
        <v>0</v>
      </c>
      <c r="AB39" s="359">
        <f>算定報告様式①!BF37</f>
        <v>0</v>
      </c>
      <c r="AC39" s="204" t="s">
        <v>81</v>
      </c>
      <c r="AD39" s="205">
        <v>1.36</v>
      </c>
      <c r="AE39" s="204" t="s">
        <v>142</v>
      </c>
      <c r="AF39" s="206">
        <f t="shared" si="25"/>
        <v>0</v>
      </c>
      <c r="AG39" s="579"/>
      <c r="AH39" s="197">
        <f t="shared" si="26"/>
        <v>0</v>
      </c>
      <c r="AI39" s="230">
        <v>5.7000000000000002E-2</v>
      </c>
      <c r="AJ39" s="199" t="s">
        <v>412</v>
      </c>
      <c r="AK39" s="200">
        <f>AB39*AI39</f>
        <v>0</v>
      </c>
      <c r="AL39" s="359">
        <f>算定報告様式①!BG37</f>
        <v>0</v>
      </c>
      <c r="AM39" s="204" t="s">
        <v>81</v>
      </c>
      <c r="AN39" s="205">
        <v>1.36</v>
      </c>
      <c r="AO39" s="204" t="s">
        <v>142</v>
      </c>
      <c r="AP39" s="206">
        <f t="shared" si="27"/>
        <v>0</v>
      </c>
      <c r="AQ39" s="579"/>
      <c r="AR39" s="197">
        <f t="shared" si="28"/>
        <v>0</v>
      </c>
      <c r="AS39" s="230">
        <v>5.7000000000000002E-2</v>
      </c>
      <c r="AT39" s="199" t="s">
        <v>412</v>
      </c>
      <c r="AU39" s="200">
        <f>AL39*AS39</f>
        <v>0</v>
      </c>
      <c r="AV39" s="359">
        <f>算定報告様式①!BH37</f>
        <v>0</v>
      </c>
      <c r="AW39" s="204" t="s">
        <v>81</v>
      </c>
      <c r="AX39" s="205">
        <v>1.36</v>
      </c>
      <c r="AY39" s="204" t="s">
        <v>142</v>
      </c>
      <c r="AZ39" s="206">
        <f t="shared" si="29"/>
        <v>0</v>
      </c>
      <c r="BA39" s="579"/>
      <c r="BB39" s="197">
        <f t="shared" si="30"/>
        <v>0</v>
      </c>
      <c r="BC39" s="230">
        <v>5.7000000000000002E-2</v>
      </c>
      <c r="BD39" s="199" t="s">
        <v>412</v>
      </c>
      <c r="BE39" s="200">
        <f>AV39*BC39</f>
        <v>0</v>
      </c>
      <c r="BF39" s="359">
        <f>算定報告様式①!BI37</f>
        <v>0</v>
      </c>
      <c r="BG39" s="204" t="s">
        <v>81</v>
      </c>
      <c r="BH39" s="205">
        <v>1.36</v>
      </c>
      <c r="BI39" s="204" t="s">
        <v>142</v>
      </c>
      <c r="BJ39" s="206">
        <f t="shared" si="31"/>
        <v>0</v>
      </c>
      <c r="BK39" s="579"/>
      <c r="BL39" s="197">
        <f t="shared" si="32"/>
        <v>0</v>
      </c>
      <c r="BM39" s="230">
        <v>5.7000000000000002E-2</v>
      </c>
      <c r="BN39" s="199" t="s">
        <v>412</v>
      </c>
      <c r="BO39" s="200">
        <f>BF39*BM39</f>
        <v>0</v>
      </c>
      <c r="BP39" s="359">
        <f>算定報告様式①!BJ37</f>
        <v>0</v>
      </c>
      <c r="BQ39" s="204" t="s">
        <v>81</v>
      </c>
      <c r="BR39" s="205">
        <v>1.36</v>
      </c>
      <c r="BS39" s="204" t="s">
        <v>142</v>
      </c>
      <c r="BT39" s="206">
        <f t="shared" si="33"/>
        <v>0</v>
      </c>
      <c r="BU39" s="579"/>
      <c r="BV39" s="197">
        <f t="shared" si="34"/>
        <v>0</v>
      </c>
      <c r="BW39" s="230">
        <v>5.7000000000000002E-2</v>
      </c>
      <c r="BX39" s="199" t="s">
        <v>412</v>
      </c>
      <c r="BY39" s="200">
        <f>BP39*BW39</f>
        <v>0</v>
      </c>
      <c r="BZ39" s="359">
        <f>算定報告様式①!BK37</f>
        <v>0</v>
      </c>
      <c r="CA39" s="204" t="s">
        <v>81</v>
      </c>
      <c r="CB39" s="205">
        <v>1.36</v>
      </c>
      <c r="CC39" s="204" t="s">
        <v>142</v>
      </c>
      <c r="CD39" s="206">
        <f t="shared" si="35"/>
        <v>0</v>
      </c>
      <c r="CE39" s="579"/>
      <c r="CF39" s="197">
        <f t="shared" si="36"/>
        <v>0</v>
      </c>
      <c r="CG39" s="230">
        <v>5.7000000000000002E-2</v>
      </c>
      <c r="CH39" s="199" t="s">
        <v>412</v>
      </c>
      <c r="CI39" s="200">
        <f>BZ39*CG39</f>
        <v>0</v>
      </c>
      <c r="CJ39" s="359">
        <f>算定報告様式①!BL37</f>
        <v>0</v>
      </c>
      <c r="CK39" s="204" t="s">
        <v>81</v>
      </c>
      <c r="CL39" s="205">
        <v>1.36</v>
      </c>
      <c r="CM39" s="204" t="s">
        <v>142</v>
      </c>
      <c r="CN39" s="206">
        <f t="shared" si="37"/>
        <v>0</v>
      </c>
      <c r="CO39" s="579"/>
      <c r="CP39" s="197">
        <f t="shared" si="38"/>
        <v>0</v>
      </c>
      <c r="CQ39" s="230">
        <v>5.7000000000000002E-2</v>
      </c>
      <c r="CR39" s="199" t="s">
        <v>412</v>
      </c>
      <c r="CS39" s="200">
        <f>CJ39*CQ39</f>
        <v>0</v>
      </c>
      <c r="CT39" s="359">
        <f>算定報告様式①!BM37</f>
        <v>0</v>
      </c>
      <c r="CU39" s="204" t="s">
        <v>81</v>
      </c>
      <c r="CV39" s="205">
        <v>1.36</v>
      </c>
      <c r="CW39" s="204" t="s">
        <v>98</v>
      </c>
      <c r="CX39" s="206">
        <f>CT39*CV39</f>
        <v>0</v>
      </c>
      <c r="CY39" s="579"/>
      <c r="CZ39" s="197">
        <f>CT39*CV39*CY$6</f>
        <v>0</v>
      </c>
      <c r="DA39" s="230">
        <v>5.7000000000000002E-2</v>
      </c>
      <c r="DB39" s="199" t="s">
        <v>412</v>
      </c>
      <c r="DC39" s="200">
        <f>CT39*DA39</f>
        <v>0</v>
      </c>
      <c r="DD39" s="359">
        <f>算定報告様式①!BN37</f>
        <v>0</v>
      </c>
      <c r="DE39" s="204" t="s">
        <v>81</v>
      </c>
      <c r="DF39" s="205">
        <v>1.36</v>
      </c>
      <c r="DG39" s="204" t="s">
        <v>98</v>
      </c>
      <c r="DH39" s="206">
        <f>DD39*DF39</f>
        <v>0</v>
      </c>
      <c r="DI39" s="579"/>
      <c r="DJ39" s="197">
        <f>DD39*DF39*DI$6</f>
        <v>0</v>
      </c>
      <c r="DK39" s="230">
        <v>5.7000000000000002E-2</v>
      </c>
      <c r="DL39" s="199" t="s">
        <v>412</v>
      </c>
      <c r="DM39" s="200">
        <f>DD39*DK39</f>
        <v>0</v>
      </c>
      <c r="DN39" s="359">
        <f>算定報告様式①!BO37</f>
        <v>0</v>
      </c>
      <c r="DO39" s="204" t="s">
        <v>81</v>
      </c>
      <c r="DP39" s="205">
        <v>1.36</v>
      </c>
      <c r="DQ39" s="204" t="s">
        <v>98</v>
      </c>
      <c r="DR39" s="206">
        <f>DN39*DP39</f>
        <v>0</v>
      </c>
      <c r="DS39" s="579"/>
      <c r="DT39" s="197">
        <f>DN39*DP39*DS$6</f>
        <v>0</v>
      </c>
      <c r="DU39" s="230">
        <v>5.7000000000000002E-2</v>
      </c>
      <c r="DV39" s="199" t="s">
        <v>412</v>
      </c>
      <c r="DW39" s="200">
        <f>DN39*DU39</f>
        <v>0</v>
      </c>
      <c r="DX39" s="359">
        <f>算定報告様式①!BP37</f>
        <v>0</v>
      </c>
      <c r="DY39" s="204" t="s">
        <v>81</v>
      </c>
      <c r="DZ39" s="205">
        <v>1.36</v>
      </c>
      <c r="EA39" s="204" t="s">
        <v>98</v>
      </c>
      <c r="EB39" s="206">
        <f>DX39*DZ39</f>
        <v>0</v>
      </c>
      <c r="EC39" s="579"/>
      <c r="ED39" s="197">
        <f>DX39*DZ39*EC$6</f>
        <v>0</v>
      </c>
      <c r="EE39" s="230">
        <v>5.7000000000000002E-2</v>
      </c>
      <c r="EF39" s="199" t="s">
        <v>412</v>
      </c>
      <c r="EG39" s="200">
        <f>DX39*EE39</f>
        <v>0</v>
      </c>
    </row>
    <row r="40" spans="2:137" ht="28.5" customHeight="1">
      <c r="B40" s="35"/>
      <c r="C40" s="642"/>
      <c r="D40" s="646"/>
      <c r="E40" s="597" t="s">
        <v>39</v>
      </c>
      <c r="F40" s="599"/>
      <c r="G40" s="598"/>
      <c r="H40" s="359">
        <f>算定報告様式①!BD38</f>
        <v>0</v>
      </c>
      <c r="I40" s="204" t="s">
        <v>81</v>
      </c>
      <c r="J40" s="231">
        <v>1.36</v>
      </c>
      <c r="K40" s="204" t="s">
        <v>98</v>
      </c>
      <c r="L40" s="206">
        <f t="shared" si="21"/>
        <v>0</v>
      </c>
      <c r="M40" s="579"/>
      <c r="N40" s="197">
        <f t="shared" si="22"/>
        <v>0</v>
      </c>
      <c r="O40" s="418">
        <v>5.7000000000000002E-2</v>
      </c>
      <c r="P40" s="199" t="s">
        <v>412</v>
      </c>
      <c r="Q40" s="200">
        <f>H40*O40</f>
        <v>0</v>
      </c>
      <c r="R40" s="359">
        <f>算定報告様式①!BE38</f>
        <v>0</v>
      </c>
      <c r="S40" s="204" t="s">
        <v>81</v>
      </c>
      <c r="T40" s="231">
        <v>1.36</v>
      </c>
      <c r="U40" s="204" t="s">
        <v>142</v>
      </c>
      <c r="V40" s="206">
        <f t="shared" si="23"/>
        <v>0</v>
      </c>
      <c r="W40" s="579"/>
      <c r="X40" s="197">
        <f t="shared" si="24"/>
        <v>0</v>
      </c>
      <c r="Y40" s="230">
        <v>5.7000000000000002E-2</v>
      </c>
      <c r="Z40" s="199" t="s">
        <v>412</v>
      </c>
      <c r="AA40" s="200">
        <f>R40*Y40</f>
        <v>0</v>
      </c>
      <c r="AB40" s="359">
        <f>算定報告様式①!BF38</f>
        <v>0</v>
      </c>
      <c r="AC40" s="204" t="s">
        <v>81</v>
      </c>
      <c r="AD40" s="231">
        <v>1.36</v>
      </c>
      <c r="AE40" s="204" t="s">
        <v>142</v>
      </c>
      <c r="AF40" s="206">
        <f t="shared" si="25"/>
        <v>0</v>
      </c>
      <c r="AG40" s="579"/>
      <c r="AH40" s="197">
        <f t="shared" si="26"/>
        <v>0</v>
      </c>
      <c r="AI40" s="230">
        <v>5.7000000000000002E-2</v>
      </c>
      <c r="AJ40" s="199" t="s">
        <v>412</v>
      </c>
      <c r="AK40" s="200">
        <f>AB40*AI40</f>
        <v>0</v>
      </c>
      <c r="AL40" s="359">
        <f>算定報告様式①!BG38</f>
        <v>0</v>
      </c>
      <c r="AM40" s="204" t="s">
        <v>81</v>
      </c>
      <c r="AN40" s="231">
        <v>1.36</v>
      </c>
      <c r="AO40" s="204" t="s">
        <v>142</v>
      </c>
      <c r="AP40" s="206">
        <f t="shared" si="27"/>
        <v>0</v>
      </c>
      <c r="AQ40" s="579"/>
      <c r="AR40" s="197">
        <f t="shared" si="28"/>
        <v>0</v>
      </c>
      <c r="AS40" s="230">
        <v>5.7000000000000002E-2</v>
      </c>
      <c r="AT40" s="199" t="s">
        <v>412</v>
      </c>
      <c r="AU40" s="200">
        <f>AL40*AS40</f>
        <v>0</v>
      </c>
      <c r="AV40" s="359">
        <f>算定報告様式①!BH38</f>
        <v>0</v>
      </c>
      <c r="AW40" s="204" t="s">
        <v>81</v>
      </c>
      <c r="AX40" s="231">
        <v>1.36</v>
      </c>
      <c r="AY40" s="204" t="s">
        <v>142</v>
      </c>
      <c r="AZ40" s="206">
        <f t="shared" si="29"/>
        <v>0</v>
      </c>
      <c r="BA40" s="579"/>
      <c r="BB40" s="197">
        <f t="shared" si="30"/>
        <v>0</v>
      </c>
      <c r="BC40" s="230">
        <v>5.7000000000000002E-2</v>
      </c>
      <c r="BD40" s="199" t="s">
        <v>412</v>
      </c>
      <c r="BE40" s="200">
        <f>AV40*BC40</f>
        <v>0</v>
      </c>
      <c r="BF40" s="359">
        <f>算定報告様式①!BI38</f>
        <v>0</v>
      </c>
      <c r="BG40" s="204" t="s">
        <v>81</v>
      </c>
      <c r="BH40" s="231">
        <v>1.36</v>
      </c>
      <c r="BI40" s="204" t="s">
        <v>142</v>
      </c>
      <c r="BJ40" s="206">
        <f t="shared" si="31"/>
        <v>0</v>
      </c>
      <c r="BK40" s="579"/>
      <c r="BL40" s="197">
        <f t="shared" si="32"/>
        <v>0</v>
      </c>
      <c r="BM40" s="230">
        <v>5.7000000000000002E-2</v>
      </c>
      <c r="BN40" s="199" t="s">
        <v>412</v>
      </c>
      <c r="BO40" s="200">
        <f>BF40*BM40</f>
        <v>0</v>
      </c>
      <c r="BP40" s="359">
        <f>算定報告様式①!BJ38</f>
        <v>0</v>
      </c>
      <c r="BQ40" s="204" t="s">
        <v>81</v>
      </c>
      <c r="BR40" s="231">
        <v>1.36</v>
      </c>
      <c r="BS40" s="204" t="s">
        <v>142</v>
      </c>
      <c r="BT40" s="206">
        <f t="shared" si="33"/>
        <v>0</v>
      </c>
      <c r="BU40" s="579"/>
      <c r="BV40" s="197">
        <f t="shared" si="34"/>
        <v>0</v>
      </c>
      <c r="BW40" s="230">
        <v>5.7000000000000002E-2</v>
      </c>
      <c r="BX40" s="199" t="s">
        <v>412</v>
      </c>
      <c r="BY40" s="200">
        <f>BP40*BW40</f>
        <v>0</v>
      </c>
      <c r="BZ40" s="359">
        <f>算定報告様式①!BK38</f>
        <v>0</v>
      </c>
      <c r="CA40" s="204" t="s">
        <v>81</v>
      </c>
      <c r="CB40" s="231">
        <v>1.36</v>
      </c>
      <c r="CC40" s="204" t="s">
        <v>142</v>
      </c>
      <c r="CD40" s="206">
        <f t="shared" si="35"/>
        <v>0</v>
      </c>
      <c r="CE40" s="579"/>
      <c r="CF40" s="197">
        <f t="shared" si="36"/>
        <v>0</v>
      </c>
      <c r="CG40" s="230">
        <v>5.7000000000000002E-2</v>
      </c>
      <c r="CH40" s="199" t="s">
        <v>412</v>
      </c>
      <c r="CI40" s="200">
        <f>BZ40*CG40</f>
        <v>0</v>
      </c>
      <c r="CJ40" s="359">
        <f>算定報告様式①!BL38</f>
        <v>0</v>
      </c>
      <c r="CK40" s="204" t="s">
        <v>81</v>
      </c>
      <c r="CL40" s="231">
        <v>1.36</v>
      </c>
      <c r="CM40" s="204" t="s">
        <v>142</v>
      </c>
      <c r="CN40" s="206">
        <f t="shared" si="37"/>
        <v>0</v>
      </c>
      <c r="CO40" s="579"/>
      <c r="CP40" s="197">
        <f t="shared" si="38"/>
        <v>0</v>
      </c>
      <c r="CQ40" s="230">
        <v>5.7000000000000002E-2</v>
      </c>
      <c r="CR40" s="199" t="s">
        <v>412</v>
      </c>
      <c r="CS40" s="200">
        <f>CJ40*CQ40</f>
        <v>0</v>
      </c>
      <c r="CT40" s="359">
        <f>算定報告様式①!BM38</f>
        <v>0</v>
      </c>
      <c r="CU40" s="204" t="s">
        <v>81</v>
      </c>
      <c r="CV40" s="231">
        <v>1.36</v>
      </c>
      <c r="CW40" s="204" t="s">
        <v>98</v>
      </c>
      <c r="CX40" s="206">
        <f>CT40*CV40</f>
        <v>0</v>
      </c>
      <c r="CY40" s="579"/>
      <c r="CZ40" s="197">
        <f>CT40*CV40*CY$6</f>
        <v>0</v>
      </c>
      <c r="DA40" s="230">
        <v>5.7000000000000002E-2</v>
      </c>
      <c r="DB40" s="199" t="s">
        <v>412</v>
      </c>
      <c r="DC40" s="200">
        <f>CT40*DA40</f>
        <v>0</v>
      </c>
      <c r="DD40" s="359">
        <f>算定報告様式①!BN38</f>
        <v>0</v>
      </c>
      <c r="DE40" s="204" t="s">
        <v>81</v>
      </c>
      <c r="DF40" s="231">
        <v>1.36</v>
      </c>
      <c r="DG40" s="204" t="s">
        <v>98</v>
      </c>
      <c r="DH40" s="206">
        <f>DD40*DF40</f>
        <v>0</v>
      </c>
      <c r="DI40" s="579"/>
      <c r="DJ40" s="197">
        <f>DD40*DF40*DI$6</f>
        <v>0</v>
      </c>
      <c r="DK40" s="230">
        <v>5.7000000000000002E-2</v>
      </c>
      <c r="DL40" s="199" t="s">
        <v>412</v>
      </c>
      <c r="DM40" s="200">
        <f>DD40*DK40</f>
        <v>0</v>
      </c>
      <c r="DN40" s="359">
        <f>算定報告様式①!BO38</f>
        <v>0</v>
      </c>
      <c r="DO40" s="204" t="s">
        <v>81</v>
      </c>
      <c r="DP40" s="231">
        <v>1.36</v>
      </c>
      <c r="DQ40" s="204" t="s">
        <v>98</v>
      </c>
      <c r="DR40" s="206">
        <f>DN40*DP40</f>
        <v>0</v>
      </c>
      <c r="DS40" s="579"/>
      <c r="DT40" s="197">
        <f>DN40*DP40*DS$6</f>
        <v>0</v>
      </c>
      <c r="DU40" s="230">
        <v>5.7000000000000002E-2</v>
      </c>
      <c r="DV40" s="199" t="s">
        <v>412</v>
      </c>
      <c r="DW40" s="200">
        <f>DN40*DU40</f>
        <v>0</v>
      </c>
      <c r="DX40" s="359">
        <f>算定報告様式①!BP38</f>
        <v>0</v>
      </c>
      <c r="DY40" s="204" t="s">
        <v>81</v>
      </c>
      <c r="DZ40" s="231">
        <v>1.36</v>
      </c>
      <c r="EA40" s="204" t="s">
        <v>98</v>
      </c>
      <c r="EB40" s="206">
        <f>DX40*DZ40</f>
        <v>0</v>
      </c>
      <c r="EC40" s="579"/>
      <c r="ED40" s="197">
        <f>DX40*DZ40*EC$6</f>
        <v>0</v>
      </c>
      <c r="EE40" s="230">
        <v>5.7000000000000002E-2</v>
      </c>
      <c r="EF40" s="199" t="s">
        <v>412</v>
      </c>
      <c r="EG40" s="200">
        <f>DX40*EE40</f>
        <v>0</v>
      </c>
    </row>
    <row r="41" spans="2:137" ht="28.5" customHeight="1">
      <c r="B41" s="35"/>
      <c r="C41" s="642"/>
      <c r="D41" s="646"/>
      <c r="E41" s="635" t="s">
        <v>372</v>
      </c>
      <c r="F41" s="636"/>
      <c r="G41" s="637"/>
      <c r="H41" s="359">
        <f>算定報告様式①!BD39</f>
        <v>0</v>
      </c>
      <c r="I41" s="209" t="s">
        <v>81</v>
      </c>
      <c r="J41" s="575"/>
      <c r="K41" s="576"/>
      <c r="L41" s="232"/>
      <c r="M41" s="580"/>
      <c r="N41" s="232"/>
      <c r="O41" s="418">
        <v>5.7000000000000002E-2</v>
      </c>
      <c r="P41" s="199" t="s">
        <v>412</v>
      </c>
      <c r="Q41" s="200">
        <f>H41*O41</f>
        <v>0</v>
      </c>
      <c r="R41" s="359">
        <f>算定報告様式①!BE39</f>
        <v>0</v>
      </c>
      <c r="S41" s="209" t="s">
        <v>81</v>
      </c>
      <c r="T41" s="575"/>
      <c r="U41" s="576"/>
      <c r="V41" s="232"/>
      <c r="W41" s="580"/>
      <c r="X41" s="232"/>
      <c r="Y41" s="230">
        <v>5.7000000000000002E-2</v>
      </c>
      <c r="Z41" s="199" t="s">
        <v>412</v>
      </c>
      <c r="AA41" s="200">
        <f>R41*Y41</f>
        <v>0</v>
      </c>
      <c r="AB41" s="359">
        <f>算定報告様式①!BF39</f>
        <v>0</v>
      </c>
      <c r="AC41" s="209" t="s">
        <v>81</v>
      </c>
      <c r="AD41" s="575"/>
      <c r="AE41" s="576"/>
      <c r="AF41" s="232"/>
      <c r="AG41" s="580"/>
      <c r="AH41" s="232"/>
      <c r="AI41" s="230">
        <v>5.7000000000000002E-2</v>
      </c>
      <c r="AJ41" s="199" t="s">
        <v>412</v>
      </c>
      <c r="AK41" s="200">
        <f>AB41*AI41</f>
        <v>0</v>
      </c>
      <c r="AL41" s="359">
        <f>算定報告様式①!BG39</f>
        <v>0</v>
      </c>
      <c r="AM41" s="209" t="s">
        <v>81</v>
      </c>
      <c r="AN41" s="575"/>
      <c r="AO41" s="576"/>
      <c r="AP41" s="232"/>
      <c r="AQ41" s="580"/>
      <c r="AR41" s="232"/>
      <c r="AS41" s="230">
        <v>5.7000000000000002E-2</v>
      </c>
      <c r="AT41" s="199" t="s">
        <v>412</v>
      </c>
      <c r="AU41" s="200">
        <f>AL41*AS41</f>
        <v>0</v>
      </c>
      <c r="AV41" s="359">
        <f>算定報告様式①!BH39</f>
        <v>0</v>
      </c>
      <c r="AW41" s="209" t="s">
        <v>81</v>
      </c>
      <c r="AX41" s="575"/>
      <c r="AY41" s="576"/>
      <c r="AZ41" s="232"/>
      <c r="BA41" s="580"/>
      <c r="BB41" s="232"/>
      <c r="BC41" s="230">
        <v>5.7000000000000002E-2</v>
      </c>
      <c r="BD41" s="199" t="s">
        <v>412</v>
      </c>
      <c r="BE41" s="200">
        <f>AV41*BC41</f>
        <v>0</v>
      </c>
      <c r="BF41" s="359">
        <f>算定報告様式①!BI39</f>
        <v>0</v>
      </c>
      <c r="BG41" s="209" t="s">
        <v>81</v>
      </c>
      <c r="BH41" s="575"/>
      <c r="BI41" s="576"/>
      <c r="BJ41" s="232"/>
      <c r="BK41" s="580"/>
      <c r="BL41" s="232"/>
      <c r="BM41" s="230">
        <v>5.7000000000000002E-2</v>
      </c>
      <c r="BN41" s="199" t="s">
        <v>412</v>
      </c>
      <c r="BO41" s="200">
        <f>BF41*BM41</f>
        <v>0</v>
      </c>
      <c r="BP41" s="359">
        <f>算定報告様式①!BJ39</f>
        <v>0</v>
      </c>
      <c r="BQ41" s="209" t="s">
        <v>81</v>
      </c>
      <c r="BR41" s="575"/>
      <c r="BS41" s="576"/>
      <c r="BT41" s="232"/>
      <c r="BU41" s="580"/>
      <c r="BV41" s="232"/>
      <c r="BW41" s="230">
        <v>5.7000000000000002E-2</v>
      </c>
      <c r="BX41" s="199" t="s">
        <v>412</v>
      </c>
      <c r="BY41" s="200">
        <f>BP41*BW41</f>
        <v>0</v>
      </c>
      <c r="BZ41" s="359">
        <f>算定報告様式①!BK39</f>
        <v>0</v>
      </c>
      <c r="CA41" s="209" t="s">
        <v>81</v>
      </c>
      <c r="CB41" s="575"/>
      <c r="CC41" s="576"/>
      <c r="CD41" s="232"/>
      <c r="CE41" s="580"/>
      <c r="CF41" s="232"/>
      <c r="CG41" s="230">
        <v>5.7000000000000002E-2</v>
      </c>
      <c r="CH41" s="199" t="s">
        <v>412</v>
      </c>
      <c r="CI41" s="200">
        <f>BZ41*CG41</f>
        <v>0</v>
      </c>
      <c r="CJ41" s="359">
        <f>算定報告様式①!BL39</f>
        <v>0</v>
      </c>
      <c r="CK41" s="209" t="s">
        <v>81</v>
      </c>
      <c r="CL41" s="575"/>
      <c r="CM41" s="576"/>
      <c r="CN41" s="232"/>
      <c r="CO41" s="580"/>
      <c r="CP41" s="232"/>
      <c r="CQ41" s="230">
        <v>5.7000000000000002E-2</v>
      </c>
      <c r="CR41" s="199" t="s">
        <v>412</v>
      </c>
      <c r="CS41" s="200">
        <f>CJ41*CQ41</f>
        <v>0</v>
      </c>
      <c r="CT41" s="359">
        <f>算定報告様式①!BM39</f>
        <v>0</v>
      </c>
      <c r="CU41" s="209" t="s">
        <v>81</v>
      </c>
      <c r="CV41" s="575"/>
      <c r="CW41" s="576"/>
      <c r="CX41" s="232"/>
      <c r="CY41" s="580"/>
      <c r="CZ41" s="232"/>
      <c r="DA41" s="230">
        <v>5.7000000000000002E-2</v>
      </c>
      <c r="DB41" s="199" t="s">
        <v>412</v>
      </c>
      <c r="DC41" s="200">
        <f>CT41*DA41</f>
        <v>0</v>
      </c>
      <c r="DD41" s="359">
        <f>算定報告様式①!BN39</f>
        <v>0</v>
      </c>
      <c r="DE41" s="209" t="s">
        <v>81</v>
      </c>
      <c r="DF41" s="575"/>
      <c r="DG41" s="576"/>
      <c r="DH41" s="232"/>
      <c r="DI41" s="580"/>
      <c r="DJ41" s="232"/>
      <c r="DK41" s="230">
        <v>5.7000000000000002E-2</v>
      </c>
      <c r="DL41" s="199" t="s">
        <v>412</v>
      </c>
      <c r="DM41" s="200">
        <f>DD41*DK41</f>
        <v>0</v>
      </c>
      <c r="DN41" s="359">
        <f>算定報告様式①!BO39</f>
        <v>0</v>
      </c>
      <c r="DO41" s="209" t="s">
        <v>81</v>
      </c>
      <c r="DP41" s="575"/>
      <c r="DQ41" s="576"/>
      <c r="DR41" s="232"/>
      <c r="DS41" s="580"/>
      <c r="DT41" s="232"/>
      <c r="DU41" s="230">
        <v>5.7000000000000002E-2</v>
      </c>
      <c r="DV41" s="199" t="s">
        <v>412</v>
      </c>
      <c r="DW41" s="200">
        <f>DN41*DU41</f>
        <v>0</v>
      </c>
      <c r="DX41" s="359">
        <f>算定報告様式①!BP39</f>
        <v>0</v>
      </c>
      <c r="DY41" s="209" t="s">
        <v>81</v>
      </c>
      <c r="DZ41" s="575"/>
      <c r="EA41" s="576"/>
      <c r="EB41" s="232"/>
      <c r="EC41" s="580"/>
      <c r="ED41" s="232"/>
      <c r="EE41" s="230">
        <v>5.7000000000000002E-2</v>
      </c>
      <c r="EF41" s="199" t="s">
        <v>412</v>
      </c>
      <c r="EG41" s="200">
        <f>DX41*EE41</f>
        <v>0</v>
      </c>
    </row>
    <row r="42" spans="2:137" ht="28.5" customHeight="1" thickBot="1">
      <c r="B42" s="35"/>
      <c r="C42" s="642"/>
      <c r="D42" s="647"/>
      <c r="E42" s="651" t="s">
        <v>82</v>
      </c>
      <c r="F42" s="652"/>
      <c r="G42" s="653"/>
      <c r="H42" s="569"/>
      <c r="I42" s="570"/>
      <c r="J42" s="571"/>
      <c r="K42" s="581"/>
      <c r="L42" s="233">
        <f>SUM(L37:L41)</f>
        <v>0</v>
      </c>
      <c r="M42" s="234"/>
      <c r="N42" s="219">
        <f>L42*M37</f>
        <v>0</v>
      </c>
      <c r="O42" s="582"/>
      <c r="P42" s="583"/>
      <c r="Q42" s="220">
        <f>SUM(Q37:Q41)</f>
        <v>0</v>
      </c>
      <c r="R42" s="569"/>
      <c r="S42" s="570"/>
      <c r="T42" s="571"/>
      <c r="U42" s="581"/>
      <c r="V42" s="233">
        <f>SUM(V37:V41)</f>
        <v>0</v>
      </c>
      <c r="W42" s="234"/>
      <c r="X42" s="219">
        <f>V42*W37</f>
        <v>0</v>
      </c>
      <c r="Y42" s="582"/>
      <c r="Z42" s="583"/>
      <c r="AA42" s="220">
        <f>SUM(AA37:AA41)</f>
        <v>0</v>
      </c>
      <c r="AB42" s="569"/>
      <c r="AC42" s="570"/>
      <c r="AD42" s="571"/>
      <c r="AE42" s="581"/>
      <c r="AF42" s="233">
        <f>SUM(AF37:AF41)</f>
        <v>0</v>
      </c>
      <c r="AG42" s="234"/>
      <c r="AH42" s="219">
        <f>AF42*AG37</f>
        <v>0</v>
      </c>
      <c r="AI42" s="582"/>
      <c r="AJ42" s="583"/>
      <c r="AK42" s="220">
        <f>SUM(AK37:AK41)</f>
        <v>0</v>
      </c>
      <c r="AL42" s="569"/>
      <c r="AM42" s="570"/>
      <c r="AN42" s="571"/>
      <c r="AO42" s="581"/>
      <c r="AP42" s="233">
        <f>SUM(AP37:AP41)</f>
        <v>0</v>
      </c>
      <c r="AQ42" s="234"/>
      <c r="AR42" s="219">
        <f>AP42*AQ37</f>
        <v>0</v>
      </c>
      <c r="AS42" s="582"/>
      <c r="AT42" s="583"/>
      <c r="AU42" s="220">
        <f>SUM(AU37:AU41)</f>
        <v>0</v>
      </c>
      <c r="AV42" s="569"/>
      <c r="AW42" s="570"/>
      <c r="AX42" s="571"/>
      <c r="AY42" s="581"/>
      <c r="AZ42" s="233">
        <f>SUM(AZ37:AZ41)</f>
        <v>0</v>
      </c>
      <c r="BA42" s="234"/>
      <c r="BB42" s="219">
        <f>AZ42*BA37</f>
        <v>0</v>
      </c>
      <c r="BC42" s="582"/>
      <c r="BD42" s="583"/>
      <c r="BE42" s="220">
        <f>SUM(BE37:BE41)</f>
        <v>0</v>
      </c>
      <c r="BF42" s="569"/>
      <c r="BG42" s="570"/>
      <c r="BH42" s="571"/>
      <c r="BI42" s="581"/>
      <c r="BJ42" s="233">
        <f>SUM(BJ37:BJ41)</f>
        <v>0</v>
      </c>
      <c r="BK42" s="234"/>
      <c r="BL42" s="219">
        <f>BJ42*BK37</f>
        <v>0</v>
      </c>
      <c r="BM42" s="582"/>
      <c r="BN42" s="583"/>
      <c r="BO42" s="220">
        <f>SUM(BO37:BO41)</f>
        <v>0</v>
      </c>
      <c r="BP42" s="569"/>
      <c r="BQ42" s="570"/>
      <c r="BR42" s="571"/>
      <c r="BS42" s="581"/>
      <c r="BT42" s="233">
        <f>SUM(BT37:BT41)</f>
        <v>0</v>
      </c>
      <c r="BU42" s="234"/>
      <c r="BV42" s="219">
        <f>BT42*BU37</f>
        <v>0</v>
      </c>
      <c r="BW42" s="582"/>
      <c r="BX42" s="583"/>
      <c r="BY42" s="220">
        <f>SUM(BY37:BY41)</f>
        <v>0</v>
      </c>
      <c r="BZ42" s="569"/>
      <c r="CA42" s="570"/>
      <c r="CB42" s="571"/>
      <c r="CC42" s="581"/>
      <c r="CD42" s="233">
        <f>SUM(CD37:CD41)</f>
        <v>0</v>
      </c>
      <c r="CE42" s="234"/>
      <c r="CF42" s="219">
        <f>CD42*CE37</f>
        <v>0</v>
      </c>
      <c r="CG42" s="582"/>
      <c r="CH42" s="583"/>
      <c r="CI42" s="220">
        <f>SUM(CI37:CI41)</f>
        <v>0</v>
      </c>
      <c r="CJ42" s="569"/>
      <c r="CK42" s="570"/>
      <c r="CL42" s="571"/>
      <c r="CM42" s="581"/>
      <c r="CN42" s="233">
        <f>SUM(CN37:CN41)</f>
        <v>0</v>
      </c>
      <c r="CO42" s="234"/>
      <c r="CP42" s="219">
        <f>CN42*CO37</f>
        <v>0</v>
      </c>
      <c r="CQ42" s="582"/>
      <c r="CR42" s="583"/>
      <c r="CS42" s="220">
        <f>SUM(CS37:CS41)</f>
        <v>0</v>
      </c>
      <c r="CT42" s="569"/>
      <c r="CU42" s="570"/>
      <c r="CV42" s="571"/>
      <c r="CW42" s="581"/>
      <c r="CX42" s="233">
        <f>SUM(CX37:CX41)</f>
        <v>0</v>
      </c>
      <c r="CY42" s="264"/>
      <c r="CZ42" s="219">
        <f>CX42*CY37</f>
        <v>0</v>
      </c>
      <c r="DA42" s="582"/>
      <c r="DB42" s="583"/>
      <c r="DC42" s="220">
        <f>SUM(DC37:DC41)</f>
        <v>0</v>
      </c>
      <c r="DD42" s="569"/>
      <c r="DE42" s="570"/>
      <c r="DF42" s="571"/>
      <c r="DG42" s="581"/>
      <c r="DH42" s="233">
        <f>SUM(DH37:DH41)</f>
        <v>0</v>
      </c>
      <c r="DI42" s="264"/>
      <c r="DJ42" s="219">
        <f>DH42*DI37</f>
        <v>0</v>
      </c>
      <c r="DK42" s="582"/>
      <c r="DL42" s="583"/>
      <c r="DM42" s="220">
        <f>SUM(DM37:DM41)</f>
        <v>0</v>
      </c>
      <c r="DN42" s="569"/>
      <c r="DO42" s="570"/>
      <c r="DP42" s="571"/>
      <c r="DQ42" s="581"/>
      <c r="DR42" s="233">
        <f>SUM(DR37:DR41)</f>
        <v>0</v>
      </c>
      <c r="DS42" s="264"/>
      <c r="DT42" s="219">
        <f>DR42*DS37</f>
        <v>0</v>
      </c>
      <c r="DU42" s="582"/>
      <c r="DV42" s="583"/>
      <c r="DW42" s="220">
        <f>SUM(DW37:DW41)</f>
        <v>0</v>
      </c>
      <c r="DX42" s="569"/>
      <c r="DY42" s="570"/>
      <c r="DZ42" s="571"/>
      <c r="EA42" s="581"/>
      <c r="EB42" s="233">
        <f>SUM(EB37:EB41)</f>
        <v>0</v>
      </c>
      <c r="EC42" s="264"/>
      <c r="ED42" s="219">
        <f>EB42*EC37</f>
        <v>0</v>
      </c>
      <c r="EE42" s="582"/>
      <c r="EF42" s="583"/>
      <c r="EG42" s="220">
        <f>SUM(EG37:EG41)</f>
        <v>0</v>
      </c>
    </row>
    <row r="43" spans="2:137" ht="28.5" customHeight="1" thickTop="1">
      <c r="B43" s="35"/>
      <c r="C43" s="642"/>
      <c r="D43" s="654" t="s">
        <v>309</v>
      </c>
      <c r="E43" s="657" t="s">
        <v>362</v>
      </c>
      <c r="F43" s="595" t="s">
        <v>42</v>
      </c>
      <c r="G43" s="596"/>
      <c r="H43" s="359">
        <f>算定報告様式①!BD40</f>
        <v>0</v>
      </c>
      <c r="I43" s="235" t="s">
        <v>43</v>
      </c>
      <c r="J43" s="231">
        <v>9.9700000000000006</v>
      </c>
      <c r="K43" s="208" t="s">
        <v>96</v>
      </c>
      <c r="L43" s="236">
        <f>H43*J43</f>
        <v>0</v>
      </c>
      <c r="M43" s="584">
        <v>2.58E-2</v>
      </c>
      <c r="N43" s="197">
        <f>H43*J43*M$43</f>
        <v>0</v>
      </c>
      <c r="O43" s="417">
        <v>0.495</v>
      </c>
      <c r="P43" s="199" t="s">
        <v>413</v>
      </c>
      <c r="Q43" s="237">
        <f>H43*O43</f>
        <v>0</v>
      </c>
      <c r="R43" s="359">
        <f>算定報告様式①!BE40</f>
        <v>0</v>
      </c>
      <c r="S43" s="235" t="s">
        <v>43</v>
      </c>
      <c r="T43" s="231">
        <f>算定報告様式①!BQ40</f>
        <v>9.9700000000000006</v>
      </c>
      <c r="U43" s="208" t="s">
        <v>96</v>
      </c>
      <c r="V43" s="236">
        <f>R43*T43</f>
        <v>0</v>
      </c>
      <c r="W43" s="584">
        <v>2.58E-2</v>
      </c>
      <c r="X43" s="197">
        <f>R43*T43*W$43</f>
        <v>0</v>
      </c>
      <c r="Y43" s="417">
        <v>0.495</v>
      </c>
      <c r="Z43" s="199" t="s">
        <v>413</v>
      </c>
      <c r="AA43" s="237">
        <f>R43*Y43</f>
        <v>0</v>
      </c>
      <c r="AB43" s="359">
        <f>算定報告様式①!BF40</f>
        <v>0</v>
      </c>
      <c r="AC43" s="235" t="s">
        <v>43</v>
      </c>
      <c r="AD43" s="231">
        <f>算定報告様式①!BQ40</f>
        <v>9.9700000000000006</v>
      </c>
      <c r="AE43" s="208" t="s">
        <v>96</v>
      </c>
      <c r="AF43" s="236">
        <f>AB43*AD43</f>
        <v>0</v>
      </c>
      <c r="AG43" s="584">
        <v>2.58E-2</v>
      </c>
      <c r="AH43" s="197">
        <f>AB43*AD43*AG$43</f>
        <v>0</v>
      </c>
      <c r="AI43" s="417">
        <v>0.495</v>
      </c>
      <c r="AJ43" s="199" t="s">
        <v>413</v>
      </c>
      <c r="AK43" s="237">
        <f>AB43*AI43</f>
        <v>0</v>
      </c>
      <c r="AL43" s="359">
        <f>算定報告様式①!BG40</f>
        <v>0</v>
      </c>
      <c r="AM43" s="235" t="s">
        <v>43</v>
      </c>
      <c r="AN43" s="231">
        <f>算定報告様式①!BQ40</f>
        <v>9.9700000000000006</v>
      </c>
      <c r="AO43" s="208" t="s">
        <v>96</v>
      </c>
      <c r="AP43" s="236">
        <f>AL43*AN43</f>
        <v>0</v>
      </c>
      <c r="AQ43" s="584">
        <v>2.58E-2</v>
      </c>
      <c r="AR43" s="197">
        <f>AL43*AN43*AQ$43</f>
        <v>0</v>
      </c>
      <c r="AS43" s="417">
        <v>0.495</v>
      </c>
      <c r="AT43" s="199" t="s">
        <v>413</v>
      </c>
      <c r="AU43" s="237">
        <f>AL43*AS43</f>
        <v>0</v>
      </c>
      <c r="AV43" s="359">
        <f>算定報告様式①!BH40</f>
        <v>0</v>
      </c>
      <c r="AW43" s="235" t="s">
        <v>43</v>
      </c>
      <c r="AX43" s="231">
        <f>算定報告様式①!BQ40</f>
        <v>9.9700000000000006</v>
      </c>
      <c r="AY43" s="208" t="s">
        <v>96</v>
      </c>
      <c r="AZ43" s="236">
        <f>AV43*AX43</f>
        <v>0</v>
      </c>
      <c r="BA43" s="584">
        <v>2.58E-2</v>
      </c>
      <c r="BB43" s="197">
        <f>AV43*AX43*BA$43</f>
        <v>0</v>
      </c>
      <c r="BC43" s="417">
        <v>0.495</v>
      </c>
      <c r="BD43" s="199" t="s">
        <v>413</v>
      </c>
      <c r="BE43" s="237">
        <f>AV43*BC43</f>
        <v>0</v>
      </c>
      <c r="BF43" s="359">
        <f>算定報告様式①!BI40</f>
        <v>0</v>
      </c>
      <c r="BG43" s="235" t="s">
        <v>43</v>
      </c>
      <c r="BH43" s="231">
        <f>算定報告様式①!BQ40</f>
        <v>9.9700000000000006</v>
      </c>
      <c r="BI43" s="208" t="s">
        <v>96</v>
      </c>
      <c r="BJ43" s="236">
        <f>BF43*BH43</f>
        <v>0</v>
      </c>
      <c r="BK43" s="584">
        <v>2.58E-2</v>
      </c>
      <c r="BL43" s="197">
        <f>BF43*BH43*BK$43</f>
        <v>0</v>
      </c>
      <c r="BM43" s="417">
        <v>0.495</v>
      </c>
      <c r="BN43" s="199" t="s">
        <v>413</v>
      </c>
      <c r="BO43" s="237">
        <f>BF43*BM43</f>
        <v>0</v>
      </c>
      <c r="BP43" s="359">
        <f>算定報告様式①!BJ40</f>
        <v>0</v>
      </c>
      <c r="BQ43" s="235" t="s">
        <v>43</v>
      </c>
      <c r="BR43" s="231">
        <f>算定報告様式①!BQ40</f>
        <v>9.9700000000000006</v>
      </c>
      <c r="BS43" s="208" t="s">
        <v>96</v>
      </c>
      <c r="BT43" s="236">
        <f>BP43*BR43</f>
        <v>0</v>
      </c>
      <c r="BU43" s="584">
        <v>2.58E-2</v>
      </c>
      <c r="BV43" s="197">
        <f>BP43*BR43*BU$43</f>
        <v>0</v>
      </c>
      <c r="BW43" s="417">
        <v>0.495</v>
      </c>
      <c r="BX43" s="199" t="s">
        <v>413</v>
      </c>
      <c r="BY43" s="237">
        <f>BP43*BW43</f>
        <v>0</v>
      </c>
      <c r="BZ43" s="359">
        <f>算定報告様式①!BK40</f>
        <v>0</v>
      </c>
      <c r="CA43" s="235" t="s">
        <v>43</v>
      </c>
      <c r="CB43" s="231">
        <f>算定報告様式①!BQ40</f>
        <v>9.9700000000000006</v>
      </c>
      <c r="CC43" s="208" t="s">
        <v>96</v>
      </c>
      <c r="CD43" s="236">
        <f>BZ43*CB43</f>
        <v>0</v>
      </c>
      <c r="CE43" s="584">
        <v>2.58E-2</v>
      </c>
      <c r="CF43" s="197">
        <f>BZ43*CB43*CE$43</f>
        <v>0</v>
      </c>
      <c r="CG43" s="417">
        <v>0.495</v>
      </c>
      <c r="CH43" s="199" t="s">
        <v>413</v>
      </c>
      <c r="CI43" s="237">
        <f>BZ43*CG43</f>
        <v>0</v>
      </c>
      <c r="CJ43" s="359">
        <f>算定報告様式①!BL40</f>
        <v>0</v>
      </c>
      <c r="CK43" s="235" t="s">
        <v>43</v>
      </c>
      <c r="CL43" s="231">
        <f>算定報告様式①!BQ40</f>
        <v>9.9700000000000006</v>
      </c>
      <c r="CM43" s="208" t="s">
        <v>96</v>
      </c>
      <c r="CN43" s="236">
        <f>CJ43*CL43</f>
        <v>0</v>
      </c>
      <c r="CO43" s="584">
        <v>2.58E-2</v>
      </c>
      <c r="CP43" s="197">
        <f>CJ43*CL43*CO$43</f>
        <v>0</v>
      </c>
      <c r="CQ43" s="417">
        <v>0.495</v>
      </c>
      <c r="CR43" s="199" t="s">
        <v>413</v>
      </c>
      <c r="CS43" s="237">
        <f>CJ43*CQ43</f>
        <v>0</v>
      </c>
      <c r="CT43" s="359">
        <f>算定報告様式①!BM40</f>
        <v>0</v>
      </c>
      <c r="CU43" s="235" t="s">
        <v>43</v>
      </c>
      <c r="CV43" s="231">
        <v>9.9700000000000006</v>
      </c>
      <c r="CW43" s="208" t="s">
        <v>96</v>
      </c>
      <c r="CX43" s="236">
        <f>CT43*CV43</f>
        <v>0</v>
      </c>
      <c r="CY43" s="584">
        <v>2.58E-2</v>
      </c>
      <c r="CZ43" s="197">
        <f>CT43*CV43*CY$43</f>
        <v>0</v>
      </c>
      <c r="DA43" s="417">
        <v>0.495</v>
      </c>
      <c r="DB43" s="199" t="s">
        <v>413</v>
      </c>
      <c r="DC43" s="237">
        <f>CT43*DA43</f>
        <v>0</v>
      </c>
      <c r="DD43" s="359">
        <f>算定報告様式①!BN40</f>
        <v>0</v>
      </c>
      <c r="DE43" s="235" t="s">
        <v>43</v>
      </c>
      <c r="DF43" s="231">
        <v>9.9700000000000006</v>
      </c>
      <c r="DG43" s="208" t="s">
        <v>96</v>
      </c>
      <c r="DH43" s="236">
        <f>DD43*DF43</f>
        <v>0</v>
      </c>
      <c r="DI43" s="584">
        <v>2.58E-2</v>
      </c>
      <c r="DJ43" s="197">
        <f>DD43*DF43*DI$43</f>
        <v>0</v>
      </c>
      <c r="DK43" s="417">
        <v>0.495</v>
      </c>
      <c r="DL43" s="199" t="s">
        <v>413</v>
      </c>
      <c r="DM43" s="237">
        <f>DD43*DK43</f>
        <v>0</v>
      </c>
      <c r="DN43" s="359">
        <f>算定報告様式①!BO40</f>
        <v>0</v>
      </c>
      <c r="DO43" s="235" t="s">
        <v>43</v>
      </c>
      <c r="DP43" s="231">
        <v>9.9700000000000006</v>
      </c>
      <c r="DQ43" s="208" t="s">
        <v>96</v>
      </c>
      <c r="DR43" s="236">
        <f>DN43*DP43</f>
        <v>0</v>
      </c>
      <c r="DS43" s="584">
        <v>2.58E-2</v>
      </c>
      <c r="DT43" s="197">
        <f>DN43*DP43*DS$43</f>
        <v>0</v>
      </c>
      <c r="DU43" s="417">
        <v>0.495</v>
      </c>
      <c r="DV43" s="199" t="s">
        <v>413</v>
      </c>
      <c r="DW43" s="237">
        <f>DN43*DU43</f>
        <v>0</v>
      </c>
      <c r="DX43" s="359">
        <f>算定報告様式①!BP40</f>
        <v>0</v>
      </c>
      <c r="DY43" s="235" t="s">
        <v>43</v>
      </c>
      <c r="DZ43" s="231">
        <v>9.9700000000000006</v>
      </c>
      <c r="EA43" s="208" t="s">
        <v>96</v>
      </c>
      <c r="EB43" s="236">
        <f>DX43*DZ43</f>
        <v>0</v>
      </c>
      <c r="EC43" s="584">
        <v>2.58E-2</v>
      </c>
      <c r="ED43" s="197">
        <f>DX43*DZ43*EC$43</f>
        <v>0</v>
      </c>
      <c r="EE43" s="417">
        <v>0.495</v>
      </c>
      <c r="EF43" s="199" t="s">
        <v>413</v>
      </c>
      <c r="EG43" s="237">
        <f>DX43*EE43</f>
        <v>0</v>
      </c>
    </row>
    <row r="44" spans="2:137" ht="28.5" customHeight="1">
      <c r="B44" s="35"/>
      <c r="C44" s="642"/>
      <c r="D44" s="655"/>
      <c r="E44" s="658"/>
      <c r="F44" s="597" t="s">
        <v>44</v>
      </c>
      <c r="G44" s="598"/>
      <c r="H44" s="359">
        <f>算定報告様式①!BD41</f>
        <v>0</v>
      </c>
      <c r="I44" s="210" t="s">
        <v>43</v>
      </c>
      <c r="J44" s="231">
        <v>9.2799999999999994</v>
      </c>
      <c r="K44" s="199" t="s">
        <v>96</v>
      </c>
      <c r="L44" s="236">
        <f>H44*J44</f>
        <v>0</v>
      </c>
      <c r="M44" s="579"/>
      <c r="N44" s="197">
        <f>H44*J44*M$43</f>
        <v>0</v>
      </c>
      <c r="O44" s="417">
        <v>0.495</v>
      </c>
      <c r="P44" s="208" t="s">
        <v>413</v>
      </c>
      <c r="Q44" s="237">
        <f>H44*O44</f>
        <v>0</v>
      </c>
      <c r="R44" s="359">
        <f>算定報告様式①!BE41</f>
        <v>0</v>
      </c>
      <c r="S44" s="210" t="s">
        <v>43</v>
      </c>
      <c r="T44" s="231">
        <f>算定報告様式①!BQ41</f>
        <v>9.2799999999999994</v>
      </c>
      <c r="U44" s="199" t="s">
        <v>96</v>
      </c>
      <c r="V44" s="236">
        <f>R44*T44</f>
        <v>0</v>
      </c>
      <c r="W44" s="579"/>
      <c r="X44" s="197">
        <f>R44*T44*W$43</f>
        <v>0</v>
      </c>
      <c r="Y44" s="417">
        <v>0.495</v>
      </c>
      <c r="Z44" s="208" t="s">
        <v>413</v>
      </c>
      <c r="AA44" s="237">
        <f>R44*Y44</f>
        <v>0</v>
      </c>
      <c r="AB44" s="359">
        <f>算定報告様式①!BF41</f>
        <v>0</v>
      </c>
      <c r="AC44" s="210" t="s">
        <v>43</v>
      </c>
      <c r="AD44" s="231">
        <f>算定報告様式①!BQ41</f>
        <v>9.2799999999999994</v>
      </c>
      <c r="AE44" s="199" t="s">
        <v>96</v>
      </c>
      <c r="AF44" s="236">
        <f>AB44*AD44</f>
        <v>0</v>
      </c>
      <c r="AG44" s="579"/>
      <c r="AH44" s="197">
        <f>AB44*AD44*AG$43</f>
        <v>0</v>
      </c>
      <c r="AI44" s="417">
        <v>0.495</v>
      </c>
      <c r="AJ44" s="208" t="s">
        <v>413</v>
      </c>
      <c r="AK44" s="237">
        <f>AB44*AI44</f>
        <v>0</v>
      </c>
      <c r="AL44" s="359">
        <f>算定報告様式①!BG41</f>
        <v>0</v>
      </c>
      <c r="AM44" s="210" t="s">
        <v>43</v>
      </c>
      <c r="AN44" s="231">
        <f>算定報告様式①!BQ41</f>
        <v>9.2799999999999994</v>
      </c>
      <c r="AO44" s="199" t="s">
        <v>96</v>
      </c>
      <c r="AP44" s="236">
        <f>AL44*AN44</f>
        <v>0</v>
      </c>
      <c r="AQ44" s="579"/>
      <c r="AR44" s="197">
        <f>AL44*AN44*AQ$43</f>
        <v>0</v>
      </c>
      <c r="AS44" s="417">
        <v>0.495</v>
      </c>
      <c r="AT44" s="208" t="s">
        <v>413</v>
      </c>
      <c r="AU44" s="237">
        <f>AL44*AS44</f>
        <v>0</v>
      </c>
      <c r="AV44" s="359">
        <f>算定報告様式①!BH41</f>
        <v>0</v>
      </c>
      <c r="AW44" s="210" t="s">
        <v>43</v>
      </c>
      <c r="AX44" s="231">
        <f>算定報告様式①!BQ41</f>
        <v>9.2799999999999994</v>
      </c>
      <c r="AY44" s="199" t="s">
        <v>96</v>
      </c>
      <c r="AZ44" s="236">
        <f>AV44*AX44</f>
        <v>0</v>
      </c>
      <c r="BA44" s="579"/>
      <c r="BB44" s="197">
        <f>AV44*AX44*BA$43</f>
        <v>0</v>
      </c>
      <c r="BC44" s="417">
        <v>0.495</v>
      </c>
      <c r="BD44" s="208" t="s">
        <v>413</v>
      </c>
      <c r="BE44" s="237">
        <f>AV44*BC44</f>
        <v>0</v>
      </c>
      <c r="BF44" s="359">
        <f>算定報告様式①!BI41</f>
        <v>0</v>
      </c>
      <c r="BG44" s="210" t="s">
        <v>43</v>
      </c>
      <c r="BH44" s="231">
        <f>算定報告様式①!BQ41</f>
        <v>9.2799999999999994</v>
      </c>
      <c r="BI44" s="199" t="s">
        <v>96</v>
      </c>
      <c r="BJ44" s="236">
        <f>BF44*BH44</f>
        <v>0</v>
      </c>
      <c r="BK44" s="579"/>
      <c r="BL44" s="197">
        <f>BF44*BH44*BK$43</f>
        <v>0</v>
      </c>
      <c r="BM44" s="417">
        <v>0.495</v>
      </c>
      <c r="BN44" s="208" t="s">
        <v>413</v>
      </c>
      <c r="BO44" s="237">
        <f>BF44*BM44</f>
        <v>0</v>
      </c>
      <c r="BP44" s="359">
        <f>算定報告様式①!BJ41</f>
        <v>0</v>
      </c>
      <c r="BQ44" s="210" t="s">
        <v>43</v>
      </c>
      <c r="BR44" s="231">
        <f>算定報告様式①!BQ41</f>
        <v>9.2799999999999994</v>
      </c>
      <c r="BS44" s="199" t="s">
        <v>96</v>
      </c>
      <c r="BT44" s="236">
        <f>BP44*BR44</f>
        <v>0</v>
      </c>
      <c r="BU44" s="579"/>
      <c r="BV44" s="197">
        <f>BP44*BR44*BU$43</f>
        <v>0</v>
      </c>
      <c r="BW44" s="417">
        <v>0.495</v>
      </c>
      <c r="BX44" s="208" t="s">
        <v>413</v>
      </c>
      <c r="BY44" s="237">
        <f>BP44*BW44</f>
        <v>0</v>
      </c>
      <c r="BZ44" s="359">
        <f>算定報告様式①!BK41</f>
        <v>0</v>
      </c>
      <c r="CA44" s="210" t="s">
        <v>43</v>
      </c>
      <c r="CB44" s="231">
        <f>算定報告様式①!BQ41</f>
        <v>9.2799999999999994</v>
      </c>
      <c r="CC44" s="199" t="s">
        <v>96</v>
      </c>
      <c r="CD44" s="236">
        <f>BZ44*CB44</f>
        <v>0</v>
      </c>
      <c r="CE44" s="579"/>
      <c r="CF44" s="197">
        <f>BZ44*CB44*CE$43</f>
        <v>0</v>
      </c>
      <c r="CG44" s="417">
        <v>0.495</v>
      </c>
      <c r="CH44" s="208" t="s">
        <v>413</v>
      </c>
      <c r="CI44" s="237">
        <f>BZ44*CG44</f>
        <v>0</v>
      </c>
      <c r="CJ44" s="359">
        <f>算定報告様式①!BL41</f>
        <v>0</v>
      </c>
      <c r="CK44" s="210" t="s">
        <v>43</v>
      </c>
      <c r="CL44" s="231">
        <f>算定報告様式①!BQ41</f>
        <v>9.2799999999999994</v>
      </c>
      <c r="CM44" s="199" t="s">
        <v>96</v>
      </c>
      <c r="CN44" s="236">
        <f>CJ44*CL44</f>
        <v>0</v>
      </c>
      <c r="CO44" s="579"/>
      <c r="CP44" s="197">
        <f>CJ44*CL44*CO$43</f>
        <v>0</v>
      </c>
      <c r="CQ44" s="417">
        <v>0.495</v>
      </c>
      <c r="CR44" s="208" t="s">
        <v>413</v>
      </c>
      <c r="CS44" s="237">
        <f>CJ44*CQ44</f>
        <v>0</v>
      </c>
      <c r="CT44" s="359">
        <f>算定報告様式①!BM41</f>
        <v>0</v>
      </c>
      <c r="CU44" s="210" t="s">
        <v>43</v>
      </c>
      <c r="CV44" s="231">
        <v>9.2799999999999994</v>
      </c>
      <c r="CW44" s="199" t="s">
        <v>96</v>
      </c>
      <c r="CX44" s="236">
        <f>CT44*CV44</f>
        <v>0</v>
      </c>
      <c r="CY44" s="579"/>
      <c r="CZ44" s="197">
        <f>CT44*CV44*CY$43</f>
        <v>0</v>
      </c>
      <c r="DA44" s="417">
        <v>0.495</v>
      </c>
      <c r="DB44" s="208" t="s">
        <v>413</v>
      </c>
      <c r="DC44" s="237">
        <f>CT44*DA44</f>
        <v>0</v>
      </c>
      <c r="DD44" s="359">
        <f>算定報告様式①!BN41</f>
        <v>0</v>
      </c>
      <c r="DE44" s="210" t="s">
        <v>43</v>
      </c>
      <c r="DF44" s="231">
        <v>9.2799999999999994</v>
      </c>
      <c r="DG44" s="199" t="s">
        <v>96</v>
      </c>
      <c r="DH44" s="236">
        <f>DD44*DF44</f>
        <v>0</v>
      </c>
      <c r="DI44" s="579"/>
      <c r="DJ44" s="197">
        <f>DD44*DF44*DI$43</f>
        <v>0</v>
      </c>
      <c r="DK44" s="417">
        <v>0.495</v>
      </c>
      <c r="DL44" s="208" t="s">
        <v>413</v>
      </c>
      <c r="DM44" s="237">
        <f>DD44*DK44</f>
        <v>0</v>
      </c>
      <c r="DN44" s="359">
        <f>算定報告様式①!BO41</f>
        <v>0</v>
      </c>
      <c r="DO44" s="210" t="s">
        <v>43</v>
      </c>
      <c r="DP44" s="231">
        <v>9.2799999999999994</v>
      </c>
      <c r="DQ44" s="199" t="s">
        <v>96</v>
      </c>
      <c r="DR44" s="236">
        <f>DN44*DP44</f>
        <v>0</v>
      </c>
      <c r="DS44" s="579"/>
      <c r="DT44" s="197">
        <f>DN44*DP44*DS$43</f>
        <v>0</v>
      </c>
      <c r="DU44" s="417">
        <v>0.495</v>
      </c>
      <c r="DV44" s="208" t="s">
        <v>413</v>
      </c>
      <c r="DW44" s="237">
        <f>DN44*DU44</f>
        <v>0</v>
      </c>
      <c r="DX44" s="359">
        <f>算定報告様式①!BP41</f>
        <v>0</v>
      </c>
      <c r="DY44" s="210" t="s">
        <v>43</v>
      </c>
      <c r="DZ44" s="231">
        <v>9.2799999999999994</v>
      </c>
      <c r="EA44" s="199" t="s">
        <v>96</v>
      </c>
      <c r="EB44" s="236">
        <f>DX44*DZ44</f>
        <v>0</v>
      </c>
      <c r="EC44" s="579"/>
      <c r="ED44" s="197">
        <f>DX44*DZ44*EC$43</f>
        <v>0</v>
      </c>
      <c r="EE44" s="417">
        <v>0.495</v>
      </c>
      <c r="EF44" s="208" t="s">
        <v>413</v>
      </c>
      <c r="EG44" s="237">
        <f>DX44*EE44</f>
        <v>0</v>
      </c>
    </row>
    <row r="45" spans="2:137" ht="28.5" customHeight="1">
      <c r="B45" s="35"/>
      <c r="C45" s="642"/>
      <c r="D45" s="655"/>
      <c r="E45" s="619" t="s">
        <v>45</v>
      </c>
      <c r="F45" s="620"/>
      <c r="G45" s="621"/>
      <c r="H45" s="359">
        <f>算定報告様式①!BD42</f>
        <v>0</v>
      </c>
      <c r="I45" s="199" t="s">
        <v>43</v>
      </c>
      <c r="J45" s="231">
        <v>9.76</v>
      </c>
      <c r="K45" s="199" t="s">
        <v>96</v>
      </c>
      <c r="L45" s="236">
        <f>H45*J45</f>
        <v>0</v>
      </c>
      <c r="M45" s="579"/>
      <c r="N45" s="197">
        <f>H45*J45*M$43</f>
        <v>0</v>
      </c>
      <c r="O45" s="417">
        <v>0.495</v>
      </c>
      <c r="P45" s="208" t="s">
        <v>413</v>
      </c>
      <c r="Q45" s="237">
        <f>H45*O45</f>
        <v>0</v>
      </c>
      <c r="R45" s="359">
        <f>算定報告様式①!BE42</f>
        <v>0</v>
      </c>
      <c r="S45" s="199" t="s">
        <v>43</v>
      </c>
      <c r="T45" s="231">
        <f>算定報告様式①!BQ42</f>
        <v>9.76</v>
      </c>
      <c r="U45" s="199" t="s">
        <v>96</v>
      </c>
      <c r="V45" s="236">
        <f>R45*T45</f>
        <v>0</v>
      </c>
      <c r="W45" s="579"/>
      <c r="X45" s="197">
        <f>R45*T45*W$43</f>
        <v>0</v>
      </c>
      <c r="Y45" s="417">
        <v>0.495</v>
      </c>
      <c r="Z45" s="208" t="s">
        <v>413</v>
      </c>
      <c r="AA45" s="237">
        <f>R45*Y45</f>
        <v>0</v>
      </c>
      <c r="AB45" s="359">
        <f>算定報告様式①!BF42</f>
        <v>0</v>
      </c>
      <c r="AC45" s="199" t="s">
        <v>43</v>
      </c>
      <c r="AD45" s="231">
        <f>算定報告様式①!BQ42</f>
        <v>9.76</v>
      </c>
      <c r="AE45" s="199" t="s">
        <v>96</v>
      </c>
      <c r="AF45" s="236">
        <f>AB45*AD45</f>
        <v>0</v>
      </c>
      <c r="AG45" s="579"/>
      <c r="AH45" s="197">
        <f>AB45*AD45*AG$43</f>
        <v>0</v>
      </c>
      <c r="AI45" s="417">
        <v>0.495</v>
      </c>
      <c r="AJ45" s="208" t="s">
        <v>413</v>
      </c>
      <c r="AK45" s="237">
        <f>AB45*AI45</f>
        <v>0</v>
      </c>
      <c r="AL45" s="359">
        <f>算定報告様式①!BG42</f>
        <v>0</v>
      </c>
      <c r="AM45" s="199" t="s">
        <v>43</v>
      </c>
      <c r="AN45" s="231">
        <f>算定報告様式①!BQ42</f>
        <v>9.76</v>
      </c>
      <c r="AO45" s="199" t="s">
        <v>96</v>
      </c>
      <c r="AP45" s="236">
        <f>AL45*AN45</f>
        <v>0</v>
      </c>
      <c r="AQ45" s="579"/>
      <c r="AR45" s="197">
        <f>AL45*AN45*AQ$43</f>
        <v>0</v>
      </c>
      <c r="AS45" s="417">
        <v>0.495</v>
      </c>
      <c r="AT45" s="208" t="s">
        <v>413</v>
      </c>
      <c r="AU45" s="237">
        <f>AL45*AS45</f>
        <v>0</v>
      </c>
      <c r="AV45" s="359">
        <f>算定報告様式①!BH42</f>
        <v>0</v>
      </c>
      <c r="AW45" s="199" t="s">
        <v>43</v>
      </c>
      <c r="AX45" s="231">
        <f>算定報告様式①!BQ42</f>
        <v>9.76</v>
      </c>
      <c r="AY45" s="199" t="s">
        <v>96</v>
      </c>
      <c r="AZ45" s="236">
        <f>AV45*AX45</f>
        <v>0</v>
      </c>
      <c r="BA45" s="579"/>
      <c r="BB45" s="197">
        <f>AV45*AX45*BA$43</f>
        <v>0</v>
      </c>
      <c r="BC45" s="417">
        <v>0.495</v>
      </c>
      <c r="BD45" s="208" t="s">
        <v>413</v>
      </c>
      <c r="BE45" s="237">
        <f>AV45*BC45</f>
        <v>0</v>
      </c>
      <c r="BF45" s="359">
        <f>算定報告様式①!BI42</f>
        <v>0</v>
      </c>
      <c r="BG45" s="199" t="s">
        <v>43</v>
      </c>
      <c r="BH45" s="231">
        <f>算定報告様式①!BQ42</f>
        <v>9.76</v>
      </c>
      <c r="BI45" s="199" t="s">
        <v>96</v>
      </c>
      <c r="BJ45" s="236">
        <f>BF45*BH45</f>
        <v>0</v>
      </c>
      <c r="BK45" s="579"/>
      <c r="BL45" s="197">
        <f>BF45*BH45*BK$43</f>
        <v>0</v>
      </c>
      <c r="BM45" s="417">
        <v>0.495</v>
      </c>
      <c r="BN45" s="208" t="s">
        <v>413</v>
      </c>
      <c r="BO45" s="237">
        <f>BF45*BM45</f>
        <v>0</v>
      </c>
      <c r="BP45" s="359">
        <f>算定報告様式①!BJ42</f>
        <v>0</v>
      </c>
      <c r="BQ45" s="199" t="s">
        <v>43</v>
      </c>
      <c r="BR45" s="231">
        <f>算定報告様式①!BQ42</f>
        <v>9.76</v>
      </c>
      <c r="BS45" s="199" t="s">
        <v>96</v>
      </c>
      <c r="BT45" s="236">
        <f>BP45*BR45</f>
        <v>0</v>
      </c>
      <c r="BU45" s="579"/>
      <c r="BV45" s="197">
        <f>BP45*BR45*BU$43</f>
        <v>0</v>
      </c>
      <c r="BW45" s="417">
        <v>0.495</v>
      </c>
      <c r="BX45" s="208" t="s">
        <v>413</v>
      </c>
      <c r="BY45" s="237">
        <f>BP45*BW45</f>
        <v>0</v>
      </c>
      <c r="BZ45" s="359">
        <f>算定報告様式①!BK42</f>
        <v>0</v>
      </c>
      <c r="CA45" s="199" t="s">
        <v>43</v>
      </c>
      <c r="CB45" s="231">
        <f>算定報告様式①!BQ42</f>
        <v>9.76</v>
      </c>
      <c r="CC45" s="199" t="s">
        <v>96</v>
      </c>
      <c r="CD45" s="236">
        <f>BZ45*CB45</f>
        <v>0</v>
      </c>
      <c r="CE45" s="579"/>
      <c r="CF45" s="197">
        <f>BZ45*CB45*CE$43</f>
        <v>0</v>
      </c>
      <c r="CG45" s="417">
        <v>0.495</v>
      </c>
      <c r="CH45" s="208" t="s">
        <v>413</v>
      </c>
      <c r="CI45" s="237">
        <f>BZ45*CG45</f>
        <v>0</v>
      </c>
      <c r="CJ45" s="359">
        <f>算定報告様式①!BL42</f>
        <v>0</v>
      </c>
      <c r="CK45" s="199" t="s">
        <v>43</v>
      </c>
      <c r="CL45" s="231">
        <f>算定報告様式①!BQ42</f>
        <v>9.76</v>
      </c>
      <c r="CM45" s="199" t="s">
        <v>96</v>
      </c>
      <c r="CN45" s="236">
        <f>CJ45*CL45</f>
        <v>0</v>
      </c>
      <c r="CO45" s="579"/>
      <c r="CP45" s="197">
        <f>CJ45*CL45*CO$43</f>
        <v>0</v>
      </c>
      <c r="CQ45" s="417">
        <v>0.495</v>
      </c>
      <c r="CR45" s="208" t="s">
        <v>413</v>
      </c>
      <c r="CS45" s="237">
        <f>CJ45*CQ45</f>
        <v>0</v>
      </c>
      <c r="CT45" s="359">
        <f>算定報告様式①!BM42</f>
        <v>0</v>
      </c>
      <c r="CU45" s="199" t="s">
        <v>43</v>
      </c>
      <c r="CV45" s="231">
        <v>9.76</v>
      </c>
      <c r="CW45" s="199" t="s">
        <v>96</v>
      </c>
      <c r="CX45" s="236">
        <f>CT45*CV45</f>
        <v>0</v>
      </c>
      <c r="CY45" s="579"/>
      <c r="CZ45" s="197">
        <f>CT45*CV45*CY$43</f>
        <v>0</v>
      </c>
      <c r="DA45" s="417">
        <v>0.495</v>
      </c>
      <c r="DB45" s="208" t="s">
        <v>413</v>
      </c>
      <c r="DC45" s="237">
        <f>CT45*DA45</f>
        <v>0</v>
      </c>
      <c r="DD45" s="359">
        <f>算定報告様式①!BN42</f>
        <v>0</v>
      </c>
      <c r="DE45" s="199" t="s">
        <v>43</v>
      </c>
      <c r="DF45" s="231">
        <v>9.76</v>
      </c>
      <c r="DG45" s="199" t="s">
        <v>96</v>
      </c>
      <c r="DH45" s="236">
        <f>DD45*DF45</f>
        <v>0</v>
      </c>
      <c r="DI45" s="579"/>
      <c r="DJ45" s="197">
        <f>DD45*DF45*DI$43</f>
        <v>0</v>
      </c>
      <c r="DK45" s="417">
        <v>0.495</v>
      </c>
      <c r="DL45" s="208" t="s">
        <v>413</v>
      </c>
      <c r="DM45" s="237">
        <f>DD45*DK45</f>
        <v>0</v>
      </c>
      <c r="DN45" s="359">
        <f>算定報告様式①!BO42</f>
        <v>0</v>
      </c>
      <c r="DO45" s="199" t="s">
        <v>43</v>
      </c>
      <c r="DP45" s="231">
        <v>9.76</v>
      </c>
      <c r="DQ45" s="199" t="s">
        <v>96</v>
      </c>
      <c r="DR45" s="236">
        <f>DN45*DP45</f>
        <v>0</v>
      </c>
      <c r="DS45" s="579"/>
      <c r="DT45" s="197">
        <f>DN45*DP45*DS$43</f>
        <v>0</v>
      </c>
      <c r="DU45" s="417">
        <v>0.495</v>
      </c>
      <c r="DV45" s="208" t="s">
        <v>413</v>
      </c>
      <c r="DW45" s="237">
        <f>DN45*DU45</f>
        <v>0</v>
      </c>
      <c r="DX45" s="359">
        <f>算定報告様式①!BP42</f>
        <v>0</v>
      </c>
      <c r="DY45" s="199" t="s">
        <v>43</v>
      </c>
      <c r="DZ45" s="231">
        <v>9.76</v>
      </c>
      <c r="EA45" s="199" t="s">
        <v>96</v>
      </c>
      <c r="EB45" s="236">
        <f>DX45*DZ45</f>
        <v>0</v>
      </c>
      <c r="EC45" s="579"/>
      <c r="ED45" s="197">
        <f>DX45*DZ45*EC$43</f>
        <v>0</v>
      </c>
      <c r="EE45" s="417">
        <v>0.495</v>
      </c>
      <c r="EF45" s="208" t="s">
        <v>413</v>
      </c>
      <c r="EG45" s="237">
        <f>DX45*EE45</f>
        <v>0</v>
      </c>
    </row>
    <row r="46" spans="2:137" ht="28.5" customHeight="1">
      <c r="B46" s="35"/>
      <c r="C46" s="202"/>
      <c r="D46" s="655"/>
      <c r="E46" s="635" t="s">
        <v>376</v>
      </c>
      <c r="F46" s="636"/>
      <c r="G46" s="637"/>
      <c r="H46" s="359">
        <f>算定報告様式①!BD43</f>
        <v>0</v>
      </c>
      <c r="I46" s="210" t="s">
        <v>43</v>
      </c>
      <c r="J46" s="575"/>
      <c r="K46" s="576"/>
      <c r="L46" s="232"/>
      <c r="M46" s="579"/>
      <c r="N46" s="232"/>
      <c r="O46" s="417">
        <v>0.495</v>
      </c>
      <c r="P46" s="208" t="s">
        <v>413</v>
      </c>
      <c r="Q46" s="237">
        <f>H46*O46</f>
        <v>0</v>
      </c>
      <c r="R46" s="359">
        <f>算定報告様式①!BE43</f>
        <v>0</v>
      </c>
      <c r="S46" s="210" t="s">
        <v>43</v>
      </c>
      <c r="T46" s="575"/>
      <c r="U46" s="576"/>
      <c r="V46" s="232"/>
      <c r="W46" s="579"/>
      <c r="X46" s="232"/>
      <c r="Y46" s="417">
        <v>0.495</v>
      </c>
      <c r="Z46" s="208" t="s">
        <v>413</v>
      </c>
      <c r="AA46" s="237">
        <f>R46*Y46</f>
        <v>0</v>
      </c>
      <c r="AB46" s="359">
        <f>算定報告様式①!BF43</f>
        <v>0</v>
      </c>
      <c r="AC46" s="210" t="s">
        <v>43</v>
      </c>
      <c r="AD46" s="575"/>
      <c r="AE46" s="576"/>
      <c r="AF46" s="232"/>
      <c r="AG46" s="579"/>
      <c r="AH46" s="232"/>
      <c r="AI46" s="417">
        <v>0.495</v>
      </c>
      <c r="AJ46" s="208" t="s">
        <v>413</v>
      </c>
      <c r="AK46" s="237">
        <f>AB46*AI46</f>
        <v>0</v>
      </c>
      <c r="AL46" s="359">
        <f>算定報告様式①!BG43</f>
        <v>0</v>
      </c>
      <c r="AM46" s="210" t="s">
        <v>43</v>
      </c>
      <c r="AN46" s="575"/>
      <c r="AO46" s="576"/>
      <c r="AP46" s="232"/>
      <c r="AQ46" s="579"/>
      <c r="AR46" s="232"/>
      <c r="AS46" s="417">
        <v>0.495</v>
      </c>
      <c r="AT46" s="208" t="s">
        <v>413</v>
      </c>
      <c r="AU46" s="237">
        <f>AL46*AS46</f>
        <v>0</v>
      </c>
      <c r="AV46" s="359">
        <f>算定報告様式①!BH43</f>
        <v>0</v>
      </c>
      <c r="AW46" s="210" t="s">
        <v>43</v>
      </c>
      <c r="AX46" s="575"/>
      <c r="AY46" s="576"/>
      <c r="AZ46" s="232"/>
      <c r="BA46" s="579"/>
      <c r="BB46" s="232"/>
      <c r="BC46" s="417">
        <v>0.495</v>
      </c>
      <c r="BD46" s="208" t="s">
        <v>413</v>
      </c>
      <c r="BE46" s="237">
        <f>AV46*BC46</f>
        <v>0</v>
      </c>
      <c r="BF46" s="359">
        <f>算定報告様式①!BI43</f>
        <v>0</v>
      </c>
      <c r="BG46" s="210" t="s">
        <v>43</v>
      </c>
      <c r="BH46" s="575"/>
      <c r="BI46" s="576"/>
      <c r="BJ46" s="232"/>
      <c r="BK46" s="579"/>
      <c r="BL46" s="232"/>
      <c r="BM46" s="417">
        <v>0.495</v>
      </c>
      <c r="BN46" s="208" t="s">
        <v>413</v>
      </c>
      <c r="BO46" s="237">
        <f>BF46*BM46</f>
        <v>0</v>
      </c>
      <c r="BP46" s="359">
        <f>算定報告様式①!BJ43</f>
        <v>0</v>
      </c>
      <c r="BQ46" s="210" t="s">
        <v>43</v>
      </c>
      <c r="BR46" s="575"/>
      <c r="BS46" s="576"/>
      <c r="BT46" s="232"/>
      <c r="BU46" s="579"/>
      <c r="BV46" s="232"/>
      <c r="BW46" s="417">
        <v>0.495</v>
      </c>
      <c r="BX46" s="208" t="s">
        <v>413</v>
      </c>
      <c r="BY46" s="237">
        <f>BP46*BW46</f>
        <v>0</v>
      </c>
      <c r="BZ46" s="359">
        <f>算定報告様式①!BK43</f>
        <v>0</v>
      </c>
      <c r="CA46" s="210" t="s">
        <v>43</v>
      </c>
      <c r="CB46" s="575"/>
      <c r="CC46" s="576"/>
      <c r="CD46" s="232"/>
      <c r="CE46" s="579"/>
      <c r="CF46" s="232"/>
      <c r="CG46" s="417">
        <v>0.495</v>
      </c>
      <c r="CH46" s="208" t="s">
        <v>413</v>
      </c>
      <c r="CI46" s="237">
        <f>BZ46*CG46</f>
        <v>0</v>
      </c>
      <c r="CJ46" s="359">
        <f>算定報告様式①!BL43</f>
        <v>0</v>
      </c>
      <c r="CK46" s="210" t="s">
        <v>43</v>
      </c>
      <c r="CL46" s="575"/>
      <c r="CM46" s="576"/>
      <c r="CN46" s="232"/>
      <c r="CO46" s="579"/>
      <c r="CP46" s="232"/>
      <c r="CQ46" s="417">
        <v>0.495</v>
      </c>
      <c r="CR46" s="208" t="s">
        <v>413</v>
      </c>
      <c r="CS46" s="237">
        <f>CJ46*CQ46</f>
        <v>0</v>
      </c>
      <c r="CT46" s="359">
        <f>算定報告様式①!BM43</f>
        <v>0</v>
      </c>
      <c r="CU46" s="210" t="s">
        <v>43</v>
      </c>
      <c r="CV46" s="575"/>
      <c r="CW46" s="576"/>
      <c r="CX46" s="232"/>
      <c r="CY46" s="579"/>
      <c r="CZ46" s="232"/>
      <c r="DA46" s="417">
        <v>0.495</v>
      </c>
      <c r="DB46" s="208" t="s">
        <v>413</v>
      </c>
      <c r="DC46" s="237">
        <f>CT46*DA46</f>
        <v>0</v>
      </c>
      <c r="DD46" s="359">
        <f>算定報告様式①!BN43</f>
        <v>0</v>
      </c>
      <c r="DE46" s="210" t="s">
        <v>43</v>
      </c>
      <c r="DF46" s="575"/>
      <c r="DG46" s="576"/>
      <c r="DH46" s="232"/>
      <c r="DI46" s="579"/>
      <c r="DJ46" s="232"/>
      <c r="DK46" s="417">
        <v>0.495</v>
      </c>
      <c r="DL46" s="208" t="s">
        <v>413</v>
      </c>
      <c r="DM46" s="237">
        <f>DD46*DK46</f>
        <v>0</v>
      </c>
      <c r="DN46" s="359">
        <f>算定報告様式①!BO43</f>
        <v>0</v>
      </c>
      <c r="DO46" s="210" t="s">
        <v>43</v>
      </c>
      <c r="DP46" s="575"/>
      <c r="DQ46" s="576"/>
      <c r="DR46" s="232"/>
      <c r="DS46" s="579"/>
      <c r="DT46" s="232"/>
      <c r="DU46" s="417">
        <v>0.495</v>
      </c>
      <c r="DV46" s="208" t="s">
        <v>413</v>
      </c>
      <c r="DW46" s="237">
        <f>DN46*DU46</f>
        <v>0</v>
      </c>
      <c r="DX46" s="359">
        <f>算定報告様式①!BP43</f>
        <v>0</v>
      </c>
      <c r="DY46" s="210" t="s">
        <v>43</v>
      </c>
      <c r="DZ46" s="575"/>
      <c r="EA46" s="576"/>
      <c r="EB46" s="232"/>
      <c r="EC46" s="579"/>
      <c r="ED46" s="232"/>
      <c r="EE46" s="417">
        <v>0.495</v>
      </c>
      <c r="EF46" s="208" t="s">
        <v>413</v>
      </c>
      <c r="EG46" s="237">
        <f>DX46*EE46</f>
        <v>0</v>
      </c>
    </row>
    <row r="47" spans="2:137" ht="28.5" customHeight="1">
      <c r="B47" s="35"/>
      <c r="C47" s="202"/>
      <c r="D47" s="655"/>
      <c r="E47" s="635" t="s">
        <v>113</v>
      </c>
      <c r="F47" s="636"/>
      <c r="G47" s="637"/>
      <c r="H47" s="359">
        <f>算定報告様式①!BD44</f>
        <v>0</v>
      </c>
      <c r="I47" s="199" t="s">
        <v>43</v>
      </c>
      <c r="J47" s="575"/>
      <c r="K47" s="576"/>
      <c r="L47" s="232"/>
      <c r="M47" s="580"/>
      <c r="N47" s="238"/>
      <c r="O47" s="417">
        <v>-0.2475</v>
      </c>
      <c r="P47" s="208" t="s">
        <v>413</v>
      </c>
      <c r="Q47" s="237">
        <f>-ABS(H47*O47)</f>
        <v>0</v>
      </c>
      <c r="R47" s="359">
        <f>算定報告様式①!BE44</f>
        <v>0</v>
      </c>
      <c r="S47" s="199" t="s">
        <v>43</v>
      </c>
      <c r="T47" s="575"/>
      <c r="U47" s="576"/>
      <c r="V47" s="232"/>
      <c r="W47" s="580"/>
      <c r="X47" s="238"/>
      <c r="Y47" s="417">
        <v>-0.2475</v>
      </c>
      <c r="Z47" s="208" t="s">
        <v>413</v>
      </c>
      <c r="AA47" s="237">
        <f>-ABS(R47*Y47)</f>
        <v>0</v>
      </c>
      <c r="AB47" s="359">
        <f>算定報告様式①!BF44</f>
        <v>0</v>
      </c>
      <c r="AC47" s="199" t="s">
        <v>43</v>
      </c>
      <c r="AD47" s="575"/>
      <c r="AE47" s="576"/>
      <c r="AF47" s="232"/>
      <c r="AG47" s="580"/>
      <c r="AH47" s="238"/>
      <c r="AI47" s="417">
        <v>-0.2475</v>
      </c>
      <c r="AJ47" s="208" t="s">
        <v>413</v>
      </c>
      <c r="AK47" s="237">
        <f>-ABS(AB47*AI47)</f>
        <v>0</v>
      </c>
      <c r="AL47" s="359">
        <f>算定報告様式①!BG44</f>
        <v>0</v>
      </c>
      <c r="AM47" s="199" t="s">
        <v>43</v>
      </c>
      <c r="AN47" s="575"/>
      <c r="AO47" s="576"/>
      <c r="AP47" s="232"/>
      <c r="AQ47" s="580"/>
      <c r="AR47" s="238"/>
      <c r="AS47" s="417">
        <v>-0.2475</v>
      </c>
      <c r="AT47" s="208" t="s">
        <v>413</v>
      </c>
      <c r="AU47" s="237">
        <f>-ABS(AL47*AS47)</f>
        <v>0</v>
      </c>
      <c r="AV47" s="359">
        <f>算定報告様式①!BH44</f>
        <v>0</v>
      </c>
      <c r="AW47" s="199" t="s">
        <v>43</v>
      </c>
      <c r="AX47" s="575"/>
      <c r="AY47" s="576"/>
      <c r="AZ47" s="232"/>
      <c r="BA47" s="580"/>
      <c r="BB47" s="238"/>
      <c r="BC47" s="417">
        <v>-0.2475</v>
      </c>
      <c r="BD47" s="208" t="s">
        <v>413</v>
      </c>
      <c r="BE47" s="237">
        <f>-ABS(AV47*BC47)</f>
        <v>0</v>
      </c>
      <c r="BF47" s="359">
        <f>算定報告様式①!BI44</f>
        <v>0</v>
      </c>
      <c r="BG47" s="199" t="s">
        <v>43</v>
      </c>
      <c r="BH47" s="575"/>
      <c r="BI47" s="576"/>
      <c r="BJ47" s="232"/>
      <c r="BK47" s="580"/>
      <c r="BL47" s="238"/>
      <c r="BM47" s="417">
        <v>-0.2475</v>
      </c>
      <c r="BN47" s="208" t="s">
        <v>413</v>
      </c>
      <c r="BO47" s="237">
        <f>-ABS(BF47*BM47)</f>
        <v>0</v>
      </c>
      <c r="BP47" s="359">
        <f>算定報告様式①!BJ44</f>
        <v>0</v>
      </c>
      <c r="BQ47" s="199" t="s">
        <v>43</v>
      </c>
      <c r="BR47" s="575"/>
      <c r="BS47" s="576"/>
      <c r="BT47" s="232"/>
      <c r="BU47" s="580"/>
      <c r="BV47" s="238"/>
      <c r="BW47" s="417">
        <v>-0.2475</v>
      </c>
      <c r="BX47" s="208" t="s">
        <v>413</v>
      </c>
      <c r="BY47" s="237">
        <f>-ABS(BP47*BW47)</f>
        <v>0</v>
      </c>
      <c r="BZ47" s="359">
        <f>算定報告様式①!BK44</f>
        <v>0</v>
      </c>
      <c r="CA47" s="199" t="s">
        <v>43</v>
      </c>
      <c r="CB47" s="575"/>
      <c r="CC47" s="576"/>
      <c r="CD47" s="232"/>
      <c r="CE47" s="580"/>
      <c r="CF47" s="238"/>
      <c r="CG47" s="417">
        <v>-0.2475</v>
      </c>
      <c r="CH47" s="208" t="s">
        <v>413</v>
      </c>
      <c r="CI47" s="237">
        <f>-ABS(BZ47*CG47)</f>
        <v>0</v>
      </c>
      <c r="CJ47" s="359">
        <f>算定報告様式①!BL44</f>
        <v>0</v>
      </c>
      <c r="CK47" s="199" t="s">
        <v>43</v>
      </c>
      <c r="CL47" s="575"/>
      <c r="CM47" s="576"/>
      <c r="CN47" s="232"/>
      <c r="CO47" s="580"/>
      <c r="CP47" s="238"/>
      <c r="CQ47" s="417">
        <v>-0.2475</v>
      </c>
      <c r="CR47" s="208" t="s">
        <v>413</v>
      </c>
      <c r="CS47" s="237">
        <f>-ABS(CJ47*CQ47)</f>
        <v>0</v>
      </c>
      <c r="CT47" s="359">
        <f>算定報告様式①!BM44</f>
        <v>0</v>
      </c>
      <c r="CU47" s="199" t="s">
        <v>43</v>
      </c>
      <c r="CV47" s="575"/>
      <c r="CW47" s="576"/>
      <c r="CX47" s="232"/>
      <c r="CY47" s="580"/>
      <c r="CZ47" s="238"/>
      <c r="DA47" s="417">
        <v>-0.2475</v>
      </c>
      <c r="DB47" s="208" t="s">
        <v>413</v>
      </c>
      <c r="DC47" s="237">
        <f>-ABS(CT47*DA47)</f>
        <v>0</v>
      </c>
      <c r="DD47" s="359">
        <f>算定報告様式①!BN44</f>
        <v>0</v>
      </c>
      <c r="DE47" s="199" t="s">
        <v>43</v>
      </c>
      <c r="DF47" s="575"/>
      <c r="DG47" s="576"/>
      <c r="DH47" s="232"/>
      <c r="DI47" s="580"/>
      <c r="DJ47" s="238"/>
      <c r="DK47" s="417">
        <v>-0.2475</v>
      </c>
      <c r="DL47" s="208" t="s">
        <v>413</v>
      </c>
      <c r="DM47" s="237">
        <f>-ABS(DD47*DK47)</f>
        <v>0</v>
      </c>
      <c r="DN47" s="359">
        <f>算定報告様式①!BO44</f>
        <v>0</v>
      </c>
      <c r="DO47" s="199" t="s">
        <v>43</v>
      </c>
      <c r="DP47" s="575"/>
      <c r="DQ47" s="576"/>
      <c r="DR47" s="232"/>
      <c r="DS47" s="580"/>
      <c r="DT47" s="238"/>
      <c r="DU47" s="417">
        <v>-0.2475</v>
      </c>
      <c r="DV47" s="208" t="s">
        <v>413</v>
      </c>
      <c r="DW47" s="237">
        <f>-ABS(DN47*DU47)</f>
        <v>0</v>
      </c>
      <c r="DX47" s="359">
        <f>算定報告様式①!BP44</f>
        <v>0</v>
      </c>
      <c r="DY47" s="199" t="s">
        <v>43</v>
      </c>
      <c r="DZ47" s="575"/>
      <c r="EA47" s="576"/>
      <c r="EB47" s="232"/>
      <c r="EC47" s="580"/>
      <c r="ED47" s="238"/>
      <c r="EE47" s="417">
        <v>-0.2475</v>
      </c>
      <c r="EF47" s="208" t="s">
        <v>413</v>
      </c>
      <c r="EG47" s="237">
        <f>-ABS(DX47*EE47)</f>
        <v>0</v>
      </c>
    </row>
    <row r="48" spans="2:137" ht="28.5" customHeight="1" thickBot="1">
      <c r="B48" s="35"/>
      <c r="C48" s="202"/>
      <c r="D48" s="656"/>
      <c r="E48" s="623" t="s">
        <v>82</v>
      </c>
      <c r="F48" s="624"/>
      <c r="G48" s="625"/>
      <c r="H48" s="569"/>
      <c r="I48" s="570"/>
      <c r="J48" s="571"/>
      <c r="K48" s="572"/>
      <c r="L48" s="233">
        <f>SUM(L43:L45)</f>
        <v>0</v>
      </c>
      <c r="M48" s="239"/>
      <c r="N48" s="240">
        <f>L48*M43</f>
        <v>0</v>
      </c>
      <c r="O48" s="571"/>
      <c r="P48" s="572"/>
      <c r="Q48" s="241">
        <f>SUM(Q43:Q47)</f>
        <v>0</v>
      </c>
      <c r="R48" s="569"/>
      <c r="S48" s="570"/>
      <c r="T48" s="571"/>
      <c r="U48" s="572"/>
      <c r="V48" s="233">
        <f>SUM(V43:V45)</f>
        <v>0</v>
      </c>
      <c r="W48" s="239"/>
      <c r="X48" s="240">
        <f>V48*W43</f>
        <v>0</v>
      </c>
      <c r="Y48" s="571"/>
      <c r="Z48" s="572"/>
      <c r="AA48" s="241">
        <f>SUM(AA43:AA47)</f>
        <v>0</v>
      </c>
      <c r="AB48" s="569"/>
      <c r="AC48" s="570"/>
      <c r="AD48" s="571"/>
      <c r="AE48" s="572"/>
      <c r="AF48" s="233">
        <f>SUM(AF43:AF45)</f>
        <v>0</v>
      </c>
      <c r="AG48" s="239"/>
      <c r="AH48" s="240">
        <f>AF48*AG43</f>
        <v>0</v>
      </c>
      <c r="AI48" s="571"/>
      <c r="AJ48" s="572"/>
      <c r="AK48" s="241">
        <f>SUM(AK43:AK47)</f>
        <v>0</v>
      </c>
      <c r="AL48" s="569"/>
      <c r="AM48" s="570"/>
      <c r="AN48" s="571"/>
      <c r="AO48" s="572"/>
      <c r="AP48" s="233">
        <f>SUM(AP43:AP45)</f>
        <v>0</v>
      </c>
      <c r="AQ48" s="239"/>
      <c r="AR48" s="240">
        <f>AP48*AQ43</f>
        <v>0</v>
      </c>
      <c r="AS48" s="571"/>
      <c r="AT48" s="572"/>
      <c r="AU48" s="241">
        <f>SUM(AU43:AU47)</f>
        <v>0</v>
      </c>
      <c r="AV48" s="569"/>
      <c r="AW48" s="570"/>
      <c r="AX48" s="571"/>
      <c r="AY48" s="572"/>
      <c r="AZ48" s="233">
        <f>SUM(AZ43:AZ45)</f>
        <v>0</v>
      </c>
      <c r="BA48" s="239"/>
      <c r="BB48" s="240">
        <f>AZ48*BA43</f>
        <v>0</v>
      </c>
      <c r="BC48" s="571"/>
      <c r="BD48" s="572"/>
      <c r="BE48" s="241">
        <f>SUM(BE43:BE47)</f>
        <v>0</v>
      </c>
      <c r="BF48" s="569"/>
      <c r="BG48" s="570"/>
      <c r="BH48" s="571"/>
      <c r="BI48" s="572"/>
      <c r="BJ48" s="233">
        <f>SUM(BJ43:BJ45)</f>
        <v>0</v>
      </c>
      <c r="BK48" s="239"/>
      <c r="BL48" s="240">
        <f>BJ48*BK43</f>
        <v>0</v>
      </c>
      <c r="BM48" s="571"/>
      <c r="BN48" s="572"/>
      <c r="BO48" s="241">
        <f>SUM(BO43:BO47)</f>
        <v>0</v>
      </c>
      <c r="BP48" s="569"/>
      <c r="BQ48" s="570"/>
      <c r="BR48" s="571"/>
      <c r="BS48" s="572"/>
      <c r="BT48" s="233">
        <f>SUM(BT43:BT45)</f>
        <v>0</v>
      </c>
      <c r="BU48" s="239"/>
      <c r="BV48" s="240">
        <f>BT48*BU43</f>
        <v>0</v>
      </c>
      <c r="BW48" s="571"/>
      <c r="BX48" s="572"/>
      <c r="BY48" s="241">
        <f>SUM(BY43:BY47)</f>
        <v>0</v>
      </c>
      <c r="BZ48" s="569"/>
      <c r="CA48" s="570"/>
      <c r="CB48" s="571"/>
      <c r="CC48" s="572"/>
      <c r="CD48" s="233">
        <f>SUM(CD43:CD45)</f>
        <v>0</v>
      </c>
      <c r="CE48" s="239"/>
      <c r="CF48" s="240">
        <f>CD48*CE43</f>
        <v>0</v>
      </c>
      <c r="CG48" s="571"/>
      <c r="CH48" s="572"/>
      <c r="CI48" s="241">
        <f>SUM(CI43:CI47)</f>
        <v>0</v>
      </c>
      <c r="CJ48" s="569"/>
      <c r="CK48" s="570"/>
      <c r="CL48" s="571"/>
      <c r="CM48" s="572"/>
      <c r="CN48" s="233">
        <f>SUM(CN43:CN45)</f>
        <v>0</v>
      </c>
      <c r="CO48" s="239"/>
      <c r="CP48" s="240">
        <f>CN48*CO43</f>
        <v>0</v>
      </c>
      <c r="CQ48" s="571"/>
      <c r="CR48" s="572"/>
      <c r="CS48" s="241">
        <f>SUM(CS43:CS47)</f>
        <v>0</v>
      </c>
      <c r="CT48" s="569"/>
      <c r="CU48" s="570"/>
      <c r="CV48" s="571"/>
      <c r="CW48" s="572"/>
      <c r="CX48" s="233">
        <f>SUM(CX43:CX45)</f>
        <v>0</v>
      </c>
      <c r="CY48" s="265"/>
      <c r="CZ48" s="240">
        <f>CX48*CY43</f>
        <v>0</v>
      </c>
      <c r="DA48" s="571"/>
      <c r="DB48" s="572"/>
      <c r="DC48" s="241">
        <f>SUM(DC43:DC47)</f>
        <v>0</v>
      </c>
      <c r="DD48" s="569"/>
      <c r="DE48" s="570"/>
      <c r="DF48" s="571"/>
      <c r="DG48" s="572"/>
      <c r="DH48" s="233">
        <f>SUM(DH43:DH45)</f>
        <v>0</v>
      </c>
      <c r="DI48" s="265"/>
      <c r="DJ48" s="240">
        <f>DH48*DI43</f>
        <v>0</v>
      </c>
      <c r="DK48" s="571"/>
      <c r="DL48" s="572"/>
      <c r="DM48" s="241">
        <f>SUM(DM43:DM47)</f>
        <v>0</v>
      </c>
      <c r="DN48" s="569"/>
      <c r="DO48" s="570"/>
      <c r="DP48" s="571"/>
      <c r="DQ48" s="572"/>
      <c r="DR48" s="233">
        <f>SUM(DR43:DR45)</f>
        <v>0</v>
      </c>
      <c r="DS48" s="265"/>
      <c r="DT48" s="240">
        <f>DR48*DS43</f>
        <v>0</v>
      </c>
      <c r="DU48" s="571"/>
      <c r="DV48" s="572"/>
      <c r="DW48" s="241">
        <f>SUM(DW43:DW47)</f>
        <v>0</v>
      </c>
      <c r="DX48" s="569"/>
      <c r="DY48" s="570"/>
      <c r="DZ48" s="571"/>
      <c r="EA48" s="572"/>
      <c r="EB48" s="233">
        <f>SUM(EB43:EB45)</f>
        <v>0</v>
      </c>
      <c r="EC48" s="265"/>
      <c r="ED48" s="240">
        <f>EB48*EC43</f>
        <v>0</v>
      </c>
      <c r="EE48" s="571"/>
      <c r="EF48" s="572"/>
      <c r="EG48" s="241">
        <f>SUM(EG43:EG47)</f>
        <v>0</v>
      </c>
    </row>
    <row r="49" spans="2:137" ht="28.5" customHeight="1" thickTop="1">
      <c r="B49" s="35"/>
      <c r="C49" s="202"/>
      <c r="D49" s="622" t="s">
        <v>46</v>
      </c>
      <c r="E49" s="632" t="s">
        <v>47</v>
      </c>
      <c r="F49" s="633"/>
      <c r="G49" s="634"/>
      <c r="H49" s="359">
        <f>IF(ISERROR(算定報告様式①!BD45),"",算定報告様式①!BD45)</f>
        <v>0</v>
      </c>
      <c r="I49" s="242" t="s">
        <v>81</v>
      </c>
      <c r="J49" s="573"/>
      <c r="K49" s="574"/>
      <c r="L49" s="243"/>
      <c r="M49" s="244"/>
      <c r="N49" s="245"/>
      <c r="O49" s="355">
        <f>燃料単位換算!G57</f>
        <v>0</v>
      </c>
      <c r="P49" s="356" t="s">
        <v>412</v>
      </c>
      <c r="Q49" s="237">
        <f>IF(ISERROR(-ABS(H49*O49)),"",-ABS(H49*O49))</f>
        <v>0</v>
      </c>
      <c r="R49" s="359">
        <f>IF(ISERROR(算定報告様式①!BE45),"",算定報告様式①!BE45)</f>
        <v>0</v>
      </c>
      <c r="S49" s="242" t="s">
        <v>81</v>
      </c>
      <c r="T49" s="573"/>
      <c r="U49" s="574"/>
      <c r="V49" s="243"/>
      <c r="W49" s="244"/>
      <c r="X49" s="245"/>
      <c r="Y49" s="355">
        <f>燃料単位換算!H57</f>
        <v>0</v>
      </c>
      <c r="Z49" s="356" t="s">
        <v>412</v>
      </c>
      <c r="AA49" s="237">
        <f>IF(ISERROR(-ABS(R49*Y49)),"",-ABS(R49*Y49))</f>
        <v>0</v>
      </c>
      <c r="AB49" s="359">
        <f>IF(ISERROR(算定報告様式①!BF45),"",算定報告様式①!BF45)</f>
        <v>0</v>
      </c>
      <c r="AC49" s="242" t="s">
        <v>81</v>
      </c>
      <c r="AD49" s="573"/>
      <c r="AE49" s="574"/>
      <c r="AF49" s="243"/>
      <c r="AG49" s="244"/>
      <c r="AH49" s="245"/>
      <c r="AI49" s="355">
        <f>燃料単位換算!I57</f>
        <v>0</v>
      </c>
      <c r="AJ49" s="356" t="s">
        <v>412</v>
      </c>
      <c r="AK49" s="237">
        <f>IF(ISERROR(-ABS(AB49*AI49)),"",-ABS(AB49*AI49))</f>
        <v>0</v>
      </c>
      <c r="AL49" s="359">
        <f>IF(ISERROR(算定報告様式①!BG45),"",算定報告様式①!BG45)</f>
        <v>0</v>
      </c>
      <c r="AM49" s="242" t="s">
        <v>81</v>
      </c>
      <c r="AN49" s="573"/>
      <c r="AO49" s="574"/>
      <c r="AP49" s="243"/>
      <c r="AQ49" s="244"/>
      <c r="AR49" s="245"/>
      <c r="AS49" s="355">
        <f>燃料単位換算!J57</f>
        <v>0</v>
      </c>
      <c r="AT49" s="356" t="s">
        <v>412</v>
      </c>
      <c r="AU49" s="237">
        <f>IF(ISERROR(-ABS(AL49*AS49)),"",-ABS(AL49*AS49))</f>
        <v>0</v>
      </c>
      <c r="AV49" s="359">
        <f>IF(ISERROR(算定報告様式①!BH45),"",算定報告様式①!BH45)</f>
        <v>0</v>
      </c>
      <c r="AW49" s="242" t="s">
        <v>81</v>
      </c>
      <c r="AX49" s="573"/>
      <c r="AY49" s="574"/>
      <c r="AZ49" s="243"/>
      <c r="BA49" s="244"/>
      <c r="BB49" s="245"/>
      <c r="BC49" s="355">
        <f>燃料単位換算!K57</f>
        <v>0</v>
      </c>
      <c r="BD49" s="356" t="s">
        <v>412</v>
      </c>
      <c r="BE49" s="237">
        <f>IF(ISERROR(-ABS(AV49*BC49)),"",-ABS(AV49*BC49))</f>
        <v>0</v>
      </c>
      <c r="BF49" s="359">
        <f>IF(ISERROR(算定報告様式①!BI45),"",算定報告様式①!BI45)</f>
        <v>0</v>
      </c>
      <c r="BG49" s="242" t="s">
        <v>81</v>
      </c>
      <c r="BH49" s="573"/>
      <c r="BI49" s="574"/>
      <c r="BJ49" s="243"/>
      <c r="BK49" s="244"/>
      <c r="BL49" s="245"/>
      <c r="BM49" s="355">
        <f>燃料単位換算!L57</f>
        <v>0</v>
      </c>
      <c r="BN49" s="356" t="s">
        <v>412</v>
      </c>
      <c r="BO49" s="237">
        <f>IF(ISERROR(-ABS(BF49*BM49)),"",-ABS(BF49*BM49))</f>
        <v>0</v>
      </c>
      <c r="BP49" s="359">
        <f>IF(ISERROR(算定報告様式①!BJ45),"",算定報告様式①!BJ45)</f>
        <v>0</v>
      </c>
      <c r="BQ49" s="242" t="s">
        <v>81</v>
      </c>
      <c r="BR49" s="573"/>
      <c r="BS49" s="574"/>
      <c r="BT49" s="243"/>
      <c r="BU49" s="244"/>
      <c r="BV49" s="245"/>
      <c r="BW49" s="355">
        <f>燃料単位換算!M57</f>
        <v>0</v>
      </c>
      <c r="BX49" s="356" t="s">
        <v>412</v>
      </c>
      <c r="BY49" s="237">
        <f>IF(ISERROR(-ABS(BP49*BW49)),"",-ABS(BP49*BW49))</f>
        <v>0</v>
      </c>
      <c r="BZ49" s="359">
        <f>IF(ISERROR(算定報告様式①!BK45),"",算定報告様式①!BK45)</f>
        <v>0</v>
      </c>
      <c r="CA49" s="242" t="s">
        <v>81</v>
      </c>
      <c r="CB49" s="573"/>
      <c r="CC49" s="574"/>
      <c r="CD49" s="243"/>
      <c r="CE49" s="244"/>
      <c r="CF49" s="245"/>
      <c r="CG49" s="355">
        <f>燃料単位換算!N57</f>
        <v>0</v>
      </c>
      <c r="CH49" s="356" t="s">
        <v>412</v>
      </c>
      <c r="CI49" s="237">
        <f>IF(ISERROR(-ABS(BZ49*CG49)),"",-ABS(BZ49*CG49))</f>
        <v>0</v>
      </c>
      <c r="CJ49" s="359">
        <f>IF(ISERROR(算定報告様式①!BL45),"",算定報告様式①!BL45)</f>
        <v>0</v>
      </c>
      <c r="CK49" s="242" t="s">
        <v>81</v>
      </c>
      <c r="CL49" s="573"/>
      <c r="CM49" s="574"/>
      <c r="CN49" s="243"/>
      <c r="CO49" s="244"/>
      <c r="CP49" s="245"/>
      <c r="CQ49" s="355">
        <f>燃料単位換算!O57</f>
        <v>0</v>
      </c>
      <c r="CR49" s="356" t="s">
        <v>412</v>
      </c>
      <c r="CS49" s="237">
        <f>IF(ISERROR(-ABS(CJ49*CQ49)),"",-ABS(CJ49*CQ49))</f>
        <v>0</v>
      </c>
      <c r="CT49" s="359">
        <f>IF(ISERROR(算定報告様式①!BM45),"",算定報告様式①!BM45)</f>
        <v>0</v>
      </c>
      <c r="CU49" s="242" t="s">
        <v>81</v>
      </c>
      <c r="CV49" s="573"/>
      <c r="CW49" s="574"/>
      <c r="CX49" s="243"/>
      <c r="CY49" s="244"/>
      <c r="CZ49" s="245"/>
      <c r="DA49" s="355">
        <f>燃料単位換算!P57</f>
        <v>0</v>
      </c>
      <c r="DB49" s="356" t="s">
        <v>412</v>
      </c>
      <c r="DC49" s="237">
        <f>IF(ISERROR(-ABS(CT49*DA49)),"",-ABS(CT49*DA49))</f>
        <v>0</v>
      </c>
      <c r="DD49" s="359">
        <f>IF(ISERROR(算定報告様式①!BN45),"",算定報告様式①!BN45)</f>
        <v>0</v>
      </c>
      <c r="DE49" s="242" t="s">
        <v>81</v>
      </c>
      <c r="DF49" s="573"/>
      <c r="DG49" s="574"/>
      <c r="DH49" s="243"/>
      <c r="DI49" s="244"/>
      <c r="DJ49" s="245"/>
      <c r="DK49" s="355">
        <f>燃料単位換算!Q57</f>
        <v>0</v>
      </c>
      <c r="DL49" s="356" t="s">
        <v>412</v>
      </c>
      <c r="DM49" s="237">
        <f>IF(ISERROR(-ABS(DD49*DK49)),"",-ABS(DD49*DK49))</f>
        <v>0</v>
      </c>
      <c r="DN49" s="359">
        <f>IF(ISERROR(算定報告様式①!BO45),"",算定報告様式①!BO45)</f>
        <v>0</v>
      </c>
      <c r="DO49" s="242" t="s">
        <v>81</v>
      </c>
      <c r="DP49" s="573"/>
      <c r="DQ49" s="574"/>
      <c r="DR49" s="243"/>
      <c r="DS49" s="244"/>
      <c r="DT49" s="245"/>
      <c r="DU49" s="355">
        <f>燃料単位換算!R57</f>
        <v>0</v>
      </c>
      <c r="DV49" s="356" t="s">
        <v>412</v>
      </c>
      <c r="DW49" s="237">
        <f>IF(ISERROR(-ABS(DN49*DU49)),"",-ABS(DN49*DU49))</f>
        <v>0</v>
      </c>
      <c r="DX49" s="359">
        <f>IF(ISERROR(算定報告様式①!BP45),"",算定報告様式①!BP45)</f>
        <v>0</v>
      </c>
      <c r="DY49" s="242" t="s">
        <v>81</v>
      </c>
      <c r="DZ49" s="573"/>
      <c r="EA49" s="574"/>
      <c r="EB49" s="243"/>
      <c r="EC49" s="244"/>
      <c r="ED49" s="245"/>
      <c r="EE49" s="355">
        <f>燃料単位換算!S57</f>
        <v>0</v>
      </c>
      <c r="EF49" s="356" t="s">
        <v>412</v>
      </c>
      <c r="EG49" s="237">
        <f>IF(ISERROR(-ABS(DX49*EE49)),"",-ABS(DX49*EE49))</f>
        <v>0</v>
      </c>
    </row>
    <row r="50" spans="2:137" ht="28.5" customHeight="1">
      <c r="B50" s="35"/>
      <c r="C50" s="202"/>
      <c r="D50" s="622"/>
      <c r="E50" s="619" t="s">
        <v>48</v>
      </c>
      <c r="F50" s="620"/>
      <c r="G50" s="621"/>
      <c r="H50" s="359">
        <f>IF(ISERROR(算定報告様式①!BD46),"",算定報告様式①!BD46)</f>
        <v>0</v>
      </c>
      <c r="I50" s="199" t="s">
        <v>43</v>
      </c>
      <c r="J50" s="575"/>
      <c r="K50" s="576"/>
      <c r="L50" s="232"/>
      <c r="M50" s="246"/>
      <c r="N50" s="247"/>
      <c r="O50" s="248">
        <f>燃料単位換算!G55</f>
        <v>0</v>
      </c>
      <c r="P50" s="199" t="s">
        <v>413</v>
      </c>
      <c r="Q50" s="237">
        <f>IF(ISERROR(-ABS(H50*O50)),"",-ABS(H50*O50))</f>
        <v>0</v>
      </c>
      <c r="R50" s="359">
        <f>IF(ISERROR(算定報告様式①!BE46),"",算定報告様式①!BE46)</f>
        <v>0</v>
      </c>
      <c r="S50" s="199" t="s">
        <v>43</v>
      </c>
      <c r="T50" s="575"/>
      <c r="U50" s="576"/>
      <c r="V50" s="232"/>
      <c r="W50" s="246"/>
      <c r="X50" s="247"/>
      <c r="Y50" s="248">
        <f>燃料単位換算!H55</f>
        <v>0</v>
      </c>
      <c r="Z50" s="199" t="s">
        <v>413</v>
      </c>
      <c r="AA50" s="237">
        <f>IF(ISERROR(-ABS(R50*Y50)),"",-ABS(R50*Y50))</f>
        <v>0</v>
      </c>
      <c r="AB50" s="359">
        <f>IF(ISERROR(算定報告様式①!BF46),"",算定報告様式①!BF46)</f>
        <v>0</v>
      </c>
      <c r="AC50" s="199" t="s">
        <v>43</v>
      </c>
      <c r="AD50" s="575"/>
      <c r="AE50" s="576"/>
      <c r="AF50" s="232"/>
      <c r="AG50" s="246"/>
      <c r="AH50" s="247"/>
      <c r="AI50" s="248">
        <f>燃料単位換算!I55</f>
        <v>0</v>
      </c>
      <c r="AJ50" s="199" t="s">
        <v>413</v>
      </c>
      <c r="AK50" s="237">
        <f>IF(ISERROR(-ABS(AB50*AI50)),"",-ABS(AB50*AI50))</f>
        <v>0</v>
      </c>
      <c r="AL50" s="359">
        <f>IF(ISERROR(算定報告様式①!BG46),"",算定報告様式①!BG46)</f>
        <v>0</v>
      </c>
      <c r="AM50" s="199" t="s">
        <v>43</v>
      </c>
      <c r="AN50" s="575"/>
      <c r="AO50" s="576"/>
      <c r="AP50" s="232"/>
      <c r="AQ50" s="246"/>
      <c r="AR50" s="247"/>
      <c r="AS50" s="248">
        <f>燃料単位換算!J55</f>
        <v>0</v>
      </c>
      <c r="AT50" s="199" t="s">
        <v>413</v>
      </c>
      <c r="AU50" s="237">
        <f>IF(ISERROR(-ABS(AL50*AS50)),"",-ABS(AL50*AS50))</f>
        <v>0</v>
      </c>
      <c r="AV50" s="359">
        <f>IF(ISERROR(算定報告様式①!BH46),"",算定報告様式①!BH46)</f>
        <v>0</v>
      </c>
      <c r="AW50" s="199" t="s">
        <v>43</v>
      </c>
      <c r="AX50" s="575"/>
      <c r="AY50" s="576"/>
      <c r="AZ50" s="232"/>
      <c r="BA50" s="246"/>
      <c r="BB50" s="247"/>
      <c r="BC50" s="248">
        <f>燃料単位換算!K55</f>
        <v>0</v>
      </c>
      <c r="BD50" s="199" t="s">
        <v>413</v>
      </c>
      <c r="BE50" s="237">
        <f>IF(ISERROR(-ABS(AV50*BC50)),"",-ABS(AV50*BC50))</f>
        <v>0</v>
      </c>
      <c r="BF50" s="359">
        <f>IF(ISERROR(算定報告様式①!BI46),"",算定報告様式①!BI46)</f>
        <v>0</v>
      </c>
      <c r="BG50" s="199" t="s">
        <v>43</v>
      </c>
      <c r="BH50" s="575"/>
      <c r="BI50" s="576"/>
      <c r="BJ50" s="232"/>
      <c r="BK50" s="246"/>
      <c r="BL50" s="247"/>
      <c r="BM50" s="248">
        <f>燃料単位換算!L55</f>
        <v>0</v>
      </c>
      <c r="BN50" s="199" t="s">
        <v>413</v>
      </c>
      <c r="BO50" s="237">
        <f>IF(ISERROR(-ABS(BF50*BM50)),"",-ABS(BF50*BM50))</f>
        <v>0</v>
      </c>
      <c r="BP50" s="359">
        <f>IF(ISERROR(算定報告様式①!BJ46),"",算定報告様式①!BJ46)</f>
        <v>0</v>
      </c>
      <c r="BQ50" s="199" t="s">
        <v>43</v>
      </c>
      <c r="BR50" s="575"/>
      <c r="BS50" s="576"/>
      <c r="BT50" s="232"/>
      <c r="BU50" s="246"/>
      <c r="BV50" s="247"/>
      <c r="BW50" s="248">
        <f>燃料単位換算!M55</f>
        <v>0</v>
      </c>
      <c r="BX50" s="199" t="s">
        <v>413</v>
      </c>
      <c r="BY50" s="237">
        <f>IF(ISERROR(-ABS(BP50*BW50)),"",-ABS(BP50*BW50))</f>
        <v>0</v>
      </c>
      <c r="BZ50" s="359">
        <f>IF(ISERROR(算定報告様式①!BK46),"",算定報告様式①!BK46)</f>
        <v>0</v>
      </c>
      <c r="CA50" s="199" t="s">
        <v>43</v>
      </c>
      <c r="CB50" s="575"/>
      <c r="CC50" s="576"/>
      <c r="CD50" s="232"/>
      <c r="CE50" s="246"/>
      <c r="CF50" s="247"/>
      <c r="CG50" s="248">
        <f>燃料単位換算!N55</f>
        <v>0</v>
      </c>
      <c r="CH50" s="199" t="s">
        <v>413</v>
      </c>
      <c r="CI50" s="237">
        <f>IF(ISERROR(-ABS(BZ50*CG50)),"",-ABS(BZ50*CG50))</f>
        <v>0</v>
      </c>
      <c r="CJ50" s="359">
        <f>IF(ISERROR(算定報告様式①!BL46),"",算定報告様式①!BL46)</f>
        <v>0</v>
      </c>
      <c r="CK50" s="199" t="s">
        <v>43</v>
      </c>
      <c r="CL50" s="575"/>
      <c r="CM50" s="576"/>
      <c r="CN50" s="232"/>
      <c r="CO50" s="246"/>
      <c r="CP50" s="247"/>
      <c r="CQ50" s="248">
        <f>燃料単位換算!O55</f>
        <v>0</v>
      </c>
      <c r="CR50" s="199" t="s">
        <v>413</v>
      </c>
      <c r="CS50" s="237">
        <f>IF(ISERROR(-ABS(CJ50*CQ50)),"",-ABS(CJ50*CQ50))</f>
        <v>0</v>
      </c>
      <c r="CT50" s="359">
        <f>IF(ISERROR(算定報告様式①!BM46),"",算定報告様式①!BM46)</f>
        <v>0</v>
      </c>
      <c r="CU50" s="199" t="s">
        <v>43</v>
      </c>
      <c r="CV50" s="575"/>
      <c r="CW50" s="576"/>
      <c r="CX50" s="232"/>
      <c r="CY50" s="246"/>
      <c r="CZ50" s="247"/>
      <c r="DA50" s="248">
        <f>燃料単位換算!P55</f>
        <v>0</v>
      </c>
      <c r="DB50" s="199" t="s">
        <v>413</v>
      </c>
      <c r="DC50" s="237">
        <f>IF(ISERROR(-ABS(CT50*DA50)),"",-ABS(CT50*DA50))</f>
        <v>0</v>
      </c>
      <c r="DD50" s="359">
        <f>IF(ISERROR(算定報告様式①!BN46),"",算定報告様式①!BN46)</f>
        <v>0</v>
      </c>
      <c r="DE50" s="199" t="s">
        <v>43</v>
      </c>
      <c r="DF50" s="575"/>
      <c r="DG50" s="576"/>
      <c r="DH50" s="232"/>
      <c r="DI50" s="246"/>
      <c r="DJ50" s="247"/>
      <c r="DK50" s="248">
        <f>燃料単位換算!Q55</f>
        <v>0</v>
      </c>
      <c r="DL50" s="199" t="s">
        <v>413</v>
      </c>
      <c r="DM50" s="237">
        <f>IF(ISERROR(-ABS(DD50*DK50)),"",-ABS(DD50*DK50))</f>
        <v>0</v>
      </c>
      <c r="DN50" s="359">
        <f>IF(ISERROR(算定報告様式①!BO46),"",算定報告様式①!BO46)</f>
        <v>0</v>
      </c>
      <c r="DO50" s="199" t="s">
        <v>43</v>
      </c>
      <c r="DP50" s="575"/>
      <c r="DQ50" s="576"/>
      <c r="DR50" s="232"/>
      <c r="DS50" s="246"/>
      <c r="DT50" s="247"/>
      <c r="DU50" s="248">
        <f>燃料単位換算!R55</f>
        <v>0</v>
      </c>
      <c r="DV50" s="199" t="s">
        <v>413</v>
      </c>
      <c r="DW50" s="237">
        <f>IF(ISERROR(-ABS(DN50*DU50)),"",-ABS(DN50*DU50))</f>
        <v>0</v>
      </c>
      <c r="DX50" s="359">
        <f>IF(ISERROR(算定報告様式①!BP46),"",算定報告様式①!BP46)</f>
        <v>0</v>
      </c>
      <c r="DY50" s="199" t="s">
        <v>43</v>
      </c>
      <c r="DZ50" s="575"/>
      <c r="EA50" s="576"/>
      <c r="EB50" s="232"/>
      <c r="EC50" s="246"/>
      <c r="ED50" s="247"/>
      <c r="EE50" s="248">
        <f>燃料単位換算!S55</f>
        <v>0</v>
      </c>
      <c r="EF50" s="199" t="s">
        <v>413</v>
      </c>
      <c r="EG50" s="237">
        <f>IF(ISERROR(-ABS(DX50*EE50)),"",-ABS(DX50*EE50))</f>
        <v>0</v>
      </c>
    </row>
    <row r="51" spans="2:137" ht="28.5" customHeight="1" thickBot="1">
      <c r="B51" s="35"/>
      <c r="C51" s="202"/>
      <c r="D51" s="622"/>
      <c r="E51" s="623" t="s">
        <v>82</v>
      </c>
      <c r="F51" s="624"/>
      <c r="G51" s="625"/>
      <c r="H51" s="569"/>
      <c r="I51" s="572"/>
      <c r="J51" s="571"/>
      <c r="K51" s="572"/>
      <c r="L51" s="249"/>
      <c r="M51" s="250"/>
      <c r="N51" s="251"/>
      <c r="O51" s="577"/>
      <c r="P51" s="578"/>
      <c r="Q51" s="241">
        <f>SUM(Q49:Q50)</f>
        <v>0</v>
      </c>
      <c r="R51" s="569"/>
      <c r="S51" s="572"/>
      <c r="T51" s="571"/>
      <c r="U51" s="572"/>
      <c r="V51" s="249"/>
      <c r="W51" s="250"/>
      <c r="X51" s="251"/>
      <c r="Y51" s="577"/>
      <c r="Z51" s="578"/>
      <c r="AA51" s="241">
        <f>SUM(AA49:AA50)</f>
        <v>0</v>
      </c>
      <c r="AB51" s="569"/>
      <c r="AC51" s="572"/>
      <c r="AD51" s="571"/>
      <c r="AE51" s="572"/>
      <c r="AF51" s="249"/>
      <c r="AG51" s="250"/>
      <c r="AH51" s="251"/>
      <c r="AI51" s="577"/>
      <c r="AJ51" s="578"/>
      <c r="AK51" s="241">
        <f>SUM(AK49:AK50)</f>
        <v>0</v>
      </c>
      <c r="AL51" s="569"/>
      <c r="AM51" s="572"/>
      <c r="AN51" s="571"/>
      <c r="AO51" s="572"/>
      <c r="AP51" s="249"/>
      <c r="AQ51" s="250"/>
      <c r="AR51" s="251"/>
      <c r="AS51" s="577"/>
      <c r="AT51" s="578"/>
      <c r="AU51" s="241">
        <f>SUM(AU49:AU50)</f>
        <v>0</v>
      </c>
      <c r="AV51" s="569"/>
      <c r="AW51" s="572"/>
      <c r="AX51" s="571"/>
      <c r="AY51" s="572"/>
      <c r="AZ51" s="249"/>
      <c r="BA51" s="250"/>
      <c r="BB51" s="251"/>
      <c r="BC51" s="577"/>
      <c r="BD51" s="578"/>
      <c r="BE51" s="241">
        <f>SUM(BE49:BE50)</f>
        <v>0</v>
      </c>
      <c r="BF51" s="569"/>
      <c r="BG51" s="572"/>
      <c r="BH51" s="571"/>
      <c r="BI51" s="572"/>
      <c r="BJ51" s="249"/>
      <c r="BK51" s="250"/>
      <c r="BL51" s="251"/>
      <c r="BM51" s="577"/>
      <c r="BN51" s="578"/>
      <c r="BO51" s="241">
        <f>SUM(BO49:BO50)</f>
        <v>0</v>
      </c>
      <c r="BP51" s="569"/>
      <c r="BQ51" s="572"/>
      <c r="BR51" s="571"/>
      <c r="BS51" s="572"/>
      <c r="BT51" s="249"/>
      <c r="BU51" s="250"/>
      <c r="BV51" s="251"/>
      <c r="BW51" s="577"/>
      <c r="BX51" s="578"/>
      <c r="BY51" s="241">
        <f>SUM(BY49:BY50)</f>
        <v>0</v>
      </c>
      <c r="BZ51" s="569"/>
      <c r="CA51" s="572"/>
      <c r="CB51" s="571"/>
      <c r="CC51" s="572"/>
      <c r="CD51" s="249"/>
      <c r="CE51" s="250"/>
      <c r="CF51" s="251"/>
      <c r="CG51" s="577"/>
      <c r="CH51" s="578"/>
      <c r="CI51" s="241">
        <f>SUM(CI49:CI50)</f>
        <v>0</v>
      </c>
      <c r="CJ51" s="569"/>
      <c r="CK51" s="572"/>
      <c r="CL51" s="571"/>
      <c r="CM51" s="572"/>
      <c r="CN51" s="249"/>
      <c r="CO51" s="250"/>
      <c r="CP51" s="251"/>
      <c r="CQ51" s="577"/>
      <c r="CR51" s="578"/>
      <c r="CS51" s="241">
        <f>SUM(CS49:CS50)</f>
        <v>0</v>
      </c>
      <c r="CT51" s="569"/>
      <c r="CU51" s="572"/>
      <c r="CV51" s="571"/>
      <c r="CW51" s="572"/>
      <c r="CX51" s="249"/>
      <c r="CY51" s="266"/>
      <c r="CZ51" s="251"/>
      <c r="DA51" s="577"/>
      <c r="DB51" s="578"/>
      <c r="DC51" s="241">
        <f>SUM(DC49:DC50)</f>
        <v>0</v>
      </c>
      <c r="DD51" s="569"/>
      <c r="DE51" s="572"/>
      <c r="DF51" s="571"/>
      <c r="DG51" s="572"/>
      <c r="DH51" s="249"/>
      <c r="DI51" s="266"/>
      <c r="DJ51" s="251"/>
      <c r="DK51" s="577"/>
      <c r="DL51" s="578"/>
      <c r="DM51" s="241">
        <f>SUM(DM49:DM50)</f>
        <v>0</v>
      </c>
      <c r="DN51" s="569"/>
      <c r="DO51" s="572"/>
      <c r="DP51" s="571"/>
      <c r="DQ51" s="572"/>
      <c r="DR51" s="249"/>
      <c r="DS51" s="266"/>
      <c r="DT51" s="251"/>
      <c r="DU51" s="577"/>
      <c r="DV51" s="578"/>
      <c r="DW51" s="241">
        <f>SUM(DW49:DW50)</f>
        <v>0</v>
      </c>
      <c r="DX51" s="569"/>
      <c r="DY51" s="572"/>
      <c r="DZ51" s="571"/>
      <c r="EA51" s="572"/>
      <c r="EB51" s="249"/>
      <c r="EC51" s="266"/>
      <c r="ED51" s="251"/>
      <c r="EE51" s="577"/>
      <c r="EF51" s="578"/>
      <c r="EG51" s="241">
        <f>SUM(EG49:EG50)</f>
        <v>0</v>
      </c>
    </row>
    <row r="52" spans="2:137" ht="28.5" customHeight="1" thickTop="1" thickBot="1">
      <c r="B52" s="35"/>
      <c r="C52" s="252"/>
      <c r="D52" s="638" t="s">
        <v>49</v>
      </c>
      <c r="E52" s="639"/>
      <c r="F52" s="639"/>
      <c r="G52" s="640"/>
      <c r="H52" s="559"/>
      <c r="I52" s="560"/>
      <c r="J52" s="561"/>
      <c r="K52" s="562"/>
      <c r="L52" s="253"/>
      <c r="M52" s="254"/>
      <c r="N52" s="255"/>
      <c r="O52" s="561"/>
      <c r="P52" s="562"/>
      <c r="Q52" s="255"/>
      <c r="R52" s="559"/>
      <c r="S52" s="560"/>
      <c r="T52" s="561"/>
      <c r="U52" s="562"/>
      <c r="V52" s="253"/>
      <c r="W52" s="254"/>
      <c r="X52" s="255"/>
      <c r="Y52" s="561"/>
      <c r="Z52" s="562"/>
      <c r="AA52" s="255"/>
      <c r="AB52" s="559"/>
      <c r="AC52" s="560"/>
      <c r="AD52" s="561"/>
      <c r="AE52" s="562"/>
      <c r="AF52" s="253"/>
      <c r="AG52" s="254"/>
      <c r="AH52" s="255"/>
      <c r="AI52" s="561"/>
      <c r="AJ52" s="562"/>
      <c r="AK52" s="255"/>
      <c r="AL52" s="559"/>
      <c r="AM52" s="560"/>
      <c r="AN52" s="561"/>
      <c r="AO52" s="562"/>
      <c r="AP52" s="253"/>
      <c r="AQ52" s="254"/>
      <c r="AR52" s="255"/>
      <c r="AS52" s="561"/>
      <c r="AT52" s="562"/>
      <c r="AU52" s="255"/>
      <c r="AV52" s="559"/>
      <c r="AW52" s="560"/>
      <c r="AX52" s="561"/>
      <c r="AY52" s="562"/>
      <c r="AZ52" s="253"/>
      <c r="BA52" s="254"/>
      <c r="BB52" s="255"/>
      <c r="BC52" s="561"/>
      <c r="BD52" s="562"/>
      <c r="BE52" s="255"/>
      <c r="BF52" s="559"/>
      <c r="BG52" s="560"/>
      <c r="BH52" s="561"/>
      <c r="BI52" s="562"/>
      <c r="BJ52" s="253"/>
      <c r="BK52" s="254"/>
      <c r="BL52" s="255"/>
      <c r="BM52" s="561"/>
      <c r="BN52" s="562"/>
      <c r="BO52" s="255"/>
      <c r="BP52" s="559"/>
      <c r="BQ52" s="560"/>
      <c r="BR52" s="561"/>
      <c r="BS52" s="562"/>
      <c r="BT52" s="253"/>
      <c r="BU52" s="254"/>
      <c r="BV52" s="255"/>
      <c r="BW52" s="561"/>
      <c r="BX52" s="562"/>
      <c r="BY52" s="255"/>
      <c r="BZ52" s="559"/>
      <c r="CA52" s="560"/>
      <c r="CB52" s="561"/>
      <c r="CC52" s="562"/>
      <c r="CD52" s="253"/>
      <c r="CE52" s="254"/>
      <c r="CF52" s="255"/>
      <c r="CG52" s="561"/>
      <c r="CH52" s="562"/>
      <c r="CI52" s="255"/>
      <c r="CJ52" s="559"/>
      <c r="CK52" s="560"/>
      <c r="CL52" s="561"/>
      <c r="CM52" s="562"/>
      <c r="CN52" s="253"/>
      <c r="CO52" s="254"/>
      <c r="CP52" s="255"/>
      <c r="CQ52" s="561"/>
      <c r="CR52" s="562"/>
      <c r="CS52" s="255"/>
      <c r="CT52" s="559"/>
      <c r="CU52" s="560"/>
      <c r="CV52" s="561"/>
      <c r="CW52" s="562"/>
      <c r="CX52" s="253"/>
      <c r="CY52" s="267"/>
      <c r="CZ52" s="255"/>
      <c r="DA52" s="561"/>
      <c r="DB52" s="562"/>
      <c r="DC52" s="255"/>
      <c r="DD52" s="593"/>
      <c r="DE52" s="594"/>
      <c r="DF52" s="561"/>
      <c r="DG52" s="562"/>
      <c r="DH52" s="253"/>
      <c r="DI52" s="267"/>
      <c r="DJ52" s="255"/>
      <c r="DK52" s="561"/>
      <c r="DL52" s="562"/>
      <c r="DM52" s="255"/>
      <c r="DN52" s="559"/>
      <c r="DO52" s="560"/>
      <c r="DP52" s="561"/>
      <c r="DQ52" s="562"/>
      <c r="DR52" s="253"/>
      <c r="DS52" s="267"/>
      <c r="DT52" s="255"/>
      <c r="DU52" s="561"/>
      <c r="DV52" s="562"/>
      <c r="DW52" s="255"/>
      <c r="DX52" s="559"/>
      <c r="DY52" s="560"/>
      <c r="DZ52" s="561"/>
      <c r="EA52" s="562"/>
      <c r="EB52" s="253"/>
      <c r="EC52" s="267"/>
      <c r="ED52" s="255"/>
      <c r="EE52" s="561"/>
      <c r="EF52" s="562"/>
      <c r="EG52" s="255"/>
    </row>
    <row r="53" spans="2:137" ht="28.5" customHeight="1" thickTop="1" thickBot="1">
      <c r="C53" s="256"/>
      <c r="D53" s="648" t="s">
        <v>66</v>
      </c>
      <c r="E53" s="649"/>
      <c r="F53" s="649"/>
      <c r="G53" s="650"/>
      <c r="H53" s="563"/>
      <c r="I53" s="564"/>
      <c r="J53" s="565"/>
      <c r="K53" s="566"/>
      <c r="L53" s="257">
        <f>SUM(L35,L42,L48)</f>
        <v>0</v>
      </c>
      <c r="M53" s="258">
        <v>2.58E-2</v>
      </c>
      <c r="N53" s="259">
        <f>ROUND(L53*M53,0)</f>
        <v>0</v>
      </c>
      <c r="O53" s="567"/>
      <c r="P53" s="568"/>
      <c r="Q53" s="260">
        <f>ROUND(IF(Q35+Q42+Q43+Q44+Q45+Q46-ABS(Q47+Q51+Q52)&lt;0,"0",Q35+Q42+Q43+Q44+Q45+Q46-ABS(Q47+Q51+Q52)),0)</f>
        <v>0</v>
      </c>
      <c r="R53" s="563"/>
      <c r="S53" s="564"/>
      <c r="T53" s="565"/>
      <c r="U53" s="566"/>
      <c r="V53" s="257">
        <f>SUM(V35,V42,V48)</f>
        <v>0</v>
      </c>
      <c r="W53" s="258">
        <v>2.58E-2</v>
      </c>
      <c r="X53" s="259">
        <f>ROUND(V53*W53,0)</f>
        <v>0</v>
      </c>
      <c r="Y53" s="567"/>
      <c r="Z53" s="568"/>
      <c r="AA53" s="260">
        <f>ROUND(IF(AA35+AA42+AA43+AA44+AA45+AA46-ABS(AA47+AA51+AA52)&lt;0,"0",AA35+AA42+AA43+AA44+AA45+AA46-ABS(AA47+AA51+AA52)),0)</f>
        <v>0</v>
      </c>
      <c r="AB53" s="563"/>
      <c r="AC53" s="564"/>
      <c r="AD53" s="565"/>
      <c r="AE53" s="566"/>
      <c r="AF53" s="257">
        <f>SUM(AF35,AF42,AF48)</f>
        <v>0</v>
      </c>
      <c r="AG53" s="258">
        <v>2.58E-2</v>
      </c>
      <c r="AH53" s="259">
        <f>ROUND(AF53*AG53,0)</f>
        <v>0</v>
      </c>
      <c r="AI53" s="567"/>
      <c r="AJ53" s="568"/>
      <c r="AK53" s="260">
        <f>ROUND(IF(AK35+AK42+AK43+AK44+AK45+AK46-ABS(AK47+AK51+AK52)&lt;0,"0",AK35+AK42+AK43+AK44+AK45+AK46-ABS(AK47+AK51+AK52)),0)</f>
        <v>0</v>
      </c>
      <c r="AL53" s="563"/>
      <c r="AM53" s="564"/>
      <c r="AN53" s="565"/>
      <c r="AO53" s="566"/>
      <c r="AP53" s="257">
        <f>SUM(AP35,AP42,AP48)</f>
        <v>0</v>
      </c>
      <c r="AQ53" s="258">
        <v>2.58E-2</v>
      </c>
      <c r="AR53" s="259">
        <f>ROUND(AP53*AQ53,0)</f>
        <v>0</v>
      </c>
      <c r="AS53" s="567"/>
      <c r="AT53" s="568"/>
      <c r="AU53" s="260">
        <f>ROUND(IF(AU35+AU42+AU43+AU44+AU45+AU46-ABS(AU47+AU51+AU52)&lt;0,"0",AU35+AU42+AU43+AU44+AU45+AU46-ABS(AU47+AU51+AU52)),0)</f>
        <v>0</v>
      </c>
      <c r="AV53" s="563"/>
      <c r="AW53" s="564"/>
      <c r="AX53" s="565"/>
      <c r="AY53" s="566"/>
      <c r="AZ53" s="257">
        <f>SUM(AZ35,AZ42,AZ48)</f>
        <v>0</v>
      </c>
      <c r="BA53" s="258">
        <v>2.58E-2</v>
      </c>
      <c r="BB53" s="259">
        <f>ROUND(AZ53*BA53,0)</f>
        <v>0</v>
      </c>
      <c r="BC53" s="567"/>
      <c r="BD53" s="568"/>
      <c r="BE53" s="260">
        <f>ROUND(IF(BE35+BE42+BE43+BE44+BE45+BE46-ABS(BE47+BE51+BE52)&lt;0,"0",BE35+BE42+BE43+BE44+BE45+BE46-ABS(BE47+BE51+BE52)),0)</f>
        <v>0</v>
      </c>
      <c r="BF53" s="563"/>
      <c r="BG53" s="564"/>
      <c r="BH53" s="565"/>
      <c r="BI53" s="566"/>
      <c r="BJ53" s="257">
        <f>SUM(BJ35,BJ42,BJ48)</f>
        <v>0</v>
      </c>
      <c r="BK53" s="258">
        <v>2.58E-2</v>
      </c>
      <c r="BL53" s="259">
        <f>ROUND(BJ53*BK53,0)</f>
        <v>0</v>
      </c>
      <c r="BM53" s="567"/>
      <c r="BN53" s="568"/>
      <c r="BO53" s="260">
        <f>ROUND(IF(BO35+BO42+BO43+BO44+BO45+BO46-ABS(BO47+BO51+BO52)&lt;0,"0",BO35+BO42+BO43+BO44+BO45+BO46-ABS(BO47+BO51+BO52)),0)</f>
        <v>0</v>
      </c>
      <c r="BP53" s="563"/>
      <c r="BQ53" s="564"/>
      <c r="BR53" s="565"/>
      <c r="BS53" s="566"/>
      <c r="BT53" s="257">
        <f>SUM(BT35,BT42,BT48)</f>
        <v>0</v>
      </c>
      <c r="BU53" s="258">
        <v>2.58E-2</v>
      </c>
      <c r="BV53" s="259">
        <f>ROUND(BT53*BU53,0)</f>
        <v>0</v>
      </c>
      <c r="BW53" s="567"/>
      <c r="BX53" s="568"/>
      <c r="BY53" s="260">
        <f>ROUND(IF(BY35+BY42+BY43+BY44+BY45+BY46-ABS(BY47+BY51+BY52)&lt;0,"0",BY35+BY42+BY43+BY44+BY45+BY46-ABS(BY47+BY51+BY52)),0)</f>
        <v>0</v>
      </c>
      <c r="BZ53" s="563"/>
      <c r="CA53" s="564"/>
      <c r="CB53" s="565"/>
      <c r="CC53" s="566"/>
      <c r="CD53" s="257">
        <f>SUM(CD35,CD42,CD48)</f>
        <v>0</v>
      </c>
      <c r="CE53" s="258">
        <v>2.58E-2</v>
      </c>
      <c r="CF53" s="259">
        <f>ROUND(CD53*CE53,0)</f>
        <v>0</v>
      </c>
      <c r="CG53" s="567"/>
      <c r="CH53" s="568"/>
      <c r="CI53" s="260">
        <f>ROUND(IF(CI35+CI42+CI43+CI44+CI45+CI46-ABS(CI47+CI51+CI52)&lt;0,"0",CI35+CI42+CI43+CI44+CI45+CI46-ABS(CI47+CI51+CI52)),0)</f>
        <v>0</v>
      </c>
      <c r="CJ53" s="563"/>
      <c r="CK53" s="564"/>
      <c r="CL53" s="565"/>
      <c r="CM53" s="566"/>
      <c r="CN53" s="257">
        <f>SUM(CN35,CN42,CN48)</f>
        <v>0</v>
      </c>
      <c r="CO53" s="258">
        <v>2.58E-2</v>
      </c>
      <c r="CP53" s="259">
        <f>ROUND(CN53*CO53,0)</f>
        <v>0</v>
      </c>
      <c r="CQ53" s="567"/>
      <c r="CR53" s="568"/>
      <c r="CS53" s="260">
        <f>ROUND(IF(CS35+CS42+CS43+CS44+CS45+CS46-ABS(CS47+CS51+CS52)&lt;0,"0",CS35+CS42+CS43+CS44+CS45+CS46-ABS(CS47+CS51+CS52)),0)</f>
        <v>0</v>
      </c>
      <c r="CT53" s="563"/>
      <c r="CU53" s="564"/>
      <c r="CV53" s="565"/>
      <c r="CW53" s="566"/>
      <c r="CX53" s="257">
        <f>SUM(CX35,CX42,CX48)</f>
        <v>0</v>
      </c>
      <c r="CY53" s="268">
        <v>2.58E-2</v>
      </c>
      <c r="CZ53" s="259">
        <f>ROUND(CX53*CY53,0)</f>
        <v>0</v>
      </c>
      <c r="DA53" s="567"/>
      <c r="DB53" s="568"/>
      <c r="DC53" s="260">
        <f>ROUND(IF(DC35+DC42+DC43+DC44+DC45+DC46-ABS(DC47+DC51+DC52)&lt;0,"0",DC35+DC42+DC43+DC44+DC45+DC46-ABS(DC47+DC51+DC52)),0)</f>
        <v>0</v>
      </c>
      <c r="DD53" s="563"/>
      <c r="DE53" s="564"/>
      <c r="DF53" s="565"/>
      <c r="DG53" s="566"/>
      <c r="DH53" s="257">
        <f>SUM(DH35,DH42,DH48)</f>
        <v>0</v>
      </c>
      <c r="DI53" s="268">
        <v>2.58E-2</v>
      </c>
      <c r="DJ53" s="259">
        <f>ROUND(DH53*DI53,0)</f>
        <v>0</v>
      </c>
      <c r="DK53" s="567"/>
      <c r="DL53" s="568"/>
      <c r="DM53" s="260">
        <f>ROUND(IF(DM35+DM42+DM43+DM44+DM45+DM46-ABS(DM47+DM51+DM52)&lt;0,"0",DM35+DM42+DM43+DM44+DM45+DM46-ABS(DM47+DM51+DM52)),0)</f>
        <v>0</v>
      </c>
      <c r="DN53" s="563"/>
      <c r="DO53" s="564"/>
      <c r="DP53" s="565"/>
      <c r="DQ53" s="566"/>
      <c r="DR53" s="257">
        <f>SUM(DR35,DR42,DR48)</f>
        <v>0</v>
      </c>
      <c r="DS53" s="268">
        <v>2.58E-2</v>
      </c>
      <c r="DT53" s="259">
        <f>ROUND(DR53*DS53,0)</f>
        <v>0</v>
      </c>
      <c r="DU53" s="567"/>
      <c r="DV53" s="568"/>
      <c r="DW53" s="260">
        <f>ROUND(IF(DW35+DW42+DW43+DW44+DW45+DW46-ABS(DW47+DW51+DW52)&lt;0,"0",DW35+DW42+DW43+DW44+DW45+DW46-ABS(DW47+DW51+DW52)),0)</f>
        <v>0</v>
      </c>
      <c r="DX53" s="563"/>
      <c r="DY53" s="564"/>
      <c r="DZ53" s="565"/>
      <c r="EA53" s="566"/>
      <c r="EB53" s="257">
        <f>SUM(EB35,EB42,EB48)</f>
        <v>0</v>
      </c>
      <c r="EC53" s="268">
        <v>2.58E-2</v>
      </c>
      <c r="ED53" s="259">
        <f>ROUND(EB53*EC53,0)</f>
        <v>0</v>
      </c>
      <c r="EE53" s="567"/>
      <c r="EF53" s="568"/>
      <c r="EG53" s="260">
        <f>ROUND(IF(EG35+EG42+EG43+EG44+EG45+EG46-ABS(EG47+EG51+EG52)&lt;0,"0",EG35+EG42+EG43+EG44+EG45+EG46-ABS(EG47+EG51+EG52)),0)</f>
        <v>0</v>
      </c>
    </row>
    <row r="54" spans="2:137">
      <c r="Q54" s="155" t="s">
        <v>83</v>
      </c>
      <c r="AA54" s="155" t="s">
        <v>83</v>
      </c>
      <c r="AK54" s="155" t="s">
        <v>83</v>
      </c>
      <c r="AU54" s="155" t="s">
        <v>83</v>
      </c>
      <c r="BE54" s="155" t="s">
        <v>83</v>
      </c>
      <c r="BO54" s="155" t="s">
        <v>83</v>
      </c>
      <c r="BY54" s="155" t="s">
        <v>83</v>
      </c>
      <c r="CI54" s="155" t="s">
        <v>83</v>
      </c>
      <c r="CS54" s="155" t="s">
        <v>83</v>
      </c>
      <c r="DC54" s="155" t="s">
        <v>83</v>
      </c>
      <c r="DM54" s="155" t="s">
        <v>83</v>
      </c>
      <c r="DW54" s="155" t="s">
        <v>83</v>
      </c>
      <c r="EG54" s="155" t="s">
        <v>83</v>
      </c>
    </row>
    <row r="55" spans="2:137">
      <c r="CP55" s="261"/>
      <c r="ED55" s="261"/>
    </row>
  </sheetData>
  <mergeCells count="458">
    <mergeCell ref="C2:G2"/>
    <mergeCell ref="CJ53:CK53"/>
    <mergeCell ref="CL53:CM53"/>
    <mergeCell ref="CQ53:CR53"/>
    <mergeCell ref="CL49:CM49"/>
    <mergeCell ref="CL50:CM50"/>
    <mergeCell ref="CJ51:CK51"/>
    <mergeCell ref="CL51:CM51"/>
    <mergeCell ref="CQ51:CR51"/>
    <mergeCell ref="CJ52:CK52"/>
    <mergeCell ref="CL52:CM52"/>
    <mergeCell ref="CQ52:CR52"/>
    <mergeCell ref="CO43:CO47"/>
    <mergeCell ref="CL46:CM46"/>
    <mergeCell ref="CL47:CM47"/>
    <mergeCell ref="CJ48:CK48"/>
    <mergeCell ref="CL48:CM48"/>
    <mergeCell ref="CQ48:CR48"/>
    <mergeCell ref="CL35:CM35"/>
    <mergeCell ref="CQ35:CR35"/>
    <mergeCell ref="CO37:CO41"/>
    <mergeCell ref="CL41:CM41"/>
    <mergeCell ref="CJ42:CK42"/>
    <mergeCell ref="CL42:CM42"/>
    <mergeCell ref="CQ42:CR42"/>
    <mergeCell ref="BZ53:CA53"/>
    <mergeCell ref="CB53:CC53"/>
    <mergeCell ref="CG53:CH53"/>
    <mergeCell ref="CQ1:CR1"/>
    <mergeCell ref="CL2:CO2"/>
    <mergeCell ref="CJ3:CK3"/>
    <mergeCell ref="CL3:CM3"/>
    <mergeCell ref="CQ3:CR3"/>
    <mergeCell ref="CO6:CO35"/>
    <mergeCell ref="CJ35:CK35"/>
    <mergeCell ref="CB49:CC49"/>
    <mergeCell ref="CB50:CC50"/>
    <mergeCell ref="BZ51:CA51"/>
    <mergeCell ref="CB51:CC51"/>
    <mergeCell ref="CG51:CH51"/>
    <mergeCell ref="BZ52:CA52"/>
    <mergeCell ref="CB52:CC52"/>
    <mergeCell ref="CG52:CH52"/>
    <mergeCell ref="CE43:CE47"/>
    <mergeCell ref="CB46:CC46"/>
    <mergeCell ref="CB47:CC47"/>
    <mergeCell ref="BZ48:CA48"/>
    <mergeCell ref="CB48:CC48"/>
    <mergeCell ref="CG48:CH48"/>
    <mergeCell ref="CG35:CH35"/>
    <mergeCell ref="CE37:CE41"/>
    <mergeCell ref="CB41:CC41"/>
    <mergeCell ref="BZ42:CA42"/>
    <mergeCell ref="CB42:CC42"/>
    <mergeCell ref="CG42:CH42"/>
    <mergeCell ref="CE6:CE35"/>
    <mergeCell ref="BP53:BQ53"/>
    <mergeCell ref="BR53:BS53"/>
    <mergeCell ref="BW53:BX53"/>
    <mergeCell ref="CG1:CH1"/>
    <mergeCell ref="CB2:CE2"/>
    <mergeCell ref="BZ3:CA3"/>
    <mergeCell ref="CB3:CC3"/>
    <mergeCell ref="CG3:CH3"/>
    <mergeCell ref="BZ35:CA35"/>
    <mergeCell ref="CB35:CC35"/>
    <mergeCell ref="BR49:BS49"/>
    <mergeCell ref="BR50:BS50"/>
    <mergeCell ref="BP51:BQ51"/>
    <mergeCell ref="BR51:BS51"/>
    <mergeCell ref="BW51:BX51"/>
    <mergeCell ref="BP52:BQ52"/>
    <mergeCell ref="BR52:BS52"/>
    <mergeCell ref="BW52:BX52"/>
    <mergeCell ref="BU43:BU47"/>
    <mergeCell ref="BR46:BS46"/>
    <mergeCell ref="BR47:BS47"/>
    <mergeCell ref="BP48:BQ48"/>
    <mergeCell ref="BR48:BS48"/>
    <mergeCell ref="BW48:BX48"/>
    <mergeCell ref="BR35:BS35"/>
    <mergeCell ref="BW35:BX35"/>
    <mergeCell ref="BU37:BU41"/>
    <mergeCell ref="BR41:BS41"/>
    <mergeCell ref="BP42:BQ42"/>
    <mergeCell ref="BR42:BS42"/>
    <mergeCell ref="BW42:BX42"/>
    <mergeCell ref="BF53:BG53"/>
    <mergeCell ref="BH53:BI53"/>
    <mergeCell ref="BM53:BN53"/>
    <mergeCell ref="BW1:BX1"/>
    <mergeCell ref="BR2:BU2"/>
    <mergeCell ref="BP3:BQ3"/>
    <mergeCell ref="BR3:BS3"/>
    <mergeCell ref="BW3:BX3"/>
    <mergeCell ref="BU6:BU35"/>
    <mergeCell ref="BP35:BQ35"/>
    <mergeCell ref="BF51:BG51"/>
    <mergeCell ref="BH51:BI51"/>
    <mergeCell ref="BM51:BN51"/>
    <mergeCell ref="BF52:BG52"/>
    <mergeCell ref="BH52:BI52"/>
    <mergeCell ref="BM52:BN52"/>
    <mergeCell ref="R52:S52"/>
    <mergeCell ref="T52:U52"/>
    <mergeCell ref="Y52:Z52"/>
    <mergeCell ref="R53:S53"/>
    <mergeCell ref="T53:U53"/>
    <mergeCell ref="Y53:Z53"/>
    <mergeCell ref="R48:S48"/>
    <mergeCell ref="T48:U48"/>
    <mergeCell ref="Y48:Z48"/>
    <mergeCell ref="T49:U49"/>
    <mergeCell ref="T50:U50"/>
    <mergeCell ref="R51:S51"/>
    <mergeCell ref="T51:U51"/>
    <mergeCell ref="Y51:Z51"/>
    <mergeCell ref="W37:W41"/>
    <mergeCell ref="T41:U41"/>
    <mergeCell ref="R42:S42"/>
    <mergeCell ref="T42:U42"/>
    <mergeCell ref="Y42:Z42"/>
    <mergeCell ref="W43:W47"/>
    <mergeCell ref="T46:U46"/>
    <mergeCell ref="T47:U47"/>
    <mergeCell ref="Y1:Z1"/>
    <mergeCell ref="T2:W2"/>
    <mergeCell ref="R3:S3"/>
    <mergeCell ref="T3:U3"/>
    <mergeCell ref="Y3:Z3"/>
    <mergeCell ref="W6:W35"/>
    <mergeCell ref="R35:S35"/>
    <mergeCell ref="T35:U35"/>
    <mergeCell ref="Y35:Z35"/>
    <mergeCell ref="AB35:AC35"/>
    <mergeCell ref="AD35:AE35"/>
    <mergeCell ref="AI35:AJ35"/>
    <mergeCell ref="AD42:AE42"/>
    <mergeCell ref="AG6:AG35"/>
    <mergeCell ref="AI1:AJ1"/>
    <mergeCell ref="AD2:AG2"/>
    <mergeCell ref="AB3:AC3"/>
    <mergeCell ref="AD3:AE3"/>
    <mergeCell ref="AI3:AJ3"/>
    <mergeCell ref="AG43:AG47"/>
    <mergeCell ref="AD46:AE46"/>
    <mergeCell ref="AD47:AE47"/>
    <mergeCell ref="AG37:AG41"/>
    <mergeCell ref="AB48:AC48"/>
    <mergeCell ref="AD41:AE41"/>
    <mergeCell ref="AB42:AC42"/>
    <mergeCell ref="AD48:AE48"/>
    <mergeCell ref="AI48:AJ48"/>
    <mergeCell ref="AD49:AE49"/>
    <mergeCell ref="AD50:AE50"/>
    <mergeCell ref="AB51:AC51"/>
    <mergeCell ref="AD51:AE51"/>
    <mergeCell ref="AB52:AC52"/>
    <mergeCell ref="AD52:AE52"/>
    <mergeCell ref="AI52:AJ52"/>
    <mergeCell ref="AB53:AC53"/>
    <mergeCell ref="AD53:AE53"/>
    <mergeCell ref="AI53:AJ53"/>
    <mergeCell ref="AS1:AT1"/>
    <mergeCell ref="AN2:AQ2"/>
    <mergeCell ref="AL3:AM3"/>
    <mergeCell ref="AN3:AO3"/>
    <mergeCell ref="AS3:AT3"/>
    <mergeCell ref="AI51:AJ51"/>
    <mergeCell ref="AI42:AJ42"/>
    <mergeCell ref="AS42:AT42"/>
    <mergeCell ref="AL35:AM35"/>
    <mergeCell ref="AN35:AO35"/>
    <mergeCell ref="AS35:AT35"/>
    <mergeCell ref="AQ37:AQ41"/>
    <mergeCell ref="AQ6:AQ35"/>
    <mergeCell ref="AQ43:AQ47"/>
    <mergeCell ref="AN46:AO46"/>
    <mergeCell ref="AN47:AO47"/>
    <mergeCell ref="AL48:AM48"/>
    <mergeCell ref="AN41:AO41"/>
    <mergeCell ref="AL42:AM42"/>
    <mergeCell ref="AN42:AO42"/>
    <mergeCell ref="AN48:AO48"/>
    <mergeCell ref="AS48:AT48"/>
    <mergeCell ref="AN49:AO49"/>
    <mergeCell ref="AN50:AO50"/>
    <mergeCell ref="AL51:AM51"/>
    <mergeCell ref="AN51:AO51"/>
    <mergeCell ref="AS51:AT51"/>
    <mergeCell ref="AL52:AM52"/>
    <mergeCell ref="AN52:AO52"/>
    <mergeCell ref="AS52:AT52"/>
    <mergeCell ref="AL53:AM53"/>
    <mergeCell ref="AN53:AO53"/>
    <mergeCell ref="AS53:AT53"/>
    <mergeCell ref="AV35:AW35"/>
    <mergeCell ref="AX35:AY35"/>
    <mergeCell ref="BC35:BD35"/>
    <mergeCell ref="BA37:BA41"/>
    <mergeCell ref="BA6:BA35"/>
    <mergeCell ref="BC1:BD1"/>
    <mergeCell ref="AX2:BA2"/>
    <mergeCell ref="AV3:AW3"/>
    <mergeCell ref="AX3:AY3"/>
    <mergeCell ref="BC3:BD3"/>
    <mergeCell ref="BA43:BA47"/>
    <mergeCell ref="AX46:AY46"/>
    <mergeCell ref="AX47:AY47"/>
    <mergeCell ref="AV48:AW48"/>
    <mergeCell ref="AX41:AY41"/>
    <mergeCell ref="AV42:AW42"/>
    <mergeCell ref="AX42:AY42"/>
    <mergeCell ref="AX48:AY48"/>
    <mergeCell ref="BC48:BD48"/>
    <mergeCell ref="AX49:AY49"/>
    <mergeCell ref="AX50:AY50"/>
    <mergeCell ref="AV51:AW51"/>
    <mergeCell ref="AX51:AY51"/>
    <mergeCell ref="AV52:AW52"/>
    <mergeCell ref="AX52:AY52"/>
    <mergeCell ref="BC52:BD52"/>
    <mergeCell ref="AV53:AW53"/>
    <mergeCell ref="AX53:AY53"/>
    <mergeCell ref="BC53:BD53"/>
    <mergeCell ref="BM1:BN1"/>
    <mergeCell ref="BH2:BK2"/>
    <mergeCell ref="BF3:BG3"/>
    <mergeCell ref="BH3:BI3"/>
    <mergeCell ref="BM3:BN3"/>
    <mergeCell ref="BC51:BD51"/>
    <mergeCell ref="BC42:BD42"/>
    <mergeCell ref="BM48:BN48"/>
    <mergeCell ref="BH49:BI49"/>
    <mergeCell ref="BH50:BI50"/>
    <mergeCell ref="BM42:BN42"/>
    <mergeCell ref="BF35:BG35"/>
    <mergeCell ref="BH35:BI35"/>
    <mergeCell ref="BM35:BN35"/>
    <mergeCell ref="BH42:BI42"/>
    <mergeCell ref="BK6:BK35"/>
    <mergeCell ref="BH48:BI48"/>
    <mergeCell ref="BK43:BK47"/>
    <mergeCell ref="BH46:BI46"/>
    <mergeCell ref="BH47:BI47"/>
    <mergeCell ref="BK37:BK41"/>
    <mergeCell ref="BF48:BG48"/>
    <mergeCell ref="BH41:BI41"/>
    <mergeCell ref="BF42:BG42"/>
    <mergeCell ref="D53:G53"/>
    <mergeCell ref="H53:I53"/>
    <mergeCell ref="J53:K53"/>
    <mergeCell ref="O53:P53"/>
    <mergeCell ref="E42:G42"/>
    <mergeCell ref="H42:I42"/>
    <mergeCell ref="J42:K42"/>
    <mergeCell ref="O42:P42"/>
    <mergeCell ref="D43:D48"/>
    <mergeCell ref="E43:E44"/>
    <mergeCell ref="C6:C45"/>
    <mergeCell ref="D6:D34"/>
    <mergeCell ref="M6:M35"/>
    <mergeCell ref="H35:I35"/>
    <mergeCell ref="J35:K35"/>
    <mergeCell ref="O35:P35"/>
    <mergeCell ref="D36:D42"/>
    <mergeCell ref="E45:G45"/>
    <mergeCell ref="E37:G37"/>
    <mergeCell ref="E23:G23"/>
    <mergeCell ref="O51:P51"/>
    <mergeCell ref="O52:P52"/>
    <mergeCell ref="D52:G52"/>
    <mergeCell ref="J47:K47"/>
    <mergeCell ref="E48:G48"/>
    <mergeCell ref="J48:K48"/>
    <mergeCell ref="M43:M47"/>
    <mergeCell ref="H48:I48"/>
    <mergeCell ref="O48:P48"/>
    <mergeCell ref="J46:K46"/>
    <mergeCell ref="E47:G47"/>
    <mergeCell ref="J49:K49"/>
    <mergeCell ref="M37:M41"/>
    <mergeCell ref="E41:G41"/>
    <mergeCell ref="J41:K41"/>
    <mergeCell ref="H52:I52"/>
    <mergeCell ref="J52:K52"/>
    <mergeCell ref="H51:I51"/>
    <mergeCell ref="J51:K51"/>
    <mergeCell ref="J50:K50"/>
    <mergeCell ref="E50:G50"/>
    <mergeCell ref="D49:D51"/>
    <mergeCell ref="E51:G51"/>
    <mergeCell ref="F33:G33"/>
    <mergeCell ref="E35:G35"/>
    <mergeCell ref="E38:G38"/>
    <mergeCell ref="E40:G40"/>
    <mergeCell ref="E39:G39"/>
    <mergeCell ref="E49:G49"/>
    <mergeCell ref="E46:G46"/>
    <mergeCell ref="E28:E34"/>
    <mergeCell ref="E27:G27"/>
    <mergeCell ref="E24:G24"/>
    <mergeCell ref="E25:G25"/>
    <mergeCell ref="E26:G26"/>
    <mergeCell ref="F34:G34"/>
    <mergeCell ref="F28:F32"/>
    <mergeCell ref="F20:G20"/>
    <mergeCell ref="F21:G21"/>
    <mergeCell ref="F17:G17"/>
    <mergeCell ref="F18:G18"/>
    <mergeCell ref="E6:G6"/>
    <mergeCell ref="E13:G13"/>
    <mergeCell ref="E20:E22"/>
    <mergeCell ref="F22:G22"/>
    <mergeCell ref="E7:G7"/>
    <mergeCell ref="E18:E19"/>
    <mergeCell ref="E10:G10"/>
    <mergeCell ref="E11:G11"/>
    <mergeCell ref="E12:G12"/>
    <mergeCell ref="F19:G19"/>
    <mergeCell ref="E15:G15"/>
    <mergeCell ref="E16:E17"/>
    <mergeCell ref="E14:G14"/>
    <mergeCell ref="F16:G16"/>
    <mergeCell ref="F43:G43"/>
    <mergeCell ref="F44:G44"/>
    <mergeCell ref="E8:G8"/>
    <mergeCell ref="E9:G9"/>
    <mergeCell ref="O1:P1"/>
    <mergeCell ref="D3:G5"/>
    <mergeCell ref="H3:I3"/>
    <mergeCell ref="J3:K3"/>
    <mergeCell ref="O3:P3"/>
    <mergeCell ref="J2:M2"/>
    <mergeCell ref="DA1:DB1"/>
    <mergeCell ref="CV2:CY2"/>
    <mergeCell ref="CT3:CU3"/>
    <mergeCell ref="CV3:CW3"/>
    <mergeCell ref="DA3:DB3"/>
    <mergeCell ref="CY6:CY35"/>
    <mergeCell ref="CT35:CU35"/>
    <mergeCell ref="CV35:CW35"/>
    <mergeCell ref="DA35:DB35"/>
    <mergeCell ref="CY37:CY41"/>
    <mergeCell ref="CV41:CW41"/>
    <mergeCell ref="CT42:CU42"/>
    <mergeCell ref="CV42:CW42"/>
    <mergeCell ref="DA42:DB42"/>
    <mergeCell ref="CY43:CY47"/>
    <mergeCell ref="CV46:CW46"/>
    <mergeCell ref="CV47:CW47"/>
    <mergeCell ref="CT48:CU48"/>
    <mergeCell ref="CV48:CW48"/>
    <mergeCell ref="DA48:DB48"/>
    <mergeCell ref="CV49:CW49"/>
    <mergeCell ref="CV50:CW50"/>
    <mergeCell ref="CT51:CU51"/>
    <mergeCell ref="CV51:CW51"/>
    <mergeCell ref="DA51:DB51"/>
    <mergeCell ref="CT52:CU52"/>
    <mergeCell ref="CV52:CW52"/>
    <mergeCell ref="DA52:DB52"/>
    <mergeCell ref="CT53:CU53"/>
    <mergeCell ref="CV53:CW53"/>
    <mergeCell ref="DA53:DB53"/>
    <mergeCell ref="DK1:DL1"/>
    <mergeCell ref="DF2:DI2"/>
    <mergeCell ref="DD3:DE3"/>
    <mergeCell ref="DF3:DG3"/>
    <mergeCell ref="DK3:DL3"/>
    <mergeCell ref="DI6:DI35"/>
    <mergeCell ref="DD35:DE35"/>
    <mergeCell ref="DF35:DG35"/>
    <mergeCell ref="DK35:DL35"/>
    <mergeCell ref="DI37:DI41"/>
    <mergeCell ref="DF41:DG41"/>
    <mergeCell ref="DD42:DE42"/>
    <mergeCell ref="DF42:DG42"/>
    <mergeCell ref="DK42:DL42"/>
    <mergeCell ref="DI43:DI47"/>
    <mergeCell ref="DF46:DG46"/>
    <mergeCell ref="DF47:DG47"/>
    <mergeCell ref="DD48:DE48"/>
    <mergeCell ref="DF48:DG48"/>
    <mergeCell ref="DK48:DL48"/>
    <mergeCell ref="DF49:DG49"/>
    <mergeCell ref="DF50:DG50"/>
    <mergeCell ref="DD51:DE51"/>
    <mergeCell ref="DF51:DG51"/>
    <mergeCell ref="DK51:DL51"/>
    <mergeCell ref="DD52:DE52"/>
    <mergeCell ref="DF52:DG52"/>
    <mergeCell ref="DK52:DL52"/>
    <mergeCell ref="DD53:DE53"/>
    <mergeCell ref="DF53:DG53"/>
    <mergeCell ref="DK53:DL53"/>
    <mergeCell ref="DU1:DV1"/>
    <mergeCell ref="DP2:DS2"/>
    <mergeCell ref="DN3:DO3"/>
    <mergeCell ref="DP3:DQ3"/>
    <mergeCell ref="DU3:DV3"/>
    <mergeCell ref="DS6:DS35"/>
    <mergeCell ref="DN35:DO35"/>
    <mergeCell ref="DP35:DQ35"/>
    <mergeCell ref="DU35:DV35"/>
    <mergeCell ref="DS37:DS41"/>
    <mergeCell ref="DP41:DQ41"/>
    <mergeCell ref="DN42:DO42"/>
    <mergeCell ref="DP42:DQ42"/>
    <mergeCell ref="DU42:DV42"/>
    <mergeCell ref="DS43:DS47"/>
    <mergeCell ref="DP46:DQ46"/>
    <mergeCell ref="DP47:DQ47"/>
    <mergeCell ref="DN48:DO48"/>
    <mergeCell ref="DP48:DQ48"/>
    <mergeCell ref="DU48:DV48"/>
    <mergeCell ref="DP49:DQ49"/>
    <mergeCell ref="DP50:DQ50"/>
    <mergeCell ref="DN51:DO51"/>
    <mergeCell ref="DP51:DQ51"/>
    <mergeCell ref="DU51:DV51"/>
    <mergeCell ref="DN52:DO52"/>
    <mergeCell ref="DP52:DQ52"/>
    <mergeCell ref="DU52:DV52"/>
    <mergeCell ref="DN53:DO53"/>
    <mergeCell ref="DP53:DQ53"/>
    <mergeCell ref="DU53:DV53"/>
    <mergeCell ref="EE1:EF1"/>
    <mergeCell ref="DZ2:EC2"/>
    <mergeCell ref="DX3:DY3"/>
    <mergeCell ref="DZ3:EA3"/>
    <mergeCell ref="EE3:EF3"/>
    <mergeCell ref="EC6:EC35"/>
    <mergeCell ref="DX35:DY35"/>
    <mergeCell ref="DZ35:EA35"/>
    <mergeCell ref="EE35:EF35"/>
    <mergeCell ref="EC37:EC41"/>
    <mergeCell ref="DZ41:EA41"/>
    <mergeCell ref="DX42:DY42"/>
    <mergeCell ref="DZ42:EA42"/>
    <mergeCell ref="EE42:EF42"/>
    <mergeCell ref="EC43:EC47"/>
    <mergeCell ref="DZ46:EA46"/>
    <mergeCell ref="DZ47:EA47"/>
    <mergeCell ref="DX48:DY48"/>
    <mergeCell ref="DZ48:EA48"/>
    <mergeCell ref="EE48:EF48"/>
    <mergeCell ref="DZ49:EA49"/>
    <mergeCell ref="DZ50:EA50"/>
    <mergeCell ref="DX51:DY51"/>
    <mergeCell ref="DZ51:EA51"/>
    <mergeCell ref="EE51:EF51"/>
    <mergeCell ref="DX52:DY52"/>
    <mergeCell ref="DZ52:EA52"/>
    <mergeCell ref="EE52:EF52"/>
    <mergeCell ref="DX53:DY53"/>
    <mergeCell ref="DZ53:EA53"/>
    <mergeCell ref="EE53:EF53"/>
  </mergeCells>
  <phoneticPr fontId="8"/>
  <pageMargins left="0.70866141732283472" right="0.70866141732283472" top="0.74803149606299213" bottom="0.74803149606299213" header="0.31496062992125984" footer="0.31496062992125984"/>
  <pageSetup paperSize="9" scale="50" fitToWidth="0" fitToHeight="0" orientation="portrait" r:id="rId1"/>
  <colBreaks count="12" manualBreakCount="12">
    <brk id="17" max="1048575" man="1"/>
    <brk id="27" max="1048575" man="1"/>
    <brk id="37" max="1048575" man="1"/>
    <brk id="47" max="1048575" man="1"/>
    <brk id="57" max="1048575" man="1"/>
    <brk id="67" max="1048575" man="1"/>
    <brk id="77" max="1048575" man="1"/>
    <brk id="87" max="1048575" man="1"/>
    <brk id="97" max="1048575" man="1"/>
    <brk id="107" max="1048575" man="1"/>
    <brk id="117" max="1048575" man="1"/>
    <brk id="1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BS56"/>
  <sheetViews>
    <sheetView showGridLines="0" showZeros="0" view="pageBreakPreview" zoomScale="80" zoomScaleNormal="85" zoomScaleSheetLayoutView="80" workbookViewId="0">
      <pane xSplit="6" ySplit="5" topLeftCell="G11" activePane="bottomRight" state="frozen"/>
      <selection activeCell="G20" sqref="G20"/>
      <selection pane="topRight" activeCell="G20" sqref="G20"/>
      <selection pane="bottomLeft" activeCell="G20" sqref="G20"/>
      <selection pane="bottomRight" activeCell="T21" sqref="T21"/>
    </sheetView>
  </sheetViews>
  <sheetFormatPr defaultRowHeight="13.5"/>
  <cols>
    <col min="1" max="1" width="1.625" style="37" customWidth="1"/>
    <col min="2" max="2" width="1.875" style="37" customWidth="1"/>
    <col min="3" max="3" width="6.625" style="37" customWidth="1"/>
    <col min="4" max="4" width="16.25" style="37" customWidth="1"/>
    <col min="5" max="5" width="30.625" style="37" customWidth="1"/>
    <col min="6" max="6" width="28.5" style="37" customWidth="1"/>
    <col min="7" max="7" width="23.75" style="37" customWidth="1"/>
    <col min="8" max="8" width="8" style="37" customWidth="1"/>
    <col min="9" max="9" width="14" style="37" customWidth="1"/>
    <col min="10" max="10" width="10.875" style="37" customWidth="1"/>
    <col min="11" max="11" width="21.125" style="37" customWidth="1"/>
    <col min="12" max="12" width="23.75" style="37" customWidth="1"/>
    <col min="13" max="13" width="8" style="37" customWidth="1"/>
    <col min="14" max="14" width="14" style="37" customWidth="1"/>
    <col min="15" max="15" width="10.875" style="37" customWidth="1"/>
    <col min="16" max="16" width="21.125" style="37" customWidth="1"/>
    <col min="17" max="17" width="23.75" style="37" customWidth="1"/>
    <col min="18" max="18" width="8" style="37" customWidth="1"/>
    <col min="19" max="19" width="14" style="37" customWidth="1"/>
    <col min="20" max="20" width="10.875" style="37" customWidth="1"/>
    <col min="21" max="21" width="21.125" style="37" customWidth="1"/>
    <col min="22" max="22" width="23.75" style="37" customWidth="1"/>
    <col min="23" max="23" width="8" style="37" customWidth="1"/>
    <col min="24" max="24" width="14" style="37" customWidth="1"/>
    <col min="25" max="25" width="10.875" style="37" customWidth="1"/>
    <col min="26" max="26" width="21.125" style="37" customWidth="1"/>
    <col min="27" max="27" width="23.75" style="37" customWidth="1"/>
    <col min="28" max="28" width="8" style="37" customWidth="1"/>
    <col min="29" max="29" width="14" style="37" customWidth="1"/>
    <col min="30" max="30" width="10.875" style="37" customWidth="1"/>
    <col min="31" max="31" width="21.125" style="37" customWidth="1"/>
    <col min="32" max="32" width="23.75" style="37" customWidth="1"/>
    <col min="33" max="33" width="8" style="37" customWidth="1"/>
    <col min="34" max="34" width="14" style="37" customWidth="1"/>
    <col min="35" max="35" width="10.875" style="37" customWidth="1"/>
    <col min="36" max="36" width="21.125" style="37" customWidth="1"/>
    <col min="37" max="37" width="23.75" style="37" customWidth="1"/>
    <col min="38" max="38" width="8" style="37" customWidth="1"/>
    <col min="39" max="39" width="14" style="37" customWidth="1"/>
    <col min="40" max="40" width="10.875" style="37" customWidth="1"/>
    <col min="41" max="41" width="21.125" style="37" customWidth="1"/>
    <col min="42" max="42" width="23.75" style="37" customWidth="1"/>
    <col min="43" max="43" width="8" style="37" customWidth="1"/>
    <col min="44" max="44" width="14" style="37" customWidth="1"/>
    <col min="45" max="45" width="10.875" style="37" customWidth="1"/>
    <col min="46" max="46" width="21.125" style="37" customWidth="1"/>
    <col min="47" max="47" width="23.75" style="37" customWidth="1"/>
    <col min="48" max="48" width="8" style="37" customWidth="1"/>
    <col min="49" max="49" width="14" style="37" customWidth="1"/>
    <col min="50" max="50" width="10.875" style="37" customWidth="1"/>
    <col min="51" max="51" width="21.125" style="37" customWidth="1"/>
    <col min="52" max="52" width="23.75" style="37" customWidth="1"/>
    <col min="53" max="53" width="8" style="37" customWidth="1"/>
    <col min="54" max="54" width="14" style="37" customWidth="1"/>
    <col min="55" max="55" width="10.875" style="37" customWidth="1"/>
    <col min="56" max="56" width="21.125" style="37" customWidth="1"/>
    <col min="57" max="57" width="23.75" style="37" customWidth="1"/>
    <col min="58" max="58" width="8" style="37" customWidth="1"/>
    <col min="59" max="59" width="14" style="37" customWidth="1"/>
    <col min="60" max="60" width="10.875" style="37" customWidth="1"/>
    <col min="61" max="61" width="21.125" style="37" customWidth="1"/>
    <col min="62" max="62" width="23.75" style="37" customWidth="1"/>
    <col min="63" max="63" width="8" style="37" customWidth="1"/>
    <col min="64" max="64" width="14" style="37" customWidth="1"/>
    <col min="65" max="65" width="10.875" style="37" customWidth="1"/>
    <col min="66" max="66" width="21.125" style="37" customWidth="1"/>
    <col min="67" max="67" width="23.75" style="37" customWidth="1"/>
    <col min="68" max="68" width="8" style="37" customWidth="1"/>
    <col min="69" max="69" width="14" style="37" customWidth="1"/>
    <col min="70" max="70" width="10.875" style="37" customWidth="1"/>
    <col min="71" max="71" width="21.125" style="37" customWidth="1"/>
    <col min="72" max="16384" width="9" style="37"/>
  </cols>
  <sheetData>
    <row r="1" spans="2:71">
      <c r="I1" s="482" t="s">
        <v>268</v>
      </c>
      <c r="J1" s="482"/>
      <c r="K1" s="372" t="e">
        <f>IF(#REF!="","",#REF!)</f>
        <v>#REF!</v>
      </c>
      <c r="N1" s="482" t="s">
        <v>268</v>
      </c>
      <c r="O1" s="482"/>
      <c r="P1" s="372" t="e">
        <f>IF(#REF!="","",#REF!)</f>
        <v>#REF!</v>
      </c>
      <c r="S1" s="482" t="s">
        <v>268</v>
      </c>
      <c r="T1" s="482"/>
      <c r="U1" s="372" t="e">
        <f>IF(#REF!="","",#REF!)</f>
        <v>#REF!</v>
      </c>
      <c r="X1" s="482" t="s">
        <v>268</v>
      </c>
      <c r="Y1" s="482"/>
      <c r="Z1" s="372" t="e">
        <f>IF(#REF!="","",#REF!)</f>
        <v>#REF!</v>
      </c>
      <c r="AC1" s="482" t="s">
        <v>268</v>
      </c>
      <c r="AD1" s="482"/>
      <c r="AE1" s="372" t="e">
        <f>IF(#REF!="","",#REF!)</f>
        <v>#REF!</v>
      </c>
      <c r="AH1" s="482" t="s">
        <v>268</v>
      </c>
      <c r="AI1" s="482"/>
      <c r="AJ1" s="372" t="e">
        <f>IF(#REF!="","",#REF!)</f>
        <v>#REF!</v>
      </c>
      <c r="AM1" s="482" t="s">
        <v>268</v>
      </c>
      <c r="AN1" s="482"/>
      <c r="AO1" s="372" t="e">
        <f>IF(#REF!="","",#REF!)</f>
        <v>#REF!</v>
      </c>
      <c r="AR1" s="482" t="s">
        <v>268</v>
      </c>
      <c r="AS1" s="482"/>
      <c r="AT1" s="372" t="e">
        <f>IF(#REF!="","",#REF!)</f>
        <v>#REF!</v>
      </c>
      <c r="AW1" s="482" t="s">
        <v>268</v>
      </c>
      <c r="AX1" s="482"/>
      <c r="AY1" s="372" t="e">
        <f>IF(#REF!="","",#REF!)</f>
        <v>#REF!</v>
      </c>
      <c r="BB1" s="482" t="s">
        <v>268</v>
      </c>
      <c r="BC1" s="482"/>
      <c r="BD1" s="372" t="e">
        <f>IF(#REF!="","",#REF!)</f>
        <v>#REF!</v>
      </c>
      <c r="BG1" s="482" t="s">
        <v>268</v>
      </c>
      <c r="BH1" s="482"/>
      <c r="BI1" s="372" t="e">
        <f>IF(#REF!="","",#REF!)</f>
        <v>#REF!</v>
      </c>
      <c r="BL1" s="482" t="s">
        <v>268</v>
      </c>
      <c r="BM1" s="482"/>
      <c r="BN1" s="372" t="e">
        <f>IF(#REF!="","",#REF!)</f>
        <v>#REF!</v>
      </c>
      <c r="BQ1" s="482" t="s">
        <v>268</v>
      </c>
      <c r="BR1" s="482"/>
      <c r="BS1" s="372" t="e">
        <f>IF(#REF!="","",#REF!)</f>
        <v>#REF!</v>
      </c>
    </row>
    <row r="2" spans="2:71" ht="23.25" customHeight="1" thickBot="1">
      <c r="B2" s="126"/>
      <c r="C2" s="361" t="s">
        <v>275</v>
      </c>
      <c r="D2" s="126"/>
      <c r="E2" s="126"/>
      <c r="F2" s="126"/>
      <c r="G2" s="585" t="e">
        <f>#REF!</f>
        <v>#REF!</v>
      </c>
      <c r="H2" s="585"/>
      <c r="J2" s="297" t="str">
        <f>算定報告様式②!Y5</f>
        <v>14年度(2002)</v>
      </c>
      <c r="K2" s="167" t="s">
        <v>962</v>
      </c>
      <c r="L2" s="585" t="e">
        <f>#REF!</f>
        <v>#REF!</v>
      </c>
      <c r="M2" s="585"/>
      <c r="O2" s="297" t="str">
        <f>算定報告様式②!Z5</f>
        <v>15年度(2003)</v>
      </c>
      <c r="P2" s="167" t="s">
        <v>962</v>
      </c>
      <c r="Q2" s="585" t="e">
        <f>#REF!</f>
        <v>#REF!</v>
      </c>
      <c r="R2" s="585"/>
      <c r="T2" s="297" t="str">
        <f>算定報告様式②!AA5</f>
        <v>16年度(2004)</v>
      </c>
      <c r="U2" s="167" t="s">
        <v>962</v>
      </c>
      <c r="V2" s="585" t="e">
        <f>#REF!</f>
        <v>#REF!</v>
      </c>
      <c r="W2" s="585"/>
      <c r="Y2" s="297" t="str">
        <f>算定報告様式②!AB5</f>
        <v>17年度(2005)</v>
      </c>
      <c r="Z2" s="167" t="s">
        <v>962</v>
      </c>
      <c r="AA2" s="585" t="e">
        <f>#REF!</f>
        <v>#REF!</v>
      </c>
      <c r="AB2" s="585"/>
      <c r="AD2" s="297" t="str">
        <f>算定報告様式②!AC5</f>
        <v>18年度(2006)</v>
      </c>
      <c r="AE2" s="167" t="s">
        <v>962</v>
      </c>
      <c r="AF2" s="585" t="e">
        <f>#REF!</f>
        <v>#REF!</v>
      </c>
      <c r="AG2" s="585"/>
      <c r="AI2" s="297" t="str">
        <f>算定報告様式②!AD5</f>
        <v>19年度(2007)</v>
      </c>
      <c r="AJ2" s="167" t="s">
        <v>962</v>
      </c>
      <c r="AK2" s="585" t="e">
        <f>#REF!</f>
        <v>#REF!</v>
      </c>
      <c r="AL2" s="585"/>
      <c r="AN2" s="297" t="str">
        <f>算定報告様式②!AE5</f>
        <v>20年度(2008)</v>
      </c>
      <c r="AO2" s="167" t="s">
        <v>962</v>
      </c>
      <c r="AP2" s="585" t="e">
        <f>#REF!</f>
        <v>#REF!</v>
      </c>
      <c r="AQ2" s="585"/>
      <c r="AS2" s="297" t="str">
        <f>算定報告様式②!AF5</f>
        <v>21年度(2009)</v>
      </c>
      <c r="AT2" s="167" t="s">
        <v>962</v>
      </c>
      <c r="AU2" s="585" t="e">
        <f>#REF!</f>
        <v>#REF!</v>
      </c>
      <c r="AV2" s="585"/>
      <c r="AX2" s="297" t="str">
        <f>算定報告様式②!AG5</f>
        <v>22年度(2010)</v>
      </c>
      <c r="AY2" s="167" t="s">
        <v>962</v>
      </c>
      <c r="AZ2" s="585" t="e">
        <f>#REF!</f>
        <v>#REF!</v>
      </c>
      <c r="BA2" s="585"/>
      <c r="BC2" s="297" t="str">
        <f>算定報告様式②!AH5</f>
        <v>23年度(2011)</v>
      </c>
      <c r="BD2" s="167" t="s">
        <v>965</v>
      </c>
      <c r="BE2" s="585" t="e">
        <f>#REF!</f>
        <v>#REF!</v>
      </c>
      <c r="BF2" s="585"/>
      <c r="BH2" s="297" t="str">
        <f>算定報告様式②!AI5</f>
        <v>24年度(2012)</v>
      </c>
      <c r="BI2" s="167" t="s">
        <v>965</v>
      </c>
      <c r="BJ2" s="585" t="e">
        <f>#REF!</f>
        <v>#REF!</v>
      </c>
      <c r="BK2" s="585"/>
      <c r="BM2" s="297" t="str">
        <f>算定報告様式②!AJ5</f>
        <v>25年度(2013)</v>
      </c>
      <c r="BN2" s="167" t="s">
        <v>965</v>
      </c>
      <c r="BO2" s="585" t="e">
        <f>#REF!</f>
        <v>#REF!</v>
      </c>
      <c r="BP2" s="585"/>
      <c r="BR2" s="297" t="str">
        <f>算定報告様式②!AK5</f>
        <v>26年度(2014)</v>
      </c>
      <c r="BS2" s="167" t="s">
        <v>965</v>
      </c>
    </row>
    <row r="3" spans="2:71" s="174" customFormat="1" ht="54" customHeight="1">
      <c r="B3" s="310"/>
      <c r="C3" s="169"/>
      <c r="D3" s="600" t="s">
        <v>4</v>
      </c>
      <c r="E3" s="601"/>
      <c r="F3" s="602"/>
      <c r="G3" s="586" t="s">
        <v>119</v>
      </c>
      <c r="H3" s="587"/>
      <c r="I3" s="672" t="s">
        <v>9</v>
      </c>
      <c r="J3" s="673"/>
      <c r="K3" s="311" t="s">
        <v>10</v>
      </c>
      <c r="L3" s="586" t="s">
        <v>119</v>
      </c>
      <c r="M3" s="587"/>
      <c r="N3" s="672" t="s">
        <v>9</v>
      </c>
      <c r="O3" s="673"/>
      <c r="P3" s="311" t="s">
        <v>10</v>
      </c>
      <c r="Q3" s="586" t="s">
        <v>119</v>
      </c>
      <c r="R3" s="587"/>
      <c r="S3" s="672" t="s">
        <v>9</v>
      </c>
      <c r="T3" s="673"/>
      <c r="U3" s="311" t="s">
        <v>10</v>
      </c>
      <c r="V3" s="586" t="s">
        <v>119</v>
      </c>
      <c r="W3" s="587"/>
      <c r="X3" s="672" t="s">
        <v>9</v>
      </c>
      <c r="Y3" s="673"/>
      <c r="Z3" s="311" t="s">
        <v>10</v>
      </c>
      <c r="AA3" s="586" t="s">
        <v>119</v>
      </c>
      <c r="AB3" s="587"/>
      <c r="AC3" s="672" t="s">
        <v>9</v>
      </c>
      <c r="AD3" s="673"/>
      <c r="AE3" s="311" t="s">
        <v>10</v>
      </c>
      <c r="AF3" s="586" t="s">
        <v>119</v>
      </c>
      <c r="AG3" s="587"/>
      <c r="AH3" s="672" t="s">
        <v>9</v>
      </c>
      <c r="AI3" s="673"/>
      <c r="AJ3" s="311" t="s">
        <v>10</v>
      </c>
      <c r="AK3" s="586" t="s">
        <v>119</v>
      </c>
      <c r="AL3" s="587"/>
      <c r="AM3" s="672" t="s">
        <v>9</v>
      </c>
      <c r="AN3" s="673"/>
      <c r="AO3" s="311" t="s">
        <v>10</v>
      </c>
      <c r="AP3" s="586" t="s">
        <v>119</v>
      </c>
      <c r="AQ3" s="587"/>
      <c r="AR3" s="672" t="s">
        <v>9</v>
      </c>
      <c r="AS3" s="673"/>
      <c r="AT3" s="311" t="s">
        <v>10</v>
      </c>
      <c r="AU3" s="586" t="s">
        <v>119</v>
      </c>
      <c r="AV3" s="587"/>
      <c r="AW3" s="672" t="s">
        <v>9</v>
      </c>
      <c r="AX3" s="673"/>
      <c r="AY3" s="311" t="s">
        <v>10</v>
      </c>
      <c r="AZ3" s="586" t="s">
        <v>119</v>
      </c>
      <c r="BA3" s="587"/>
      <c r="BB3" s="672" t="s">
        <v>9</v>
      </c>
      <c r="BC3" s="673"/>
      <c r="BD3" s="311" t="s">
        <v>10</v>
      </c>
      <c r="BE3" s="586" t="s">
        <v>119</v>
      </c>
      <c r="BF3" s="587"/>
      <c r="BG3" s="672" t="s">
        <v>9</v>
      </c>
      <c r="BH3" s="673"/>
      <c r="BI3" s="311" t="s">
        <v>10</v>
      </c>
      <c r="BJ3" s="586" t="s">
        <v>119</v>
      </c>
      <c r="BK3" s="587"/>
      <c r="BL3" s="672" t="s">
        <v>9</v>
      </c>
      <c r="BM3" s="673"/>
      <c r="BN3" s="311" t="s">
        <v>10</v>
      </c>
      <c r="BO3" s="586" t="s">
        <v>119</v>
      </c>
      <c r="BP3" s="587"/>
      <c r="BQ3" s="672" t="s">
        <v>9</v>
      </c>
      <c r="BR3" s="673"/>
      <c r="BS3" s="311" t="s">
        <v>10</v>
      </c>
    </row>
    <row r="4" spans="2:71" s="174" customFormat="1" ht="28.5" customHeight="1">
      <c r="B4" s="310"/>
      <c r="C4" s="175"/>
      <c r="D4" s="603"/>
      <c r="E4" s="604"/>
      <c r="F4" s="605"/>
      <c r="G4" s="363" t="s">
        <v>101</v>
      </c>
      <c r="H4" s="313"/>
      <c r="I4" s="176" t="s">
        <v>102</v>
      </c>
      <c r="J4" s="312"/>
      <c r="K4" s="177" t="s">
        <v>109</v>
      </c>
      <c r="L4" s="363" t="s">
        <v>101</v>
      </c>
      <c r="M4" s="313"/>
      <c r="N4" s="176" t="s">
        <v>102</v>
      </c>
      <c r="O4" s="312"/>
      <c r="P4" s="177" t="s">
        <v>109</v>
      </c>
      <c r="Q4" s="363" t="s">
        <v>101</v>
      </c>
      <c r="R4" s="313"/>
      <c r="S4" s="176" t="s">
        <v>102</v>
      </c>
      <c r="T4" s="312"/>
      <c r="U4" s="177" t="s">
        <v>109</v>
      </c>
      <c r="V4" s="363" t="s">
        <v>101</v>
      </c>
      <c r="W4" s="313"/>
      <c r="X4" s="176" t="s">
        <v>102</v>
      </c>
      <c r="Y4" s="312"/>
      <c r="Z4" s="177" t="s">
        <v>109</v>
      </c>
      <c r="AA4" s="363" t="s">
        <v>101</v>
      </c>
      <c r="AB4" s="313"/>
      <c r="AC4" s="176" t="s">
        <v>102</v>
      </c>
      <c r="AD4" s="312"/>
      <c r="AE4" s="177" t="s">
        <v>109</v>
      </c>
      <c r="AF4" s="363" t="s">
        <v>101</v>
      </c>
      <c r="AG4" s="313"/>
      <c r="AH4" s="176" t="s">
        <v>102</v>
      </c>
      <c r="AI4" s="312"/>
      <c r="AJ4" s="177" t="s">
        <v>109</v>
      </c>
      <c r="AK4" s="363" t="s">
        <v>101</v>
      </c>
      <c r="AL4" s="313"/>
      <c r="AM4" s="176" t="s">
        <v>102</v>
      </c>
      <c r="AN4" s="312"/>
      <c r="AO4" s="177" t="s">
        <v>109</v>
      </c>
      <c r="AP4" s="363" t="s">
        <v>101</v>
      </c>
      <c r="AQ4" s="313"/>
      <c r="AR4" s="176" t="s">
        <v>102</v>
      </c>
      <c r="AS4" s="312"/>
      <c r="AT4" s="177" t="s">
        <v>109</v>
      </c>
      <c r="AU4" s="363" t="s">
        <v>101</v>
      </c>
      <c r="AV4" s="313"/>
      <c r="AW4" s="176" t="s">
        <v>102</v>
      </c>
      <c r="AX4" s="312"/>
      <c r="AY4" s="177" t="s">
        <v>109</v>
      </c>
      <c r="AZ4" s="363" t="s">
        <v>101</v>
      </c>
      <c r="BA4" s="313"/>
      <c r="BB4" s="176" t="s">
        <v>102</v>
      </c>
      <c r="BC4" s="312"/>
      <c r="BD4" s="177" t="s">
        <v>109</v>
      </c>
      <c r="BE4" s="363" t="s">
        <v>101</v>
      </c>
      <c r="BF4" s="313"/>
      <c r="BG4" s="176" t="s">
        <v>102</v>
      </c>
      <c r="BH4" s="312"/>
      <c r="BI4" s="177" t="s">
        <v>109</v>
      </c>
      <c r="BJ4" s="363" t="s">
        <v>101</v>
      </c>
      <c r="BK4" s="313"/>
      <c r="BL4" s="176" t="s">
        <v>102</v>
      </c>
      <c r="BM4" s="312"/>
      <c r="BN4" s="177" t="s">
        <v>109</v>
      </c>
      <c r="BO4" s="363" t="s">
        <v>101</v>
      </c>
      <c r="BP4" s="313"/>
      <c r="BQ4" s="176" t="s">
        <v>102</v>
      </c>
      <c r="BR4" s="312"/>
      <c r="BS4" s="177" t="s">
        <v>109</v>
      </c>
    </row>
    <row r="5" spans="2:71" s="174" customFormat="1" ht="21.75" customHeight="1" thickBot="1">
      <c r="B5" s="310"/>
      <c r="C5" s="185"/>
      <c r="D5" s="606"/>
      <c r="E5" s="607"/>
      <c r="F5" s="608"/>
      <c r="G5" s="364" t="s">
        <v>12</v>
      </c>
      <c r="H5" s="314" t="s">
        <v>11</v>
      </c>
      <c r="I5" s="187"/>
      <c r="J5" s="188"/>
      <c r="K5" s="192" t="s">
        <v>388</v>
      </c>
      <c r="L5" s="364" t="s">
        <v>12</v>
      </c>
      <c r="M5" s="314" t="s">
        <v>11</v>
      </c>
      <c r="N5" s="187"/>
      <c r="O5" s="188"/>
      <c r="P5" s="192" t="s">
        <v>388</v>
      </c>
      <c r="Q5" s="364" t="s">
        <v>12</v>
      </c>
      <c r="R5" s="314" t="s">
        <v>11</v>
      </c>
      <c r="S5" s="187"/>
      <c r="T5" s="188"/>
      <c r="U5" s="192" t="s">
        <v>388</v>
      </c>
      <c r="V5" s="364" t="s">
        <v>12</v>
      </c>
      <c r="W5" s="314" t="s">
        <v>11</v>
      </c>
      <c r="X5" s="187"/>
      <c r="Y5" s="188"/>
      <c r="Z5" s="192" t="s">
        <v>388</v>
      </c>
      <c r="AA5" s="364" t="s">
        <v>12</v>
      </c>
      <c r="AB5" s="314" t="s">
        <v>11</v>
      </c>
      <c r="AC5" s="187"/>
      <c r="AD5" s="188"/>
      <c r="AE5" s="192" t="s">
        <v>388</v>
      </c>
      <c r="AF5" s="364" t="s">
        <v>12</v>
      </c>
      <c r="AG5" s="314" t="s">
        <v>11</v>
      </c>
      <c r="AH5" s="187"/>
      <c r="AI5" s="188"/>
      <c r="AJ5" s="192" t="s">
        <v>388</v>
      </c>
      <c r="AK5" s="364" t="s">
        <v>12</v>
      </c>
      <c r="AL5" s="314" t="s">
        <v>11</v>
      </c>
      <c r="AM5" s="187"/>
      <c r="AN5" s="188"/>
      <c r="AO5" s="192" t="s">
        <v>388</v>
      </c>
      <c r="AP5" s="364" t="s">
        <v>12</v>
      </c>
      <c r="AQ5" s="314" t="s">
        <v>11</v>
      </c>
      <c r="AR5" s="187"/>
      <c r="AS5" s="188"/>
      <c r="AT5" s="192" t="s">
        <v>388</v>
      </c>
      <c r="AU5" s="364" t="s">
        <v>12</v>
      </c>
      <c r="AV5" s="314" t="s">
        <v>11</v>
      </c>
      <c r="AW5" s="187"/>
      <c r="AX5" s="188"/>
      <c r="AY5" s="192" t="s">
        <v>388</v>
      </c>
      <c r="AZ5" s="364" t="s">
        <v>12</v>
      </c>
      <c r="BA5" s="314" t="s">
        <v>11</v>
      </c>
      <c r="BB5" s="187"/>
      <c r="BC5" s="188"/>
      <c r="BD5" s="192" t="s">
        <v>388</v>
      </c>
      <c r="BE5" s="364" t="s">
        <v>12</v>
      </c>
      <c r="BF5" s="314" t="s">
        <v>11</v>
      </c>
      <c r="BG5" s="187"/>
      <c r="BH5" s="188"/>
      <c r="BI5" s="192" t="s">
        <v>388</v>
      </c>
      <c r="BJ5" s="364" t="s">
        <v>12</v>
      </c>
      <c r="BK5" s="314" t="s">
        <v>11</v>
      </c>
      <c r="BL5" s="187"/>
      <c r="BM5" s="188"/>
      <c r="BN5" s="192" t="s">
        <v>388</v>
      </c>
      <c r="BO5" s="364" t="s">
        <v>12</v>
      </c>
      <c r="BP5" s="314" t="s">
        <v>11</v>
      </c>
      <c r="BQ5" s="187"/>
      <c r="BR5" s="188"/>
      <c r="BS5" s="192" t="s">
        <v>388</v>
      </c>
    </row>
    <row r="6" spans="2:71" ht="39" customHeight="1">
      <c r="B6" s="126"/>
      <c r="C6" s="641" t="s">
        <v>389</v>
      </c>
      <c r="D6" s="695" t="s">
        <v>492</v>
      </c>
      <c r="E6" s="701" t="s">
        <v>390</v>
      </c>
      <c r="F6" s="702"/>
      <c r="G6" s="365">
        <f>算定報告様式②!Y6</f>
        <v>0</v>
      </c>
      <c r="H6" s="195" t="s">
        <v>22</v>
      </c>
      <c r="I6" s="315">
        <f>算定報告様式②!AL6</f>
        <v>2.92</v>
      </c>
      <c r="J6" s="316" t="s">
        <v>391</v>
      </c>
      <c r="K6" s="317">
        <f>G6*I6</f>
        <v>0</v>
      </c>
      <c r="L6" s="365">
        <f>算定報告様式②!Z6</f>
        <v>0</v>
      </c>
      <c r="M6" s="195" t="s">
        <v>22</v>
      </c>
      <c r="N6" s="315">
        <f>算定報告様式②!AL6</f>
        <v>2.92</v>
      </c>
      <c r="O6" s="316" t="s">
        <v>391</v>
      </c>
      <c r="P6" s="317">
        <f>L6*N6</f>
        <v>0</v>
      </c>
      <c r="Q6" s="365">
        <f>算定報告様式②!AA6</f>
        <v>0</v>
      </c>
      <c r="R6" s="195" t="s">
        <v>22</v>
      </c>
      <c r="S6" s="315">
        <f>算定報告様式②!AL6</f>
        <v>2.92</v>
      </c>
      <c r="T6" s="316" t="s">
        <v>391</v>
      </c>
      <c r="U6" s="317">
        <f>Q6*S6</f>
        <v>0</v>
      </c>
      <c r="V6" s="365">
        <f>算定報告様式②!AB6</f>
        <v>0</v>
      </c>
      <c r="W6" s="195" t="s">
        <v>22</v>
      </c>
      <c r="X6" s="315">
        <f>算定報告様式②!AL6</f>
        <v>2.92</v>
      </c>
      <c r="Y6" s="316" t="s">
        <v>391</v>
      </c>
      <c r="Z6" s="317">
        <f>V6*X6</f>
        <v>0</v>
      </c>
      <c r="AA6" s="365">
        <f>算定報告様式②!AC6</f>
        <v>0</v>
      </c>
      <c r="AB6" s="195" t="s">
        <v>22</v>
      </c>
      <c r="AC6" s="315">
        <f>算定報告様式②!AL6</f>
        <v>2.92</v>
      </c>
      <c r="AD6" s="316" t="s">
        <v>391</v>
      </c>
      <c r="AE6" s="317">
        <f>AA6*AC6</f>
        <v>0</v>
      </c>
      <c r="AF6" s="365">
        <f>算定報告様式②!AD6</f>
        <v>0</v>
      </c>
      <c r="AG6" s="195" t="s">
        <v>22</v>
      </c>
      <c r="AH6" s="315">
        <f>算定報告様式②!AL6</f>
        <v>2.92</v>
      </c>
      <c r="AI6" s="316" t="s">
        <v>391</v>
      </c>
      <c r="AJ6" s="317">
        <f>AF6*AH6</f>
        <v>0</v>
      </c>
      <c r="AK6" s="365">
        <f>算定報告様式②!AE6</f>
        <v>0</v>
      </c>
      <c r="AL6" s="195" t="s">
        <v>22</v>
      </c>
      <c r="AM6" s="315">
        <f>算定報告様式②!AL6</f>
        <v>2.92</v>
      </c>
      <c r="AN6" s="316" t="s">
        <v>391</v>
      </c>
      <c r="AO6" s="317">
        <f>AK6*AM6</f>
        <v>0</v>
      </c>
      <c r="AP6" s="365">
        <f>算定報告様式②!AF6</f>
        <v>0</v>
      </c>
      <c r="AQ6" s="195" t="s">
        <v>22</v>
      </c>
      <c r="AR6" s="315">
        <f>算定報告様式②!AL6</f>
        <v>2.92</v>
      </c>
      <c r="AS6" s="316" t="s">
        <v>391</v>
      </c>
      <c r="AT6" s="317">
        <f>AP6*AR6</f>
        <v>0</v>
      </c>
      <c r="AU6" s="365">
        <f>算定報告様式②!AG6</f>
        <v>0</v>
      </c>
      <c r="AV6" s="195" t="s">
        <v>22</v>
      </c>
      <c r="AW6" s="315">
        <f>算定報告様式②!AL6</f>
        <v>2.92</v>
      </c>
      <c r="AX6" s="316" t="s">
        <v>391</v>
      </c>
      <c r="AY6" s="317">
        <f>AU6*AW6</f>
        <v>0</v>
      </c>
      <c r="AZ6" s="365">
        <f>算定報告様式②!AH6</f>
        <v>0</v>
      </c>
      <c r="BA6" s="195" t="s">
        <v>22</v>
      </c>
      <c r="BB6" s="315">
        <f>算定報告様式②!AL6</f>
        <v>2.92</v>
      </c>
      <c r="BC6" s="316" t="s">
        <v>391</v>
      </c>
      <c r="BD6" s="317">
        <f t="shared" ref="BD6:BD39" si="0">AZ6*BB6</f>
        <v>0</v>
      </c>
      <c r="BE6" s="365">
        <f>算定報告様式②!AI6</f>
        <v>0</v>
      </c>
      <c r="BF6" s="195" t="s">
        <v>22</v>
      </c>
      <c r="BG6" s="315">
        <f>算定報告様式②!AL6</f>
        <v>2.92</v>
      </c>
      <c r="BH6" s="316" t="s">
        <v>391</v>
      </c>
      <c r="BI6" s="317">
        <f t="shared" ref="BI6:BI39" si="1">BE6*BG6</f>
        <v>0</v>
      </c>
      <c r="BJ6" s="365">
        <f>算定報告様式②!AJ6</f>
        <v>0</v>
      </c>
      <c r="BK6" s="195" t="s">
        <v>22</v>
      </c>
      <c r="BL6" s="315">
        <f>算定報告様式②!AL6</f>
        <v>2.92</v>
      </c>
      <c r="BM6" s="316" t="s">
        <v>391</v>
      </c>
      <c r="BN6" s="317">
        <f t="shared" ref="BN6:BN39" si="2">BJ6*BL6</f>
        <v>0</v>
      </c>
      <c r="BO6" s="365">
        <f>算定報告様式②!AK6</f>
        <v>0</v>
      </c>
      <c r="BP6" s="195" t="s">
        <v>22</v>
      </c>
      <c r="BQ6" s="315">
        <f>算定報告様式②!AL6</f>
        <v>2.92</v>
      </c>
      <c r="BR6" s="316" t="s">
        <v>391</v>
      </c>
      <c r="BS6" s="317">
        <f t="shared" ref="BS6:BS39" si="3">BO6*BQ6</f>
        <v>0</v>
      </c>
    </row>
    <row r="7" spans="2:71" ht="28.5" customHeight="1">
      <c r="B7" s="126"/>
      <c r="C7" s="642"/>
      <c r="D7" s="696"/>
      <c r="E7" s="597" t="s">
        <v>51</v>
      </c>
      <c r="F7" s="694"/>
      <c r="G7" s="366">
        <f>算定報告様式②!Y7</f>
        <v>0</v>
      </c>
      <c r="H7" s="204" t="s">
        <v>22</v>
      </c>
      <c r="I7" s="318">
        <f>算定報告様式②!AL7</f>
        <v>2.29</v>
      </c>
      <c r="J7" s="319" t="s">
        <v>391</v>
      </c>
      <c r="K7" s="320">
        <f>G7*I7</f>
        <v>0</v>
      </c>
      <c r="L7" s="366">
        <f>算定報告様式②!Z7</f>
        <v>0</v>
      </c>
      <c r="M7" s="204" t="s">
        <v>22</v>
      </c>
      <c r="N7" s="318">
        <f>算定報告様式②!AL7</f>
        <v>2.29</v>
      </c>
      <c r="O7" s="319" t="s">
        <v>391</v>
      </c>
      <c r="P7" s="320">
        <f>L7*N7</f>
        <v>0</v>
      </c>
      <c r="Q7" s="366">
        <f>算定報告様式②!AA7</f>
        <v>0</v>
      </c>
      <c r="R7" s="204" t="s">
        <v>22</v>
      </c>
      <c r="S7" s="318">
        <f>算定報告様式②!AL7</f>
        <v>2.29</v>
      </c>
      <c r="T7" s="319" t="s">
        <v>391</v>
      </c>
      <c r="U7" s="320">
        <f>Q7*S7</f>
        <v>0</v>
      </c>
      <c r="V7" s="366">
        <f>算定報告様式②!AB7</f>
        <v>0</v>
      </c>
      <c r="W7" s="204" t="s">
        <v>22</v>
      </c>
      <c r="X7" s="318">
        <f>算定報告様式②!AL7</f>
        <v>2.29</v>
      </c>
      <c r="Y7" s="319" t="s">
        <v>391</v>
      </c>
      <c r="Z7" s="320">
        <f>V7*X7</f>
        <v>0</v>
      </c>
      <c r="AA7" s="366">
        <f>算定報告様式②!AC7</f>
        <v>0</v>
      </c>
      <c r="AB7" s="204" t="s">
        <v>22</v>
      </c>
      <c r="AC7" s="318">
        <f>算定報告様式②!AL7</f>
        <v>2.29</v>
      </c>
      <c r="AD7" s="319" t="s">
        <v>391</v>
      </c>
      <c r="AE7" s="320">
        <f>AA7*AC7</f>
        <v>0</v>
      </c>
      <c r="AF7" s="366">
        <f>算定報告様式②!AD7</f>
        <v>0</v>
      </c>
      <c r="AG7" s="204" t="s">
        <v>22</v>
      </c>
      <c r="AH7" s="318">
        <f>算定報告様式②!AL7</f>
        <v>2.29</v>
      </c>
      <c r="AI7" s="319" t="s">
        <v>391</v>
      </c>
      <c r="AJ7" s="320">
        <f>AF7*AH7</f>
        <v>0</v>
      </c>
      <c r="AK7" s="366">
        <f>算定報告様式②!AE7</f>
        <v>0</v>
      </c>
      <c r="AL7" s="204" t="s">
        <v>22</v>
      </c>
      <c r="AM7" s="318">
        <f>算定報告様式②!AL7</f>
        <v>2.29</v>
      </c>
      <c r="AN7" s="319" t="s">
        <v>391</v>
      </c>
      <c r="AO7" s="320">
        <f>AK7*AM7</f>
        <v>0</v>
      </c>
      <c r="AP7" s="366">
        <f>算定報告様式②!AF7</f>
        <v>0</v>
      </c>
      <c r="AQ7" s="204" t="s">
        <v>22</v>
      </c>
      <c r="AR7" s="318">
        <f>算定報告様式②!AL7</f>
        <v>2.29</v>
      </c>
      <c r="AS7" s="319" t="s">
        <v>391</v>
      </c>
      <c r="AT7" s="320">
        <f>AP7*AR7</f>
        <v>0</v>
      </c>
      <c r="AU7" s="366">
        <f>算定報告様式②!AG7</f>
        <v>0</v>
      </c>
      <c r="AV7" s="204" t="s">
        <v>22</v>
      </c>
      <c r="AW7" s="318">
        <f>算定報告様式②!AL7</f>
        <v>2.29</v>
      </c>
      <c r="AX7" s="319" t="s">
        <v>391</v>
      </c>
      <c r="AY7" s="320">
        <f>AU7*AW7</f>
        <v>0</v>
      </c>
      <c r="AZ7" s="366">
        <f>算定報告様式②!AH7</f>
        <v>0</v>
      </c>
      <c r="BA7" s="204" t="s">
        <v>22</v>
      </c>
      <c r="BB7" s="318">
        <f>算定報告様式②!AL7</f>
        <v>2.29</v>
      </c>
      <c r="BC7" s="319" t="s">
        <v>391</v>
      </c>
      <c r="BD7" s="320">
        <f t="shared" si="0"/>
        <v>0</v>
      </c>
      <c r="BE7" s="366">
        <f>算定報告様式②!AI7</f>
        <v>0</v>
      </c>
      <c r="BF7" s="204" t="s">
        <v>22</v>
      </c>
      <c r="BG7" s="318">
        <f>算定報告様式②!AL7</f>
        <v>2.29</v>
      </c>
      <c r="BH7" s="319" t="s">
        <v>391</v>
      </c>
      <c r="BI7" s="320">
        <f t="shared" si="1"/>
        <v>0</v>
      </c>
      <c r="BJ7" s="366">
        <f>算定報告様式②!AJ7</f>
        <v>0</v>
      </c>
      <c r="BK7" s="204" t="s">
        <v>22</v>
      </c>
      <c r="BL7" s="318">
        <f>算定報告様式②!AL7</f>
        <v>2.29</v>
      </c>
      <c r="BM7" s="319" t="s">
        <v>391</v>
      </c>
      <c r="BN7" s="320">
        <f t="shared" si="2"/>
        <v>0</v>
      </c>
      <c r="BO7" s="366">
        <f>算定報告様式②!AK7</f>
        <v>0</v>
      </c>
      <c r="BP7" s="204" t="s">
        <v>22</v>
      </c>
      <c r="BQ7" s="318">
        <f>算定報告様式②!AL7</f>
        <v>2.29</v>
      </c>
      <c r="BR7" s="319" t="s">
        <v>391</v>
      </c>
      <c r="BS7" s="320">
        <f t="shared" si="3"/>
        <v>0</v>
      </c>
    </row>
    <row r="8" spans="2:71" ht="28.5" customHeight="1">
      <c r="B8" s="126"/>
      <c r="C8" s="642"/>
      <c r="D8" s="696"/>
      <c r="E8" s="597" t="s">
        <v>52</v>
      </c>
      <c r="F8" s="694"/>
      <c r="G8" s="366">
        <f>算定報告様式②!Y8</f>
        <v>0</v>
      </c>
      <c r="H8" s="204" t="s">
        <v>22</v>
      </c>
      <c r="I8" s="318">
        <f>算定報告様式②!AL8</f>
        <v>1.77</v>
      </c>
      <c r="J8" s="319" t="s">
        <v>391</v>
      </c>
      <c r="K8" s="320">
        <f t="shared" ref="K8:K39" si="4">G8*I8</f>
        <v>0</v>
      </c>
      <c r="L8" s="366">
        <f>算定報告様式②!Z8</f>
        <v>0</v>
      </c>
      <c r="M8" s="204" t="s">
        <v>22</v>
      </c>
      <c r="N8" s="318">
        <f>算定報告様式②!AL8</f>
        <v>1.77</v>
      </c>
      <c r="O8" s="319" t="s">
        <v>391</v>
      </c>
      <c r="P8" s="320">
        <f t="shared" ref="P8:P39" si="5">L8*N8</f>
        <v>0</v>
      </c>
      <c r="Q8" s="366">
        <f>算定報告様式②!AA8</f>
        <v>0</v>
      </c>
      <c r="R8" s="204" t="s">
        <v>22</v>
      </c>
      <c r="S8" s="318">
        <f>算定報告様式②!AL8</f>
        <v>1.77</v>
      </c>
      <c r="T8" s="319" t="s">
        <v>391</v>
      </c>
      <c r="U8" s="320">
        <f t="shared" ref="U8:U39" si="6">Q8*S8</f>
        <v>0</v>
      </c>
      <c r="V8" s="366">
        <f>算定報告様式②!AB8</f>
        <v>0</v>
      </c>
      <c r="W8" s="204" t="s">
        <v>22</v>
      </c>
      <c r="X8" s="318">
        <f>算定報告様式②!AL8</f>
        <v>1.77</v>
      </c>
      <c r="Y8" s="319" t="s">
        <v>391</v>
      </c>
      <c r="Z8" s="320">
        <f t="shared" ref="Z8:Z39" si="7">V8*X8</f>
        <v>0</v>
      </c>
      <c r="AA8" s="366">
        <f>算定報告様式②!AC8</f>
        <v>0</v>
      </c>
      <c r="AB8" s="204" t="s">
        <v>22</v>
      </c>
      <c r="AC8" s="318">
        <f>算定報告様式②!AL8</f>
        <v>1.77</v>
      </c>
      <c r="AD8" s="319" t="s">
        <v>391</v>
      </c>
      <c r="AE8" s="320">
        <f t="shared" ref="AE8:AE39" si="8">AA8*AC8</f>
        <v>0</v>
      </c>
      <c r="AF8" s="366">
        <f>算定報告様式②!AD8</f>
        <v>0</v>
      </c>
      <c r="AG8" s="204" t="s">
        <v>22</v>
      </c>
      <c r="AH8" s="318">
        <f>算定報告様式②!AL8</f>
        <v>1.77</v>
      </c>
      <c r="AI8" s="319" t="s">
        <v>391</v>
      </c>
      <c r="AJ8" s="320">
        <f t="shared" ref="AJ8:AJ39" si="9">AF8*AH8</f>
        <v>0</v>
      </c>
      <c r="AK8" s="366">
        <f>算定報告様式②!AE8</f>
        <v>0</v>
      </c>
      <c r="AL8" s="204" t="s">
        <v>22</v>
      </c>
      <c r="AM8" s="318">
        <f>算定報告様式②!AL8</f>
        <v>1.77</v>
      </c>
      <c r="AN8" s="319" t="s">
        <v>391</v>
      </c>
      <c r="AO8" s="320">
        <f t="shared" ref="AO8:AO39" si="10">AK8*AM8</f>
        <v>0</v>
      </c>
      <c r="AP8" s="366">
        <f>算定報告様式②!AF8</f>
        <v>0</v>
      </c>
      <c r="AQ8" s="204" t="s">
        <v>22</v>
      </c>
      <c r="AR8" s="318">
        <f>算定報告様式②!AL8</f>
        <v>1.77</v>
      </c>
      <c r="AS8" s="319" t="s">
        <v>391</v>
      </c>
      <c r="AT8" s="320">
        <f t="shared" ref="AT8:AT39" si="11">AP8*AR8</f>
        <v>0</v>
      </c>
      <c r="AU8" s="366">
        <f>算定報告様式②!AG8</f>
        <v>0</v>
      </c>
      <c r="AV8" s="204" t="s">
        <v>22</v>
      </c>
      <c r="AW8" s="318">
        <f>算定報告様式②!AL8</f>
        <v>1.77</v>
      </c>
      <c r="AX8" s="319" t="s">
        <v>391</v>
      </c>
      <c r="AY8" s="320">
        <f t="shared" ref="AY8:AY39" si="12">AU8*AW8</f>
        <v>0</v>
      </c>
      <c r="AZ8" s="366">
        <f>算定報告様式②!AH8</f>
        <v>0</v>
      </c>
      <c r="BA8" s="204" t="s">
        <v>22</v>
      </c>
      <c r="BB8" s="318">
        <f>算定報告様式②!AL8</f>
        <v>1.77</v>
      </c>
      <c r="BC8" s="319" t="s">
        <v>391</v>
      </c>
      <c r="BD8" s="320">
        <f t="shared" si="0"/>
        <v>0</v>
      </c>
      <c r="BE8" s="366">
        <f>算定報告様式②!AI8</f>
        <v>0</v>
      </c>
      <c r="BF8" s="204" t="s">
        <v>22</v>
      </c>
      <c r="BG8" s="318">
        <f>算定報告様式②!AL8</f>
        <v>1.77</v>
      </c>
      <c r="BH8" s="319" t="s">
        <v>391</v>
      </c>
      <c r="BI8" s="320">
        <f t="shared" si="1"/>
        <v>0</v>
      </c>
      <c r="BJ8" s="366">
        <f>算定報告様式②!AJ8</f>
        <v>0</v>
      </c>
      <c r="BK8" s="204" t="s">
        <v>22</v>
      </c>
      <c r="BL8" s="318">
        <f>算定報告様式②!AL8</f>
        <v>1.77</v>
      </c>
      <c r="BM8" s="319" t="s">
        <v>391</v>
      </c>
      <c r="BN8" s="320">
        <f t="shared" si="2"/>
        <v>0</v>
      </c>
      <c r="BO8" s="366">
        <f>算定報告様式②!AK8</f>
        <v>0</v>
      </c>
      <c r="BP8" s="204" t="s">
        <v>22</v>
      </c>
      <c r="BQ8" s="318">
        <f>算定報告様式②!AL8</f>
        <v>1.77</v>
      </c>
      <c r="BR8" s="319" t="s">
        <v>391</v>
      </c>
      <c r="BS8" s="320">
        <f t="shared" si="3"/>
        <v>0</v>
      </c>
    </row>
    <row r="9" spans="2:71" ht="39.75" customHeight="1">
      <c r="B9" s="126"/>
      <c r="C9" s="642"/>
      <c r="D9" s="696"/>
      <c r="E9" s="703" t="s">
        <v>85</v>
      </c>
      <c r="F9" s="694"/>
      <c r="G9" s="366">
        <f>算定報告様式②!Y9</f>
        <v>0</v>
      </c>
      <c r="H9" s="204" t="s">
        <v>22</v>
      </c>
      <c r="I9" s="318">
        <f>算定報告様式②!AL9</f>
        <v>2.5499999999999998</v>
      </c>
      <c r="J9" s="319" t="s">
        <v>391</v>
      </c>
      <c r="K9" s="320">
        <f t="shared" si="4"/>
        <v>0</v>
      </c>
      <c r="L9" s="366">
        <f>算定報告様式②!Z9</f>
        <v>0</v>
      </c>
      <c r="M9" s="204" t="s">
        <v>22</v>
      </c>
      <c r="N9" s="318">
        <f>算定報告様式②!AL9</f>
        <v>2.5499999999999998</v>
      </c>
      <c r="O9" s="319" t="s">
        <v>391</v>
      </c>
      <c r="P9" s="320">
        <f t="shared" si="5"/>
        <v>0</v>
      </c>
      <c r="Q9" s="366">
        <f>算定報告様式②!AA9</f>
        <v>0</v>
      </c>
      <c r="R9" s="204" t="s">
        <v>22</v>
      </c>
      <c r="S9" s="318">
        <f>算定報告様式②!AL9</f>
        <v>2.5499999999999998</v>
      </c>
      <c r="T9" s="319" t="s">
        <v>391</v>
      </c>
      <c r="U9" s="320">
        <f t="shared" si="6"/>
        <v>0</v>
      </c>
      <c r="V9" s="366">
        <f>算定報告様式②!AB9</f>
        <v>0</v>
      </c>
      <c r="W9" s="204" t="s">
        <v>22</v>
      </c>
      <c r="X9" s="318">
        <f>算定報告様式②!AL9</f>
        <v>2.5499999999999998</v>
      </c>
      <c r="Y9" s="319" t="s">
        <v>391</v>
      </c>
      <c r="Z9" s="320">
        <f t="shared" si="7"/>
        <v>0</v>
      </c>
      <c r="AA9" s="366">
        <f>算定報告様式②!AC9</f>
        <v>0</v>
      </c>
      <c r="AB9" s="204" t="s">
        <v>22</v>
      </c>
      <c r="AC9" s="318">
        <f>算定報告様式②!AL9</f>
        <v>2.5499999999999998</v>
      </c>
      <c r="AD9" s="319" t="s">
        <v>391</v>
      </c>
      <c r="AE9" s="320">
        <f t="shared" si="8"/>
        <v>0</v>
      </c>
      <c r="AF9" s="366">
        <f>算定報告様式②!AD9</f>
        <v>0</v>
      </c>
      <c r="AG9" s="204" t="s">
        <v>22</v>
      </c>
      <c r="AH9" s="318">
        <f>算定報告様式②!AL9</f>
        <v>2.5499999999999998</v>
      </c>
      <c r="AI9" s="319" t="s">
        <v>391</v>
      </c>
      <c r="AJ9" s="320">
        <f t="shared" si="9"/>
        <v>0</v>
      </c>
      <c r="AK9" s="366">
        <f>算定報告様式②!AE9</f>
        <v>0</v>
      </c>
      <c r="AL9" s="204" t="s">
        <v>22</v>
      </c>
      <c r="AM9" s="318">
        <f>算定報告様式②!AL9</f>
        <v>2.5499999999999998</v>
      </c>
      <c r="AN9" s="319" t="s">
        <v>391</v>
      </c>
      <c r="AO9" s="320">
        <f t="shared" si="10"/>
        <v>0</v>
      </c>
      <c r="AP9" s="366">
        <f>算定報告様式②!AF9</f>
        <v>0</v>
      </c>
      <c r="AQ9" s="204" t="s">
        <v>22</v>
      </c>
      <c r="AR9" s="318">
        <f>算定報告様式②!AL9</f>
        <v>2.5499999999999998</v>
      </c>
      <c r="AS9" s="319" t="s">
        <v>391</v>
      </c>
      <c r="AT9" s="320">
        <f t="shared" si="11"/>
        <v>0</v>
      </c>
      <c r="AU9" s="366">
        <f>算定報告様式②!AG9</f>
        <v>0</v>
      </c>
      <c r="AV9" s="204" t="s">
        <v>22</v>
      </c>
      <c r="AW9" s="318">
        <f>算定報告様式②!AL9</f>
        <v>2.5499999999999998</v>
      </c>
      <c r="AX9" s="319" t="s">
        <v>391</v>
      </c>
      <c r="AY9" s="320">
        <f t="shared" si="12"/>
        <v>0</v>
      </c>
      <c r="AZ9" s="366">
        <f>算定報告様式②!AH9</f>
        <v>0</v>
      </c>
      <c r="BA9" s="204" t="s">
        <v>22</v>
      </c>
      <c r="BB9" s="318">
        <f>算定報告様式②!AL9</f>
        <v>2.5499999999999998</v>
      </c>
      <c r="BC9" s="319" t="s">
        <v>391</v>
      </c>
      <c r="BD9" s="320">
        <f t="shared" si="0"/>
        <v>0</v>
      </c>
      <c r="BE9" s="366">
        <f>算定報告様式②!AI9</f>
        <v>0</v>
      </c>
      <c r="BF9" s="204" t="s">
        <v>22</v>
      </c>
      <c r="BG9" s="318">
        <f>算定報告様式②!AL9</f>
        <v>2.5499999999999998</v>
      </c>
      <c r="BH9" s="319" t="s">
        <v>391</v>
      </c>
      <c r="BI9" s="320">
        <f t="shared" si="1"/>
        <v>0</v>
      </c>
      <c r="BJ9" s="366">
        <f>算定報告様式②!AJ9</f>
        <v>0</v>
      </c>
      <c r="BK9" s="204" t="s">
        <v>22</v>
      </c>
      <c r="BL9" s="318">
        <f>算定報告様式②!AL9</f>
        <v>2.5499999999999998</v>
      </c>
      <c r="BM9" s="319" t="s">
        <v>391</v>
      </c>
      <c r="BN9" s="320">
        <f t="shared" si="2"/>
        <v>0</v>
      </c>
      <c r="BO9" s="366">
        <f>算定報告様式②!AK9</f>
        <v>0</v>
      </c>
      <c r="BP9" s="204" t="s">
        <v>22</v>
      </c>
      <c r="BQ9" s="318">
        <f>算定報告様式②!AL9</f>
        <v>2.5499999999999998</v>
      </c>
      <c r="BR9" s="319" t="s">
        <v>391</v>
      </c>
      <c r="BS9" s="320">
        <f t="shared" si="3"/>
        <v>0</v>
      </c>
    </row>
    <row r="10" spans="2:71" ht="28.5" customHeight="1">
      <c r="B10" s="126"/>
      <c r="C10" s="642"/>
      <c r="D10" s="696"/>
      <c r="E10" s="597" t="s">
        <v>53</v>
      </c>
      <c r="F10" s="694"/>
      <c r="G10" s="366">
        <f>算定報告様式②!Y10</f>
        <v>0</v>
      </c>
      <c r="H10" s="204" t="s">
        <v>22</v>
      </c>
      <c r="I10" s="318">
        <f>算定報告様式②!AL10</f>
        <v>2.69</v>
      </c>
      <c r="J10" s="319" t="s">
        <v>391</v>
      </c>
      <c r="K10" s="320">
        <f t="shared" si="4"/>
        <v>0</v>
      </c>
      <c r="L10" s="366">
        <f>算定報告様式②!Z10</f>
        <v>0</v>
      </c>
      <c r="M10" s="204" t="s">
        <v>22</v>
      </c>
      <c r="N10" s="318">
        <f>算定報告様式②!AL10</f>
        <v>2.69</v>
      </c>
      <c r="O10" s="319" t="s">
        <v>391</v>
      </c>
      <c r="P10" s="320">
        <f t="shared" si="5"/>
        <v>0</v>
      </c>
      <c r="Q10" s="366">
        <f>算定報告様式②!AA10</f>
        <v>0</v>
      </c>
      <c r="R10" s="204" t="s">
        <v>22</v>
      </c>
      <c r="S10" s="318">
        <f>算定報告様式②!AL10</f>
        <v>2.69</v>
      </c>
      <c r="T10" s="319" t="s">
        <v>391</v>
      </c>
      <c r="U10" s="320">
        <f t="shared" si="6"/>
        <v>0</v>
      </c>
      <c r="V10" s="366">
        <f>算定報告様式②!AB10</f>
        <v>0</v>
      </c>
      <c r="W10" s="204" t="s">
        <v>22</v>
      </c>
      <c r="X10" s="318">
        <f>算定報告様式②!AL10</f>
        <v>2.69</v>
      </c>
      <c r="Y10" s="319" t="s">
        <v>391</v>
      </c>
      <c r="Z10" s="320">
        <f t="shared" si="7"/>
        <v>0</v>
      </c>
      <c r="AA10" s="366">
        <f>算定報告様式②!AC10</f>
        <v>0</v>
      </c>
      <c r="AB10" s="204" t="s">
        <v>22</v>
      </c>
      <c r="AC10" s="318">
        <f>算定報告様式②!AL10</f>
        <v>2.69</v>
      </c>
      <c r="AD10" s="319" t="s">
        <v>391</v>
      </c>
      <c r="AE10" s="320">
        <f t="shared" si="8"/>
        <v>0</v>
      </c>
      <c r="AF10" s="366">
        <f>算定報告様式②!AD10</f>
        <v>0</v>
      </c>
      <c r="AG10" s="204" t="s">
        <v>22</v>
      </c>
      <c r="AH10" s="318">
        <f>算定報告様式②!AL10</f>
        <v>2.69</v>
      </c>
      <c r="AI10" s="319" t="s">
        <v>391</v>
      </c>
      <c r="AJ10" s="320">
        <f t="shared" si="9"/>
        <v>0</v>
      </c>
      <c r="AK10" s="366">
        <f>算定報告様式②!AE10</f>
        <v>0</v>
      </c>
      <c r="AL10" s="204" t="s">
        <v>22</v>
      </c>
      <c r="AM10" s="318">
        <f>算定報告様式②!AL10</f>
        <v>2.69</v>
      </c>
      <c r="AN10" s="319" t="s">
        <v>391</v>
      </c>
      <c r="AO10" s="320">
        <f t="shared" si="10"/>
        <v>0</v>
      </c>
      <c r="AP10" s="366">
        <f>算定報告様式②!AF10</f>
        <v>0</v>
      </c>
      <c r="AQ10" s="204" t="s">
        <v>22</v>
      </c>
      <c r="AR10" s="318">
        <f>算定報告様式②!AL10</f>
        <v>2.69</v>
      </c>
      <c r="AS10" s="319" t="s">
        <v>391</v>
      </c>
      <c r="AT10" s="320">
        <f t="shared" si="11"/>
        <v>0</v>
      </c>
      <c r="AU10" s="366">
        <f>算定報告様式②!AG10</f>
        <v>0</v>
      </c>
      <c r="AV10" s="204" t="s">
        <v>22</v>
      </c>
      <c r="AW10" s="318">
        <f>算定報告様式②!AL10</f>
        <v>2.69</v>
      </c>
      <c r="AX10" s="319" t="s">
        <v>391</v>
      </c>
      <c r="AY10" s="320">
        <f t="shared" si="12"/>
        <v>0</v>
      </c>
      <c r="AZ10" s="366">
        <f>算定報告様式②!AH10</f>
        <v>0</v>
      </c>
      <c r="BA10" s="204" t="s">
        <v>22</v>
      </c>
      <c r="BB10" s="318">
        <f>算定報告様式②!AL10</f>
        <v>2.69</v>
      </c>
      <c r="BC10" s="319" t="s">
        <v>391</v>
      </c>
      <c r="BD10" s="320">
        <f t="shared" si="0"/>
        <v>0</v>
      </c>
      <c r="BE10" s="366">
        <f>算定報告様式②!AI10</f>
        <v>0</v>
      </c>
      <c r="BF10" s="204" t="s">
        <v>22</v>
      </c>
      <c r="BG10" s="318">
        <f>算定報告様式②!AL10</f>
        <v>2.69</v>
      </c>
      <c r="BH10" s="319" t="s">
        <v>391</v>
      </c>
      <c r="BI10" s="320">
        <f t="shared" si="1"/>
        <v>0</v>
      </c>
      <c r="BJ10" s="366">
        <f>算定報告様式②!AJ10</f>
        <v>0</v>
      </c>
      <c r="BK10" s="204" t="s">
        <v>22</v>
      </c>
      <c r="BL10" s="318">
        <f>算定報告様式②!AL10</f>
        <v>2.69</v>
      </c>
      <c r="BM10" s="319" t="s">
        <v>391</v>
      </c>
      <c r="BN10" s="320">
        <f t="shared" si="2"/>
        <v>0</v>
      </c>
      <c r="BO10" s="366">
        <f>算定報告様式②!AK10</f>
        <v>0</v>
      </c>
      <c r="BP10" s="204" t="s">
        <v>22</v>
      </c>
      <c r="BQ10" s="318">
        <f>算定報告様式②!AL10</f>
        <v>2.69</v>
      </c>
      <c r="BR10" s="319" t="s">
        <v>391</v>
      </c>
      <c r="BS10" s="320">
        <f t="shared" si="3"/>
        <v>0</v>
      </c>
    </row>
    <row r="11" spans="2:71" ht="28.5" customHeight="1">
      <c r="B11" s="126"/>
      <c r="C11" s="642"/>
      <c r="D11" s="696"/>
      <c r="E11" s="597" t="s">
        <v>54</v>
      </c>
      <c r="F11" s="694"/>
      <c r="G11" s="366">
        <f>算定報告様式②!Y11</f>
        <v>0</v>
      </c>
      <c r="H11" s="204" t="s">
        <v>22</v>
      </c>
      <c r="I11" s="318">
        <f>算定報告様式②!AL11</f>
        <v>1.57</v>
      </c>
      <c r="J11" s="319" t="s">
        <v>391</v>
      </c>
      <c r="K11" s="320">
        <f t="shared" si="4"/>
        <v>0</v>
      </c>
      <c r="L11" s="366">
        <f>算定報告様式②!Z11</f>
        <v>0</v>
      </c>
      <c r="M11" s="204" t="s">
        <v>22</v>
      </c>
      <c r="N11" s="318">
        <f>算定報告様式②!AL11</f>
        <v>1.57</v>
      </c>
      <c r="O11" s="319" t="s">
        <v>391</v>
      </c>
      <c r="P11" s="320">
        <f t="shared" si="5"/>
        <v>0</v>
      </c>
      <c r="Q11" s="366">
        <f>算定報告様式②!AA11</f>
        <v>0</v>
      </c>
      <c r="R11" s="204" t="s">
        <v>22</v>
      </c>
      <c r="S11" s="318">
        <f>算定報告様式②!AL11</f>
        <v>1.57</v>
      </c>
      <c r="T11" s="319" t="s">
        <v>391</v>
      </c>
      <c r="U11" s="320">
        <f t="shared" si="6"/>
        <v>0</v>
      </c>
      <c r="V11" s="366">
        <f>算定報告様式②!AB11</f>
        <v>0</v>
      </c>
      <c r="W11" s="204" t="s">
        <v>22</v>
      </c>
      <c r="X11" s="318">
        <f>算定報告様式②!AL11</f>
        <v>1.57</v>
      </c>
      <c r="Y11" s="319" t="s">
        <v>391</v>
      </c>
      <c r="Z11" s="320">
        <f t="shared" si="7"/>
        <v>0</v>
      </c>
      <c r="AA11" s="366">
        <f>算定報告様式②!AC11</f>
        <v>0</v>
      </c>
      <c r="AB11" s="204" t="s">
        <v>22</v>
      </c>
      <c r="AC11" s="318">
        <f>算定報告様式②!AL11</f>
        <v>1.57</v>
      </c>
      <c r="AD11" s="319" t="s">
        <v>391</v>
      </c>
      <c r="AE11" s="320">
        <f t="shared" si="8"/>
        <v>0</v>
      </c>
      <c r="AF11" s="366">
        <f>算定報告様式②!AD11</f>
        <v>0</v>
      </c>
      <c r="AG11" s="204" t="s">
        <v>22</v>
      </c>
      <c r="AH11" s="318">
        <f>算定報告様式②!AL11</f>
        <v>1.57</v>
      </c>
      <c r="AI11" s="319" t="s">
        <v>391</v>
      </c>
      <c r="AJ11" s="320">
        <f t="shared" si="9"/>
        <v>0</v>
      </c>
      <c r="AK11" s="366">
        <f>算定報告様式②!AE11</f>
        <v>0</v>
      </c>
      <c r="AL11" s="204" t="s">
        <v>22</v>
      </c>
      <c r="AM11" s="318">
        <f>算定報告様式②!AL11</f>
        <v>1.57</v>
      </c>
      <c r="AN11" s="319" t="s">
        <v>391</v>
      </c>
      <c r="AO11" s="320">
        <f t="shared" si="10"/>
        <v>0</v>
      </c>
      <c r="AP11" s="366">
        <f>算定報告様式②!AF11</f>
        <v>0</v>
      </c>
      <c r="AQ11" s="204" t="s">
        <v>22</v>
      </c>
      <c r="AR11" s="318">
        <f>算定報告様式②!AL11</f>
        <v>1.57</v>
      </c>
      <c r="AS11" s="319" t="s">
        <v>391</v>
      </c>
      <c r="AT11" s="320">
        <f t="shared" si="11"/>
        <v>0</v>
      </c>
      <c r="AU11" s="366">
        <f>算定報告様式②!AG11</f>
        <v>0</v>
      </c>
      <c r="AV11" s="204" t="s">
        <v>22</v>
      </c>
      <c r="AW11" s="318">
        <f>算定報告様式②!AL11</f>
        <v>1.57</v>
      </c>
      <c r="AX11" s="319" t="s">
        <v>391</v>
      </c>
      <c r="AY11" s="320">
        <f t="shared" si="12"/>
        <v>0</v>
      </c>
      <c r="AZ11" s="366">
        <f>算定報告様式②!AH11</f>
        <v>0</v>
      </c>
      <c r="BA11" s="204" t="s">
        <v>22</v>
      </c>
      <c r="BB11" s="318">
        <f>算定報告様式②!AL11</f>
        <v>1.57</v>
      </c>
      <c r="BC11" s="319" t="s">
        <v>391</v>
      </c>
      <c r="BD11" s="320">
        <f t="shared" si="0"/>
        <v>0</v>
      </c>
      <c r="BE11" s="366">
        <f>算定報告様式②!AI11</f>
        <v>0</v>
      </c>
      <c r="BF11" s="204" t="s">
        <v>22</v>
      </c>
      <c r="BG11" s="318">
        <f>算定報告様式②!AL11</f>
        <v>1.57</v>
      </c>
      <c r="BH11" s="319" t="s">
        <v>391</v>
      </c>
      <c r="BI11" s="320">
        <f t="shared" si="1"/>
        <v>0</v>
      </c>
      <c r="BJ11" s="366">
        <f>算定報告様式②!AJ11</f>
        <v>0</v>
      </c>
      <c r="BK11" s="204" t="s">
        <v>22</v>
      </c>
      <c r="BL11" s="318">
        <f>算定報告様式②!AL11</f>
        <v>1.57</v>
      </c>
      <c r="BM11" s="319" t="s">
        <v>391</v>
      </c>
      <c r="BN11" s="320">
        <f t="shared" si="2"/>
        <v>0</v>
      </c>
      <c r="BO11" s="366">
        <f>算定報告様式②!AK11</f>
        <v>0</v>
      </c>
      <c r="BP11" s="204" t="s">
        <v>22</v>
      </c>
      <c r="BQ11" s="318">
        <f>算定報告様式②!AL11</f>
        <v>1.57</v>
      </c>
      <c r="BR11" s="319" t="s">
        <v>391</v>
      </c>
      <c r="BS11" s="320">
        <f t="shared" si="3"/>
        <v>0</v>
      </c>
    </row>
    <row r="12" spans="2:71" ht="28.5" customHeight="1">
      <c r="B12" s="126"/>
      <c r="C12" s="642"/>
      <c r="D12" s="697"/>
      <c r="E12" s="597" t="s">
        <v>55</v>
      </c>
      <c r="F12" s="694"/>
      <c r="G12" s="366">
        <f>算定報告様式②!Y12</f>
        <v>0</v>
      </c>
      <c r="H12" s="204" t="s">
        <v>22</v>
      </c>
      <c r="I12" s="321">
        <f>算定報告様式②!AL12</f>
        <v>0.75900000000000001</v>
      </c>
      <c r="J12" s="319" t="s">
        <v>391</v>
      </c>
      <c r="K12" s="320">
        <f t="shared" si="4"/>
        <v>0</v>
      </c>
      <c r="L12" s="366">
        <f>算定報告様式②!Z12</f>
        <v>0</v>
      </c>
      <c r="M12" s="204" t="s">
        <v>22</v>
      </c>
      <c r="N12" s="321">
        <f>算定報告様式②!AL12</f>
        <v>0.75900000000000001</v>
      </c>
      <c r="O12" s="319" t="s">
        <v>391</v>
      </c>
      <c r="P12" s="320">
        <f t="shared" si="5"/>
        <v>0</v>
      </c>
      <c r="Q12" s="366">
        <f>算定報告様式②!AA12</f>
        <v>0</v>
      </c>
      <c r="R12" s="204" t="s">
        <v>22</v>
      </c>
      <c r="S12" s="321">
        <f>算定報告様式②!AL12</f>
        <v>0.75900000000000001</v>
      </c>
      <c r="T12" s="319" t="s">
        <v>391</v>
      </c>
      <c r="U12" s="320">
        <f t="shared" si="6"/>
        <v>0</v>
      </c>
      <c r="V12" s="366">
        <f>算定報告様式②!AB12</f>
        <v>0</v>
      </c>
      <c r="W12" s="204" t="s">
        <v>22</v>
      </c>
      <c r="X12" s="321">
        <f>算定報告様式②!AL12</f>
        <v>0.75900000000000001</v>
      </c>
      <c r="Y12" s="319" t="s">
        <v>391</v>
      </c>
      <c r="Z12" s="320">
        <f t="shared" si="7"/>
        <v>0</v>
      </c>
      <c r="AA12" s="366">
        <f>算定報告様式②!AC12</f>
        <v>0</v>
      </c>
      <c r="AB12" s="204" t="s">
        <v>22</v>
      </c>
      <c r="AC12" s="321">
        <f>算定報告様式②!AL12</f>
        <v>0.75900000000000001</v>
      </c>
      <c r="AD12" s="319" t="s">
        <v>391</v>
      </c>
      <c r="AE12" s="320">
        <f t="shared" si="8"/>
        <v>0</v>
      </c>
      <c r="AF12" s="366">
        <f>算定報告様式②!AD12</f>
        <v>0</v>
      </c>
      <c r="AG12" s="204" t="s">
        <v>22</v>
      </c>
      <c r="AH12" s="321">
        <f>算定報告様式②!AL12</f>
        <v>0.75900000000000001</v>
      </c>
      <c r="AI12" s="319" t="s">
        <v>391</v>
      </c>
      <c r="AJ12" s="320">
        <f t="shared" si="9"/>
        <v>0</v>
      </c>
      <c r="AK12" s="366">
        <f>算定報告様式②!AE12</f>
        <v>0</v>
      </c>
      <c r="AL12" s="204" t="s">
        <v>22</v>
      </c>
      <c r="AM12" s="321">
        <f>算定報告様式②!AL12</f>
        <v>0.75900000000000001</v>
      </c>
      <c r="AN12" s="319" t="s">
        <v>391</v>
      </c>
      <c r="AO12" s="320">
        <f t="shared" si="10"/>
        <v>0</v>
      </c>
      <c r="AP12" s="366">
        <f>算定報告様式②!AF12</f>
        <v>0</v>
      </c>
      <c r="AQ12" s="204" t="s">
        <v>22</v>
      </c>
      <c r="AR12" s="321">
        <f>算定報告様式②!AL12</f>
        <v>0.75900000000000001</v>
      </c>
      <c r="AS12" s="319" t="s">
        <v>391</v>
      </c>
      <c r="AT12" s="320">
        <f t="shared" si="11"/>
        <v>0</v>
      </c>
      <c r="AU12" s="366">
        <f>算定報告様式②!AG12</f>
        <v>0</v>
      </c>
      <c r="AV12" s="204" t="s">
        <v>22</v>
      </c>
      <c r="AW12" s="321">
        <f>算定報告様式②!AL12</f>
        <v>0.75900000000000001</v>
      </c>
      <c r="AX12" s="319" t="s">
        <v>391</v>
      </c>
      <c r="AY12" s="320">
        <f t="shared" si="12"/>
        <v>0</v>
      </c>
      <c r="AZ12" s="366">
        <f>算定報告様式②!AH12</f>
        <v>0</v>
      </c>
      <c r="BA12" s="204" t="s">
        <v>22</v>
      </c>
      <c r="BB12" s="321">
        <f>算定報告様式②!AL12</f>
        <v>0.75900000000000001</v>
      </c>
      <c r="BC12" s="319" t="s">
        <v>391</v>
      </c>
      <c r="BD12" s="320">
        <f t="shared" si="0"/>
        <v>0</v>
      </c>
      <c r="BE12" s="366">
        <f>算定報告様式②!AI12</f>
        <v>0</v>
      </c>
      <c r="BF12" s="204" t="s">
        <v>22</v>
      </c>
      <c r="BG12" s="321">
        <f>算定報告様式②!AL12</f>
        <v>0.75900000000000001</v>
      </c>
      <c r="BH12" s="319" t="s">
        <v>391</v>
      </c>
      <c r="BI12" s="320">
        <f t="shared" si="1"/>
        <v>0</v>
      </c>
      <c r="BJ12" s="366">
        <f>算定報告様式②!AJ12</f>
        <v>0</v>
      </c>
      <c r="BK12" s="204" t="s">
        <v>22</v>
      </c>
      <c r="BL12" s="321">
        <f>算定報告様式②!AL12</f>
        <v>0.75900000000000001</v>
      </c>
      <c r="BM12" s="319" t="s">
        <v>391</v>
      </c>
      <c r="BN12" s="320">
        <f t="shared" si="2"/>
        <v>0</v>
      </c>
      <c r="BO12" s="366">
        <f>算定報告様式②!AK12</f>
        <v>0</v>
      </c>
      <c r="BP12" s="204" t="s">
        <v>22</v>
      </c>
      <c r="BQ12" s="321">
        <f>算定報告様式②!AL12</f>
        <v>0.75900000000000001</v>
      </c>
      <c r="BR12" s="319" t="s">
        <v>391</v>
      </c>
      <c r="BS12" s="320">
        <f t="shared" si="3"/>
        <v>0</v>
      </c>
    </row>
    <row r="13" spans="2:71" ht="28.5" customHeight="1">
      <c r="B13" s="126"/>
      <c r="C13" s="642"/>
      <c r="D13" s="698" t="s">
        <v>56</v>
      </c>
      <c r="E13" s="699" t="s">
        <v>493</v>
      </c>
      <c r="F13" s="694"/>
      <c r="G13" s="366">
        <f>算定報告様式②!Y13</f>
        <v>0</v>
      </c>
      <c r="H13" s="204" t="s">
        <v>115</v>
      </c>
      <c r="I13" s="318">
        <f>算定報告様式②!AL13</f>
        <v>2.63</v>
      </c>
      <c r="J13" s="322" t="s">
        <v>392</v>
      </c>
      <c r="K13" s="320">
        <f t="shared" si="4"/>
        <v>0</v>
      </c>
      <c r="L13" s="366">
        <f>算定報告様式②!Z13</f>
        <v>0</v>
      </c>
      <c r="M13" s="204" t="s">
        <v>115</v>
      </c>
      <c r="N13" s="318">
        <f>算定報告様式②!AL13</f>
        <v>2.63</v>
      </c>
      <c r="O13" s="322" t="s">
        <v>392</v>
      </c>
      <c r="P13" s="320">
        <f t="shared" si="5"/>
        <v>0</v>
      </c>
      <c r="Q13" s="366">
        <f>算定報告様式②!AA13</f>
        <v>0</v>
      </c>
      <c r="R13" s="204" t="s">
        <v>115</v>
      </c>
      <c r="S13" s="318">
        <f>算定報告様式②!AL13</f>
        <v>2.63</v>
      </c>
      <c r="T13" s="322" t="s">
        <v>392</v>
      </c>
      <c r="U13" s="320">
        <f t="shared" si="6"/>
        <v>0</v>
      </c>
      <c r="V13" s="366">
        <f>算定報告様式②!AB13</f>
        <v>0</v>
      </c>
      <c r="W13" s="204" t="s">
        <v>115</v>
      </c>
      <c r="X13" s="318">
        <f>算定報告様式②!AL13</f>
        <v>2.63</v>
      </c>
      <c r="Y13" s="322" t="s">
        <v>392</v>
      </c>
      <c r="Z13" s="320">
        <f t="shared" si="7"/>
        <v>0</v>
      </c>
      <c r="AA13" s="366">
        <f>算定報告様式②!AC13</f>
        <v>0</v>
      </c>
      <c r="AB13" s="204" t="s">
        <v>115</v>
      </c>
      <c r="AC13" s="318">
        <f>算定報告様式②!AL13</f>
        <v>2.63</v>
      </c>
      <c r="AD13" s="322" t="s">
        <v>392</v>
      </c>
      <c r="AE13" s="320">
        <f t="shared" si="8"/>
        <v>0</v>
      </c>
      <c r="AF13" s="366">
        <f>算定報告様式②!AD13</f>
        <v>0</v>
      </c>
      <c r="AG13" s="204" t="s">
        <v>115</v>
      </c>
      <c r="AH13" s="318">
        <f>算定報告様式②!AL13</f>
        <v>2.63</v>
      </c>
      <c r="AI13" s="322" t="s">
        <v>392</v>
      </c>
      <c r="AJ13" s="320">
        <f t="shared" si="9"/>
        <v>0</v>
      </c>
      <c r="AK13" s="366">
        <f>算定報告様式②!AE13</f>
        <v>0</v>
      </c>
      <c r="AL13" s="204" t="s">
        <v>115</v>
      </c>
      <c r="AM13" s="318">
        <f>算定報告様式②!AL13</f>
        <v>2.63</v>
      </c>
      <c r="AN13" s="322" t="s">
        <v>392</v>
      </c>
      <c r="AO13" s="320">
        <f t="shared" si="10"/>
        <v>0</v>
      </c>
      <c r="AP13" s="366">
        <f>算定報告様式②!AF13</f>
        <v>0</v>
      </c>
      <c r="AQ13" s="204" t="s">
        <v>115</v>
      </c>
      <c r="AR13" s="318">
        <f>算定報告様式②!AL13</f>
        <v>2.63</v>
      </c>
      <c r="AS13" s="322" t="s">
        <v>392</v>
      </c>
      <c r="AT13" s="320">
        <f t="shared" si="11"/>
        <v>0</v>
      </c>
      <c r="AU13" s="366">
        <f>算定報告様式②!AG13</f>
        <v>0</v>
      </c>
      <c r="AV13" s="204" t="s">
        <v>115</v>
      </c>
      <c r="AW13" s="318">
        <f>算定報告様式②!AL13</f>
        <v>2.63</v>
      </c>
      <c r="AX13" s="322" t="s">
        <v>392</v>
      </c>
      <c r="AY13" s="320">
        <f t="shared" si="12"/>
        <v>0</v>
      </c>
      <c r="AZ13" s="366">
        <f>算定報告様式②!AH13</f>
        <v>0</v>
      </c>
      <c r="BA13" s="204" t="s">
        <v>115</v>
      </c>
      <c r="BB13" s="318">
        <f>算定報告様式②!AL13</f>
        <v>2.63</v>
      </c>
      <c r="BC13" s="322" t="s">
        <v>392</v>
      </c>
      <c r="BD13" s="320">
        <f t="shared" si="0"/>
        <v>0</v>
      </c>
      <c r="BE13" s="366">
        <f>算定報告様式②!AI13</f>
        <v>0</v>
      </c>
      <c r="BF13" s="204" t="s">
        <v>115</v>
      </c>
      <c r="BG13" s="318">
        <f>算定報告様式②!AL13</f>
        <v>2.63</v>
      </c>
      <c r="BH13" s="322" t="s">
        <v>392</v>
      </c>
      <c r="BI13" s="320">
        <f t="shared" si="1"/>
        <v>0</v>
      </c>
      <c r="BJ13" s="366">
        <f>算定報告様式②!AJ13</f>
        <v>0</v>
      </c>
      <c r="BK13" s="204" t="s">
        <v>115</v>
      </c>
      <c r="BL13" s="318">
        <f>算定報告様式②!AL13</f>
        <v>2.63</v>
      </c>
      <c r="BM13" s="322" t="s">
        <v>392</v>
      </c>
      <c r="BN13" s="320">
        <f t="shared" si="2"/>
        <v>0</v>
      </c>
      <c r="BO13" s="366">
        <f>算定報告様式②!AK13</f>
        <v>0</v>
      </c>
      <c r="BP13" s="204" t="s">
        <v>115</v>
      </c>
      <c r="BQ13" s="318">
        <f>算定報告様式②!AL13</f>
        <v>2.63</v>
      </c>
      <c r="BR13" s="322" t="s">
        <v>392</v>
      </c>
      <c r="BS13" s="320">
        <f t="shared" si="3"/>
        <v>0</v>
      </c>
    </row>
    <row r="14" spans="2:71" ht="28.5" customHeight="1">
      <c r="B14" s="126"/>
      <c r="C14" s="642"/>
      <c r="D14" s="696"/>
      <c r="E14" s="699" t="s">
        <v>494</v>
      </c>
      <c r="F14" s="694"/>
      <c r="G14" s="366">
        <f>算定報告様式②!Y14</f>
        <v>0</v>
      </c>
      <c r="H14" s="204" t="s">
        <v>115</v>
      </c>
      <c r="I14" s="318">
        <f>算定報告様式②!AL14</f>
        <v>2.62</v>
      </c>
      <c r="J14" s="322" t="s">
        <v>392</v>
      </c>
      <c r="K14" s="320">
        <f t="shared" si="4"/>
        <v>0</v>
      </c>
      <c r="L14" s="366">
        <f>算定報告様式②!Z14</f>
        <v>0</v>
      </c>
      <c r="M14" s="204" t="s">
        <v>115</v>
      </c>
      <c r="N14" s="318">
        <f>算定報告様式②!AL14</f>
        <v>2.62</v>
      </c>
      <c r="O14" s="322" t="s">
        <v>392</v>
      </c>
      <c r="P14" s="320">
        <f t="shared" si="5"/>
        <v>0</v>
      </c>
      <c r="Q14" s="366">
        <f>算定報告様式②!AA14</f>
        <v>0</v>
      </c>
      <c r="R14" s="204" t="s">
        <v>115</v>
      </c>
      <c r="S14" s="318">
        <f>算定報告様式②!AL14</f>
        <v>2.62</v>
      </c>
      <c r="T14" s="322" t="s">
        <v>392</v>
      </c>
      <c r="U14" s="320">
        <f t="shared" si="6"/>
        <v>0</v>
      </c>
      <c r="V14" s="366">
        <f>算定報告様式②!AB14</f>
        <v>0</v>
      </c>
      <c r="W14" s="204" t="s">
        <v>115</v>
      </c>
      <c r="X14" s="318">
        <f>算定報告様式②!AL14</f>
        <v>2.62</v>
      </c>
      <c r="Y14" s="322" t="s">
        <v>392</v>
      </c>
      <c r="Z14" s="320">
        <f t="shared" si="7"/>
        <v>0</v>
      </c>
      <c r="AA14" s="366">
        <f>算定報告様式②!AC14</f>
        <v>0</v>
      </c>
      <c r="AB14" s="204" t="s">
        <v>115</v>
      </c>
      <c r="AC14" s="318">
        <f>算定報告様式②!AL14</f>
        <v>2.62</v>
      </c>
      <c r="AD14" s="322" t="s">
        <v>392</v>
      </c>
      <c r="AE14" s="320">
        <f t="shared" si="8"/>
        <v>0</v>
      </c>
      <c r="AF14" s="366">
        <f>算定報告様式②!AD14</f>
        <v>0</v>
      </c>
      <c r="AG14" s="204" t="s">
        <v>115</v>
      </c>
      <c r="AH14" s="318">
        <f>算定報告様式②!AL14</f>
        <v>2.62</v>
      </c>
      <c r="AI14" s="322" t="s">
        <v>392</v>
      </c>
      <c r="AJ14" s="320">
        <f t="shared" si="9"/>
        <v>0</v>
      </c>
      <c r="AK14" s="366">
        <f>算定報告様式②!AE14</f>
        <v>0</v>
      </c>
      <c r="AL14" s="204" t="s">
        <v>115</v>
      </c>
      <c r="AM14" s="318">
        <f>算定報告様式②!AL14</f>
        <v>2.62</v>
      </c>
      <c r="AN14" s="322" t="s">
        <v>392</v>
      </c>
      <c r="AO14" s="320">
        <f t="shared" si="10"/>
        <v>0</v>
      </c>
      <c r="AP14" s="366">
        <f>算定報告様式②!AF14</f>
        <v>0</v>
      </c>
      <c r="AQ14" s="204" t="s">
        <v>115</v>
      </c>
      <c r="AR14" s="318">
        <f>算定報告様式②!AL14</f>
        <v>2.62</v>
      </c>
      <c r="AS14" s="322" t="s">
        <v>392</v>
      </c>
      <c r="AT14" s="320">
        <f t="shared" si="11"/>
        <v>0</v>
      </c>
      <c r="AU14" s="366">
        <f>算定報告様式②!AG14</f>
        <v>0</v>
      </c>
      <c r="AV14" s="204" t="s">
        <v>115</v>
      </c>
      <c r="AW14" s="318">
        <f>算定報告様式②!AL14</f>
        <v>2.62</v>
      </c>
      <c r="AX14" s="322" t="s">
        <v>392</v>
      </c>
      <c r="AY14" s="320">
        <f t="shared" si="12"/>
        <v>0</v>
      </c>
      <c r="AZ14" s="366">
        <f>算定報告様式②!AH14</f>
        <v>0</v>
      </c>
      <c r="BA14" s="204" t="s">
        <v>115</v>
      </c>
      <c r="BB14" s="318">
        <f>算定報告様式②!AL14</f>
        <v>2.62</v>
      </c>
      <c r="BC14" s="322" t="s">
        <v>392</v>
      </c>
      <c r="BD14" s="320">
        <f t="shared" si="0"/>
        <v>0</v>
      </c>
      <c r="BE14" s="366">
        <f>算定報告様式②!AI14</f>
        <v>0</v>
      </c>
      <c r="BF14" s="204" t="s">
        <v>115</v>
      </c>
      <c r="BG14" s="318">
        <f>算定報告様式②!AL14</f>
        <v>2.62</v>
      </c>
      <c r="BH14" s="322" t="s">
        <v>392</v>
      </c>
      <c r="BI14" s="320">
        <f t="shared" si="1"/>
        <v>0</v>
      </c>
      <c r="BJ14" s="366">
        <f>算定報告様式②!AJ14</f>
        <v>0</v>
      </c>
      <c r="BK14" s="204" t="s">
        <v>115</v>
      </c>
      <c r="BL14" s="318">
        <f>算定報告様式②!AL14</f>
        <v>2.62</v>
      </c>
      <c r="BM14" s="322" t="s">
        <v>392</v>
      </c>
      <c r="BN14" s="320">
        <f t="shared" si="2"/>
        <v>0</v>
      </c>
      <c r="BO14" s="366">
        <f>算定報告様式②!AK14</f>
        <v>0</v>
      </c>
      <c r="BP14" s="204" t="s">
        <v>115</v>
      </c>
      <c r="BQ14" s="318">
        <f>算定報告様式②!AL14</f>
        <v>2.62</v>
      </c>
      <c r="BR14" s="322" t="s">
        <v>392</v>
      </c>
      <c r="BS14" s="320">
        <f t="shared" si="3"/>
        <v>0</v>
      </c>
    </row>
    <row r="15" spans="2:71" ht="28.5" customHeight="1">
      <c r="B15" s="126"/>
      <c r="C15" s="642"/>
      <c r="D15" s="696"/>
      <c r="E15" s="597" t="s">
        <v>54</v>
      </c>
      <c r="F15" s="694"/>
      <c r="G15" s="366">
        <f>算定報告様式②!Y15</f>
        <v>0</v>
      </c>
      <c r="H15" s="204" t="s">
        <v>22</v>
      </c>
      <c r="I15" s="318">
        <f>算定報告様式②!AL15</f>
        <v>1.57</v>
      </c>
      <c r="J15" s="322" t="s">
        <v>391</v>
      </c>
      <c r="K15" s="320">
        <f t="shared" si="4"/>
        <v>0</v>
      </c>
      <c r="L15" s="366">
        <f>算定報告様式②!Z15</f>
        <v>0</v>
      </c>
      <c r="M15" s="204" t="s">
        <v>22</v>
      </c>
      <c r="N15" s="318">
        <f>算定報告様式②!AL15</f>
        <v>1.57</v>
      </c>
      <c r="O15" s="322" t="s">
        <v>391</v>
      </c>
      <c r="P15" s="320">
        <f t="shared" si="5"/>
        <v>0</v>
      </c>
      <c r="Q15" s="366">
        <f>算定報告様式②!AA15</f>
        <v>0</v>
      </c>
      <c r="R15" s="204" t="s">
        <v>22</v>
      </c>
      <c r="S15" s="318">
        <f>算定報告様式②!AL15</f>
        <v>1.57</v>
      </c>
      <c r="T15" s="322" t="s">
        <v>391</v>
      </c>
      <c r="U15" s="320">
        <f t="shared" si="6"/>
        <v>0</v>
      </c>
      <c r="V15" s="366">
        <f>算定報告様式②!AB15</f>
        <v>0</v>
      </c>
      <c r="W15" s="204" t="s">
        <v>22</v>
      </c>
      <c r="X15" s="318">
        <f>算定報告様式②!AL15</f>
        <v>1.57</v>
      </c>
      <c r="Y15" s="322" t="s">
        <v>391</v>
      </c>
      <c r="Z15" s="320">
        <f t="shared" si="7"/>
        <v>0</v>
      </c>
      <c r="AA15" s="366">
        <f>算定報告様式②!AC15</f>
        <v>0</v>
      </c>
      <c r="AB15" s="204" t="s">
        <v>22</v>
      </c>
      <c r="AC15" s="318">
        <f>算定報告様式②!AL15</f>
        <v>1.57</v>
      </c>
      <c r="AD15" s="322" t="s">
        <v>391</v>
      </c>
      <c r="AE15" s="320">
        <f t="shared" si="8"/>
        <v>0</v>
      </c>
      <c r="AF15" s="366">
        <f>算定報告様式②!AD15</f>
        <v>0</v>
      </c>
      <c r="AG15" s="204" t="s">
        <v>22</v>
      </c>
      <c r="AH15" s="318">
        <f>算定報告様式②!AL15</f>
        <v>1.57</v>
      </c>
      <c r="AI15" s="322" t="s">
        <v>391</v>
      </c>
      <c r="AJ15" s="320">
        <f t="shared" si="9"/>
        <v>0</v>
      </c>
      <c r="AK15" s="366">
        <f>算定報告様式②!AE15</f>
        <v>0</v>
      </c>
      <c r="AL15" s="204" t="s">
        <v>22</v>
      </c>
      <c r="AM15" s="318">
        <f>算定報告様式②!AL15</f>
        <v>1.57</v>
      </c>
      <c r="AN15" s="322" t="s">
        <v>391</v>
      </c>
      <c r="AO15" s="320">
        <f t="shared" si="10"/>
        <v>0</v>
      </c>
      <c r="AP15" s="366">
        <f>算定報告様式②!AF15</f>
        <v>0</v>
      </c>
      <c r="AQ15" s="204" t="s">
        <v>22</v>
      </c>
      <c r="AR15" s="318">
        <f>算定報告様式②!AL15</f>
        <v>1.57</v>
      </c>
      <c r="AS15" s="322" t="s">
        <v>391</v>
      </c>
      <c r="AT15" s="320">
        <f t="shared" si="11"/>
        <v>0</v>
      </c>
      <c r="AU15" s="366">
        <f>算定報告様式②!AG15</f>
        <v>0</v>
      </c>
      <c r="AV15" s="204" t="s">
        <v>22</v>
      </c>
      <c r="AW15" s="318">
        <f>算定報告様式②!AL15</f>
        <v>1.57</v>
      </c>
      <c r="AX15" s="322" t="s">
        <v>391</v>
      </c>
      <c r="AY15" s="320">
        <f t="shared" si="12"/>
        <v>0</v>
      </c>
      <c r="AZ15" s="366">
        <f>算定報告様式②!AH15</f>
        <v>0</v>
      </c>
      <c r="BA15" s="204" t="s">
        <v>22</v>
      </c>
      <c r="BB15" s="318">
        <f>算定報告様式②!AL15</f>
        <v>1.57</v>
      </c>
      <c r="BC15" s="322" t="s">
        <v>391</v>
      </c>
      <c r="BD15" s="320">
        <f t="shared" si="0"/>
        <v>0</v>
      </c>
      <c r="BE15" s="366">
        <f>算定報告様式②!AI15</f>
        <v>0</v>
      </c>
      <c r="BF15" s="204" t="s">
        <v>22</v>
      </c>
      <c r="BG15" s="318">
        <f>算定報告様式②!AL15</f>
        <v>1.57</v>
      </c>
      <c r="BH15" s="322" t="s">
        <v>391</v>
      </c>
      <c r="BI15" s="320">
        <f t="shared" si="1"/>
        <v>0</v>
      </c>
      <c r="BJ15" s="366">
        <f>算定報告様式②!AJ15</f>
        <v>0</v>
      </c>
      <c r="BK15" s="204" t="s">
        <v>22</v>
      </c>
      <c r="BL15" s="318">
        <f>算定報告様式②!AL15</f>
        <v>1.57</v>
      </c>
      <c r="BM15" s="322" t="s">
        <v>391</v>
      </c>
      <c r="BN15" s="320">
        <f t="shared" si="2"/>
        <v>0</v>
      </c>
      <c r="BO15" s="366">
        <f>算定報告様式②!AK15</f>
        <v>0</v>
      </c>
      <c r="BP15" s="204" t="s">
        <v>22</v>
      </c>
      <c r="BQ15" s="318">
        <f>算定報告様式②!AL15</f>
        <v>1.57</v>
      </c>
      <c r="BR15" s="322" t="s">
        <v>391</v>
      </c>
      <c r="BS15" s="320">
        <f t="shared" si="3"/>
        <v>0</v>
      </c>
    </row>
    <row r="16" spans="2:71" ht="28.5" customHeight="1">
      <c r="B16" s="126"/>
      <c r="C16" s="642"/>
      <c r="D16" s="697"/>
      <c r="E16" s="597" t="s">
        <v>55</v>
      </c>
      <c r="F16" s="694"/>
      <c r="G16" s="366">
        <f>算定報告様式②!Y16</f>
        <v>0</v>
      </c>
      <c r="H16" s="204" t="s">
        <v>22</v>
      </c>
      <c r="I16" s="321">
        <f>算定報告様式②!AL16</f>
        <v>0.75900000000000001</v>
      </c>
      <c r="J16" s="322" t="s">
        <v>391</v>
      </c>
      <c r="K16" s="320">
        <f t="shared" si="4"/>
        <v>0</v>
      </c>
      <c r="L16" s="366">
        <f>算定報告様式②!Z16</f>
        <v>0</v>
      </c>
      <c r="M16" s="204" t="s">
        <v>22</v>
      </c>
      <c r="N16" s="321">
        <f>算定報告様式②!AL16</f>
        <v>0.75900000000000001</v>
      </c>
      <c r="O16" s="322" t="s">
        <v>391</v>
      </c>
      <c r="P16" s="320">
        <f t="shared" si="5"/>
        <v>0</v>
      </c>
      <c r="Q16" s="366">
        <f>算定報告様式②!AA16</f>
        <v>0</v>
      </c>
      <c r="R16" s="204" t="s">
        <v>22</v>
      </c>
      <c r="S16" s="321">
        <f>算定報告様式②!AL16</f>
        <v>0.75900000000000001</v>
      </c>
      <c r="T16" s="322" t="s">
        <v>391</v>
      </c>
      <c r="U16" s="320">
        <f t="shared" si="6"/>
        <v>0</v>
      </c>
      <c r="V16" s="366">
        <f>算定報告様式②!AB16</f>
        <v>0</v>
      </c>
      <c r="W16" s="204" t="s">
        <v>22</v>
      </c>
      <c r="X16" s="321">
        <f>算定報告様式②!AL16</f>
        <v>0.75900000000000001</v>
      </c>
      <c r="Y16" s="322" t="s">
        <v>391</v>
      </c>
      <c r="Z16" s="320">
        <f t="shared" si="7"/>
        <v>0</v>
      </c>
      <c r="AA16" s="366">
        <f>算定報告様式②!AC16</f>
        <v>0</v>
      </c>
      <c r="AB16" s="204" t="s">
        <v>22</v>
      </c>
      <c r="AC16" s="321">
        <f>算定報告様式②!AL16</f>
        <v>0.75900000000000001</v>
      </c>
      <c r="AD16" s="322" t="s">
        <v>391</v>
      </c>
      <c r="AE16" s="320">
        <f t="shared" si="8"/>
        <v>0</v>
      </c>
      <c r="AF16" s="366">
        <f>算定報告様式②!AD16</f>
        <v>0</v>
      </c>
      <c r="AG16" s="204" t="s">
        <v>22</v>
      </c>
      <c r="AH16" s="321">
        <f>算定報告様式②!AL16</f>
        <v>0.75900000000000001</v>
      </c>
      <c r="AI16" s="322" t="s">
        <v>391</v>
      </c>
      <c r="AJ16" s="320">
        <f t="shared" si="9"/>
        <v>0</v>
      </c>
      <c r="AK16" s="366">
        <f>算定報告様式②!AE16</f>
        <v>0</v>
      </c>
      <c r="AL16" s="204" t="s">
        <v>22</v>
      </c>
      <c r="AM16" s="321">
        <f>算定報告様式②!AL16</f>
        <v>0.75900000000000001</v>
      </c>
      <c r="AN16" s="322" t="s">
        <v>391</v>
      </c>
      <c r="AO16" s="320">
        <f t="shared" si="10"/>
        <v>0</v>
      </c>
      <c r="AP16" s="366">
        <f>算定報告様式②!AF16</f>
        <v>0</v>
      </c>
      <c r="AQ16" s="204" t="s">
        <v>22</v>
      </c>
      <c r="AR16" s="321">
        <f>算定報告様式②!AL16</f>
        <v>0.75900000000000001</v>
      </c>
      <c r="AS16" s="322" t="s">
        <v>391</v>
      </c>
      <c r="AT16" s="320">
        <f t="shared" si="11"/>
        <v>0</v>
      </c>
      <c r="AU16" s="366">
        <f>算定報告様式②!AG16</f>
        <v>0</v>
      </c>
      <c r="AV16" s="204" t="s">
        <v>22</v>
      </c>
      <c r="AW16" s="321">
        <f>算定報告様式②!AL16</f>
        <v>0.75900000000000001</v>
      </c>
      <c r="AX16" s="322" t="s">
        <v>391</v>
      </c>
      <c r="AY16" s="320">
        <f t="shared" si="12"/>
        <v>0</v>
      </c>
      <c r="AZ16" s="366">
        <f>算定報告様式②!AH16</f>
        <v>0</v>
      </c>
      <c r="BA16" s="204" t="s">
        <v>22</v>
      </c>
      <c r="BB16" s="321">
        <f>算定報告様式②!AL16</f>
        <v>0.75900000000000001</v>
      </c>
      <c r="BC16" s="322" t="s">
        <v>391</v>
      </c>
      <c r="BD16" s="320">
        <f t="shared" si="0"/>
        <v>0</v>
      </c>
      <c r="BE16" s="366">
        <f>算定報告様式②!AI16</f>
        <v>0</v>
      </c>
      <c r="BF16" s="204" t="s">
        <v>22</v>
      </c>
      <c r="BG16" s="321">
        <f>算定報告様式②!AL16</f>
        <v>0.75900000000000001</v>
      </c>
      <c r="BH16" s="322" t="s">
        <v>391</v>
      </c>
      <c r="BI16" s="320">
        <f t="shared" si="1"/>
        <v>0</v>
      </c>
      <c r="BJ16" s="366">
        <f>算定報告様式②!AJ16</f>
        <v>0</v>
      </c>
      <c r="BK16" s="204" t="s">
        <v>22</v>
      </c>
      <c r="BL16" s="321">
        <f>算定報告様式②!AL16</f>
        <v>0.75900000000000001</v>
      </c>
      <c r="BM16" s="322" t="s">
        <v>391</v>
      </c>
      <c r="BN16" s="320">
        <f t="shared" si="2"/>
        <v>0</v>
      </c>
      <c r="BO16" s="366">
        <f>算定報告様式②!AK16</f>
        <v>0</v>
      </c>
      <c r="BP16" s="204" t="s">
        <v>22</v>
      </c>
      <c r="BQ16" s="321">
        <f>算定報告様式②!AL16</f>
        <v>0.75900000000000001</v>
      </c>
      <c r="BR16" s="322" t="s">
        <v>391</v>
      </c>
      <c r="BS16" s="320">
        <f t="shared" si="3"/>
        <v>0</v>
      </c>
    </row>
    <row r="17" spans="2:71" ht="28.5" customHeight="1">
      <c r="B17" s="126"/>
      <c r="C17" s="642"/>
      <c r="D17" s="597" t="s">
        <v>57</v>
      </c>
      <c r="E17" s="599"/>
      <c r="F17" s="598"/>
      <c r="G17" s="366">
        <f>算定報告様式②!Y17</f>
        <v>0</v>
      </c>
      <c r="H17" s="204" t="s">
        <v>22</v>
      </c>
      <c r="I17" s="318">
        <f>算定報告様式②!AL17</f>
        <v>0.51</v>
      </c>
      <c r="J17" s="322" t="s">
        <v>391</v>
      </c>
      <c r="K17" s="320">
        <f t="shared" si="4"/>
        <v>0</v>
      </c>
      <c r="L17" s="366">
        <f>算定報告様式②!Z17</f>
        <v>0</v>
      </c>
      <c r="M17" s="204" t="s">
        <v>22</v>
      </c>
      <c r="N17" s="318">
        <f>算定報告様式②!AL17</f>
        <v>0.51</v>
      </c>
      <c r="O17" s="322" t="s">
        <v>391</v>
      </c>
      <c r="P17" s="320">
        <f t="shared" si="5"/>
        <v>0</v>
      </c>
      <c r="Q17" s="366">
        <f>算定報告様式②!AA17</f>
        <v>0</v>
      </c>
      <c r="R17" s="204" t="s">
        <v>22</v>
      </c>
      <c r="S17" s="318">
        <f>算定報告様式②!AL17</f>
        <v>0.51</v>
      </c>
      <c r="T17" s="322" t="s">
        <v>391</v>
      </c>
      <c r="U17" s="320">
        <f t="shared" si="6"/>
        <v>0</v>
      </c>
      <c r="V17" s="366">
        <f>算定報告様式②!AB17</f>
        <v>0</v>
      </c>
      <c r="W17" s="204" t="s">
        <v>22</v>
      </c>
      <c r="X17" s="318">
        <f>算定報告様式②!AL17</f>
        <v>0.51</v>
      </c>
      <c r="Y17" s="322" t="s">
        <v>391</v>
      </c>
      <c r="Z17" s="320">
        <f t="shared" si="7"/>
        <v>0</v>
      </c>
      <c r="AA17" s="366">
        <f>算定報告様式②!AC17</f>
        <v>0</v>
      </c>
      <c r="AB17" s="204" t="s">
        <v>22</v>
      </c>
      <c r="AC17" s="318">
        <f>算定報告様式②!AL17</f>
        <v>0.51</v>
      </c>
      <c r="AD17" s="322" t="s">
        <v>391</v>
      </c>
      <c r="AE17" s="320">
        <f t="shared" si="8"/>
        <v>0</v>
      </c>
      <c r="AF17" s="366">
        <f>算定報告様式②!AD17</f>
        <v>0</v>
      </c>
      <c r="AG17" s="204" t="s">
        <v>22</v>
      </c>
      <c r="AH17" s="318">
        <f>算定報告様式②!AL17</f>
        <v>0.51</v>
      </c>
      <c r="AI17" s="322" t="s">
        <v>391</v>
      </c>
      <c r="AJ17" s="320">
        <f t="shared" si="9"/>
        <v>0</v>
      </c>
      <c r="AK17" s="366">
        <f>算定報告様式②!AE17</f>
        <v>0</v>
      </c>
      <c r="AL17" s="204" t="s">
        <v>22</v>
      </c>
      <c r="AM17" s="318">
        <f>算定報告様式②!AL17</f>
        <v>0.51</v>
      </c>
      <c r="AN17" s="322" t="s">
        <v>391</v>
      </c>
      <c r="AO17" s="320">
        <f t="shared" si="10"/>
        <v>0</v>
      </c>
      <c r="AP17" s="366">
        <f>算定報告様式②!AF17</f>
        <v>0</v>
      </c>
      <c r="AQ17" s="204" t="s">
        <v>22</v>
      </c>
      <c r="AR17" s="318">
        <f>算定報告様式②!AL17</f>
        <v>0.51</v>
      </c>
      <c r="AS17" s="322" t="s">
        <v>391</v>
      </c>
      <c r="AT17" s="320">
        <f t="shared" si="11"/>
        <v>0</v>
      </c>
      <c r="AU17" s="366">
        <f>算定報告様式②!AG17</f>
        <v>0</v>
      </c>
      <c r="AV17" s="204" t="s">
        <v>22</v>
      </c>
      <c r="AW17" s="318">
        <f>算定報告様式②!AL17</f>
        <v>0.51</v>
      </c>
      <c r="AX17" s="322" t="s">
        <v>391</v>
      </c>
      <c r="AY17" s="320">
        <f t="shared" si="12"/>
        <v>0</v>
      </c>
      <c r="AZ17" s="366">
        <f>算定報告様式②!AH17</f>
        <v>0</v>
      </c>
      <c r="BA17" s="204" t="s">
        <v>22</v>
      </c>
      <c r="BB17" s="318">
        <f>算定報告様式②!AL17</f>
        <v>0.51</v>
      </c>
      <c r="BC17" s="322" t="s">
        <v>391</v>
      </c>
      <c r="BD17" s="320">
        <f t="shared" si="0"/>
        <v>0</v>
      </c>
      <c r="BE17" s="366">
        <f>算定報告様式②!AI17</f>
        <v>0</v>
      </c>
      <c r="BF17" s="204" t="s">
        <v>22</v>
      </c>
      <c r="BG17" s="318">
        <f>算定報告様式②!AL17</f>
        <v>0.51</v>
      </c>
      <c r="BH17" s="322" t="s">
        <v>391</v>
      </c>
      <c r="BI17" s="320">
        <f t="shared" si="1"/>
        <v>0</v>
      </c>
      <c r="BJ17" s="366">
        <f>算定報告様式②!AJ17</f>
        <v>0</v>
      </c>
      <c r="BK17" s="204" t="s">
        <v>22</v>
      </c>
      <c r="BL17" s="318">
        <f>算定報告様式②!AL17</f>
        <v>0.51</v>
      </c>
      <c r="BM17" s="322" t="s">
        <v>391</v>
      </c>
      <c r="BN17" s="320">
        <f t="shared" si="2"/>
        <v>0</v>
      </c>
      <c r="BO17" s="366">
        <f>算定報告様式②!AK17</f>
        <v>0</v>
      </c>
      <c r="BP17" s="204" t="s">
        <v>22</v>
      </c>
      <c r="BQ17" s="318">
        <f>算定報告様式②!AL17</f>
        <v>0.51</v>
      </c>
      <c r="BR17" s="322" t="s">
        <v>391</v>
      </c>
      <c r="BS17" s="320">
        <f t="shared" si="3"/>
        <v>0</v>
      </c>
    </row>
    <row r="18" spans="2:71" ht="28.5" customHeight="1">
      <c r="B18" s="126"/>
      <c r="C18" s="642"/>
      <c r="D18" s="615" t="s">
        <v>58</v>
      </c>
      <c r="E18" s="597" t="s">
        <v>59</v>
      </c>
      <c r="F18" s="598"/>
      <c r="G18" s="366">
        <f>算定報告様式②!Y18</f>
        <v>0</v>
      </c>
      <c r="H18" s="204" t="s">
        <v>22</v>
      </c>
      <c r="I18" s="321">
        <f>算定報告様式②!AL18</f>
        <v>0.42799999999999999</v>
      </c>
      <c r="J18" s="322" t="s">
        <v>391</v>
      </c>
      <c r="K18" s="320">
        <f t="shared" si="4"/>
        <v>0</v>
      </c>
      <c r="L18" s="366">
        <f>算定報告様式②!Z18</f>
        <v>0</v>
      </c>
      <c r="M18" s="204" t="s">
        <v>22</v>
      </c>
      <c r="N18" s="321">
        <f>算定報告様式②!AL18</f>
        <v>0.42799999999999999</v>
      </c>
      <c r="O18" s="322" t="s">
        <v>391</v>
      </c>
      <c r="P18" s="320">
        <f t="shared" si="5"/>
        <v>0</v>
      </c>
      <c r="Q18" s="366">
        <f>算定報告様式②!AA18</f>
        <v>0</v>
      </c>
      <c r="R18" s="204" t="s">
        <v>22</v>
      </c>
      <c r="S18" s="321">
        <f>算定報告様式②!AL18</f>
        <v>0.42799999999999999</v>
      </c>
      <c r="T18" s="322" t="s">
        <v>391</v>
      </c>
      <c r="U18" s="320">
        <f t="shared" si="6"/>
        <v>0</v>
      </c>
      <c r="V18" s="366">
        <f>算定報告様式②!AB18</f>
        <v>0</v>
      </c>
      <c r="W18" s="204" t="s">
        <v>22</v>
      </c>
      <c r="X18" s="321">
        <f>算定報告様式②!AL18</f>
        <v>0.42799999999999999</v>
      </c>
      <c r="Y18" s="322" t="s">
        <v>391</v>
      </c>
      <c r="Z18" s="320">
        <f t="shared" si="7"/>
        <v>0</v>
      </c>
      <c r="AA18" s="366">
        <f>算定報告様式②!AC18</f>
        <v>0</v>
      </c>
      <c r="AB18" s="204" t="s">
        <v>22</v>
      </c>
      <c r="AC18" s="321">
        <f>算定報告様式②!AL18</f>
        <v>0.42799999999999999</v>
      </c>
      <c r="AD18" s="322" t="s">
        <v>391</v>
      </c>
      <c r="AE18" s="320">
        <f t="shared" si="8"/>
        <v>0</v>
      </c>
      <c r="AF18" s="366">
        <f>算定報告様式②!AD18</f>
        <v>0</v>
      </c>
      <c r="AG18" s="204" t="s">
        <v>22</v>
      </c>
      <c r="AH18" s="321">
        <f>算定報告様式②!AL18</f>
        <v>0.42799999999999999</v>
      </c>
      <c r="AI18" s="322" t="s">
        <v>391</v>
      </c>
      <c r="AJ18" s="320">
        <f t="shared" si="9"/>
        <v>0</v>
      </c>
      <c r="AK18" s="366">
        <f>算定報告様式②!AE18</f>
        <v>0</v>
      </c>
      <c r="AL18" s="204" t="s">
        <v>22</v>
      </c>
      <c r="AM18" s="321">
        <f>算定報告様式②!AL18</f>
        <v>0.42799999999999999</v>
      </c>
      <c r="AN18" s="322" t="s">
        <v>391</v>
      </c>
      <c r="AO18" s="320">
        <f t="shared" si="10"/>
        <v>0</v>
      </c>
      <c r="AP18" s="366">
        <f>算定報告様式②!AF18</f>
        <v>0</v>
      </c>
      <c r="AQ18" s="204" t="s">
        <v>22</v>
      </c>
      <c r="AR18" s="321">
        <f>算定報告様式②!AL18</f>
        <v>0.42799999999999999</v>
      </c>
      <c r="AS18" s="322" t="s">
        <v>391</v>
      </c>
      <c r="AT18" s="320">
        <f t="shared" si="11"/>
        <v>0</v>
      </c>
      <c r="AU18" s="366">
        <f>算定報告様式②!AG18</f>
        <v>0</v>
      </c>
      <c r="AV18" s="204" t="s">
        <v>22</v>
      </c>
      <c r="AW18" s="321">
        <f>算定報告様式②!AL18</f>
        <v>0.42799999999999999</v>
      </c>
      <c r="AX18" s="322" t="s">
        <v>391</v>
      </c>
      <c r="AY18" s="320">
        <f t="shared" si="12"/>
        <v>0</v>
      </c>
      <c r="AZ18" s="366">
        <f>算定報告様式②!AH18</f>
        <v>0</v>
      </c>
      <c r="BA18" s="204" t="s">
        <v>22</v>
      </c>
      <c r="BB18" s="321">
        <f>算定報告様式②!AL18</f>
        <v>0.42799999999999999</v>
      </c>
      <c r="BC18" s="322" t="s">
        <v>391</v>
      </c>
      <c r="BD18" s="320">
        <f t="shared" si="0"/>
        <v>0</v>
      </c>
      <c r="BE18" s="366">
        <f>算定報告様式②!AI18</f>
        <v>0</v>
      </c>
      <c r="BF18" s="204" t="s">
        <v>22</v>
      </c>
      <c r="BG18" s="321">
        <f>算定報告様式②!AL18</f>
        <v>0.42799999999999999</v>
      </c>
      <c r="BH18" s="322" t="s">
        <v>391</v>
      </c>
      <c r="BI18" s="320">
        <f t="shared" si="1"/>
        <v>0</v>
      </c>
      <c r="BJ18" s="366">
        <f>算定報告様式②!AJ18</f>
        <v>0</v>
      </c>
      <c r="BK18" s="204" t="s">
        <v>22</v>
      </c>
      <c r="BL18" s="321">
        <f>算定報告様式②!AL18</f>
        <v>0.42799999999999999</v>
      </c>
      <c r="BM18" s="322" t="s">
        <v>391</v>
      </c>
      <c r="BN18" s="320">
        <f t="shared" si="2"/>
        <v>0</v>
      </c>
      <c r="BO18" s="366">
        <f>算定報告様式②!AK18</f>
        <v>0</v>
      </c>
      <c r="BP18" s="204" t="s">
        <v>22</v>
      </c>
      <c r="BQ18" s="321">
        <f>算定報告様式②!AL18</f>
        <v>0.42799999999999999</v>
      </c>
      <c r="BR18" s="322" t="s">
        <v>391</v>
      </c>
      <c r="BS18" s="320">
        <f t="shared" si="3"/>
        <v>0</v>
      </c>
    </row>
    <row r="19" spans="2:71" ht="28.5" customHeight="1">
      <c r="B19" s="126"/>
      <c r="C19" s="642"/>
      <c r="D19" s="686"/>
      <c r="E19" s="597" t="s">
        <v>477</v>
      </c>
      <c r="F19" s="598"/>
      <c r="G19" s="366">
        <f>算定報告様式②!Y19</f>
        <v>0</v>
      </c>
      <c r="H19" s="204" t="s">
        <v>22</v>
      </c>
      <c r="I19" s="321">
        <f>算定報告様式②!AL19</f>
        <v>0.44900000000000001</v>
      </c>
      <c r="J19" s="322" t="s">
        <v>391</v>
      </c>
      <c r="K19" s="320">
        <f t="shared" si="4"/>
        <v>0</v>
      </c>
      <c r="L19" s="366">
        <f>算定報告様式②!Z19</f>
        <v>0</v>
      </c>
      <c r="M19" s="204" t="s">
        <v>22</v>
      </c>
      <c r="N19" s="321">
        <f>算定報告様式②!AL19</f>
        <v>0.44900000000000001</v>
      </c>
      <c r="O19" s="322" t="s">
        <v>391</v>
      </c>
      <c r="P19" s="320">
        <f t="shared" si="5"/>
        <v>0</v>
      </c>
      <c r="Q19" s="366">
        <f>算定報告様式②!AA19</f>
        <v>0</v>
      </c>
      <c r="R19" s="204" t="s">
        <v>22</v>
      </c>
      <c r="S19" s="321">
        <f>算定報告様式②!AL19</f>
        <v>0.44900000000000001</v>
      </c>
      <c r="T19" s="322" t="s">
        <v>391</v>
      </c>
      <c r="U19" s="320">
        <f t="shared" si="6"/>
        <v>0</v>
      </c>
      <c r="V19" s="366">
        <f>算定報告様式②!AB19</f>
        <v>0</v>
      </c>
      <c r="W19" s="204" t="s">
        <v>22</v>
      </c>
      <c r="X19" s="321">
        <f>算定報告様式②!AL19</f>
        <v>0.44900000000000001</v>
      </c>
      <c r="Y19" s="322" t="s">
        <v>391</v>
      </c>
      <c r="Z19" s="320">
        <f t="shared" si="7"/>
        <v>0</v>
      </c>
      <c r="AA19" s="366">
        <f>算定報告様式②!AC19</f>
        <v>0</v>
      </c>
      <c r="AB19" s="204" t="s">
        <v>22</v>
      </c>
      <c r="AC19" s="321">
        <f>算定報告様式②!AL19</f>
        <v>0.44900000000000001</v>
      </c>
      <c r="AD19" s="322" t="s">
        <v>391</v>
      </c>
      <c r="AE19" s="320">
        <f t="shared" si="8"/>
        <v>0</v>
      </c>
      <c r="AF19" s="366">
        <f>算定報告様式②!AD19</f>
        <v>0</v>
      </c>
      <c r="AG19" s="204" t="s">
        <v>22</v>
      </c>
      <c r="AH19" s="321">
        <f>算定報告様式②!AL19</f>
        <v>0.44900000000000001</v>
      </c>
      <c r="AI19" s="322" t="s">
        <v>391</v>
      </c>
      <c r="AJ19" s="320">
        <f t="shared" si="9"/>
        <v>0</v>
      </c>
      <c r="AK19" s="366">
        <f>算定報告様式②!AE19</f>
        <v>0</v>
      </c>
      <c r="AL19" s="204" t="s">
        <v>22</v>
      </c>
      <c r="AM19" s="321">
        <f>算定報告様式②!AL19</f>
        <v>0.44900000000000001</v>
      </c>
      <c r="AN19" s="322" t="s">
        <v>391</v>
      </c>
      <c r="AO19" s="320">
        <f t="shared" si="10"/>
        <v>0</v>
      </c>
      <c r="AP19" s="366">
        <f>算定報告様式②!AF19</f>
        <v>0</v>
      </c>
      <c r="AQ19" s="204" t="s">
        <v>22</v>
      </c>
      <c r="AR19" s="321">
        <f>算定報告様式②!AL19</f>
        <v>0.44900000000000001</v>
      </c>
      <c r="AS19" s="322" t="s">
        <v>391</v>
      </c>
      <c r="AT19" s="320">
        <f t="shared" si="11"/>
        <v>0</v>
      </c>
      <c r="AU19" s="366">
        <f>算定報告様式②!AG19</f>
        <v>0</v>
      </c>
      <c r="AV19" s="204" t="s">
        <v>22</v>
      </c>
      <c r="AW19" s="321">
        <f>算定報告様式②!AL19</f>
        <v>0.44900000000000001</v>
      </c>
      <c r="AX19" s="322" t="s">
        <v>391</v>
      </c>
      <c r="AY19" s="320">
        <f t="shared" si="12"/>
        <v>0</v>
      </c>
      <c r="AZ19" s="366">
        <f>算定報告様式②!AH19</f>
        <v>0</v>
      </c>
      <c r="BA19" s="204" t="s">
        <v>22</v>
      </c>
      <c r="BB19" s="321">
        <f>算定報告様式②!AL19</f>
        <v>0.44900000000000001</v>
      </c>
      <c r="BC19" s="322" t="s">
        <v>391</v>
      </c>
      <c r="BD19" s="320">
        <f t="shared" si="0"/>
        <v>0</v>
      </c>
      <c r="BE19" s="366">
        <f>算定報告様式②!AI19</f>
        <v>0</v>
      </c>
      <c r="BF19" s="204" t="s">
        <v>22</v>
      </c>
      <c r="BG19" s="321">
        <f>算定報告様式②!AL19</f>
        <v>0.44900000000000001</v>
      </c>
      <c r="BH19" s="322" t="s">
        <v>391</v>
      </c>
      <c r="BI19" s="320">
        <f t="shared" si="1"/>
        <v>0</v>
      </c>
      <c r="BJ19" s="366">
        <f>算定報告様式②!AJ19</f>
        <v>0</v>
      </c>
      <c r="BK19" s="204" t="s">
        <v>22</v>
      </c>
      <c r="BL19" s="321">
        <f>算定報告様式②!AL19</f>
        <v>0.44900000000000001</v>
      </c>
      <c r="BM19" s="322" t="s">
        <v>391</v>
      </c>
      <c r="BN19" s="320">
        <f t="shared" si="2"/>
        <v>0</v>
      </c>
      <c r="BO19" s="366">
        <f>算定報告様式②!AK19</f>
        <v>0</v>
      </c>
      <c r="BP19" s="204" t="s">
        <v>22</v>
      </c>
      <c r="BQ19" s="321">
        <f>算定報告様式②!AL19</f>
        <v>0.44900000000000001</v>
      </c>
      <c r="BR19" s="322" t="s">
        <v>391</v>
      </c>
      <c r="BS19" s="320">
        <f t="shared" si="3"/>
        <v>0</v>
      </c>
    </row>
    <row r="20" spans="2:71" ht="28.5" customHeight="1">
      <c r="B20" s="126"/>
      <c r="C20" s="642"/>
      <c r="D20" s="615" t="s">
        <v>478</v>
      </c>
      <c r="E20" s="597" t="s">
        <v>59</v>
      </c>
      <c r="F20" s="598"/>
      <c r="G20" s="366">
        <f>算定報告様式②!Y20</f>
        <v>0</v>
      </c>
      <c r="H20" s="204" t="s">
        <v>22</v>
      </c>
      <c r="I20" s="321">
        <f>算定報告様式②!AL20</f>
        <v>0.44</v>
      </c>
      <c r="J20" s="322" t="s">
        <v>391</v>
      </c>
      <c r="K20" s="320">
        <f t="shared" si="4"/>
        <v>0</v>
      </c>
      <c r="L20" s="366">
        <f>算定報告様式②!Z20</f>
        <v>0</v>
      </c>
      <c r="M20" s="204" t="s">
        <v>22</v>
      </c>
      <c r="N20" s="321">
        <f>算定報告様式②!AL20</f>
        <v>0.44</v>
      </c>
      <c r="O20" s="322" t="s">
        <v>391</v>
      </c>
      <c r="P20" s="320">
        <f t="shared" si="5"/>
        <v>0</v>
      </c>
      <c r="Q20" s="366">
        <f>算定報告様式②!AA20</f>
        <v>0</v>
      </c>
      <c r="R20" s="204" t="s">
        <v>22</v>
      </c>
      <c r="S20" s="321">
        <f>算定報告様式②!AL20</f>
        <v>0.44</v>
      </c>
      <c r="T20" s="322" t="s">
        <v>391</v>
      </c>
      <c r="U20" s="320">
        <f t="shared" si="6"/>
        <v>0</v>
      </c>
      <c r="V20" s="366">
        <f>算定報告様式②!AB20</f>
        <v>0</v>
      </c>
      <c r="W20" s="204" t="s">
        <v>22</v>
      </c>
      <c r="X20" s="321">
        <f>算定報告様式②!AL20</f>
        <v>0.44</v>
      </c>
      <c r="Y20" s="322" t="s">
        <v>391</v>
      </c>
      <c r="Z20" s="320">
        <f t="shared" si="7"/>
        <v>0</v>
      </c>
      <c r="AA20" s="366">
        <f>算定報告様式②!AC20</f>
        <v>0</v>
      </c>
      <c r="AB20" s="204" t="s">
        <v>22</v>
      </c>
      <c r="AC20" s="321">
        <f>算定報告様式②!AL20</f>
        <v>0.44</v>
      </c>
      <c r="AD20" s="322" t="s">
        <v>391</v>
      </c>
      <c r="AE20" s="320">
        <f t="shared" si="8"/>
        <v>0</v>
      </c>
      <c r="AF20" s="366">
        <f>算定報告様式②!AD20</f>
        <v>0</v>
      </c>
      <c r="AG20" s="204" t="s">
        <v>22</v>
      </c>
      <c r="AH20" s="321">
        <f>算定報告様式②!AL20</f>
        <v>0.44</v>
      </c>
      <c r="AI20" s="322" t="s">
        <v>391</v>
      </c>
      <c r="AJ20" s="320">
        <f t="shared" si="9"/>
        <v>0</v>
      </c>
      <c r="AK20" s="366">
        <f>算定報告様式②!AE20</f>
        <v>0</v>
      </c>
      <c r="AL20" s="204" t="s">
        <v>22</v>
      </c>
      <c r="AM20" s="321">
        <f>算定報告様式②!AL20</f>
        <v>0.44</v>
      </c>
      <c r="AN20" s="322" t="s">
        <v>391</v>
      </c>
      <c r="AO20" s="320">
        <f t="shared" si="10"/>
        <v>0</v>
      </c>
      <c r="AP20" s="366">
        <f>算定報告様式②!AF20</f>
        <v>0</v>
      </c>
      <c r="AQ20" s="204" t="s">
        <v>22</v>
      </c>
      <c r="AR20" s="321">
        <f>算定報告様式②!AL20</f>
        <v>0.44</v>
      </c>
      <c r="AS20" s="322" t="s">
        <v>391</v>
      </c>
      <c r="AT20" s="320">
        <f t="shared" si="11"/>
        <v>0</v>
      </c>
      <c r="AU20" s="366">
        <f>算定報告様式②!AG20</f>
        <v>0</v>
      </c>
      <c r="AV20" s="204" t="s">
        <v>22</v>
      </c>
      <c r="AW20" s="321">
        <f>算定報告様式②!AL20</f>
        <v>0.44</v>
      </c>
      <c r="AX20" s="322" t="s">
        <v>391</v>
      </c>
      <c r="AY20" s="320">
        <f t="shared" si="12"/>
        <v>0</v>
      </c>
      <c r="AZ20" s="366">
        <f>算定報告様式②!AH20</f>
        <v>0</v>
      </c>
      <c r="BA20" s="204" t="s">
        <v>22</v>
      </c>
      <c r="BB20" s="321">
        <f>算定報告様式②!AL20</f>
        <v>0.44</v>
      </c>
      <c r="BC20" s="322" t="s">
        <v>391</v>
      </c>
      <c r="BD20" s="320">
        <f t="shared" si="0"/>
        <v>0</v>
      </c>
      <c r="BE20" s="366">
        <f>算定報告様式②!AI20</f>
        <v>0</v>
      </c>
      <c r="BF20" s="204" t="s">
        <v>22</v>
      </c>
      <c r="BG20" s="321">
        <f>算定報告様式②!AL20</f>
        <v>0.44</v>
      </c>
      <c r="BH20" s="322" t="s">
        <v>391</v>
      </c>
      <c r="BI20" s="320">
        <f t="shared" si="1"/>
        <v>0</v>
      </c>
      <c r="BJ20" s="366">
        <f>算定報告様式②!AJ20</f>
        <v>0</v>
      </c>
      <c r="BK20" s="204" t="s">
        <v>22</v>
      </c>
      <c r="BL20" s="321">
        <f>算定報告様式②!AL20</f>
        <v>0.44</v>
      </c>
      <c r="BM20" s="322" t="s">
        <v>391</v>
      </c>
      <c r="BN20" s="320">
        <f t="shared" si="2"/>
        <v>0</v>
      </c>
      <c r="BO20" s="366">
        <f>算定報告様式②!AK20</f>
        <v>0</v>
      </c>
      <c r="BP20" s="204" t="s">
        <v>22</v>
      </c>
      <c r="BQ20" s="321">
        <f>算定報告様式②!AL20</f>
        <v>0.44</v>
      </c>
      <c r="BR20" s="322" t="s">
        <v>391</v>
      </c>
      <c r="BS20" s="320">
        <f t="shared" si="3"/>
        <v>0</v>
      </c>
    </row>
    <row r="21" spans="2:71" ht="28.5" customHeight="1">
      <c r="B21" s="126"/>
      <c r="C21" s="642"/>
      <c r="D21" s="686"/>
      <c r="E21" s="597" t="s">
        <v>477</v>
      </c>
      <c r="F21" s="598"/>
      <c r="G21" s="366">
        <f>算定報告様式②!Y21</f>
        <v>0</v>
      </c>
      <c r="H21" s="204" t="s">
        <v>22</v>
      </c>
      <c r="I21" s="321">
        <f>算定報告様式②!AL21</f>
        <v>0.47099999999999997</v>
      </c>
      <c r="J21" s="322" t="s">
        <v>391</v>
      </c>
      <c r="K21" s="320">
        <f t="shared" si="4"/>
        <v>0</v>
      </c>
      <c r="L21" s="366">
        <f>算定報告様式②!Z21</f>
        <v>0</v>
      </c>
      <c r="M21" s="204" t="s">
        <v>22</v>
      </c>
      <c r="N21" s="321">
        <f>算定報告様式②!AL21</f>
        <v>0.47099999999999997</v>
      </c>
      <c r="O21" s="322" t="s">
        <v>391</v>
      </c>
      <c r="P21" s="320">
        <f t="shared" si="5"/>
        <v>0</v>
      </c>
      <c r="Q21" s="366">
        <f>算定報告様式②!AA21</f>
        <v>0</v>
      </c>
      <c r="R21" s="204" t="s">
        <v>22</v>
      </c>
      <c r="S21" s="321">
        <f>算定報告様式②!AL21</f>
        <v>0.47099999999999997</v>
      </c>
      <c r="T21" s="322" t="s">
        <v>391</v>
      </c>
      <c r="U21" s="320">
        <f t="shared" si="6"/>
        <v>0</v>
      </c>
      <c r="V21" s="366">
        <f>算定報告様式②!AB21</f>
        <v>0</v>
      </c>
      <c r="W21" s="204" t="s">
        <v>22</v>
      </c>
      <c r="X21" s="321">
        <f>算定報告様式②!AL21</f>
        <v>0.47099999999999997</v>
      </c>
      <c r="Y21" s="322" t="s">
        <v>391</v>
      </c>
      <c r="Z21" s="320">
        <f t="shared" si="7"/>
        <v>0</v>
      </c>
      <c r="AA21" s="366">
        <f>算定報告様式②!AC21</f>
        <v>0</v>
      </c>
      <c r="AB21" s="204" t="s">
        <v>22</v>
      </c>
      <c r="AC21" s="321">
        <f>算定報告様式②!AL21</f>
        <v>0.47099999999999997</v>
      </c>
      <c r="AD21" s="322" t="s">
        <v>391</v>
      </c>
      <c r="AE21" s="320">
        <f t="shared" si="8"/>
        <v>0</v>
      </c>
      <c r="AF21" s="366">
        <f>算定報告様式②!AD21</f>
        <v>0</v>
      </c>
      <c r="AG21" s="204" t="s">
        <v>22</v>
      </c>
      <c r="AH21" s="321">
        <f>算定報告様式②!AL21</f>
        <v>0.47099999999999997</v>
      </c>
      <c r="AI21" s="322" t="s">
        <v>391</v>
      </c>
      <c r="AJ21" s="320">
        <f t="shared" si="9"/>
        <v>0</v>
      </c>
      <c r="AK21" s="366">
        <f>算定報告様式②!AE21</f>
        <v>0</v>
      </c>
      <c r="AL21" s="204" t="s">
        <v>22</v>
      </c>
      <c r="AM21" s="321">
        <f>算定報告様式②!AL21</f>
        <v>0.47099999999999997</v>
      </c>
      <c r="AN21" s="322" t="s">
        <v>391</v>
      </c>
      <c r="AO21" s="320">
        <f t="shared" si="10"/>
        <v>0</v>
      </c>
      <c r="AP21" s="366">
        <f>算定報告様式②!AF21</f>
        <v>0</v>
      </c>
      <c r="AQ21" s="204" t="s">
        <v>22</v>
      </c>
      <c r="AR21" s="321">
        <f>算定報告様式②!AL21</f>
        <v>0.47099999999999997</v>
      </c>
      <c r="AS21" s="322" t="s">
        <v>391</v>
      </c>
      <c r="AT21" s="320">
        <f t="shared" si="11"/>
        <v>0</v>
      </c>
      <c r="AU21" s="366">
        <f>算定報告様式②!AG21</f>
        <v>0</v>
      </c>
      <c r="AV21" s="204" t="s">
        <v>22</v>
      </c>
      <c r="AW21" s="321">
        <f>算定報告様式②!AL21</f>
        <v>0.47099999999999997</v>
      </c>
      <c r="AX21" s="322" t="s">
        <v>391</v>
      </c>
      <c r="AY21" s="320">
        <f t="shared" si="12"/>
        <v>0</v>
      </c>
      <c r="AZ21" s="366">
        <f>算定報告様式②!AH21</f>
        <v>0</v>
      </c>
      <c r="BA21" s="204" t="s">
        <v>22</v>
      </c>
      <c r="BB21" s="321">
        <f>算定報告様式②!AL21</f>
        <v>0.47099999999999997</v>
      </c>
      <c r="BC21" s="322" t="s">
        <v>391</v>
      </c>
      <c r="BD21" s="320">
        <f t="shared" si="0"/>
        <v>0</v>
      </c>
      <c r="BE21" s="366">
        <f>算定報告様式②!AI21</f>
        <v>0</v>
      </c>
      <c r="BF21" s="204" t="s">
        <v>22</v>
      </c>
      <c r="BG21" s="321">
        <f>算定報告様式②!AL21</f>
        <v>0.47099999999999997</v>
      </c>
      <c r="BH21" s="322" t="s">
        <v>391</v>
      </c>
      <c r="BI21" s="320">
        <f t="shared" si="1"/>
        <v>0</v>
      </c>
      <c r="BJ21" s="366">
        <f>算定報告様式②!AJ21</f>
        <v>0</v>
      </c>
      <c r="BK21" s="204" t="s">
        <v>22</v>
      </c>
      <c r="BL21" s="321">
        <f>算定報告様式②!AL21</f>
        <v>0.47099999999999997</v>
      </c>
      <c r="BM21" s="322" t="s">
        <v>391</v>
      </c>
      <c r="BN21" s="320">
        <f t="shared" si="2"/>
        <v>0</v>
      </c>
      <c r="BO21" s="366">
        <f>算定報告様式②!AK21</f>
        <v>0</v>
      </c>
      <c r="BP21" s="204" t="s">
        <v>22</v>
      </c>
      <c r="BQ21" s="321">
        <f>算定報告様式②!AL21</f>
        <v>0.47099999999999997</v>
      </c>
      <c r="BR21" s="322" t="s">
        <v>391</v>
      </c>
      <c r="BS21" s="320">
        <f t="shared" si="3"/>
        <v>0</v>
      </c>
    </row>
    <row r="22" spans="2:71" ht="28.5" customHeight="1">
      <c r="B22" s="126"/>
      <c r="C22" s="642"/>
      <c r="D22" s="597" t="s">
        <v>61</v>
      </c>
      <c r="E22" s="599"/>
      <c r="F22" s="598"/>
      <c r="G22" s="366">
        <f>算定報告様式②!Y22</f>
        <v>0</v>
      </c>
      <c r="H22" s="204" t="s">
        <v>22</v>
      </c>
      <c r="I22" s="321">
        <f>算定報告様式②!AL22</f>
        <v>1</v>
      </c>
      <c r="J22" s="322" t="s">
        <v>391</v>
      </c>
      <c r="K22" s="320">
        <f t="shared" si="4"/>
        <v>0</v>
      </c>
      <c r="L22" s="366">
        <f>算定報告様式②!Z22</f>
        <v>0</v>
      </c>
      <c r="M22" s="204" t="s">
        <v>22</v>
      </c>
      <c r="N22" s="321">
        <f>算定報告様式②!AL22</f>
        <v>1</v>
      </c>
      <c r="O22" s="322" t="s">
        <v>391</v>
      </c>
      <c r="P22" s="320">
        <f t="shared" si="5"/>
        <v>0</v>
      </c>
      <c r="Q22" s="366">
        <f>算定報告様式②!AA22</f>
        <v>0</v>
      </c>
      <c r="R22" s="204" t="s">
        <v>22</v>
      </c>
      <c r="S22" s="321">
        <f>算定報告様式②!AL22</f>
        <v>1</v>
      </c>
      <c r="T22" s="322" t="s">
        <v>391</v>
      </c>
      <c r="U22" s="320">
        <f t="shared" si="6"/>
        <v>0</v>
      </c>
      <c r="V22" s="366">
        <f>算定報告様式②!AB22</f>
        <v>0</v>
      </c>
      <c r="W22" s="204" t="s">
        <v>22</v>
      </c>
      <c r="X22" s="321">
        <f>算定報告様式②!AL22</f>
        <v>1</v>
      </c>
      <c r="Y22" s="322" t="s">
        <v>391</v>
      </c>
      <c r="Z22" s="320">
        <f t="shared" si="7"/>
        <v>0</v>
      </c>
      <c r="AA22" s="366">
        <f>算定報告様式②!AC22</f>
        <v>0</v>
      </c>
      <c r="AB22" s="204" t="s">
        <v>22</v>
      </c>
      <c r="AC22" s="321">
        <f>算定報告様式②!AL22</f>
        <v>1</v>
      </c>
      <c r="AD22" s="322" t="s">
        <v>391</v>
      </c>
      <c r="AE22" s="320">
        <f t="shared" si="8"/>
        <v>0</v>
      </c>
      <c r="AF22" s="366">
        <f>算定報告様式②!AD22</f>
        <v>0</v>
      </c>
      <c r="AG22" s="204" t="s">
        <v>22</v>
      </c>
      <c r="AH22" s="321">
        <f>算定報告様式②!AL22</f>
        <v>1</v>
      </c>
      <c r="AI22" s="322" t="s">
        <v>391</v>
      </c>
      <c r="AJ22" s="320">
        <f t="shared" si="9"/>
        <v>0</v>
      </c>
      <c r="AK22" s="366">
        <f>算定報告様式②!AE22</f>
        <v>0</v>
      </c>
      <c r="AL22" s="204" t="s">
        <v>22</v>
      </c>
      <c r="AM22" s="321">
        <f>算定報告様式②!AL22</f>
        <v>1</v>
      </c>
      <c r="AN22" s="322" t="s">
        <v>391</v>
      </c>
      <c r="AO22" s="320">
        <f t="shared" si="10"/>
        <v>0</v>
      </c>
      <c r="AP22" s="366">
        <f>算定報告様式②!AF22</f>
        <v>0</v>
      </c>
      <c r="AQ22" s="204" t="s">
        <v>22</v>
      </c>
      <c r="AR22" s="321">
        <f>算定報告様式②!AL22</f>
        <v>1</v>
      </c>
      <c r="AS22" s="322" t="s">
        <v>391</v>
      </c>
      <c r="AT22" s="320">
        <f t="shared" si="11"/>
        <v>0</v>
      </c>
      <c r="AU22" s="366">
        <f>算定報告様式②!AG22</f>
        <v>0</v>
      </c>
      <c r="AV22" s="204" t="s">
        <v>22</v>
      </c>
      <c r="AW22" s="321">
        <f>算定報告様式②!AL22</f>
        <v>1</v>
      </c>
      <c r="AX22" s="322" t="s">
        <v>391</v>
      </c>
      <c r="AY22" s="320">
        <f t="shared" si="12"/>
        <v>0</v>
      </c>
      <c r="AZ22" s="366">
        <f>算定報告様式②!AH22</f>
        <v>0</v>
      </c>
      <c r="BA22" s="204" t="s">
        <v>22</v>
      </c>
      <c r="BB22" s="321">
        <f>算定報告様式②!AL22</f>
        <v>1</v>
      </c>
      <c r="BC22" s="322" t="s">
        <v>391</v>
      </c>
      <c r="BD22" s="320">
        <f t="shared" si="0"/>
        <v>0</v>
      </c>
      <c r="BE22" s="366">
        <f>算定報告様式②!AI22</f>
        <v>0</v>
      </c>
      <c r="BF22" s="204" t="s">
        <v>22</v>
      </c>
      <c r="BG22" s="321">
        <f>算定報告様式②!AL22</f>
        <v>1</v>
      </c>
      <c r="BH22" s="322" t="s">
        <v>391</v>
      </c>
      <c r="BI22" s="320">
        <f t="shared" si="1"/>
        <v>0</v>
      </c>
      <c r="BJ22" s="366">
        <f>算定報告様式②!AJ22</f>
        <v>0</v>
      </c>
      <c r="BK22" s="204" t="s">
        <v>22</v>
      </c>
      <c r="BL22" s="321">
        <f>算定報告様式②!AL22</f>
        <v>1</v>
      </c>
      <c r="BM22" s="322" t="s">
        <v>391</v>
      </c>
      <c r="BN22" s="320">
        <f t="shared" si="2"/>
        <v>0</v>
      </c>
      <c r="BO22" s="366">
        <f>算定報告様式②!AK22</f>
        <v>0</v>
      </c>
      <c r="BP22" s="204" t="s">
        <v>22</v>
      </c>
      <c r="BQ22" s="321">
        <f>算定報告様式②!AL22</f>
        <v>1</v>
      </c>
      <c r="BR22" s="322" t="s">
        <v>391</v>
      </c>
      <c r="BS22" s="320">
        <f t="shared" si="3"/>
        <v>0</v>
      </c>
    </row>
    <row r="23" spans="2:71" ht="28.5" customHeight="1">
      <c r="B23" s="126"/>
      <c r="C23" s="642"/>
      <c r="D23" s="597" t="s">
        <v>62</v>
      </c>
      <c r="E23" s="599"/>
      <c r="F23" s="598"/>
      <c r="G23" s="366">
        <f>算定報告様式②!Y23</f>
        <v>0</v>
      </c>
      <c r="H23" s="204" t="s">
        <v>22</v>
      </c>
      <c r="I23" s="321">
        <f>算定報告様式②!AL23</f>
        <v>0.41499999999999998</v>
      </c>
      <c r="J23" s="322" t="s">
        <v>391</v>
      </c>
      <c r="K23" s="320">
        <f t="shared" si="4"/>
        <v>0</v>
      </c>
      <c r="L23" s="366">
        <f>算定報告様式②!Z23</f>
        <v>0</v>
      </c>
      <c r="M23" s="204" t="s">
        <v>22</v>
      </c>
      <c r="N23" s="321">
        <f>算定報告様式②!AL23</f>
        <v>0.41499999999999998</v>
      </c>
      <c r="O23" s="322" t="s">
        <v>391</v>
      </c>
      <c r="P23" s="320">
        <f t="shared" si="5"/>
        <v>0</v>
      </c>
      <c r="Q23" s="366">
        <f>算定報告様式②!AA23</f>
        <v>0</v>
      </c>
      <c r="R23" s="204" t="s">
        <v>22</v>
      </c>
      <c r="S23" s="321">
        <f>算定報告様式②!AL23</f>
        <v>0.41499999999999998</v>
      </c>
      <c r="T23" s="322" t="s">
        <v>391</v>
      </c>
      <c r="U23" s="320">
        <f t="shared" si="6"/>
        <v>0</v>
      </c>
      <c r="V23" s="366">
        <f>算定報告様式②!AB23</f>
        <v>0</v>
      </c>
      <c r="W23" s="204" t="s">
        <v>22</v>
      </c>
      <c r="X23" s="321">
        <f>算定報告様式②!AL23</f>
        <v>0.41499999999999998</v>
      </c>
      <c r="Y23" s="322" t="s">
        <v>391</v>
      </c>
      <c r="Z23" s="320">
        <f t="shared" si="7"/>
        <v>0</v>
      </c>
      <c r="AA23" s="366">
        <f>算定報告様式②!AC23</f>
        <v>0</v>
      </c>
      <c r="AB23" s="204" t="s">
        <v>22</v>
      </c>
      <c r="AC23" s="321">
        <f>算定報告様式②!AL23</f>
        <v>0.41499999999999998</v>
      </c>
      <c r="AD23" s="322" t="s">
        <v>391</v>
      </c>
      <c r="AE23" s="320">
        <f t="shared" si="8"/>
        <v>0</v>
      </c>
      <c r="AF23" s="366">
        <f>算定報告様式②!AD23</f>
        <v>0</v>
      </c>
      <c r="AG23" s="204" t="s">
        <v>22</v>
      </c>
      <c r="AH23" s="321">
        <f>算定報告様式②!AL23</f>
        <v>0.41499999999999998</v>
      </c>
      <c r="AI23" s="322" t="s">
        <v>391</v>
      </c>
      <c r="AJ23" s="320">
        <f t="shared" si="9"/>
        <v>0</v>
      </c>
      <c r="AK23" s="366">
        <f>算定報告様式②!AE23</f>
        <v>0</v>
      </c>
      <c r="AL23" s="204" t="s">
        <v>22</v>
      </c>
      <c r="AM23" s="321">
        <f>算定報告様式②!AL23</f>
        <v>0.41499999999999998</v>
      </c>
      <c r="AN23" s="322" t="s">
        <v>391</v>
      </c>
      <c r="AO23" s="320">
        <f t="shared" si="10"/>
        <v>0</v>
      </c>
      <c r="AP23" s="366">
        <f>算定報告様式②!AF23</f>
        <v>0</v>
      </c>
      <c r="AQ23" s="204" t="s">
        <v>22</v>
      </c>
      <c r="AR23" s="321">
        <f>算定報告様式②!AL23</f>
        <v>0.41499999999999998</v>
      </c>
      <c r="AS23" s="322" t="s">
        <v>391</v>
      </c>
      <c r="AT23" s="320">
        <f t="shared" si="11"/>
        <v>0</v>
      </c>
      <c r="AU23" s="366">
        <f>算定報告様式②!AG23</f>
        <v>0</v>
      </c>
      <c r="AV23" s="204" t="s">
        <v>22</v>
      </c>
      <c r="AW23" s="321">
        <f>算定報告様式②!AL23</f>
        <v>0.41499999999999998</v>
      </c>
      <c r="AX23" s="322" t="s">
        <v>391</v>
      </c>
      <c r="AY23" s="320">
        <f t="shared" si="12"/>
        <v>0</v>
      </c>
      <c r="AZ23" s="366">
        <f>算定報告様式②!AH23</f>
        <v>0</v>
      </c>
      <c r="BA23" s="204" t="s">
        <v>22</v>
      </c>
      <c r="BB23" s="321">
        <f>算定報告様式②!AL23</f>
        <v>0.41499999999999998</v>
      </c>
      <c r="BC23" s="322" t="s">
        <v>391</v>
      </c>
      <c r="BD23" s="320">
        <f t="shared" si="0"/>
        <v>0</v>
      </c>
      <c r="BE23" s="366">
        <f>算定報告様式②!AI23</f>
        <v>0</v>
      </c>
      <c r="BF23" s="204" t="s">
        <v>22</v>
      </c>
      <c r="BG23" s="321">
        <f>算定報告様式②!AL23</f>
        <v>0.41499999999999998</v>
      </c>
      <c r="BH23" s="322" t="s">
        <v>391</v>
      </c>
      <c r="BI23" s="320">
        <f t="shared" si="1"/>
        <v>0</v>
      </c>
      <c r="BJ23" s="366">
        <f>算定報告様式②!AJ23</f>
        <v>0</v>
      </c>
      <c r="BK23" s="204" t="s">
        <v>22</v>
      </c>
      <c r="BL23" s="321">
        <f>算定報告様式②!AL23</f>
        <v>0.41499999999999998</v>
      </c>
      <c r="BM23" s="322" t="s">
        <v>391</v>
      </c>
      <c r="BN23" s="320">
        <f t="shared" si="2"/>
        <v>0</v>
      </c>
      <c r="BO23" s="366">
        <f>算定報告様式②!AK23</f>
        <v>0</v>
      </c>
      <c r="BP23" s="204" t="s">
        <v>22</v>
      </c>
      <c r="BQ23" s="321">
        <f>算定報告様式②!AL23</f>
        <v>0.41499999999999998</v>
      </c>
      <c r="BR23" s="322" t="s">
        <v>391</v>
      </c>
      <c r="BS23" s="320">
        <f t="shared" si="3"/>
        <v>0</v>
      </c>
    </row>
    <row r="24" spans="2:71" ht="28.5" customHeight="1">
      <c r="B24" s="126"/>
      <c r="C24" s="642"/>
      <c r="D24" s="614" t="s">
        <v>495</v>
      </c>
      <c r="E24" s="597" t="s">
        <v>479</v>
      </c>
      <c r="F24" s="598"/>
      <c r="G24" s="366">
        <f>算定報告様式②!Y24</f>
        <v>0</v>
      </c>
      <c r="H24" s="204" t="s">
        <v>22</v>
      </c>
      <c r="I24" s="323">
        <f>算定報告様式②!AL24</f>
        <v>2.4</v>
      </c>
      <c r="J24" s="322" t="s">
        <v>391</v>
      </c>
      <c r="K24" s="320">
        <f t="shared" si="4"/>
        <v>0</v>
      </c>
      <c r="L24" s="366">
        <f>算定報告様式②!Z24</f>
        <v>0</v>
      </c>
      <c r="M24" s="204" t="s">
        <v>22</v>
      </c>
      <c r="N24" s="323">
        <f>算定報告様式②!AL24</f>
        <v>2.4</v>
      </c>
      <c r="O24" s="322" t="s">
        <v>391</v>
      </c>
      <c r="P24" s="320">
        <f t="shared" si="5"/>
        <v>0</v>
      </c>
      <c r="Q24" s="366">
        <f>算定報告様式②!AA24</f>
        <v>0</v>
      </c>
      <c r="R24" s="204" t="s">
        <v>22</v>
      </c>
      <c r="S24" s="323">
        <f>算定報告様式②!AL24</f>
        <v>2.4</v>
      </c>
      <c r="T24" s="322" t="s">
        <v>391</v>
      </c>
      <c r="U24" s="320">
        <f t="shared" si="6"/>
        <v>0</v>
      </c>
      <c r="V24" s="366">
        <f>算定報告様式②!AB24</f>
        <v>0</v>
      </c>
      <c r="W24" s="204" t="s">
        <v>22</v>
      </c>
      <c r="X24" s="323">
        <f>算定報告様式②!AL24</f>
        <v>2.4</v>
      </c>
      <c r="Y24" s="322" t="s">
        <v>391</v>
      </c>
      <c r="Z24" s="320">
        <f t="shared" si="7"/>
        <v>0</v>
      </c>
      <c r="AA24" s="366">
        <f>算定報告様式②!AC24</f>
        <v>0</v>
      </c>
      <c r="AB24" s="204" t="s">
        <v>22</v>
      </c>
      <c r="AC24" s="323">
        <f>算定報告様式②!AL24</f>
        <v>2.4</v>
      </c>
      <c r="AD24" s="322" t="s">
        <v>391</v>
      </c>
      <c r="AE24" s="320">
        <f t="shared" si="8"/>
        <v>0</v>
      </c>
      <c r="AF24" s="366">
        <f>算定報告様式②!AD24</f>
        <v>0</v>
      </c>
      <c r="AG24" s="204" t="s">
        <v>22</v>
      </c>
      <c r="AH24" s="323">
        <f>算定報告様式②!AL24</f>
        <v>2.4</v>
      </c>
      <c r="AI24" s="322" t="s">
        <v>391</v>
      </c>
      <c r="AJ24" s="320">
        <f t="shared" si="9"/>
        <v>0</v>
      </c>
      <c r="AK24" s="366">
        <f>算定報告様式②!AE24</f>
        <v>0</v>
      </c>
      <c r="AL24" s="204" t="s">
        <v>22</v>
      </c>
      <c r="AM24" s="323">
        <f>算定報告様式②!AL24</f>
        <v>2.4</v>
      </c>
      <c r="AN24" s="322" t="s">
        <v>391</v>
      </c>
      <c r="AO24" s="320">
        <f t="shared" si="10"/>
        <v>0</v>
      </c>
      <c r="AP24" s="366">
        <f>算定報告様式②!AF24</f>
        <v>0</v>
      </c>
      <c r="AQ24" s="204" t="s">
        <v>22</v>
      </c>
      <c r="AR24" s="323">
        <f>算定報告様式②!AL24</f>
        <v>2.4</v>
      </c>
      <c r="AS24" s="322" t="s">
        <v>391</v>
      </c>
      <c r="AT24" s="320">
        <f t="shared" si="11"/>
        <v>0</v>
      </c>
      <c r="AU24" s="366">
        <f>算定報告様式②!AG24</f>
        <v>0</v>
      </c>
      <c r="AV24" s="204" t="s">
        <v>22</v>
      </c>
      <c r="AW24" s="323">
        <f>算定報告様式②!AL24</f>
        <v>2.4</v>
      </c>
      <c r="AX24" s="322" t="s">
        <v>391</v>
      </c>
      <c r="AY24" s="320">
        <f t="shared" si="12"/>
        <v>0</v>
      </c>
      <c r="AZ24" s="366">
        <f>算定報告様式②!AH24</f>
        <v>0</v>
      </c>
      <c r="BA24" s="204" t="s">
        <v>22</v>
      </c>
      <c r="BB24" s="323">
        <f>算定報告様式②!AL24</f>
        <v>2.4</v>
      </c>
      <c r="BC24" s="322" t="s">
        <v>391</v>
      </c>
      <c r="BD24" s="320">
        <f t="shared" si="0"/>
        <v>0</v>
      </c>
      <c r="BE24" s="366">
        <f>算定報告様式②!AI24</f>
        <v>0</v>
      </c>
      <c r="BF24" s="204" t="s">
        <v>22</v>
      </c>
      <c r="BG24" s="323">
        <f>算定報告様式②!AL24</f>
        <v>2.4</v>
      </c>
      <c r="BH24" s="322" t="s">
        <v>391</v>
      </c>
      <c r="BI24" s="320">
        <f t="shared" si="1"/>
        <v>0</v>
      </c>
      <c r="BJ24" s="366">
        <f>算定報告様式②!AJ24</f>
        <v>0</v>
      </c>
      <c r="BK24" s="204" t="s">
        <v>22</v>
      </c>
      <c r="BL24" s="323">
        <f>算定報告様式②!AL24</f>
        <v>2.4</v>
      </c>
      <c r="BM24" s="322" t="s">
        <v>391</v>
      </c>
      <c r="BN24" s="320">
        <f t="shared" si="2"/>
        <v>0</v>
      </c>
      <c r="BO24" s="366">
        <f>算定報告様式②!AK24</f>
        <v>0</v>
      </c>
      <c r="BP24" s="204" t="s">
        <v>22</v>
      </c>
      <c r="BQ24" s="323">
        <f>算定報告様式②!AL24</f>
        <v>2.4</v>
      </c>
      <c r="BR24" s="322" t="s">
        <v>391</v>
      </c>
      <c r="BS24" s="320">
        <f t="shared" si="3"/>
        <v>0</v>
      </c>
    </row>
    <row r="25" spans="2:71" ht="28.5" customHeight="1">
      <c r="B25" s="126"/>
      <c r="C25" s="642"/>
      <c r="D25" s="700"/>
      <c r="E25" s="597" t="s">
        <v>480</v>
      </c>
      <c r="F25" s="598"/>
      <c r="G25" s="366">
        <f>算定報告様式②!Y25</f>
        <v>0</v>
      </c>
      <c r="H25" s="204" t="s">
        <v>115</v>
      </c>
      <c r="I25" s="323">
        <f>算定報告様式②!AL25</f>
        <v>2.2999999999999998</v>
      </c>
      <c r="J25" s="322" t="s">
        <v>392</v>
      </c>
      <c r="K25" s="320">
        <f t="shared" si="4"/>
        <v>0</v>
      </c>
      <c r="L25" s="366">
        <f>算定報告様式②!Z25</f>
        <v>0</v>
      </c>
      <c r="M25" s="204" t="s">
        <v>115</v>
      </c>
      <c r="N25" s="323">
        <f>算定報告様式②!AL25</f>
        <v>2.2999999999999998</v>
      </c>
      <c r="O25" s="322" t="s">
        <v>392</v>
      </c>
      <c r="P25" s="320">
        <f t="shared" si="5"/>
        <v>0</v>
      </c>
      <c r="Q25" s="366">
        <f>算定報告様式②!AA25</f>
        <v>0</v>
      </c>
      <c r="R25" s="204" t="s">
        <v>115</v>
      </c>
      <c r="S25" s="323">
        <f>算定報告様式②!AL25</f>
        <v>2.2999999999999998</v>
      </c>
      <c r="T25" s="322" t="s">
        <v>392</v>
      </c>
      <c r="U25" s="320">
        <f t="shared" si="6"/>
        <v>0</v>
      </c>
      <c r="V25" s="366">
        <f>算定報告様式②!AB25</f>
        <v>0</v>
      </c>
      <c r="W25" s="204" t="s">
        <v>115</v>
      </c>
      <c r="X25" s="323">
        <f>算定報告様式②!AL25</f>
        <v>2.2999999999999998</v>
      </c>
      <c r="Y25" s="322" t="s">
        <v>392</v>
      </c>
      <c r="Z25" s="320">
        <f t="shared" si="7"/>
        <v>0</v>
      </c>
      <c r="AA25" s="366">
        <f>算定報告様式②!AC25</f>
        <v>0</v>
      </c>
      <c r="AB25" s="204" t="s">
        <v>115</v>
      </c>
      <c r="AC25" s="323">
        <f>算定報告様式②!AL25</f>
        <v>2.2999999999999998</v>
      </c>
      <c r="AD25" s="322" t="s">
        <v>392</v>
      </c>
      <c r="AE25" s="320">
        <f t="shared" si="8"/>
        <v>0</v>
      </c>
      <c r="AF25" s="366">
        <f>算定報告様式②!AD25</f>
        <v>0</v>
      </c>
      <c r="AG25" s="204" t="s">
        <v>115</v>
      </c>
      <c r="AH25" s="323">
        <f>算定報告様式②!AL25</f>
        <v>2.2999999999999998</v>
      </c>
      <c r="AI25" s="322" t="s">
        <v>392</v>
      </c>
      <c r="AJ25" s="320">
        <f t="shared" si="9"/>
        <v>0</v>
      </c>
      <c r="AK25" s="366">
        <f>算定報告様式②!AE25</f>
        <v>0</v>
      </c>
      <c r="AL25" s="204" t="s">
        <v>115</v>
      </c>
      <c r="AM25" s="323">
        <f>算定報告様式②!AL25</f>
        <v>2.2999999999999998</v>
      </c>
      <c r="AN25" s="322" t="s">
        <v>392</v>
      </c>
      <c r="AO25" s="320">
        <f t="shared" si="10"/>
        <v>0</v>
      </c>
      <c r="AP25" s="366">
        <f>算定報告様式②!AF25</f>
        <v>0</v>
      </c>
      <c r="AQ25" s="204" t="s">
        <v>115</v>
      </c>
      <c r="AR25" s="323">
        <f>算定報告様式②!AL25</f>
        <v>2.2999999999999998</v>
      </c>
      <c r="AS25" s="322" t="s">
        <v>392</v>
      </c>
      <c r="AT25" s="320">
        <f t="shared" si="11"/>
        <v>0</v>
      </c>
      <c r="AU25" s="366">
        <f>算定報告様式②!AG25</f>
        <v>0</v>
      </c>
      <c r="AV25" s="204" t="s">
        <v>115</v>
      </c>
      <c r="AW25" s="323">
        <f>算定報告様式②!AL25</f>
        <v>2.2999999999999998</v>
      </c>
      <c r="AX25" s="322" t="s">
        <v>392</v>
      </c>
      <c r="AY25" s="320">
        <f t="shared" si="12"/>
        <v>0</v>
      </c>
      <c r="AZ25" s="366">
        <f>算定報告様式②!AH25</f>
        <v>0</v>
      </c>
      <c r="BA25" s="204" t="s">
        <v>115</v>
      </c>
      <c r="BB25" s="323">
        <f>算定報告様式②!AL25</f>
        <v>2.2999999999999998</v>
      </c>
      <c r="BC25" s="322" t="s">
        <v>392</v>
      </c>
      <c r="BD25" s="320">
        <f t="shared" si="0"/>
        <v>0</v>
      </c>
      <c r="BE25" s="366">
        <f>算定報告様式②!AI25</f>
        <v>0</v>
      </c>
      <c r="BF25" s="204" t="s">
        <v>115</v>
      </c>
      <c r="BG25" s="323">
        <f>算定報告様式②!AL25</f>
        <v>2.2999999999999998</v>
      </c>
      <c r="BH25" s="322" t="s">
        <v>392</v>
      </c>
      <c r="BI25" s="320">
        <f t="shared" si="1"/>
        <v>0</v>
      </c>
      <c r="BJ25" s="366">
        <f>算定報告様式②!AJ25</f>
        <v>0</v>
      </c>
      <c r="BK25" s="204" t="s">
        <v>115</v>
      </c>
      <c r="BL25" s="323">
        <f>算定報告様式②!AL25</f>
        <v>2.2999999999999998</v>
      </c>
      <c r="BM25" s="322" t="s">
        <v>392</v>
      </c>
      <c r="BN25" s="320">
        <f t="shared" si="2"/>
        <v>0</v>
      </c>
      <c r="BO25" s="366">
        <f>算定報告様式②!AK25</f>
        <v>0</v>
      </c>
      <c r="BP25" s="204" t="s">
        <v>115</v>
      </c>
      <c r="BQ25" s="323">
        <f>算定報告様式②!AL25</f>
        <v>2.2999999999999998</v>
      </c>
      <c r="BR25" s="322" t="s">
        <v>392</v>
      </c>
      <c r="BS25" s="320">
        <f t="shared" si="3"/>
        <v>0</v>
      </c>
    </row>
    <row r="26" spans="2:71" ht="28.5" customHeight="1">
      <c r="B26" s="126"/>
      <c r="C26" s="642"/>
      <c r="D26" s="700"/>
      <c r="E26" s="597" t="s">
        <v>23</v>
      </c>
      <c r="F26" s="598"/>
      <c r="G26" s="366">
        <f>算定報告様式②!Y26</f>
        <v>0</v>
      </c>
      <c r="H26" s="204" t="s">
        <v>22</v>
      </c>
      <c r="I26" s="323">
        <f>算定報告様式②!AL26</f>
        <v>3.3</v>
      </c>
      <c r="J26" s="322" t="s">
        <v>391</v>
      </c>
      <c r="K26" s="320">
        <f t="shared" si="4"/>
        <v>0</v>
      </c>
      <c r="L26" s="366">
        <f>算定報告様式②!Z26</f>
        <v>0</v>
      </c>
      <c r="M26" s="204" t="s">
        <v>22</v>
      </c>
      <c r="N26" s="323">
        <f>算定報告様式②!AL26</f>
        <v>3.3</v>
      </c>
      <c r="O26" s="322" t="s">
        <v>391</v>
      </c>
      <c r="P26" s="320">
        <f t="shared" si="5"/>
        <v>0</v>
      </c>
      <c r="Q26" s="366">
        <f>算定報告様式②!AA26</f>
        <v>0</v>
      </c>
      <c r="R26" s="204" t="s">
        <v>22</v>
      </c>
      <c r="S26" s="323">
        <f>算定報告様式②!AL26</f>
        <v>3.3</v>
      </c>
      <c r="T26" s="322" t="s">
        <v>391</v>
      </c>
      <c r="U26" s="320">
        <f t="shared" si="6"/>
        <v>0</v>
      </c>
      <c r="V26" s="366">
        <f>算定報告様式②!AB26</f>
        <v>0</v>
      </c>
      <c r="W26" s="204" t="s">
        <v>22</v>
      </c>
      <c r="X26" s="323">
        <f>算定報告様式②!AL26</f>
        <v>3.3</v>
      </c>
      <c r="Y26" s="322" t="s">
        <v>391</v>
      </c>
      <c r="Z26" s="320">
        <f t="shared" si="7"/>
        <v>0</v>
      </c>
      <c r="AA26" s="366">
        <f>算定報告様式②!AC26</f>
        <v>0</v>
      </c>
      <c r="AB26" s="204" t="s">
        <v>22</v>
      </c>
      <c r="AC26" s="323">
        <f>算定報告様式②!AL26</f>
        <v>3.3</v>
      </c>
      <c r="AD26" s="322" t="s">
        <v>391</v>
      </c>
      <c r="AE26" s="320">
        <f t="shared" si="8"/>
        <v>0</v>
      </c>
      <c r="AF26" s="366">
        <f>算定報告様式②!AD26</f>
        <v>0</v>
      </c>
      <c r="AG26" s="204" t="s">
        <v>22</v>
      </c>
      <c r="AH26" s="323">
        <f>算定報告様式②!AL26</f>
        <v>3.3</v>
      </c>
      <c r="AI26" s="322" t="s">
        <v>391</v>
      </c>
      <c r="AJ26" s="320">
        <f t="shared" si="9"/>
        <v>0</v>
      </c>
      <c r="AK26" s="366">
        <f>算定報告様式②!AE26</f>
        <v>0</v>
      </c>
      <c r="AL26" s="204" t="s">
        <v>22</v>
      </c>
      <c r="AM26" s="323">
        <f>算定報告様式②!AL26</f>
        <v>3.3</v>
      </c>
      <c r="AN26" s="322" t="s">
        <v>391</v>
      </c>
      <c r="AO26" s="320">
        <f t="shared" si="10"/>
        <v>0</v>
      </c>
      <c r="AP26" s="366">
        <f>算定報告様式②!AF26</f>
        <v>0</v>
      </c>
      <c r="AQ26" s="204" t="s">
        <v>22</v>
      </c>
      <c r="AR26" s="323">
        <f>算定報告様式②!AL26</f>
        <v>3.3</v>
      </c>
      <c r="AS26" s="322" t="s">
        <v>391</v>
      </c>
      <c r="AT26" s="320">
        <f t="shared" si="11"/>
        <v>0</v>
      </c>
      <c r="AU26" s="366">
        <f>算定報告様式②!AG26</f>
        <v>0</v>
      </c>
      <c r="AV26" s="204" t="s">
        <v>22</v>
      </c>
      <c r="AW26" s="323">
        <f>算定報告様式②!AL26</f>
        <v>3.3</v>
      </c>
      <c r="AX26" s="322" t="s">
        <v>391</v>
      </c>
      <c r="AY26" s="320">
        <f t="shared" si="12"/>
        <v>0</v>
      </c>
      <c r="AZ26" s="366">
        <f>算定報告様式②!AH26</f>
        <v>0</v>
      </c>
      <c r="BA26" s="204" t="s">
        <v>22</v>
      </c>
      <c r="BB26" s="323">
        <f>算定報告様式②!AL26</f>
        <v>3.3</v>
      </c>
      <c r="BC26" s="322" t="s">
        <v>391</v>
      </c>
      <c r="BD26" s="320">
        <f t="shared" si="0"/>
        <v>0</v>
      </c>
      <c r="BE26" s="366">
        <f>算定報告様式②!AI26</f>
        <v>0</v>
      </c>
      <c r="BF26" s="204" t="s">
        <v>22</v>
      </c>
      <c r="BG26" s="323">
        <f>算定報告様式②!AL26</f>
        <v>3.3</v>
      </c>
      <c r="BH26" s="322" t="s">
        <v>391</v>
      </c>
      <c r="BI26" s="320">
        <f t="shared" si="1"/>
        <v>0</v>
      </c>
      <c r="BJ26" s="366">
        <f>算定報告様式②!AJ26</f>
        <v>0</v>
      </c>
      <c r="BK26" s="204" t="s">
        <v>22</v>
      </c>
      <c r="BL26" s="323">
        <f>算定報告様式②!AL26</f>
        <v>3.3</v>
      </c>
      <c r="BM26" s="322" t="s">
        <v>391</v>
      </c>
      <c r="BN26" s="320">
        <f t="shared" si="2"/>
        <v>0</v>
      </c>
      <c r="BO26" s="366">
        <f>算定報告様式②!AK26</f>
        <v>0</v>
      </c>
      <c r="BP26" s="204" t="s">
        <v>22</v>
      </c>
      <c r="BQ26" s="323">
        <f>算定報告様式②!AL26</f>
        <v>3.3</v>
      </c>
      <c r="BR26" s="322" t="s">
        <v>391</v>
      </c>
      <c r="BS26" s="320">
        <f t="shared" si="3"/>
        <v>0</v>
      </c>
    </row>
    <row r="27" spans="2:71" ht="28.5" customHeight="1">
      <c r="B27" s="126"/>
      <c r="C27" s="642"/>
      <c r="D27" s="700"/>
      <c r="E27" s="597" t="s">
        <v>481</v>
      </c>
      <c r="F27" s="598"/>
      <c r="G27" s="366">
        <f>算定報告様式②!Y27</f>
        <v>0</v>
      </c>
      <c r="H27" s="204" t="s">
        <v>22</v>
      </c>
      <c r="I27" s="323">
        <f>算定報告様式②!AL27</f>
        <v>3</v>
      </c>
      <c r="J27" s="322" t="s">
        <v>391</v>
      </c>
      <c r="K27" s="320">
        <f t="shared" si="4"/>
        <v>0</v>
      </c>
      <c r="L27" s="366">
        <f>算定報告様式②!Z27</f>
        <v>0</v>
      </c>
      <c r="M27" s="204" t="s">
        <v>22</v>
      </c>
      <c r="N27" s="323">
        <f>算定報告様式②!AL27</f>
        <v>3</v>
      </c>
      <c r="O27" s="322" t="s">
        <v>391</v>
      </c>
      <c r="P27" s="320">
        <f t="shared" si="5"/>
        <v>0</v>
      </c>
      <c r="Q27" s="366">
        <f>算定報告様式②!AA27</f>
        <v>0</v>
      </c>
      <c r="R27" s="204" t="s">
        <v>22</v>
      </c>
      <c r="S27" s="323">
        <f>算定報告様式②!AL27</f>
        <v>3</v>
      </c>
      <c r="T27" s="322" t="s">
        <v>391</v>
      </c>
      <c r="U27" s="320">
        <f t="shared" si="6"/>
        <v>0</v>
      </c>
      <c r="V27" s="366">
        <f>算定報告様式②!AB27</f>
        <v>0</v>
      </c>
      <c r="W27" s="204" t="s">
        <v>22</v>
      </c>
      <c r="X27" s="323">
        <f>算定報告様式②!AL27</f>
        <v>3</v>
      </c>
      <c r="Y27" s="322" t="s">
        <v>391</v>
      </c>
      <c r="Z27" s="320">
        <f t="shared" si="7"/>
        <v>0</v>
      </c>
      <c r="AA27" s="366">
        <f>算定報告様式②!AC27</f>
        <v>0</v>
      </c>
      <c r="AB27" s="204" t="s">
        <v>22</v>
      </c>
      <c r="AC27" s="323">
        <f>算定報告様式②!AL27</f>
        <v>3</v>
      </c>
      <c r="AD27" s="322" t="s">
        <v>391</v>
      </c>
      <c r="AE27" s="320">
        <f t="shared" si="8"/>
        <v>0</v>
      </c>
      <c r="AF27" s="366">
        <f>算定報告様式②!AD27</f>
        <v>0</v>
      </c>
      <c r="AG27" s="204" t="s">
        <v>22</v>
      </c>
      <c r="AH27" s="323">
        <f>算定報告様式②!AL27</f>
        <v>3</v>
      </c>
      <c r="AI27" s="322" t="s">
        <v>391</v>
      </c>
      <c r="AJ27" s="320">
        <f t="shared" si="9"/>
        <v>0</v>
      </c>
      <c r="AK27" s="366">
        <f>算定報告様式②!AE27</f>
        <v>0</v>
      </c>
      <c r="AL27" s="204" t="s">
        <v>22</v>
      </c>
      <c r="AM27" s="323">
        <f>算定報告様式②!AL27</f>
        <v>3</v>
      </c>
      <c r="AN27" s="322" t="s">
        <v>391</v>
      </c>
      <c r="AO27" s="320">
        <f t="shared" si="10"/>
        <v>0</v>
      </c>
      <c r="AP27" s="366">
        <f>算定報告様式②!AF27</f>
        <v>0</v>
      </c>
      <c r="AQ27" s="204" t="s">
        <v>22</v>
      </c>
      <c r="AR27" s="323">
        <f>算定報告様式②!AL27</f>
        <v>3</v>
      </c>
      <c r="AS27" s="322" t="s">
        <v>391</v>
      </c>
      <c r="AT27" s="320">
        <f t="shared" si="11"/>
        <v>0</v>
      </c>
      <c r="AU27" s="366">
        <f>算定報告様式②!AG27</f>
        <v>0</v>
      </c>
      <c r="AV27" s="204" t="s">
        <v>22</v>
      </c>
      <c r="AW27" s="323">
        <f>算定報告様式②!AL27</f>
        <v>3</v>
      </c>
      <c r="AX27" s="322" t="s">
        <v>391</v>
      </c>
      <c r="AY27" s="320">
        <f t="shared" si="12"/>
        <v>0</v>
      </c>
      <c r="AZ27" s="366">
        <f>算定報告様式②!AH27</f>
        <v>0</v>
      </c>
      <c r="BA27" s="204" t="s">
        <v>22</v>
      </c>
      <c r="BB27" s="323">
        <f>算定報告様式②!AL27</f>
        <v>3</v>
      </c>
      <c r="BC27" s="322" t="s">
        <v>391</v>
      </c>
      <c r="BD27" s="320">
        <f t="shared" si="0"/>
        <v>0</v>
      </c>
      <c r="BE27" s="366">
        <f>算定報告様式②!AI27</f>
        <v>0</v>
      </c>
      <c r="BF27" s="204" t="s">
        <v>22</v>
      </c>
      <c r="BG27" s="323">
        <f>算定報告様式②!AL27</f>
        <v>3</v>
      </c>
      <c r="BH27" s="322" t="s">
        <v>391</v>
      </c>
      <c r="BI27" s="320">
        <f t="shared" si="1"/>
        <v>0</v>
      </c>
      <c r="BJ27" s="366">
        <f>算定報告様式②!AJ27</f>
        <v>0</v>
      </c>
      <c r="BK27" s="204" t="s">
        <v>22</v>
      </c>
      <c r="BL27" s="323">
        <f>算定報告様式②!AL27</f>
        <v>3</v>
      </c>
      <c r="BM27" s="322" t="s">
        <v>391</v>
      </c>
      <c r="BN27" s="320">
        <f t="shared" si="2"/>
        <v>0</v>
      </c>
      <c r="BO27" s="366">
        <f>算定報告様式②!AK27</f>
        <v>0</v>
      </c>
      <c r="BP27" s="204" t="s">
        <v>22</v>
      </c>
      <c r="BQ27" s="323">
        <f>算定報告様式②!AL27</f>
        <v>3</v>
      </c>
      <c r="BR27" s="322" t="s">
        <v>391</v>
      </c>
      <c r="BS27" s="320">
        <f t="shared" si="3"/>
        <v>0</v>
      </c>
    </row>
    <row r="28" spans="2:71" ht="28.5" customHeight="1">
      <c r="B28" s="126"/>
      <c r="C28" s="642"/>
      <c r="D28" s="700"/>
      <c r="E28" s="597" t="s">
        <v>26</v>
      </c>
      <c r="F28" s="598"/>
      <c r="G28" s="366">
        <f>算定報告様式②!Y28</f>
        <v>0</v>
      </c>
      <c r="H28" s="204" t="s">
        <v>22</v>
      </c>
      <c r="I28" s="323">
        <f>算定報告様式②!AL28</f>
        <v>2.7</v>
      </c>
      <c r="J28" s="322" t="s">
        <v>391</v>
      </c>
      <c r="K28" s="320">
        <f t="shared" si="4"/>
        <v>0</v>
      </c>
      <c r="L28" s="366">
        <f>算定報告様式②!Z28</f>
        <v>0</v>
      </c>
      <c r="M28" s="204" t="s">
        <v>22</v>
      </c>
      <c r="N28" s="323">
        <f>算定報告様式②!AL28</f>
        <v>2.7</v>
      </c>
      <c r="O28" s="322" t="s">
        <v>391</v>
      </c>
      <c r="P28" s="320">
        <f t="shared" si="5"/>
        <v>0</v>
      </c>
      <c r="Q28" s="366">
        <f>算定報告様式②!AA28</f>
        <v>0</v>
      </c>
      <c r="R28" s="204" t="s">
        <v>22</v>
      </c>
      <c r="S28" s="323">
        <f>算定報告様式②!AL28</f>
        <v>2.7</v>
      </c>
      <c r="T28" s="322" t="s">
        <v>391</v>
      </c>
      <c r="U28" s="320">
        <f t="shared" si="6"/>
        <v>0</v>
      </c>
      <c r="V28" s="366">
        <f>算定報告様式②!AB28</f>
        <v>0</v>
      </c>
      <c r="W28" s="204" t="s">
        <v>22</v>
      </c>
      <c r="X28" s="323">
        <f>算定報告様式②!AL28</f>
        <v>2.7</v>
      </c>
      <c r="Y28" s="322" t="s">
        <v>391</v>
      </c>
      <c r="Z28" s="320">
        <f t="shared" si="7"/>
        <v>0</v>
      </c>
      <c r="AA28" s="366">
        <f>算定報告様式②!AC28</f>
        <v>0</v>
      </c>
      <c r="AB28" s="204" t="s">
        <v>22</v>
      </c>
      <c r="AC28" s="323">
        <f>算定報告様式②!AL28</f>
        <v>2.7</v>
      </c>
      <c r="AD28" s="322" t="s">
        <v>391</v>
      </c>
      <c r="AE28" s="320">
        <f t="shared" si="8"/>
        <v>0</v>
      </c>
      <c r="AF28" s="366">
        <f>算定報告様式②!AD28</f>
        <v>0</v>
      </c>
      <c r="AG28" s="204" t="s">
        <v>22</v>
      </c>
      <c r="AH28" s="323">
        <f>算定報告様式②!AL28</f>
        <v>2.7</v>
      </c>
      <c r="AI28" s="322" t="s">
        <v>391</v>
      </c>
      <c r="AJ28" s="320">
        <f t="shared" si="9"/>
        <v>0</v>
      </c>
      <c r="AK28" s="366">
        <f>算定報告様式②!AE28</f>
        <v>0</v>
      </c>
      <c r="AL28" s="204" t="s">
        <v>22</v>
      </c>
      <c r="AM28" s="323">
        <f>算定報告様式②!AL28</f>
        <v>2.7</v>
      </c>
      <c r="AN28" s="322" t="s">
        <v>391</v>
      </c>
      <c r="AO28" s="320">
        <f t="shared" si="10"/>
        <v>0</v>
      </c>
      <c r="AP28" s="366">
        <f>算定報告様式②!AF28</f>
        <v>0</v>
      </c>
      <c r="AQ28" s="204" t="s">
        <v>22</v>
      </c>
      <c r="AR28" s="323">
        <f>算定報告様式②!AL28</f>
        <v>2.7</v>
      </c>
      <c r="AS28" s="322" t="s">
        <v>391</v>
      </c>
      <c r="AT28" s="320">
        <f t="shared" si="11"/>
        <v>0</v>
      </c>
      <c r="AU28" s="366">
        <f>算定報告様式②!AG28</f>
        <v>0</v>
      </c>
      <c r="AV28" s="204" t="s">
        <v>22</v>
      </c>
      <c r="AW28" s="323">
        <f>算定報告様式②!AL28</f>
        <v>2.7</v>
      </c>
      <c r="AX28" s="322" t="s">
        <v>391</v>
      </c>
      <c r="AY28" s="320">
        <f t="shared" si="12"/>
        <v>0</v>
      </c>
      <c r="AZ28" s="366">
        <f>算定報告様式②!AH28</f>
        <v>0</v>
      </c>
      <c r="BA28" s="204" t="s">
        <v>22</v>
      </c>
      <c r="BB28" s="323">
        <f>算定報告様式②!AL28</f>
        <v>2.7</v>
      </c>
      <c r="BC28" s="322" t="s">
        <v>391</v>
      </c>
      <c r="BD28" s="320">
        <f t="shared" si="0"/>
        <v>0</v>
      </c>
      <c r="BE28" s="366">
        <f>算定報告様式②!AI28</f>
        <v>0</v>
      </c>
      <c r="BF28" s="204" t="s">
        <v>22</v>
      </c>
      <c r="BG28" s="323">
        <f>算定報告様式②!AL28</f>
        <v>2.7</v>
      </c>
      <c r="BH28" s="322" t="s">
        <v>391</v>
      </c>
      <c r="BI28" s="320">
        <f t="shared" si="1"/>
        <v>0</v>
      </c>
      <c r="BJ28" s="366">
        <f>算定報告様式②!AJ28</f>
        <v>0</v>
      </c>
      <c r="BK28" s="204" t="s">
        <v>22</v>
      </c>
      <c r="BL28" s="323">
        <f>算定報告様式②!AL28</f>
        <v>2.7</v>
      </c>
      <c r="BM28" s="322" t="s">
        <v>391</v>
      </c>
      <c r="BN28" s="320">
        <f t="shared" si="2"/>
        <v>0</v>
      </c>
      <c r="BO28" s="366">
        <f>算定報告様式②!AK28</f>
        <v>0</v>
      </c>
      <c r="BP28" s="204" t="s">
        <v>22</v>
      </c>
      <c r="BQ28" s="323">
        <f>算定報告様式②!AL28</f>
        <v>2.7</v>
      </c>
      <c r="BR28" s="322" t="s">
        <v>391</v>
      </c>
      <c r="BS28" s="320">
        <f t="shared" si="3"/>
        <v>0</v>
      </c>
    </row>
    <row r="29" spans="2:71" ht="28.5" customHeight="1">
      <c r="B29" s="126"/>
      <c r="C29" s="642"/>
      <c r="D29" s="700"/>
      <c r="E29" s="629" t="s">
        <v>482</v>
      </c>
      <c r="F29" s="631"/>
      <c r="G29" s="366">
        <f>算定報告様式②!Y29</f>
        <v>0</v>
      </c>
      <c r="H29" s="204" t="s">
        <v>393</v>
      </c>
      <c r="I29" s="323">
        <f>算定報告様式②!AL29</f>
        <v>2.1</v>
      </c>
      <c r="J29" s="322" t="s">
        <v>394</v>
      </c>
      <c r="K29" s="320">
        <f t="shared" si="4"/>
        <v>0</v>
      </c>
      <c r="L29" s="366">
        <f>算定報告様式②!Z29</f>
        <v>0</v>
      </c>
      <c r="M29" s="204" t="s">
        <v>393</v>
      </c>
      <c r="N29" s="323">
        <f>算定報告様式②!AL29</f>
        <v>2.1</v>
      </c>
      <c r="O29" s="322" t="s">
        <v>394</v>
      </c>
      <c r="P29" s="320">
        <f t="shared" si="5"/>
        <v>0</v>
      </c>
      <c r="Q29" s="366">
        <f>算定報告様式②!AA29</f>
        <v>0</v>
      </c>
      <c r="R29" s="204" t="s">
        <v>393</v>
      </c>
      <c r="S29" s="323">
        <f>算定報告様式②!AL29</f>
        <v>2.1</v>
      </c>
      <c r="T29" s="322" t="s">
        <v>394</v>
      </c>
      <c r="U29" s="320">
        <f t="shared" si="6"/>
        <v>0</v>
      </c>
      <c r="V29" s="366">
        <f>算定報告様式②!AB29</f>
        <v>0</v>
      </c>
      <c r="W29" s="204" t="s">
        <v>393</v>
      </c>
      <c r="X29" s="323">
        <f>算定報告様式②!AL29</f>
        <v>2.1</v>
      </c>
      <c r="Y29" s="322" t="s">
        <v>394</v>
      </c>
      <c r="Z29" s="320">
        <f t="shared" si="7"/>
        <v>0</v>
      </c>
      <c r="AA29" s="366">
        <f>算定報告様式②!AC29</f>
        <v>0</v>
      </c>
      <c r="AB29" s="204" t="s">
        <v>393</v>
      </c>
      <c r="AC29" s="323">
        <f>算定報告様式②!AL29</f>
        <v>2.1</v>
      </c>
      <c r="AD29" s="322" t="s">
        <v>394</v>
      </c>
      <c r="AE29" s="320">
        <f t="shared" si="8"/>
        <v>0</v>
      </c>
      <c r="AF29" s="366">
        <f>算定報告様式②!AD29</f>
        <v>0</v>
      </c>
      <c r="AG29" s="204" t="s">
        <v>393</v>
      </c>
      <c r="AH29" s="323">
        <f>算定報告様式②!AL29</f>
        <v>2.1</v>
      </c>
      <c r="AI29" s="322" t="s">
        <v>394</v>
      </c>
      <c r="AJ29" s="320">
        <f t="shared" si="9"/>
        <v>0</v>
      </c>
      <c r="AK29" s="366">
        <f>算定報告様式②!AE29</f>
        <v>0</v>
      </c>
      <c r="AL29" s="204" t="s">
        <v>393</v>
      </c>
      <c r="AM29" s="323">
        <f>算定報告様式②!AL29</f>
        <v>2.1</v>
      </c>
      <c r="AN29" s="322" t="s">
        <v>394</v>
      </c>
      <c r="AO29" s="320">
        <f t="shared" si="10"/>
        <v>0</v>
      </c>
      <c r="AP29" s="366">
        <f>算定報告様式②!AF29</f>
        <v>0</v>
      </c>
      <c r="AQ29" s="204" t="s">
        <v>393</v>
      </c>
      <c r="AR29" s="323">
        <f>算定報告様式②!AL29</f>
        <v>2.1</v>
      </c>
      <c r="AS29" s="322" t="s">
        <v>394</v>
      </c>
      <c r="AT29" s="320">
        <f t="shared" si="11"/>
        <v>0</v>
      </c>
      <c r="AU29" s="366">
        <f>算定報告様式②!AG29</f>
        <v>0</v>
      </c>
      <c r="AV29" s="204" t="s">
        <v>393</v>
      </c>
      <c r="AW29" s="323">
        <f>算定報告様式②!AL29</f>
        <v>2.1</v>
      </c>
      <c r="AX29" s="322" t="s">
        <v>394</v>
      </c>
      <c r="AY29" s="320">
        <f t="shared" si="12"/>
        <v>0</v>
      </c>
      <c r="AZ29" s="366">
        <f>算定報告様式②!AH29</f>
        <v>0</v>
      </c>
      <c r="BA29" s="204" t="s">
        <v>393</v>
      </c>
      <c r="BB29" s="323">
        <f>算定報告様式②!AL29</f>
        <v>2.1</v>
      </c>
      <c r="BC29" s="322" t="s">
        <v>394</v>
      </c>
      <c r="BD29" s="320">
        <f t="shared" si="0"/>
        <v>0</v>
      </c>
      <c r="BE29" s="366">
        <f>算定報告様式②!AI29</f>
        <v>0</v>
      </c>
      <c r="BF29" s="204" t="s">
        <v>393</v>
      </c>
      <c r="BG29" s="323">
        <f>算定報告様式②!AL29</f>
        <v>2.1</v>
      </c>
      <c r="BH29" s="322" t="s">
        <v>394</v>
      </c>
      <c r="BI29" s="320">
        <f t="shared" si="1"/>
        <v>0</v>
      </c>
      <c r="BJ29" s="366">
        <f>算定報告様式②!AJ29</f>
        <v>0</v>
      </c>
      <c r="BK29" s="204" t="s">
        <v>393</v>
      </c>
      <c r="BL29" s="323">
        <f>算定報告様式②!AL29</f>
        <v>2.1</v>
      </c>
      <c r="BM29" s="322" t="s">
        <v>394</v>
      </c>
      <c r="BN29" s="320">
        <f t="shared" si="2"/>
        <v>0</v>
      </c>
      <c r="BO29" s="366">
        <f>算定報告様式②!AK29</f>
        <v>0</v>
      </c>
      <c r="BP29" s="204" t="s">
        <v>393</v>
      </c>
      <c r="BQ29" s="323">
        <f>算定報告様式②!AL29</f>
        <v>2.1</v>
      </c>
      <c r="BR29" s="322" t="s">
        <v>394</v>
      </c>
      <c r="BS29" s="320">
        <f t="shared" si="3"/>
        <v>0</v>
      </c>
    </row>
    <row r="30" spans="2:71" ht="28.5" customHeight="1">
      <c r="B30" s="126"/>
      <c r="C30" s="642"/>
      <c r="D30" s="700"/>
      <c r="E30" s="597" t="s">
        <v>33</v>
      </c>
      <c r="F30" s="598"/>
      <c r="G30" s="366">
        <f>算定報告様式②!Y30</f>
        <v>0</v>
      </c>
      <c r="H30" s="204" t="s">
        <v>393</v>
      </c>
      <c r="I30" s="318">
        <f>算定報告様式②!AL30</f>
        <v>0.85</v>
      </c>
      <c r="J30" s="322" t="s">
        <v>394</v>
      </c>
      <c r="K30" s="320">
        <f t="shared" si="4"/>
        <v>0</v>
      </c>
      <c r="L30" s="366">
        <f>算定報告様式②!Z30</f>
        <v>0</v>
      </c>
      <c r="M30" s="204" t="s">
        <v>393</v>
      </c>
      <c r="N30" s="318">
        <f>算定報告様式②!AL30</f>
        <v>0.85</v>
      </c>
      <c r="O30" s="322" t="s">
        <v>394</v>
      </c>
      <c r="P30" s="320">
        <f t="shared" si="5"/>
        <v>0</v>
      </c>
      <c r="Q30" s="366">
        <f>算定報告様式②!AA30</f>
        <v>0</v>
      </c>
      <c r="R30" s="204" t="s">
        <v>393</v>
      </c>
      <c r="S30" s="318">
        <f>算定報告様式②!AL30</f>
        <v>0.85</v>
      </c>
      <c r="T30" s="322" t="s">
        <v>394</v>
      </c>
      <c r="U30" s="320">
        <f t="shared" si="6"/>
        <v>0</v>
      </c>
      <c r="V30" s="366">
        <f>算定報告様式②!AB30</f>
        <v>0</v>
      </c>
      <c r="W30" s="204" t="s">
        <v>393</v>
      </c>
      <c r="X30" s="318">
        <f>算定報告様式②!AL30</f>
        <v>0.85</v>
      </c>
      <c r="Y30" s="322" t="s">
        <v>394</v>
      </c>
      <c r="Z30" s="320">
        <f t="shared" si="7"/>
        <v>0</v>
      </c>
      <c r="AA30" s="366">
        <f>算定報告様式②!AC30</f>
        <v>0</v>
      </c>
      <c r="AB30" s="204" t="s">
        <v>393</v>
      </c>
      <c r="AC30" s="318">
        <f>算定報告様式②!AL30</f>
        <v>0.85</v>
      </c>
      <c r="AD30" s="322" t="s">
        <v>394</v>
      </c>
      <c r="AE30" s="320">
        <f t="shared" si="8"/>
        <v>0</v>
      </c>
      <c r="AF30" s="366">
        <f>算定報告様式②!AD30</f>
        <v>0</v>
      </c>
      <c r="AG30" s="204" t="s">
        <v>393</v>
      </c>
      <c r="AH30" s="318">
        <f>算定報告様式②!AL30</f>
        <v>0.85</v>
      </c>
      <c r="AI30" s="322" t="s">
        <v>394</v>
      </c>
      <c r="AJ30" s="320">
        <f t="shared" si="9"/>
        <v>0</v>
      </c>
      <c r="AK30" s="366">
        <f>算定報告様式②!AE30</f>
        <v>0</v>
      </c>
      <c r="AL30" s="204" t="s">
        <v>393</v>
      </c>
      <c r="AM30" s="318">
        <f>算定報告様式②!AL30</f>
        <v>0.85</v>
      </c>
      <c r="AN30" s="322" t="s">
        <v>394</v>
      </c>
      <c r="AO30" s="320">
        <f t="shared" si="10"/>
        <v>0</v>
      </c>
      <c r="AP30" s="366">
        <f>算定報告様式②!AF30</f>
        <v>0</v>
      </c>
      <c r="AQ30" s="204" t="s">
        <v>393</v>
      </c>
      <c r="AR30" s="318">
        <f>算定報告様式②!AL30</f>
        <v>0.85</v>
      </c>
      <c r="AS30" s="322" t="s">
        <v>394</v>
      </c>
      <c r="AT30" s="320">
        <f t="shared" si="11"/>
        <v>0</v>
      </c>
      <c r="AU30" s="366">
        <f>算定報告様式②!AG30</f>
        <v>0</v>
      </c>
      <c r="AV30" s="204" t="s">
        <v>393</v>
      </c>
      <c r="AW30" s="318">
        <f>算定報告様式②!AL30</f>
        <v>0.85</v>
      </c>
      <c r="AX30" s="322" t="s">
        <v>394</v>
      </c>
      <c r="AY30" s="320">
        <f t="shared" si="12"/>
        <v>0</v>
      </c>
      <c r="AZ30" s="366">
        <f>算定報告様式②!AH30</f>
        <v>0</v>
      </c>
      <c r="BA30" s="204" t="s">
        <v>393</v>
      </c>
      <c r="BB30" s="318">
        <f>算定報告様式②!AL30</f>
        <v>0.85</v>
      </c>
      <c r="BC30" s="322" t="s">
        <v>394</v>
      </c>
      <c r="BD30" s="320">
        <f t="shared" si="0"/>
        <v>0</v>
      </c>
      <c r="BE30" s="366">
        <f>算定報告様式②!AI30</f>
        <v>0</v>
      </c>
      <c r="BF30" s="204" t="s">
        <v>393</v>
      </c>
      <c r="BG30" s="318">
        <f>算定報告様式②!AL30</f>
        <v>0.85</v>
      </c>
      <c r="BH30" s="322" t="s">
        <v>394</v>
      </c>
      <c r="BI30" s="320">
        <f t="shared" si="1"/>
        <v>0</v>
      </c>
      <c r="BJ30" s="366">
        <f>算定報告様式②!AJ30</f>
        <v>0</v>
      </c>
      <c r="BK30" s="204" t="s">
        <v>393</v>
      </c>
      <c r="BL30" s="318">
        <f>算定報告様式②!AL30</f>
        <v>0.85</v>
      </c>
      <c r="BM30" s="322" t="s">
        <v>394</v>
      </c>
      <c r="BN30" s="320">
        <f t="shared" si="2"/>
        <v>0</v>
      </c>
      <c r="BO30" s="366">
        <f>算定報告様式②!AK30</f>
        <v>0</v>
      </c>
      <c r="BP30" s="204" t="s">
        <v>393</v>
      </c>
      <c r="BQ30" s="318">
        <f>算定報告様式②!AL30</f>
        <v>0.85</v>
      </c>
      <c r="BR30" s="322" t="s">
        <v>394</v>
      </c>
      <c r="BS30" s="320">
        <f t="shared" si="3"/>
        <v>0</v>
      </c>
    </row>
    <row r="31" spans="2:71" ht="28.5" customHeight="1">
      <c r="B31" s="126"/>
      <c r="C31" s="642"/>
      <c r="D31" s="686"/>
      <c r="E31" s="597" t="s">
        <v>25</v>
      </c>
      <c r="F31" s="598"/>
      <c r="G31" s="366">
        <f>算定報告様式②!Y31</f>
        <v>0</v>
      </c>
      <c r="H31" s="204" t="s">
        <v>393</v>
      </c>
      <c r="I31" s="318">
        <f>算定報告様式②!AL31</f>
        <v>2.2999999999999998</v>
      </c>
      <c r="J31" s="322" t="s">
        <v>394</v>
      </c>
      <c r="K31" s="320">
        <f t="shared" si="4"/>
        <v>0</v>
      </c>
      <c r="L31" s="366">
        <f>算定報告様式②!Z31</f>
        <v>0</v>
      </c>
      <c r="M31" s="204" t="s">
        <v>393</v>
      </c>
      <c r="N31" s="318">
        <f>算定報告様式②!AL31</f>
        <v>2.2999999999999998</v>
      </c>
      <c r="O31" s="322" t="s">
        <v>394</v>
      </c>
      <c r="P31" s="320">
        <f t="shared" si="5"/>
        <v>0</v>
      </c>
      <c r="Q31" s="366">
        <f>算定報告様式②!AA31</f>
        <v>0</v>
      </c>
      <c r="R31" s="204" t="s">
        <v>393</v>
      </c>
      <c r="S31" s="318">
        <f>算定報告様式②!AL31</f>
        <v>2.2999999999999998</v>
      </c>
      <c r="T31" s="322" t="s">
        <v>394</v>
      </c>
      <c r="U31" s="320">
        <f t="shared" si="6"/>
        <v>0</v>
      </c>
      <c r="V31" s="366">
        <f>算定報告様式②!AB31</f>
        <v>0</v>
      </c>
      <c r="W31" s="204" t="s">
        <v>393</v>
      </c>
      <c r="X31" s="318">
        <f>算定報告様式②!AL31</f>
        <v>2.2999999999999998</v>
      </c>
      <c r="Y31" s="322" t="s">
        <v>394</v>
      </c>
      <c r="Z31" s="320">
        <f t="shared" si="7"/>
        <v>0</v>
      </c>
      <c r="AA31" s="366">
        <f>算定報告様式②!AC31</f>
        <v>0</v>
      </c>
      <c r="AB31" s="204" t="s">
        <v>393</v>
      </c>
      <c r="AC31" s="318">
        <f>算定報告様式②!AL31</f>
        <v>2.2999999999999998</v>
      </c>
      <c r="AD31" s="322" t="s">
        <v>394</v>
      </c>
      <c r="AE31" s="320">
        <f t="shared" si="8"/>
        <v>0</v>
      </c>
      <c r="AF31" s="366">
        <f>算定報告様式②!AD31</f>
        <v>0</v>
      </c>
      <c r="AG31" s="204" t="s">
        <v>393</v>
      </c>
      <c r="AH31" s="318">
        <f>算定報告様式②!AL31</f>
        <v>2.2999999999999998</v>
      </c>
      <c r="AI31" s="322" t="s">
        <v>394</v>
      </c>
      <c r="AJ31" s="320">
        <f t="shared" si="9"/>
        <v>0</v>
      </c>
      <c r="AK31" s="366">
        <f>算定報告様式②!AE31</f>
        <v>0</v>
      </c>
      <c r="AL31" s="204" t="s">
        <v>393</v>
      </c>
      <c r="AM31" s="318">
        <f>算定報告様式②!AL31</f>
        <v>2.2999999999999998</v>
      </c>
      <c r="AN31" s="322" t="s">
        <v>394</v>
      </c>
      <c r="AO31" s="320">
        <f t="shared" si="10"/>
        <v>0</v>
      </c>
      <c r="AP31" s="366">
        <f>算定報告様式②!AF31</f>
        <v>0</v>
      </c>
      <c r="AQ31" s="204" t="s">
        <v>393</v>
      </c>
      <c r="AR31" s="318">
        <f>算定報告様式②!AL31</f>
        <v>2.2999999999999998</v>
      </c>
      <c r="AS31" s="322" t="s">
        <v>394</v>
      </c>
      <c r="AT31" s="320">
        <f t="shared" si="11"/>
        <v>0</v>
      </c>
      <c r="AU31" s="366">
        <f>算定報告様式②!AG31</f>
        <v>0</v>
      </c>
      <c r="AV31" s="204" t="s">
        <v>393</v>
      </c>
      <c r="AW31" s="318">
        <f>算定報告様式②!AL31</f>
        <v>2.2999999999999998</v>
      </c>
      <c r="AX31" s="322" t="s">
        <v>394</v>
      </c>
      <c r="AY31" s="320">
        <f t="shared" si="12"/>
        <v>0</v>
      </c>
      <c r="AZ31" s="366">
        <f>算定報告様式②!AH31</f>
        <v>0</v>
      </c>
      <c r="BA31" s="204" t="s">
        <v>393</v>
      </c>
      <c r="BB31" s="318">
        <f>算定報告様式②!AL31</f>
        <v>2.2999999999999998</v>
      </c>
      <c r="BC31" s="322" t="s">
        <v>394</v>
      </c>
      <c r="BD31" s="320">
        <f t="shared" si="0"/>
        <v>0</v>
      </c>
      <c r="BE31" s="366">
        <f>算定報告様式②!AI31</f>
        <v>0</v>
      </c>
      <c r="BF31" s="204" t="s">
        <v>393</v>
      </c>
      <c r="BG31" s="318">
        <f>算定報告様式②!AL31</f>
        <v>2.2999999999999998</v>
      </c>
      <c r="BH31" s="322" t="s">
        <v>394</v>
      </c>
      <c r="BI31" s="320">
        <f t="shared" si="1"/>
        <v>0</v>
      </c>
      <c r="BJ31" s="366">
        <f>算定報告様式②!AJ31</f>
        <v>0</v>
      </c>
      <c r="BK31" s="204" t="s">
        <v>393</v>
      </c>
      <c r="BL31" s="318">
        <f>算定報告様式②!AL31</f>
        <v>2.2999999999999998</v>
      </c>
      <c r="BM31" s="322" t="s">
        <v>394</v>
      </c>
      <c r="BN31" s="320">
        <f t="shared" si="2"/>
        <v>0</v>
      </c>
      <c r="BO31" s="366">
        <f>算定報告様式②!AK31</f>
        <v>0</v>
      </c>
      <c r="BP31" s="204" t="s">
        <v>393</v>
      </c>
      <c r="BQ31" s="318">
        <f>算定報告様式②!AL31</f>
        <v>2.2999999999999998</v>
      </c>
      <c r="BR31" s="322" t="s">
        <v>394</v>
      </c>
      <c r="BS31" s="320">
        <f t="shared" si="3"/>
        <v>0</v>
      </c>
    </row>
    <row r="32" spans="2:71" ht="28.5" customHeight="1">
      <c r="B32" s="126"/>
      <c r="C32" s="642"/>
      <c r="D32" s="597" t="s">
        <v>483</v>
      </c>
      <c r="E32" s="599"/>
      <c r="F32" s="598"/>
      <c r="G32" s="366">
        <f>算定報告様式②!Y32</f>
        <v>0</v>
      </c>
      <c r="H32" s="204" t="s">
        <v>22</v>
      </c>
      <c r="I32" s="318">
        <f>算定報告様式②!AL32</f>
        <v>2.2999999999999998</v>
      </c>
      <c r="J32" s="322" t="s">
        <v>391</v>
      </c>
      <c r="K32" s="320">
        <f t="shared" si="4"/>
        <v>0</v>
      </c>
      <c r="L32" s="366">
        <f>算定報告様式②!Z32</f>
        <v>0</v>
      </c>
      <c r="M32" s="204" t="s">
        <v>22</v>
      </c>
      <c r="N32" s="318">
        <f>算定報告様式②!AL32</f>
        <v>2.2999999999999998</v>
      </c>
      <c r="O32" s="322" t="s">
        <v>391</v>
      </c>
      <c r="P32" s="320">
        <f t="shared" si="5"/>
        <v>0</v>
      </c>
      <c r="Q32" s="366">
        <f>算定報告様式②!AA32</f>
        <v>0</v>
      </c>
      <c r="R32" s="204" t="s">
        <v>22</v>
      </c>
      <c r="S32" s="318">
        <f>算定報告様式②!AL32</f>
        <v>2.2999999999999998</v>
      </c>
      <c r="T32" s="322" t="s">
        <v>391</v>
      </c>
      <c r="U32" s="320">
        <f t="shared" si="6"/>
        <v>0</v>
      </c>
      <c r="V32" s="366">
        <f>算定報告様式②!AB32</f>
        <v>0</v>
      </c>
      <c r="W32" s="204" t="s">
        <v>22</v>
      </c>
      <c r="X32" s="318">
        <f>算定報告様式②!AL32</f>
        <v>2.2999999999999998</v>
      </c>
      <c r="Y32" s="322" t="s">
        <v>391</v>
      </c>
      <c r="Z32" s="320">
        <f t="shared" si="7"/>
        <v>0</v>
      </c>
      <c r="AA32" s="366">
        <f>算定報告様式②!AC32</f>
        <v>0</v>
      </c>
      <c r="AB32" s="204" t="s">
        <v>22</v>
      </c>
      <c r="AC32" s="318">
        <f>算定報告様式②!AL32</f>
        <v>2.2999999999999998</v>
      </c>
      <c r="AD32" s="322" t="s">
        <v>391</v>
      </c>
      <c r="AE32" s="320">
        <f t="shared" si="8"/>
        <v>0</v>
      </c>
      <c r="AF32" s="366">
        <f>算定報告様式②!AD32</f>
        <v>0</v>
      </c>
      <c r="AG32" s="204" t="s">
        <v>22</v>
      </c>
      <c r="AH32" s="318">
        <f>算定報告様式②!AL32</f>
        <v>2.2999999999999998</v>
      </c>
      <c r="AI32" s="322" t="s">
        <v>391</v>
      </c>
      <c r="AJ32" s="320">
        <f t="shared" si="9"/>
        <v>0</v>
      </c>
      <c r="AK32" s="366">
        <f>算定報告様式②!AE32</f>
        <v>0</v>
      </c>
      <c r="AL32" s="204" t="s">
        <v>22</v>
      </c>
      <c r="AM32" s="318">
        <f>算定報告様式②!AL32</f>
        <v>2.2999999999999998</v>
      </c>
      <c r="AN32" s="322" t="s">
        <v>391</v>
      </c>
      <c r="AO32" s="320">
        <f t="shared" si="10"/>
        <v>0</v>
      </c>
      <c r="AP32" s="366">
        <f>算定報告様式②!AF32</f>
        <v>0</v>
      </c>
      <c r="AQ32" s="204" t="s">
        <v>22</v>
      </c>
      <c r="AR32" s="318">
        <f>算定報告様式②!AL32</f>
        <v>2.2999999999999998</v>
      </c>
      <c r="AS32" s="322" t="s">
        <v>391</v>
      </c>
      <c r="AT32" s="320">
        <f t="shared" si="11"/>
        <v>0</v>
      </c>
      <c r="AU32" s="366">
        <f>算定報告様式②!AG32</f>
        <v>0</v>
      </c>
      <c r="AV32" s="204" t="s">
        <v>22</v>
      </c>
      <c r="AW32" s="318">
        <f>算定報告様式②!AL32</f>
        <v>2.2999999999999998</v>
      </c>
      <c r="AX32" s="322" t="s">
        <v>391</v>
      </c>
      <c r="AY32" s="320">
        <f t="shared" si="12"/>
        <v>0</v>
      </c>
      <c r="AZ32" s="366">
        <f>算定報告様式②!AH32</f>
        <v>0</v>
      </c>
      <c r="BA32" s="204" t="s">
        <v>22</v>
      </c>
      <c r="BB32" s="318">
        <f>算定報告様式②!AL32</f>
        <v>2.2999999999999998</v>
      </c>
      <c r="BC32" s="322" t="s">
        <v>391</v>
      </c>
      <c r="BD32" s="320">
        <f t="shared" si="0"/>
        <v>0</v>
      </c>
      <c r="BE32" s="366">
        <f>算定報告様式②!AI32</f>
        <v>0</v>
      </c>
      <c r="BF32" s="204" t="s">
        <v>22</v>
      </c>
      <c r="BG32" s="318">
        <f>算定報告様式②!AL32</f>
        <v>2.2999999999999998</v>
      </c>
      <c r="BH32" s="322" t="s">
        <v>391</v>
      </c>
      <c r="BI32" s="320">
        <f t="shared" si="1"/>
        <v>0</v>
      </c>
      <c r="BJ32" s="366">
        <f>算定報告様式②!AJ32</f>
        <v>0</v>
      </c>
      <c r="BK32" s="204" t="s">
        <v>22</v>
      </c>
      <c r="BL32" s="318">
        <f>算定報告様式②!AL32</f>
        <v>2.2999999999999998</v>
      </c>
      <c r="BM32" s="322" t="s">
        <v>391</v>
      </c>
      <c r="BN32" s="320">
        <f t="shared" si="2"/>
        <v>0</v>
      </c>
      <c r="BO32" s="366">
        <f>算定報告様式②!AK32</f>
        <v>0</v>
      </c>
      <c r="BP32" s="204" t="s">
        <v>22</v>
      </c>
      <c r="BQ32" s="318">
        <f>算定報告様式②!AL32</f>
        <v>2.2999999999999998</v>
      </c>
      <c r="BR32" s="322" t="s">
        <v>391</v>
      </c>
      <c r="BS32" s="320">
        <f t="shared" si="3"/>
        <v>0</v>
      </c>
    </row>
    <row r="33" spans="2:71" ht="28.5" customHeight="1">
      <c r="B33" s="126"/>
      <c r="C33" s="642"/>
      <c r="D33" s="685" t="s">
        <v>496</v>
      </c>
      <c r="E33" s="597" t="s">
        <v>484</v>
      </c>
      <c r="F33" s="598"/>
      <c r="G33" s="366">
        <f>算定報告様式②!Y33</f>
        <v>0</v>
      </c>
      <c r="H33" s="204" t="s">
        <v>22</v>
      </c>
      <c r="I33" s="318">
        <f>算定報告様式②!AL33</f>
        <v>0.76</v>
      </c>
      <c r="J33" s="322" t="s">
        <v>391</v>
      </c>
      <c r="K33" s="320">
        <f t="shared" si="4"/>
        <v>0</v>
      </c>
      <c r="L33" s="366">
        <f>算定報告様式②!Z33</f>
        <v>0</v>
      </c>
      <c r="M33" s="204" t="s">
        <v>22</v>
      </c>
      <c r="N33" s="318">
        <f>算定報告様式②!AL33</f>
        <v>0.76</v>
      </c>
      <c r="O33" s="322" t="s">
        <v>391</v>
      </c>
      <c r="P33" s="320">
        <f t="shared" si="5"/>
        <v>0</v>
      </c>
      <c r="Q33" s="366">
        <f>算定報告様式②!AA33</f>
        <v>0</v>
      </c>
      <c r="R33" s="204" t="s">
        <v>22</v>
      </c>
      <c r="S33" s="318">
        <f>算定報告様式②!AL33</f>
        <v>0.76</v>
      </c>
      <c r="T33" s="322" t="s">
        <v>391</v>
      </c>
      <c r="U33" s="320">
        <f t="shared" si="6"/>
        <v>0</v>
      </c>
      <c r="V33" s="366">
        <f>算定報告様式②!AB33</f>
        <v>0</v>
      </c>
      <c r="W33" s="204" t="s">
        <v>22</v>
      </c>
      <c r="X33" s="318">
        <f>算定報告様式②!AL33</f>
        <v>0.76</v>
      </c>
      <c r="Y33" s="322" t="s">
        <v>391</v>
      </c>
      <c r="Z33" s="320">
        <f t="shared" si="7"/>
        <v>0</v>
      </c>
      <c r="AA33" s="366">
        <f>算定報告様式②!AC33</f>
        <v>0</v>
      </c>
      <c r="AB33" s="204" t="s">
        <v>22</v>
      </c>
      <c r="AC33" s="318">
        <f>算定報告様式②!AL33</f>
        <v>0.76</v>
      </c>
      <c r="AD33" s="322" t="s">
        <v>391</v>
      </c>
      <c r="AE33" s="320">
        <f t="shared" si="8"/>
        <v>0</v>
      </c>
      <c r="AF33" s="366">
        <f>算定報告様式②!AD33</f>
        <v>0</v>
      </c>
      <c r="AG33" s="204" t="s">
        <v>22</v>
      </c>
      <c r="AH33" s="318">
        <f>算定報告様式②!AL33</f>
        <v>0.76</v>
      </c>
      <c r="AI33" s="322" t="s">
        <v>391</v>
      </c>
      <c r="AJ33" s="320">
        <f t="shared" si="9"/>
        <v>0</v>
      </c>
      <c r="AK33" s="366">
        <f>算定報告様式②!AE33</f>
        <v>0</v>
      </c>
      <c r="AL33" s="204" t="s">
        <v>22</v>
      </c>
      <c r="AM33" s="318">
        <f>算定報告様式②!AL33</f>
        <v>0.76</v>
      </c>
      <c r="AN33" s="322" t="s">
        <v>391</v>
      </c>
      <c r="AO33" s="320">
        <f t="shared" si="10"/>
        <v>0</v>
      </c>
      <c r="AP33" s="366">
        <f>算定報告様式②!AF33</f>
        <v>0</v>
      </c>
      <c r="AQ33" s="204" t="s">
        <v>22</v>
      </c>
      <c r="AR33" s="318">
        <f>算定報告様式②!AL33</f>
        <v>0.76</v>
      </c>
      <c r="AS33" s="322" t="s">
        <v>391</v>
      </c>
      <c r="AT33" s="320">
        <f t="shared" si="11"/>
        <v>0</v>
      </c>
      <c r="AU33" s="366">
        <f>算定報告様式②!AG33</f>
        <v>0</v>
      </c>
      <c r="AV33" s="204" t="s">
        <v>22</v>
      </c>
      <c r="AW33" s="318">
        <f>算定報告様式②!AL33</f>
        <v>0.76</v>
      </c>
      <c r="AX33" s="322" t="s">
        <v>391</v>
      </c>
      <c r="AY33" s="320">
        <f t="shared" si="12"/>
        <v>0</v>
      </c>
      <c r="AZ33" s="366">
        <f>算定報告様式②!AH33</f>
        <v>0</v>
      </c>
      <c r="BA33" s="204" t="s">
        <v>22</v>
      </c>
      <c r="BB33" s="318">
        <f>算定報告様式②!AL33</f>
        <v>0.76</v>
      </c>
      <c r="BC33" s="322" t="s">
        <v>391</v>
      </c>
      <c r="BD33" s="320">
        <f t="shared" si="0"/>
        <v>0</v>
      </c>
      <c r="BE33" s="366">
        <f>算定報告様式②!AI33</f>
        <v>0</v>
      </c>
      <c r="BF33" s="204" t="s">
        <v>22</v>
      </c>
      <c r="BG33" s="318">
        <f>算定報告様式②!AL33</f>
        <v>0.76</v>
      </c>
      <c r="BH33" s="322" t="s">
        <v>391</v>
      </c>
      <c r="BI33" s="320">
        <f t="shared" si="1"/>
        <v>0</v>
      </c>
      <c r="BJ33" s="366">
        <f>算定報告様式②!AJ33</f>
        <v>0</v>
      </c>
      <c r="BK33" s="204" t="s">
        <v>22</v>
      </c>
      <c r="BL33" s="318">
        <f>算定報告様式②!AL33</f>
        <v>0.76</v>
      </c>
      <c r="BM33" s="322" t="s">
        <v>391</v>
      </c>
      <c r="BN33" s="320">
        <f t="shared" si="2"/>
        <v>0</v>
      </c>
      <c r="BO33" s="366">
        <f>算定報告様式②!AK33</f>
        <v>0</v>
      </c>
      <c r="BP33" s="204" t="s">
        <v>22</v>
      </c>
      <c r="BQ33" s="318">
        <f>算定報告様式②!AL33</f>
        <v>0.76</v>
      </c>
      <c r="BR33" s="322" t="s">
        <v>391</v>
      </c>
      <c r="BS33" s="320">
        <f t="shared" si="3"/>
        <v>0</v>
      </c>
    </row>
    <row r="34" spans="2:71" ht="28.5" customHeight="1">
      <c r="B34" s="126"/>
      <c r="C34" s="642"/>
      <c r="D34" s="686"/>
      <c r="E34" s="597" t="s">
        <v>485</v>
      </c>
      <c r="F34" s="598"/>
      <c r="G34" s="366">
        <f>算定報告様式②!Y34</f>
        <v>0</v>
      </c>
      <c r="H34" s="204" t="s">
        <v>22</v>
      </c>
      <c r="I34" s="318">
        <f>算定報告様式②!AL34</f>
        <v>1.1000000000000001</v>
      </c>
      <c r="J34" s="322" t="s">
        <v>391</v>
      </c>
      <c r="K34" s="320">
        <f t="shared" si="4"/>
        <v>0</v>
      </c>
      <c r="L34" s="366">
        <f>算定報告様式②!Z34</f>
        <v>0</v>
      </c>
      <c r="M34" s="204" t="s">
        <v>22</v>
      </c>
      <c r="N34" s="318">
        <f>算定報告様式②!AL34</f>
        <v>1.1000000000000001</v>
      </c>
      <c r="O34" s="322" t="s">
        <v>391</v>
      </c>
      <c r="P34" s="320">
        <f t="shared" si="5"/>
        <v>0</v>
      </c>
      <c r="Q34" s="366">
        <f>算定報告様式②!AA34</f>
        <v>0</v>
      </c>
      <c r="R34" s="204" t="s">
        <v>22</v>
      </c>
      <c r="S34" s="318">
        <f>算定報告様式②!AL34</f>
        <v>1.1000000000000001</v>
      </c>
      <c r="T34" s="322" t="s">
        <v>391</v>
      </c>
      <c r="U34" s="320">
        <f t="shared" si="6"/>
        <v>0</v>
      </c>
      <c r="V34" s="366">
        <f>算定報告様式②!AB34</f>
        <v>0</v>
      </c>
      <c r="W34" s="204" t="s">
        <v>22</v>
      </c>
      <c r="X34" s="318">
        <f>算定報告様式②!AL34</f>
        <v>1.1000000000000001</v>
      </c>
      <c r="Y34" s="322" t="s">
        <v>391</v>
      </c>
      <c r="Z34" s="320">
        <f t="shared" si="7"/>
        <v>0</v>
      </c>
      <c r="AA34" s="366">
        <f>算定報告様式②!AC34</f>
        <v>0</v>
      </c>
      <c r="AB34" s="204" t="s">
        <v>22</v>
      </c>
      <c r="AC34" s="318">
        <f>算定報告様式②!AL34</f>
        <v>1.1000000000000001</v>
      </c>
      <c r="AD34" s="322" t="s">
        <v>391</v>
      </c>
      <c r="AE34" s="320">
        <f t="shared" si="8"/>
        <v>0</v>
      </c>
      <c r="AF34" s="366">
        <f>算定報告様式②!AD34</f>
        <v>0</v>
      </c>
      <c r="AG34" s="204" t="s">
        <v>22</v>
      </c>
      <c r="AH34" s="318">
        <f>算定報告様式②!AL34</f>
        <v>1.1000000000000001</v>
      </c>
      <c r="AI34" s="322" t="s">
        <v>391</v>
      </c>
      <c r="AJ34" s="320">
        <f t="shared" si="9"/>
        <v>0</v>
      </c>
      <c r="AK34" s="366">
        <f>算定報告様式②!AE34</f>
        <v>0</v>
      </c>
      <c r="AL34" s="204" t="s">
        <v>22</v>
      </c>
      <c r="AM34" s="318">
        <f>算定報告様式②!AL34</f>
        <v>1.1000000000000001</v>
      </c>
      <c r="AN34" s="322" t="s">
        <v>391</v>
      </c>
      <c r="AO34" s="320">
        <f t="shared" si="10"/>
        <v>0</v>
      </c>
      <c r="AP34" s="366">
        <f>算定報告様式②!AF34</f>
        <v>0</v>
      </c>
      <c r="AQ34" s="204" t="s">
        <v>22</v>
      </c>
      <c r="AR34" s="318">
        <f>算定報告様式②!AL34</f>
        <v>1.1000000000000001</v>
      </c>
      <c r="AS34" s="322" t="s">
        <v>391</v>
      </c>
      <c r="AT34" s="320">
        <f t="shared" si="11"/>
        <v>0</v>
      </c>
      <c r="AU34" s="366">
        <f>算定報告様式②!AG34</f>
        <v>0</v>
      </c>
      <c r="AV34" s="204" t="s">
        <v>22</v>
      </c>
      <c r="AW34" s="318">
        <f>算定報告様式②!AL34</f>
        <v>1.1000000000000001</v>
      </c>
      <c r="AX34" s="322" t="s">
        <v>391</v>
      </c>
      <c r="AY34" s="320">
        <f t="shared" si="12"/>
        <v>0</v>
      </c>
      <c r="AZ34" s="366">
        <f>算定報告様式②!AH34</f>
        <v>0</v>
      </c>
      <c r="BA34" s="204" t="s">
        <v>22</v>
      </c>
      <c r="BB34" s="318">
        <f>算定報告様式②!AL34</f>
        <v>1.1000000000000001</v>
      </c>
      <c r="BC34" s="322" t="s">
        <v>391</v>
      </c>
      <c r="BD34" s="320">
        <f t="shared" si="0"/>
        <v>0</v>
      </c>
      <c r="BE34" s="366">
        <f>算定報告様式②!AI34</f>
        <v>0</v>
      </c>
      <c r="BF34" s="204" t="s">
        <v>22</v>
      </c>
      <c r="BG34" s="318">
        <f>算定報告様式②!AL34</f>
        <v>1.1000000000000001</v>
      </c>
      <c r="BH34" s="322" t="s">
        <v>391</v>
      </c>
      <c r="BI34" s="320">
        <f t="shared" si="1"/>
        <v>0</v>
      </c>
      <c r="BJ34" s="366">
        <f>算定報告様式②!AJ34</f>
        <v>0</v>
      </c>
      <c r="BK34" s="204" t="s">
        <v>22</v>
      </c>
      <c r="BL34" s="318">
        <f>算定報告様式②!AL34</f>
        <v>1.1000000000000001</v>
      </c>
      <c r="BM34" s="322" t="s">
        <v>391</v>
      </c>
      <c r="BN34" s="320">
        <f t="shared" si="2"/>
        <v>0</v>
      </c>
      <c r="BO34" s="366">
        <f>算定報告様式②!AK34</f>
        <v>0</v>
      </c>
      <c r="BP34" s="204" t="s">
        <v>22</v>
      </c>
      <c r="BQ34" s="318">
        <f>算定報告様式②!AL34</f>
        <v>1.1000000000000001</v>
      </c>
      <c r="BR34" s="322" t="s">
        <v>391</v>
      </c>
      <c r="BS34" s="320">
        <f t="shared" si="3"/>
        <v>0</v>
      </c>
    </row>
    <row r="35" spans="2:71" ht="28.5" customHeight="1">
      <c r="B35" s="126"/>
      <c r="C35" s="642"/>
      <c r="D35" s="629" t="s">
        <v>486</v>
      </c>
      <c r="E35" s="630"/>
      <c r="F35" s="631"/>
      <c r="G35" s="366">
        <f>算定報告様式②!Y35</f>
        <v>0</v>
      </c>
      <c r="H35" s="204" t="s">
        <v>22</v>
      </c>
      <c r="I35" s="321">
        <f>算定報告様式②!AL35</f>
        <v>2.8000000000000001E-2</v>
      </c>
      <c r="J35" s="322" t="s">
        <v>391</v>
      </c>
      <c r="K35" s="320">
        <f t="shared" si="4"/>
        <v>0</v>
      </c>
      <c r="L35" s="366">
        <f>算定報告様式②!Z35</f>
        <v>0</v>
      </c>
      <c r="M35" s="204" t="s">
        <v>22</v>
      </c>
      <c r="N35" s="321">
        <f>算定報告様式②!AL35</f>
        <v>2.8000000000000001E-2</v>
      </c>
      <c r="O35" s="322" t="s">
        <v>391</v>
      </c>
      <c r="P35" s="320">
        <f t="shared" si="5"/>
        <v>0</v>
      </c>
      <c r="Q35" s="366">
        <f>算定報告様式②!AA35</f>
        <v>0</v>
      </c>
      <c r="R35" s="204" t="s">
        <v>22</v>
      </c>
      <c r="S35" s="321">
        <f>算定報告様式②!AL35</f>
        <v>2.8000000000000001E-2</v>
      </c>
      <c r="T35" s="322" t="s">
        <v>391</v>
      </c>
      <c r="U35" s="320">
        <f t="shared" si="6"/>
        <v>0</v>
      </c>
      <c r="V35" s="366">
        <f>算定報告様式②!AB35</f>
        <v>0</v>
      </c>
      <c r="W35" s="204" t="s">
        <v>22</v>
      </c>
      <c r="X35" s="321">
        <f>算定報告様式②!AL35</f>
        <v>2.8000000000000001E-2</v>
      </c>
      <c r="Y35" s="322" t="s">
        <v>391</v>
      </c>
      <c r="Z35" s="320">
        <f t="shared" si="7"/>
        <v>0</v>
      </c>
      <c r="AA35" s="366">
        <f>算定報告様式②!AC35</f>
        <v>0</v>
      </c>
      <c r="AB35" s="204" t="s">
        <v>22</v>
      </c>
      <c r="AC35" s="321">
        <f>算定報告様式②!AL35</f>
        <v>2.8000000000000001E-2</v>
      </c>
      <c r="AD35" s="322" t="s">
        <v>391</v>
      </c>
      <c r="AE35" s="320">
        <f t="shared" si="8"/>
        <v>0</v>
      </c>
      <c r="AF35" s="366">
        <f>算定報告様式②!AD35</f>
        <v>0</v>
      </c>
      <c r="AG35" s="204" t="s">
        <v>22</v>
      </c>
      <c r="AH35" s="321">
        <f>算定報告様式②!AL35</f>
        <v>2.8000000000000001E-2</v>
      </c>
      <c r="AI35" s="322" t="s">
        <v>391</v>
      </c>
      <c r="AJ35" s="320">
        <f t="shared" si="9"/>
        <v>0</v>
      </c>
      <c r="AK35" s="366">
        <f>算定報告様式②!AE35</f>
        <v>0</v>
      </c>
      <c r="AL35" s="204" t="s">
        <v>22</v>
      </c>
      <c r="AM35" s="321">
        <f>算定報告様式②!AL35</f>
        <v>2.8000000000000001E-2</v>
      </c>
      <c r="AN35" s="322" t="s">
        <v>391</v>
      </c>
      <c r="AO35" s="320">
        <f t="shared" si="10"/>
        <v>0</v>
      </c>
      <c r="AP35" s="366">
        <f>算定報告様式②!AF35</f>
        <v>0</v>
      </c>
      <c r="AQ35" s="204" t="s">
        <v>22</v>
      </c>
      <c r="AR35" s="321">
        <f>算定報告様式②!AL35</f>
        <v>2.8000000000000001E-2</v>
      </c>
      <c r="AS35" s="322" t="s">
        <v>391</v>
      </c>
      <c r="AT35" s="320">
        <f t="shared" si="11"/>
        <v>0</v>
      </c>
      <c r="AU35" s="366">
        <f>算定報告様式②!AG35</f>
        <v>0</v>
      </c>
      <c r="AV35" s="204" t="s">
        <v>22</v>
      </c>
      <c r="AW35" s="321">
        <f>算定報告様式②!AL35</f>
        <v>2.8000000000000001E-2</v>
      </c>
      <c r="AX35" s="322" t="s">
        <v>391</v>
      </c>
      <c r="AY35" s="320">
        <f t="shared" si="12"/>
        <v>0</v>
      </c>
      <c r="AZ35" s="366">
        <f>算定報告様式②!AH35</f>
        <v>0</v>
      </c>
      <c r="BA35" s="204" t="s">
        <v>22</v>
      </c>
      <c r="BB35" s="321">
        <f>算定報告様式②!AL35</f>
        <v>2.8000000000000001E-2</v>
      </c>
      <c r="BC35" s="322" t="s">
        <v>391</v>
      </c>
      <c r="BD35" s="320">
        <f t="shared" si="0"/>
        <v>0</v>
      </c>
      <c r="BE35" s="366">
        <f>算定報告様式②!AI35</f>
        <v>0</v>
      </c>
      <c r="BF35" s="204" t="s">
        <v>22</v>
      </c>
      <c r="BG35" s="321">
        <f>算定報告様式②!AL35</f>
        <v>2.8000000000000001E-2</v>
      </c>
      <c r="BH35" s="322" t="s">
        <v>391</v>
      </c>
      <c r="BI35" s="320">
        <f t="shared" si="1"/>
        <v>0</v>
      </c>
      <c r="BJ35" s="366">
        <f>算定報告様式②!AJ35</f>
        <v>0</v>
      </c>
      <c r="BK35" s="204" t="s">
        <v>22</v>
      </c>
      <c r="BL35" s="321">
        <f>算定報告様式②!AL35</f>
        <v>2.8000000000000001E-2</v>
      </c>
      <c r="BM35" s="322" t="s">
        <v>391</v>
      </c>
      <c r="BN35" s="320">
        <f t="shared" si="2"/>
        <v>0</v>
      </c>
      <c r="BO35" s="366">
        <f>算定報告様式②!AK35</f>
        <v>0</v>
      </c>
      <c r="BP35" s="204" t="s">
        <v>22</v>
      </c>
      <c r="BQ35" s="321">
        <f>算定報告様式②!AL35</f>
        <v>2.8000000000000001E-2</v>
      </c>
      <c r="BR35" s="322" t="s">
        <v>391</v>
      </c>
      <c r="BS35" s="320">
        <f t="shared" si="3"/>
        <v>0</v>
      </c>
    </row>
    <row r="36" spans="2:71" ht="28.5" customHeight="1">
      <c r="B36" s="126"/>
      <c r="C36" s="642"/>
      <c r="D36" s="629" t="s">
        <v>487</v>
      </c>
      <c r="E36" s="630"/>
      <c r="F36" s="631"/>
      <c r="G36" s="366">
        <f>算定報告様式②!Y36</f>
        <v>0</v>
      </c>
      <c r="H36" s="204" t="s">
        <v>22</v>
      </c>
      <c r="I36" s="323">
        <f>算定報告様式②!AL36</f>
        <v>3.4</v>
      </c>
      <c r="J36" s="322" t="s">
        <v>391</v>
      </c>
      <c r="K36" s="320">
        <f t="shared" si="4"/>
        <v>0</v>
      </c>
      <c r="L36" s="366">
        <f>算定報告様式②!Z36</f>
        <v>0</v>
      </c>
      <c r="M36" s="204" t="s">
        <v>22</v>
      </c>
      <c r="N36" s="323">
        <f>算定報告様式②!AL36</f>
        <v>3.4</v>
      </c>
      <c r="O36" s="322" t="s">
        <v>391</v>
      </c>
      <c r="P36" s="320">
        <f t="shared" si="5"/>
        <v>0</v>
      </c>
      <c r="Q36" s="366">
        <f>算定報告様式②!AA36</f>
        <v>0</v>
      </c>
      <c r="R36" s="204" t="s">
        <v>22</v>
      </c>
      <c r="S36" s="323">
        <f>算定報告様式②!AL36</f>
        <v>3.4</v>
      </c>
      <c r="T36" s="322" t="s">
        <v>391</v>
      </c>
      <c r="U36" s="320">
        <f t="shared" si="6"/>
        <v>0</v>
      </c>
      <c r="V36" s="366">
        <f>算定報告様式②!AB36</f>
        <v>0</v>
      </c>
      <c r="W36" s="204" t="s">
        <v>22</v>
      </c>
      <c r="X36" s="323">
        <f>算定報告様式②!AL36</f>
        <v>3.4</v>
      </c>
      <c r="Y36" s="322" t="s">
        <v>391</v>
      </c>
      <c r="Z36" s="320">
        <f t="shared" si="7"/>
        <v>0</v>
      </c>
      <c r="AA36" s="366">
        <f>算定報告様式②!AC36</f>
        <v>0</v>
      </c>
      <c r="AB36" s="204" t="s">
        <v>22</v>
      </c>
      <c r="AC36" s="323">
        <f>算定報告様式②!AL36</f>
        <v>3.4</v>
      </c>
      <c r="AD36" s="322" t="s">
        <v>391</v>
      </c>
      <c r="AE36" s="320">
        <f t="shared" si="8"/>
        <v>0</v>
      </c>
      <c r="AF36" s="366">
        <f>算定報告様式②!AD36</f>
        <v>0</v>
      </c>
      <c r="AG36" s="204" t="s">
        <v>22</v>
      </c>
      <c r="AH36" s="323">
        <f>算定報告様式②!AL36</f>
        <v>3.4</v>
      </c>
      <c r="AI36" s="322" t="s">
        <v>391</v>
      </c>
      <c r="AJ36" s="320">
        <f t="shared" si="9"/>
        <v>0</v>
      </c>
      <c r="AK36" s="366">
        <f>算定報告様式②!AE36</f>
        <v>0</v>
      </c>
      <c r="AL36" s="204" t="s">
        <v>22</v>
      </c>
      <c r="AM36" s="323">
        <f>算定報告様式②!AL36</f>
        <v>3.4</v>
      </c>
      <c r="AN36" s="322" t="s">
        <v>391</v>
      </c>
      <c r="AO36" s="320">
        <f t="shared" si="10"/>
        <v>0</v>
      </c>
      <c r="AP36" s="366">
        <f>算定報告様式②!AF36</f>
        <v>0</v>
      </c>
      <c r="AQ36" s="204" t="s">
        <v>22</v>
      </c>
      <c r="AR36" s="323">
        <f>算定報告様式②!AL36</f>
        <v>3.4</v>
      </c>
      <c r="AS36" s="322" t="s">
        <v>391</v>
      </c>
      <c r="AT36" s="320">
        <f t="shared" si="11"/>
        <v>0</v>
      </c>
      <c r="AU36" s="366">
        <f>算定報告様式②!AG36</f>
        <v>0</v>
      </c>
      <c r="AV36" s="204" t="s">
        <v>22</v>
      </c>
      <c r="AW36" s="323">
        <f>算定報告様式②!AL36</f>
        <v>3.4</v>
      </c>
      <c r="AX36" s="322" t="s">
        <v>391</v>
      </c>
      <c r="AY36" s="320">
        <f t="shared" si="12"/>
        <v>0</v>
      </c>
      <c r="AZ36" s="366">
        <f>算定報告様式②!AH36</f>
        <v>0</v>
      </c>
      <c r="BA36" s="204" t="s">
        <v>22</v>
      </c>
      <c r="BB36" s="323">
        <f>算定報告様式②!AL36</f>
        <v>3.4</v>
      </c>
      <c r="BC36" s="322" t="s">
        <v>391</v>
      </c>
      <c r="BD36" s="320">
        <f t="shared" si="0"/>
        <v>0</v>
      </c>
      <c r="BE36" s="366">
        <f>算定報告様式②!AI36</f>
        <v>0</v>
      </c>
      <c r="BF36" s="204" t="s">
        <v>22</v>
      </c>
      <c r="BG36" s="323">
        <f>算定報告様式②!AL36</f>
        <v>3.4</v>
      </c>
      <c r="BH36" s="322" t="s">
        <v>391</v>
      </c>
      <c r="BI36" s="320">
        <f t="shared" si="1"/>
        <v>0</v>
      </c>
      <c r="BJ36" s="366">
        <f>算定報告様式②!AJ36</f>
        <v>0</v>
      </c>
      <c r="BK36" s="204" t="s">
        <v>22</v>
      </c>
      <c r="BL36" s="323">
        <f>算定報告様式②!AL36</f>
        <v>3.4</v>
      </c>
      <c r="BM36" s="322" t="s">
        <v>391</v>
      </c>
      <c r="BN36" s="320">
        <f t="shared" si="2"/>
        <v>0</v>
      </c>
      <c r="BO36" s="366">
        <f>算定報告様式②!AK36</f>
        <v>0</v>
      </c>
      <c r="BP36" s="204" t="s">
        <v>22</v>
      </c>
      <c r="BQ36" s="323">
        <f>算定報告様式②!AL36</f>
        <v>3.4</v>
      </c>
      <c r="BR36" s="322" t="s">
        <v>391</v>
      </c>
      <c r="BS36" s="320">
        <f t="shared" si="3"/>
        <v>0</v>
      </c>
    </row>
    <row r="37" spans="2:71" ht="28.5" customHeight="1">
      <c r="B37" s="126"/>
      <c r="C37" s="642"/>
      <c r="D37" s="629" t="s">
        <v>488</v>
      </c>
      <c r="E37" s="630"/>
      <c r="F37" s="631"/>
      <c r="G37" s="366">
        <f>算定報告様式②!Y37</f>
        <v>0</v>
      </c>
      <c r="H37" s="204" t="s">
        <v>22</v>
      </c>
      <c r="I37" s="321">
        <f>算定報告様式②!AL37</f>
        <v>5.0000000000000001E-3</v>
      </c>
      <c r="J37" s="322" t="s">
        <v>391</v>
      </c>
      <c r="K37" s="320">
        <f t="shared" si="4"/>
        <v>0</v>
      </c>
      <c r="L37" s="366">
        <f>算定報告様式②!Z37</f>
        <v>0</v>
      </c>
      <c r="M37" s="204" t="s">
        <v>22</v>
      </c>
      <c r="N37" s="321">
        <f>算定報告様式②!AL37</f>
        <v>5.0000000000000001E-3</v>
      </c>
      <c r="O37" s="322" t="s">
        <v>391</v>
      </c>
      <c r="P37" s="320">
        <f t="shared" si="5"/>
        <v>0</v>
      </c>
      <c r="Q37" s="366">
        <f>算定報告様式②!AA37</f>
        <v>0</v>
      </c>
      <c r="R37" s="204" t="s">
        <v>22</v>
      </c>
      <c r="S37" s="321">
        <f>算定報告様式②!AL37</f>
        <v>5.0000000000000001E-3</v>
      </c>
      <c r="T37" s="322" t="s">
        <v>391</v>
      </c>
      <c r="U37" s="320">
        <f t="shared" si="6"/>
        <v>0</v>
      </c>
      <c r="V37" s="366">
        <f>算定報告様式②!AB37</f>
        <v>0</v>
      </c>
      <c r="W37" s="204" t="s">
        <v>22</v>
      </c>
      <c r="X37" s="321">
        <f>算定報告様式②!AL37</f>
        <v>5.0000000000000001E-3</v>
      </c>
      <c r="Y37" s="322" t="s">
        <v>391</v>
      </c>
      <c r="Z37" s="320">
        <f t="shared" si="7"/>
        <v>0</v>
      </c>
      <c r="AA37" s="366">
        <f>算定報告様式②!AC37</f>
        <v>0</v>
      </c>
      <c r="AB37" s="204" t="s">
        <v>22</v>
      </c>
      <c r="AC37" s="321">
        <f>算定報告様式②!AL37</f>
        <v>5.0000000000000001E-3</v>
      </c>
      <c r="AD37" s="322" t="s">
        <v>391</v>
      </c>
      <c r="AE37" s="320">
        <f t="shared" si="8"/>
        <v>0</v>
      </c>
      <c r="AF37" s="366">
        <f>算定報告様式②!AD37</f>
        <v>0</v>
      </c>
      <c r="AG37" s="204" t="s">
        <v>22</v>
      </c>
      <c r="AH37" s="321">
        <f>算定報告様式②!AL37</f>
        <v>5.0000000000000001E-3</v>
      </c>
      <c r="AI37" s="322" t="s">
        <v>391</v>
      </c>
      <c r="AJ37" s="320">
        <f t="shared" si="9"/>
        <v>0</v>
      </c>
      <c r="AK37" s="366">
        <f>算定報告様式②!AE37</f>
        <v>0</v>
      </c>
      <c r="AL37" s="204" t="s">
        <v>22</v>
      </c>
      <c r="AM37" s="321">
        <f>算定報告様式②!AL37</f>
        <v>5.0000000000000001E-3</v>
      </c>
      <c r="AN37" s="322" t="s">
        <v>391</v>
      </c>
      <c r="AO37" s="320">
        <f t="shared" si="10"/>
        <v>0</v>
      </c>
      <c r="AP37" s="366">
        <f>算定報告様式②!AF37</f>
        <v>0</v>
      </c>
      <c r="AQ37" s="204" t="s">
        <v>22</v>
      </c>
      <c r="AR37" s="321">
        <f>算定報告様式②!AL37</f>
        <v>5.0000000000000001E-3</v>
      </c>
      <c r="AS37" s="322" t="s">
        <v>391</v>
      </c>
      <c r="AT37" s="320">
        <f t="shared" si="11"/>
        <v>0</v>
      </c>
      <c r="AU37" s="366">
        <f>算定報告様式②!AG37</f>
        <v>0</v>
      </c>
      <c r="AV37" s="204" t="s">
        <v>22</v>
      </c>
      <c r="AW37" s="321">
        <f>算定報告様式②!AL37</f>
        <v>5.0000000000000001E-3</v>
      </c>
      <c r="AX37" s="322" t="s">
        <v>391</v>
      </c>
      <c r="AY37" s="320">
        <f t="shared" si="12"/>
        <v>0</v>
      </c>
      <c r="AZ37" s="366">
        <f>算定報告様式②!AH37</f>
        <v>0</v>
      </c>
      <c r="BA37" s="204" t="s">
        <v>22</v>
      </c>
      <c r="BB37" s="321">
        <f>算定報告様式②!AL37</f>
        <v>5.0000000000000001E-3</v>
      </c>
      <c r="BC37" s="322" t="s">
        <v>391</v>
      </c>
      <c r="BD37" s="320">
        <f t="shared" si="0"/>
        <v>0</v>
      </c>
      <c r="BE37" s="366">
        <f>算定報告様式②!AI37</f>
        <v>0</v>
      </c>
      <c r="BF37" s="204" t="s">
        <v>22</v>
      </c>
      <c r="BG37" s="321">
        <f>算定報告様式②!AL37</f>
        <v>5.0000000000000001E-3</v>
      </c>
      <c r="BH37" s="322" t="s">
        <v>391</v>
      </c>
      <c r="BI37" s="320">
        <f t="shared" si="1"/>
        <v>0</v>
      </c>
      <c r="BJ37" s="366">
        <f>算定報告様式②!AJ37</f>
        <v>0</v>
      </c>
      <c r="BK37" s="204" t="s">
        <v>22</v>
      </c>
      <c r="BL37" s="321">
        <f>算定報告様式②!AL37</f>
        <v>5.0000000000000001E-3</v>
      </c>
      <c r="BM37" s="322" t="s">
        <v>391</v>
      </c>
      <c r="BN37" s="320">
        <f t="shared" si="2"/>
        <v>0</v>
      </c>
      <c r="BO37" s="366">
        <f>算定報告様式②!AK37</f>
        <v>0</v>
      </c>
      <c r="BP37" s="204" t="s">
        <v>22</v>
      </c>
      <c r="BQ37" s="321">
        <f>算定報告様式②!AL37</f>
        <v>5.0000000000000001E-3</v>
      </c>
      <c r="BR37" s="322" t="s">
        <v>391</v>
      </c>
      <c r="BS37" s="320">
        <f t="shared" si="3"/>
        <v>0</v>
      </c>
    </row>
    <row r="38" spans="2:71" ht="28.5" customHeight="1">
      <c r="B38" s="126"/>
      <c r="C38" s="642"/>
      <c r="D38" s="629" t="s">
        <v>489</v>
      </c>
      <c r="E38" s="630"/>
      <c r="F38" s="631"/>
      <c r="G38" s="366">
        <f>算定報告様式②!Y38</f>
        <v>0</v>
      </c>
      <c r="H38" s="204" t="s">
        <v>22</v>
      </c>
      <c r="I38" s="324">
        <f>算定報告様式②!AL38</f>
        <v>1</v>
      </c>
      <c r="J38" s="322" t="s">
        <v>391</v>
      </c>
      <c r="K38" s="320">
        <f t="shared" si="4"/>
        <v>0</v>
      </c>
      <c r="L38" s="366">
        <f>算定報告様式②!Z38</f>
        <v>0</v>
      </c>
      <c r="M38" s="204" t="s">
        <v>22</v>
      </c>
      <c r="N38" s="324">
        <f>算定報告様式②!AL38</f>
        <v>1</v>
      </c>
      <c r="O38" s="322" t="s">
        <v>391</v>
      </c>
      <c r="P38" s="320">
        <f t="shared" si="5"/>
        <v>0</v>
      </c>
      <c r="Q38" s="366">
        <f>算定報告様式②!AA38</f>
        <v>0</v>
      </c>
      <c r="R38" s="204" t="s">
        <v>22</v>
      </c>
      <c r="S38" s="324">
        <f>算定報告様式②!AL38</f>
        <v>1</v>
      </c>
      <c r="T38" s="322" t="s">
        <v>391</v>
      </c>
      <c r="U38" s="320">
        <f t="shared" si="6"/>
        <v>0</v>
      </c>
      <c r="V38" s="366">
        <f>算定報告様式②!AB38</f>
        <v>0</v>
      </c>
      <c r="W38" s="204" t="s">
        <v>22</v>
      </c>
      <c r="X38" s="324">
        <f>算定報告様式②!AL38</f>
        <v>1</v>
      </c>
      <c r="Y38" s="322" t="s">
        <v>391</v>
      </c>
      <c r="Z38" s="320">
        <f t="shared" si="7"/>
        <v>0</v>
      </c>
      <c r="AA38" s="366">
        <f>算定報告様式②!AC38</f>
        <v>0</v>
      </c>
      <c r="AB38" s="204" t="s">
        <v>22</v>
      </c>
      <c r="AC38" s="324">
        <f>算定報告様式②!AL38</f>
        <v>1</v>
      </c>
      <c r="AD38" s="322" t="s">
        <v>391</v>
      </c>
      <c r="AE38" s="320">
        <f t="shared" si="8"/>
        <v>0</v>
      </c>
      <c r="AF38" s="366">
        <f>算定報告様式②!AD38</f>
        <v>0</v>
      </c>
      <c r="AG38" s="204" t="s">
        <v>22</v>
      </c>
      <c r="AH38" s="324">
        <f>算定報告様式②!AL38</f>
        <v>1</v>
      </c>
      <c r="AI38" s="322" t="s">
        <v>391</v>
      </c>
      <c r="AJ38" s="320">
        <f t="shared" si="9"/>
        <v>0</v>
      </c>
      <c r="AK38" s="366">
        <f>算定報告様式②!AE38</f>
        <v>0</v>
      </c>
      <c r="AL38" s="204" t="s">
        <v>22</v>
      </c>
      <c r="AM38" s="324">
        <f>算定報告様式②!AL38</f>
        <v>1</v>
      </c>
      <c r="AN38" s="322" t="s">
        <v>391</v>
      </c>
      <c r="AO38" s="320">
        <f t="shared" si="10"/>
        <v>0</v>
      </c>
      <c r="AP38" s="366">
        <f>算定報告様式②!AF38</f>
        <v>0</v>
      </c>
      <c r="AQ38" s="204" t="s">
        <v>22</v>
      </c>
      <c r="AR38" s="324">
        <f>算定報告様式②!AL38</f>
        <v>1</v>
      </c>
      <c r="AS38" s="322" t="s">
        <v>391</v>
      </c>
      <c r="AT38" s="320">
        <f t="shared" si="11"/>
        <v>0</v>
      </c>
      <c r="AU38" s="366">
        <f>算定報告様式②!AG38</f>
        <v>0</v>
      </c>
      <c r="AV38" s="204" t="s">
        <v>22</v>
      </c>
      <c r="AW38" s="324">
        <f>算定報告様式②!AL38</f>
        <v>1</v>
      </c>
      <c r="AX38" s="322" t="s">
        <v>391</v>
      </c>
      <c r="AY38" s="320">
        <f t="shared" si="12"/>
        <v>0</v>
      </c>
      <c r="AZ38" s="366">
        <f>算定報告様式②!AH38</f>
        <v>0</v>
      </c>
      <c r="BA38" s="204" t="s">
        <v>22</v>
      </c>
      <c r="BB38" s="324">
        <f>算定報告様式②!AL38</f>
        <v>1</v>
      </c>
      <c r="BC38" s="322" t="s">
        <v>391</v>
      </c>
      <c r="BD38" s="320">
        <f t="shared" si="0"/>
        <v>0</v>
      </c>
      <c r="BE38" s="366">
        <f>算定報告様式②!AI38</f>
        <v>0</v>
      </c>
      <c r="BF38" s="204" t="s">
        <v>22</v>
      </c>
      <c r="BG38" s="324">
        <f>算定報告様式②!AL38</f>
        <v>1</v>
      </c>
      <c r="BH38" s="322" t="s">
        <v>391</v>
      </c>
      <c r="BI38" s="320">
        <f t="shared" si="1"/>
        <v>0</v>
      </c>
      <c r="BJ38" s="366">
        <f>算定報告様式②!AJ38</f>
        <v>0</v>
      </c>
      <c r="BK38" s="204" t="s">
        <v>22</v>
      </c>
      <c r="BL38" s="324">
        <f>算定報告様式②!AL38</f>
        <v>1</v>
      </c>
      <c r="BM38" s="322" t="s">
        <v>391</v>
      </c>
      <c r="BN38" s="320">
        <f t="shared" si="2"/>
        <v>0</v>
      </c>
      <c r="BO38" s="366">
        <f>算定報告様式②!AK38</f>
        <v>0</v>
      </c>
      <c r="BP38" s="204" t="s">
        <v>22</v>
      </c>
      <c r="BQ38" s="324">
        <f>算定報告様式②!AL38</f>
        <v>1</v>
      </c>
      <c r="BR38" s="322" t="s">
        <v>391</v>
      </c>
      <c r="BS38" s="320">
        <f t="shared" si="3"/>
        <v>0</v>
      </c>
    </row>
    <row r="39" spans="2:71" ht="28.5" customHeight="1">
      <c r="B39" s="126"/>
      <c r="C39" s="642"/>
      <c r="D39" s="629" t="s">
        <v>490</v>
      </c>
      <c r="E39" s="630"/>
      <c r="F39" s="631"/>
      <c r="G39" s="366">
        <f>算定報告様式②!Y39</f>
        <v>0</v>
      </c>
      <c r="H39" s="204" t="s">
        <v>22</v>
      </c>
      <c r="I39" s="324">
        <f>算定報告様式②!AL39</f>
        <v>1</v>
      </c>
      <c r="J39" s="322" t="s">
        <v>391</v>
      </c>
      <c r="K39" s="320">
        <f t="shared" si="4"/>
        <v>0</v>
      </c>
      <c r="L39" s="366">
        <f>算定報告様式②!Z39</f>
        <v>0</v>
      </c>
      <c r="M39" s="204" t="s">
        <v>22</v>
      </c>
      <c r="N39" s="324">
        <f>算定報告様式②!AL39</f>
        <v>1</v>
      </c>
      <c r="O39" s="322" t="s">
        <v>391</v>
      </c>
      <c r="P39" s="320">
        <f t="shared" si="5"/>
        <v>0</v>
      </c>
      <c r="Q39" s="366">
        <f>算定報告様式②!AA39</f>
        <v>0</v>
      </c>
      <c r="R39" s="204" t="s">
        <v>22</v>
      </c>
      <c r="S39" s="324">
        <f>算定報告様式②!AL39</f>
        <v>1</v>
      </c>
      <c r="T39" s="322" t="s">
        <v>391</v>
      </c>
      <c r="U39" s="320">
        <f t="shared" si="6"/>
        <v>0</v>
      </c>
      <c r="V39" s="366">
        <f>算定報告様式②!AB39</f>
        <v>0</v>
      </c>
      <c r="W39" s="204" t="s">
        <v>22</v>
      </c>
      <c r="X39" s="324">
        <f>算定報告様式②!AL39</f>
        <v>1</v>
      </c>
      <c r="Y39" s="322" t="s">
        <v>391</v>
      </c>
      <c r="Z39" s="320">
        <f t="shared" si="7"/>
        <v>0</v>
      </c>
      <c r="AA39" s="366">
        <f>算定報告様式②!AC39</f>
        <v>0</v>
      </c>
      <c r="AB39" s="204" t="s">
        <v>22</v>
      </c>
      <c r="AC39" s="324">
        <f>算定報告様式②!AL39</f>
        <v>1</v>
      </c>
      <c r="AD39" s="322" t="s">
        <v>391</v>
      </c>
      <c r="AE39" s="320">
        <f t="shared" si="8"/>
        <v>0</v>
      </c>
      <c r="AF39" s="366">
        <f>算定報告様式②!AD39</f>
        <v>0</v>
      </c>
      <c r="AG39" s="204" t="s">
        <v>22</v>
      </c>
      <c r="AH39" s="324">
        <f>算定報告様式②!AL39</f>
        <v>1</v>
      </c>
      <c r="AI39" s="322" t="s">
        <v>391</v>
      </c>
      <c r="AJ39" s="320">
        <f t="shared" si="9"/>
        <v>0</v>
      </c>
      <c r="AK39" s="366">
        <f>算定報告様式②!AE39</f>
        <v>0</v>
      </c>
      <c r="AL39" s="204" t="s">
        <v>22</v>
      </c>
      <c r="AM39" s="324">
        <f>算定報告様式②!AL39</f>
        <v>1</v>
      </c>
      <c r="AN39" s="322" t="s">
        <v>391</v>
      </c>
      <c r="AO39" s="320">
        <f t="shared" si="10"/>
        <v>0</v>
      </c>
      <c r="AP39" s="366">
        <f>算定報告様式②!AF39</f>
        <v>0</v>
      </c>
      <c r="AQ39" s="204" t="s">
        <v>22</v>
      </c>
      <c r="AR39" s="324">
        <f>算定報告様式②!AL39</f>
        <v>1</v>
      </c>
      <c r="AS39" s="322" t="s">
        <v>391</v>
      </c>
      <c r="AT39" s="320">
        <f t="shared" si="11"/>
        <v>0</v>
      </c>
      <c r="AU39" s="366">
        <f>算定報告様式②!AG39</f>
        <v>0</v>
      </c>
      <c r="AV39" s="204" t="s">
        <v>22</v>
      </c>
      <c r="AW39" s="324">
        <f>算定報告様式②!AL39</f>
        <v>1</v>
      </c>
      <c r="AX39" s="322" t="s">
        <v>391</v>
      </c>
      <c r="AY39" s="320">
        <f t="shared" si="12"/>
        <v>0</v>
      </c>
      <c r="AZ39" s="366">
        <f>算定報告様式②!AH39</f>
        <v>0</v>
      </c>
      <c r="BA39" s="204" t="s">
        <v>22</v>
      </c>
      <c r="BB39" s="324">
        <f>算定報告様式②!AL39</f>
        <v>1</v>
      </c>
      <c r="BC39" s="322" t="s">
        <v>391</v>
      </c>
      <c r="BD39" s="320">
        <f t="shared" si="0"/>
        <v>0</v>
      </c>
      <c r="BE39" s="366">
        <f>算定報告様式②!AI39</f>
        <v>0</v>
      </c>
      <c r="BF39" s="204" t="s">
        <v>22</v>
      </c>
      <c r="BG39" s="324">
        <f>算定報告様式②!AL39</f>
        <v>1</v>
      </c>
      <c r="BH39" s="322" t="s">
        <v>391</v>
      </c>
      <c r="BI39" s="320">
        <f t="shared" si="1"/>
        <v>0</v>
      </c>
      <c r="BJ39" s="366">
        <f>算定報告様式②!AJ39</f>
        <v>0</v>
      </c>
      <c r="BK39" s="204" t="s">
        <v>22</v>
      </c>
      <c r="BL39" s="324">
        <f>算定報告様式②!AL39</f>
        <v>1</v>
      </c>
      <c r="BM39" s="322" t="s">
        <v>391</v>
      </c>
      <c r="BN39" s="320">
        <f t="shared" si="2"/>
        <v>0</v>
      </c>
      <c r="BO39" s="366">
        <f>算定報告様式②!AK39</f>
        <v>0</v>
      </c>
      <c r="BP39" s="204" t="s">
        <v>22</v>
      </c>
      <c r="BQ39" s="324">
        <f>算定報告様式②!AL39</f>
        <v>1</v>
      </c>
      <c r="BR39" s="322" t="s">
        <v>391</v>
      </c>
      <c r="BS39" s="320">
        <f t="shared" si="3"/>
        <v>0</v>
      </c>
    </row>
    <row r="40" spans="2:71" ht="28.5" customHeight="1">
      <c r="B40" s="126"/>
      <c r="C40" s="642"/>
      <c r="D40" s="676">
        <f>算定報告様式②!C40</f>
        <v>0</v>
      </c>
      <c r="E40" s="677"/>
      <c r="F40" s="678"/>
      <c r="G40" s="366" t="str">
        <f>IF(ISERROR(算定報告様式②!Y40),"",算定報告様式②!Y40)</f>
        <v/>
      </c>
      <c r="H40" s="214" t="str">
        <f>算定報告様式②!$AO$40</f>
        <v/>
      </c>
      <c r="I40" s="325">
        <f>算定報告様式②!AL40</f>
        <v>0</v>
      </c>
      <c r="J40" s="322" t="str">
        <f>算定報告様式②!AM40</f>
        <v>t-CO2/</v>
      </c>
      <c r="K40" s="320" t="str">
        <f>IF(ISERROR(G40*I40),"",G40*I40)</f>
        <v/>
      </c>
      <c r="L40" s="366" t="str">
        <f>IF(ISERROR(算定報告様式②!Z40),"",算定報告様式②!Z40)</f>
        <v/>
      </c>
      <c r="M40" s="214" t="str">
        <f t="shared" ref="M40:N42" si="13">H40</f>
        <v/>
      </c>
      <c r="N40" s="325">
        <f t="shared" si="13"/>
        <v>0</v>
      </c>
      <c r="O40" s="322" t="str">
        <f>算定報告様式②!AM40</f>
        <v>t-CO2/</v>
      </c>
      <c r="P40" s="320" t="str">
        <f>IF(ISERROR(L40*N40),"",L40*N40)</f>
        <v/>
      </c>
      <c r="Q40" s="366" t="str">
        <f>IF(ISERROR(算定報告様式②!AA40),"",算定報告様式②!AA40)</f>
        <v/>
      </c>
      <c r="R40" s="214" t="str">
        <f t="shared" ref="R40:S42" si="14">M40</f>
        <v/>
      </c>
      <c r="S40" s="325">
        <f t="shared" si="14"/>
        <v>0</v>
      </c>
      <c r="T40" s="322" t="str">
        <f>算定報告様式②!AM40</f>
        <v>t-CO2/</v>
      </c>
      <c r="U40" s="320" t="str">
        <f>IF(ISERROR(Q40*S40),"",Q40*S40)</f>
        <v/>
      </c>
      <c r="V40" s="366" t="str">
        <f>IF(ISERROR(算定報告様式②!AB40),"",算定報告様式②!AB40)</f>
        <v/>
      </c>
      <c r="W40" s="214" t="str">
        <f t="shared" ref="W40:X42" si="15">R40</f>
        <v/>
      </c>
      <c r="X40" s="325">
        <f t="shared" si="15"/>
        <v>0</v>
      </c>
      <c r="Y40" s="322" t="str">
        <f>算定報告様式②!AM40</f>
        <v>t-CO2/</v>
      </c>
      <c r="Z40" s="320" t="str">
        <f>IF(ISERROR(V40*X40),"",V40*X40)</f>
        <v/>
      </c>
      <c r="AA40" s="366" t="str">
        <f>IF(ISERROR(算定報告様式②!AC40),"",算定報告様式②!AC40)</f>
        <v/>
      </c>
      <c r="AB40" s="214" t="str">
        <f t="shared" ref="AB40:AC42" si="16">W40</f>
        <v/>
      </c>
      <c r="AC40" s="325">
        <f t="shared" si="16"/>
        <v>0</v>
      </c>
      <c r="AD40" s="322" t="str">
        <f>算定報告様式②!AM40</f>
        <v>t-CO2/</v>
      </c>
      <c r="AE40" s="320" t="str">
        <f>IF(ISERROR(AA40*AC40),"",AA40*AC40)</f>
        <v/>
      </c>
      <c r="AF40" s="366" t="str">
        <f>IF(ISERROR(算定報告様式②!AD40),"",算定報告様式②!AD40)</f>
        <v/>
      </c>
      <c r="AG40" s="214" t="str">
        <f t="shared" ref="AG40:AH42" si="17">AB40</f>
        <v/>
      </c>
      <c r="AH40" s="325">
        <f t="shared" si="17"/>
        <v>0</v>
      </c>
      <c r="AI40" s="322" t="str">
        <f>算定報告様式②!AM40</f>
        <v>t-CO2/</v>
      </c>
      <c r="AJ40" s="320" t="str">
        <f>IF(ISERROR(AF40*AH40),"",AF40*AH40)</f>
        <v/>
      </c>
      <c r="AK40" s="366" t="str">
        <f>IF(ISERROR(算定報告様式②!AE40),"",算定報告様式②!AE40)</f>
        <v/>
      </c>
      <c r="AL40" s="214" t="str">
        <f t="shared" ref="AL40:AM42" si="18">AG40</f>
        <v/>
      </c>
      <c r="AM40" s="325">
        <f t="shared" si="18"/>
        <v>0</v>
      </c>
      <c r="AN40" s="322" t="str">
        <f>算定報告様式②!AM40</f>
        <v>t-CO2/</v>
      </c>
      <c r="AO40" s="320" t="str">
        <f>IF(ISERROR(AK40*AM40),"",AK40*AM40)</f>
        <v/>
      </c>
      <c r="AP40" s="366" t="str">
        <f>IF(ISERROR(算定報告様式②!AF40),"",算定報告様式②!AF40)</f>
        <v/>
      </c>
      <c r="AQ40" s="214" t="str">
        <f t="shared" ref="AQ40:AR42" si="19">AL40</f>
        <v/>
      </c>
      <c r="AR40" s="325">
        <f t="shared" si="19"/>
        <v>0</v>
      </c>
      <c r="AS40" s="322" t="str">
        <f>算定報告様式②!AM40</f>
        <v>t-CO2/</v>
      </c>
      <c r="AT40" s="320" t="str">
        <f>IF(ISERROR(AP40*AR40),"",AP40*AR40)</f>
        <v/>
      </c>
      <c r="AU40" s="366" t="str">
        <f>IF(ISERROR(算定報告様式②!AG40),"",算定報告様式②!AG40)</f>
        <v/>
      </c>
      <c r="AV40" s="214" t="str">
        <f t="shared" ref="AV40:AW42" si="20">AQ40</f>
        <v/>
      </c>
      <c r="AW40" s="325">
        <f t="shared" si="20"/>
        <v>0</v>
      </c>
      <c r="AX40" s="322" t="str">
        <f>算定報告様式②!AM40</f>
        <v>t-CO2/</v>
      </c>
      <c r="AY40" s="320" t="str">
        <f>IF(ISERROR(AU40*AW40),"",AU40*AW40)</f>
        <v/>
      </c>
      <c r="AZ40" s="366" t="str">
        <f>IF(ISERROR(算定報告様式②!AH40),"",算定報告様式②!AH40)</f>
        <v/>
      </c>
      <c r="BA40" s="214" t="str">
        <f t="shared" ref="BA40:BB42" si="21">AV40</f>
        <v/>
      </c>
      <c r="BB40" s="325">
        <f t="shared" si="21"/>
        <v>0</v>
      </c>
      <c r="BC40" s="322" t="str">
        <f>算定報告様式②!AM40</f>
        <v>t-CO2/</v>
      </c>
      <c r="BD40" s="320" t="str">
        <f>IF(ISERROR(AZ40*BB40),"",AZ40*BB40)</f>
        <v/>
      </c>
      <c r="BE40" s="366" t="str">
        <f>IF(ISERROR(算定報告様式②!AI40),"",算定報告様式②!AI40)</f>
        <v/>
      </c>
      <c r="BF40" s="214" t="str">
        <f t="shared" ref="BF40:BG42" si="22">BA40</f>
        <v/>
      </c>
      <c r="BG40" s="325">
        <f t="shared" si="22"/>
        <v>0</v>
      </c>
      <c r="BH40" s="322" t="str">
        <f>算定報告様式②!AM40</f>
        <v>t-CO2/</v>
      </c>
      <c r="BI40" s="320" t="str">
        <f>IF(ISERROR(BE40*BG40),"",BE40*BG40)</f>
        <v/>
      </c>
      <c r="BJ40" s="366" t="str">
        <f>IF(ISERROR(算定報告様式②!AJ40),"",算定報告様式②!AJ40)</f>
        <v/>
      </c>
      <c r="BK40" s="214" t="str">
        <f t="shared" ref="BK40:BL42" si="23">BF40</f>
        <v/>
      </c>
      <c r="BL40" s="325">
        <f t="shared" si="23"/>
        <v>0</v>
      </c>
      <c r="BM40" s="322" t="str">
        <f>算定報告様式②!AM40</f>
        <v>t-CO2/</v>
      </c>
      <c r="BN40" s="320" t="str">
        <f>IF(ISERROR(BJ40*BL40),"",BJ40*BL40)</f>
        <v/>
      </c>
      <c r="BO40" s="366" t="str">
        <f>IF(ISERROR(算定報告様式②!AK40),"",算定報告様式②!AK40)</f>
        <v/>
      </c>
      <c r="BP40" s="214" t="str">
        <f t="shared" ref="BP40:BQ42" si="24">BK40</f>
        <v/>
      </c>
      <c r="BQ40" s="325">
        <f t="shared" si="24"/>
        <v>0</v>
      </c>
      <c r="BR40" s="322" t="str">
        <f>算定報告様式②!AM40</f>
        <v>t-CO2/</v>
      </c>
      <c r="BS40" s="320" t="str">
        <f>IF(ISERROR(BO40*BQ40),"",BO40*BQ40)</f>
        <v/>
      </c>
    </row>
    <row r="41" spans="2:71" ht="28.5" customHeight="1">
      <c r="B41" s="126"/>
      <c r="C41" s="642"/>
      <c r="D41" s="676">
        <f>算定報告様式②!C41</f>
        <v>0</v>
      </c>
      <c r="E41" s="677"/>
      <c r="F41" s="678"/>
      <c r="G41" s="366" t="str">
        <f>IF(ISERROR(算定報告様式②!Y41),"",算定報告様式②!Y41)</f>
        <v/>
      </c>
      <c r="H41" s="214" t="str">
        <f>算定報告様式②!$AO$41</f>
        <v/>
      </c>
      <c r="I41" s="325">
        <f>算定報告様式②!AL41</f>
        <v>0</v>
      </c>
      <c r="J41" s="322" t="str">
        <f>算定報告様式②!AM41</f>
        <v>t-CO2/</v>
      </c>
      <c r="K41" s="320" t="str">
        <f>IF(ISERROR(G41*I41),"",G41*I41)</f>
        <v/>
      </c>
      <c r="L41" s="366" t="str">
        <f>IF(ISERROR(算定報告様式②!Z41),"",算定報告様式②!Z41)</f>
        <v/>
      </c>
      <c r="M41" s="214" t="str">
        <f t="shared" si="13"/>
        <v/>
      </c>
      <c r="N41" s="325">
        <f t="shared" si="13"/>
        <v>0</v>
      </c>
      <c r="O41" s="322" t="str">
        <f>算定報告様式②!AM41</f>
        <v>t-CO2/</v>
      </c>
      <c r="P41" s="320" t="str">
        <f>IF(ISERROR(L41*N41),"",L41*N41)</f>
        <v/>
      </c>
      <c r="Q41" s="366" t="str">
        <f>IF(ISERROR(算定報告様式②!AA41),"",算定報告様式②!AA41)</f>
        <v/>
      </c>
      <c r="R41" s="214" t="str">
        <f t="shared" si="14"/>
        <v/>
      </c>
      <c r="S41" s="325">
        <f t="shared" si="14"/>
        <v>0</v>
      </c>
      <c r="T41" s="322" t="str">
        <f>算定報告様式②!AM41</f>
        <v>t-CO2/</v>
      </c>
      <c r="U41" s="320" t="str">
        <f>IF(ISERROR(Q41*S41),"",Q41*S41)</f>
        <v/>
      </c>
      <c r="V41" s="366" t="str">
        <f>IF(ISERROR(算定報告様式②!AB41),"",算定報告様式②!AB41)</f>
        <v/>
      </c>
      <c r="W41" s="214" t="str">
        <f t="shared" si="15"/>
        <v/>
      </c>
      <c r="X41" s="325">
        <f t="shared" si="15"/>
        <v>0</v>
      </c>
      <c r="Y41" s="322" t="str">
        <f>算定報告様式②!AM41</f>
        <v>t-CO2/</v>
      </c>
      <c r="Z41" s="320" t="str">
        <f>IF(ISERROR(V41*X41),"",V41*X41)</f>
        <v/>
      </c>
      <c r="AA41" s="366" t="str">
        <f>IF(ISERROR(算定報告様式②!AC41),"",算定報告様式②!AC41)</f>
        <v/>
      </c>
      <c r="AB41" s="214" t="str">
        <f t="shared" si="16"/>
        <v/>
      </c>
      <c r="AC41" s="325">
        <f t="shared" si="16"/>
        <v>0</v>
      </c>
      <c r="AD41" s="322" t="str">
        <f>算定報告様式②!AM41</f>
        <v>t-CO2/</v>
      </c>
      <c r="AE41" s="320" t="str">
        <f>IF(ISERROR(AA41*AC41),"",AA41*AC41)</f>
        <v/>
      </c>
      <c r="AF41" s="366" t="str">
        <f>IF(ISERROR(算定報告様式②!AD41),"",算定報告様式②!AD41)</f>
        <v/>
      </c>
      <c r="AG41" s="214" t="str">
        <f t="shared" si="17"/>
        <v/>
      </c>
      <c r="AH41" s="325">
        <f t="shared" si="17"/>
        <v>0</v>
      </c>
      <c r="AI41" s="322" t="str">
        <f>算定報告様式②!AM41</f>
        <v>t-CO2/</v>
      </c>
      <c r="AJ41" s="320" t="str">
        <f>IF(ISERROR(AF41*AH41),"",AF41*AH41)</f>
        <v/>
      </c>
      <c r="AK41" s="366" t="str">
        <f>IF(ISERROR(算定報告様式②!AE41),"",算定報告様式②!AE41)</f>
        <v/>
      </c>
      <c r="AL41" s="214" t="str">
        <f t="shared" si="18"/>
        <v/>
      </c>
      <c r="AM41" s="325">
        <f t="shared" si="18"/>
        <v>0</v>
      </c>
      <c r="AN41" s="322" t="str">
        <f>算定報告様式②!AM41</f>
        <v>t-CO2/</v>
      </c>
      <c r="AO41" s="320" t="str">
        <f>IF(ISERROR(AK41*AM41),"",AK41*AM41)</f>
        <v/>
      </c>
      <c r="AP41" s="366" t="str">
        <f>IF(ISERROR(算定報告様式②!AF41),"",算定報告様式②!AF41)</f>
        <v/>
      </c>
      <c r="AQ41" s="214" t="str">
        <f t="shared" si="19"/>
        <v/>
      </c>
      <c r="AR41" s="325">
        <f t="shared" si="19"/>
        <v>0</v>
      </c>
      <c r="AS41" s="322" t="str">
        <f>算定報告様式②!AM41</f>
        <v>t-CO2/</v>
      </c>
      <c r="AT41" s="320" t="str">
        <f>IF(ISERROR(AP41*AR41),"",AP41*AR41)</f>
        <v/>
      </c>
      <c r="AU41" s="366" t="str">
        <f>IF(ISERROR(算定報告様式②!AG41),"",算定報告様式②!AG41)</f>
        <v/>
      </c>
      <c r="AV41" s="214" t="str">
        <f t="shared" si="20"/>
        <v/>
      </c>
      <c r="AW41" s="325">
        <f t="shared" si="20"/>
        <v>0</v>
      </c>
      <c r="AX41" s="322" t="str">
        <f>算定報告様式②!AM41</f>
        <v>t-CO2/</v>
      </c>
      <c r="AY41" s="320" t="str">
        <f>IF(ISERROR(AU41*AW41),"",AU41*AW41)</f>
        <v/>
      </c>
      <c r="AZ41" s="366" t="str">
        <f>IF(ISERROR(算定報告様式②!AH41),"",算定報告様式②!AH41)</f>
        <v/>
      </c>
      <c r="BA41" s="214" t="str">
        <f t="shared" si="21"/>
        <v/>
      </c>
      <c r="BB41" s="325">
        <f t="shared" si="21"/>
        <v>0</v>
      </c>
      <c r="BC41" s="322" t="str">
        <f>算定報告様式②!AM41</f>
        <v>t-CO2/</v>
      </c>
      <c r="BD41" s="320" t="str">
        <f>IF(ISERROR(AZ41*BB41),"",AZ41*BB41)</f>
        <v/>
      </c>
      <c r="BE41" s="366" t="str">
        <f>IF(ISERROR(算定報告様式②!AI41),"",算定報告様式②!AI41)</f>
        <v/>
      </c>
      <c r="BF41" s="214" t="str">
        <f t="shared" si="22"/>
        <v/>
      </c>
      <c r="BG41" s="325">
        <f t="shared" si="22"/>
        <v>0</v>
      </c>
      <c r="BH41" s="322" t="str">
        <f>算定報告様式②!AM41</f>
        <v>t-CO2/</v>
      </c>
      <c r="BI41" s="320" t="str">
        <f>IF(ISERROR(BE41*BG41),"",BE41*BG41)</f>
        <v/>
      </c>
      <c r="BJ41" s="366" t="str">
        <f>IF(ISERROR(算定報告様式②!AJ41),"",算定報告様式②!AJ41)</f>
        <v/>
      </c>
      <c r="BK41" s="214" t="str">
        <f t="shared" si="23"/>
        <v/>
      </c>
      <c r="BL41" s="325">
        <f t="shared" si="23"/>
        <v>0</v>
      </c>
      <c r="BM41" s="322" t="str">
        <f>算定報告様式②!AM41</f>
        <v>t-CO2/</v>
      </c>
      <c r="BN41" s="320" t="str">
        <f>IF(ISERROR(BJ41*BL41),"",BJ41*BL41)</f>
        <v/>
      </c>
      <c r="BO41" s="366" t="str">
        <f>IF(ISERROR(算定報告様式②!AK41),"",算定報告様式②!AK41)</f>
        <v/>
      </c>
      <c r="BP41" s="214" t="str">
        <f t="shared" si="24"/>
        <v/>
      </c>
      <c r="BQ41" s="325">
        <f t="shared" si="24"/>
        <v>0</v>
      </c>
      <c r="BR41" s="322" t="str">
        <f>算定報告様式②!AM41</f>
        <v>t-CO2/</v>
      </c>
      <c r="BS41" s="320" t="str">
        <f>IF(ISERROR(BO41*BQ41),"",BO41*BQ41)</f>
        <v/>
      </c>
    </row>
    <row r="42" spans="2:71" ht="28.5" customHeight="1">
      <c r="B42" s="126"/>
      <c r="C42" s="642"/>
      <c r="D42" s="676">
        <f>算定報告様式②!C42</f>
        <v>0</v>
      </c>
      <c r="E42" s="677"/>
      <c r="F42" s="678"/>
      <c r="G42" s="366" t="str">
        <f>IF(ISERROR(算定報告様式②!Y42),"",算定報告様式②!Y42)</f>
        <v/>
      </c>
      <c r="H42" s="214" t="str">
        <f>算定報告様式②!$AO$42</f>
        <v/>
      </c>
      <c r="I42" s="325">
        <f>算定報告様式②!AL42</f>
        <v>0</v>
      </c>
      <c r="J42" s="322" t="str">
        <f>算定報告様式②!AM42</f>
        <v>t-CO2/</v>
      </c>
      <c r="K42" s="320" t="str">
        <f>IF(ISERROR(G42*I42),"",G42*I42)</f>
        <v/>
      </c>
      <c r="L42" s="366" t="str">
        <f>IF(ISERROR(算定報告様式②!Z42),"",算定報告様式②!Z42)</f>
        <v/>
      </c>
      <c r="M42" s="214" t="str">
        <f t="shared" si="13"/>
        <v/>
      </c>
      <c r="N42" s="325">
        <f t="shared" si="13"/>
        <v>0</v>
      </c>
      <c r="O42" s="322" t="str">
        <f>算定報告様式②!AM42</f>
        <v>t-CO2/</v>
      </c>
      <c r="P42" s="320" t="str">
        <f>IF(ISERROR(L42*N42),"",L42*N42)</f>
        <v/>
      </c>
      <c r="Q42" s="366" t="str">
        <f>IF(ISERROR(算定報告様式②!AA42),"",算定報告様式②!AA42)</f>
        <v/>
      </c>
      <c r="R42" s="214" t="str">
        <f t="shared" si="14"/>
        <v/>
      </c>
      <c r="S42" s="325">
        <f t="shared" si="14"/>
        <v>0</v>
      </c>
      <c r="T42" s="322" t="str">
        <f>算定報告様式②!AM42</f>
        <v>t-CO2/</v>
      </c>
      <c r="U42" s="320" t="str">
        <f>IF(ISERROR(Q42*S42),"",Q42*S42)</f>
        <v/>
      </c>
      <c r="V42" s="366" t="str">
        <f>IF(ISERROR(算定報告様式②!AB42),"",算定報告様式②!AB42)</f>
        <v/>
      </c>
      <c r="W42" s="214" t="str">
        <f t="shared" si="15"/>
        <v/>
      </c>
      <c r="X42" s="325">
        <f t="shared" si="15"/>
        <v>0</v>
      </c>
      <c r="Y42" s="322" t="str">
        <f>算定報告様式②!AM42</f>
        <v>t-CO2/</v>
      </c>
      <c r="Z42" s="320" t="str">
        <f>IF(ISERROR(V42*X42),"",V42*X42)</f>
        <v/>
      </c>
      <c r="AA42" s="366" t="str">
        <f>IF(ISERROR(算定報告様式②!AC42),"",算定報告様式②!AC42)</f>
        <v/>
      </c>
      <c r="AB42" s="214" t="str">
        <f t="shared" si="16"/>
        <v/>
      </c>
      <c r="AC42" s="325">
        <f t="shared" si="16"/>
        <v>0</v>
      </c>
      <c r="AD42" s="322" t="str">
        <f>算定報告様式②!AM42</f>
        <v>t-CO2/</v>
      </c>
      <c r="AE42" s="320" t="str">
        <f>IF(ISERROR(AA42*AC42),"",AA42*AC42)</f>
        <v/>
      </c>
      <c r="AF42" s="366" t="str">
        <f>IF(ISERROR(算定報告様式②!AD42),"",算定報告様式②!AD42)</f>
        <v/>
      </c>
      <c r="AG42" s="214" t="str">
        <f t="shared" si="17"/>
        <v/>
      </c>
      <c r="AH42" s="325">
        <f t="shared" si="17"/>
        <v>0</v>
      </c>
      <c r="AI42" s="322" t="str">
        <f>算定報告様式②!AM42</f>
        <v>t-CO2/</v>
      </c>
      <c r="AJ42" s="320" t="str">
        <f>IF(ISERROR(AF42*AH42),"",AF42*AH42)</f>
        <v/>
      </c>
      <c r="AK42" s="366" t="str">
        <f>IF(ISERROR(算定報告様式②!AE42),"",算定報告様式②!AE42)</f>
        <v/>
      </c>
      <c r="AL42" s="214" t="str">
        <f t="shared" si="18"/>
        <v/>
      </c>
      <c r="AM42" s="325">
        <f t="shared" si="18"/>
        <v>0</v>
      </c>
      <c r="AN42" s="322" t="str">
        <f>算定報告様式②!AM42</f>
        <v>t-CO2/</v>
      </c>
      <c r="AO42" s="320" t="str">
        <f>IF(ISERROR(AK42*AM42),"",AK42*AM42)</f>
        <v/>
      </c>
      <c r="AP42" s="366" t="str">
        <f>IF(ISERROR(算定報告様式②!AF42),"",算定報告様式②!AF42)</f>
        <v/>
      </c>
      <c r="AQ42" s="214" t="str">
        <f t="shared" si="19"/>
        <v/>
      </c>
      <c r="AR42" s="325">
        <f t="shared" si="19"/>
        <v>0</v>
      </c>
      <c r="AS42" s="322" t="str">
        <f>算定報告様式②!AM42</f>
        <v>t-CO2/</v>
      </c>
      <c r="AT42" s="320" t="str">
        <f>IF(ISERROR(AP42*AR42),"",AP42*AR42)</f>
        <v/>
      </c>
      <c r="AU42" s="366" t="str">
        <f>IF(ISERROR(算定報告様式②!AG42),"",算定報告様式②!AG42)</f>
        <v/>
      </c>
      <c r="AV42" s="214" t="str">
        <f t="shared" si="20"/>
        <v/>
      </c>
      <c r="AW42" s="325">
        <f t="shared" si="20"/>
        <v>0</v>
      </c>
      <c r="AX42" s="322" t="str">
        <f>算定報告様式②!AM42</f>
        <v>t-CO2/</v>
      </c>
      <c r="AY42" s="320" t="str">
        <f>IF(ISERROR(AU42*AW42),"",AU42*AW42)</f>
        <v/>
      </c>
      <c r="AZ42" s="366" t="str">
        <f>IF(ISERROR(算定報告様式②!AH42),"",算定報告様式②!AH42)</f>
        <v/>
      </c>
      <c r="BA42" s="214" t="str">
        <f t="shared" si="21"/>
        <v/>
      </c>
      <c r="BB42" s="325">
        <f t="shared" si="21"/>
        <v>0</v>
      </c>
      <c r="BC42" s="322" t="str">
        <f>算定報告様式②!AM42</f>
        <v>t-CO2/</v>
      </c>
      <c r="BD42" s="320" t="str">
        <f>IF(ISERROR(AZ42*BB42),"",AZ42*BB42)</f>
        <v/>
      </c>
      <c r="BE42" s="366" t="str">
        <f>IF(ISERROR(算定報告様式②!AI42),"",算定報告様式②!AI42)</f>
        <v/>
      </c>
      <c r="BF42" s="214" t="str">
        <f t="shared" si="22"/>
        <v/>
      </c>
      <c r="BG42" s="325">
        <f t="shared" si="22"/>
        <v>0</v>
      </c>
      <c r="BH42" s="322" t="str">
        <f>算定報告様式②!AM42</f>
        <v>t-CO2/</v>
      </c>
      <c r="BI42" s="320" t="str">
        <f>IF(ISERROR(BE42*BG42),"",BE42*BG42)</f>
        <v/>
      </c>
      <c r="BJ42" s="366" t="str">
        <f>IF(ISERROR(算定報告様式②!AJ42),"",算定報告様式②!AJ42)</f>
        <v/>
      </c>
      <c r="BK42" s="214" t="str">
        <f t="shared" si="23"/>
        <v/>
      </c>
      <c r="BL42" s="325">
        <f t="shared" si="23"/>
        <v>0</v>
      </c>
      <c r="BM42" s="322" t="str">
        <f>算定報告様式②!AM42</f>
        <v>t-CO2/</v>
      </c>
      <c r="BN42" s="320" t="str">
        <f>IF(ISERROR(BJ42*BL42),"",BJ42*BL42)</f>
        <v/>
      </c>
      <c r="BO42" s="366" t="str">
        <f>IF(ISERROR(算定報告様式②!AK42),"",算定報告様式②!AK42)</f>
        <v/>
      </c>
      <c r="BP42" s="214" t="str">
        <f t="shared" si="24"/>
        <v/>
      </c>
      <c r="BQ42" s="325">
        <f t="shared" si="24"/>
        <v>0</v>
      </c>
      <c r="BR42" s="322" t="str">
        <f>算定報告様式②!AM42</f>
        <v>t-CO2/</v>
      </c>
      <c r="BS42" s="320" t="str">
        <f>IF(ISERROR(BO42*BQ42),"",BO42*BQ42)</f>
        <v/>
      </c>
    </row>
    <row r="43" spans="2:71" ht="28.5" customHeight="1" thickBot="1">
      <c r="B43" s="126"/>
      <c r="C43" s="256"/>
      <c r="D43" s="687" t="s">
        <v>63</v>
      </c>
      <c r="E43" s="688"/>
      <c r="F43" s="689"/>
      <c r="G43" s="668"/>
      <c r="H43" s="669"/>
      <c r="I43" s="670"/>
      <c r="J43" s="671"/>
      <c r="K43" s="326">
        <f>ROUND(SUM(K6:K42),0)</f>
        <v>0</v>
      </c>
      <c r="L43" s="668"/>
      <c r="M43" s="669"/>
      <c r="N43" s="670"/>
      <c r="O43" s="671"/>
      <c r="P43" s="326">
        <f>ROUND(SUM(P6:P42),0)</f>
        <v>0</v>
      </c>
      <c r="Q43" s="668"/>
      <c r="R43" s="669"/>
      <c r="S43" s="670"/>
      <c r="T43" s="671"/>
      <c r="U43" s="326">
        <f>ROUND(SUM(U6:U42),0)</f>
        <v>0</v>
      </c>
      <c r="V43" s="668"/>
      <c r="W43" s="669"/>
      <c r="X43" s="670"/>
      <c r="Y43" s="671"/>
      <c r="Z43" s="326">
        <f>ROUND(SUM(Z6:Z42),0)</f>
        <v>0</v>
      </c>
      <c r="AA43" s="668"/>
      <c r="AB43" s="669"/>
      <c r="AC43" s="670"/>
      <c r="AD43" s="671"/>
      <c r="AE43" s="326">
        <f>ROUND(SUM(AE6:AE42),0)</f>
        <v>0</v>
      </c>
      <c r="AF43" s="668"/>
      <c r="AG43" s="669"/>
      <c r="AH43" s="670"/>
      <c r="AI43" s="671"/>
      <c r="AJ43" s="326">
        <f>ROUND(SUM(AJ6:AJ42),0)</f>
        <v>0</v>
      </c>
      <c r="AK43" s="668"/>
      <c r="AL43" s="669"/>
      <c r="AM43" s="670"/>
      <c r="AN43" s="671"/>
      <c r="AO43" s="326">
        <f>ROUND(SUM(AO6:AO42),0)</f>
        <v>0</v>
      </c>
      <c r="AP43" s="668"/>
      <c r="AQ43" s="669"/>
      <c r="AR43" s="670"/>
      <c r="AS43" s="671"/>
      <c r="AT43" s="326">
        <f>ROUND(SUM(AT6:AT42),0)</f>
        <v>0</v>
      </c>
      <c r="AU43" s="668"/>
      <c r="AV43" s="669"/>
      <c r="AW43" s="670"/>
      <c r="AX43" s="671"/>
      <c r="AY43" s="326">
        <f>ROUND(SUM(AY6:AY42),0)</f>
        <v>0</v>
      </c>
      <c r="AZ43" s="668"/>
      <c r="BA43" s="669"/>
      <c r="BB43" s="670"/>
      <c r="BC43" s="671"/>
      <c r="BD43" s="326">
        <f>ROUND(SUM(BD6:BD42),0)</f>
        <v>0</v>
      </c>
      <c r="BE43" s="668"/>
      <c r="BF43" s="669"/>
      <c r="BG43" s="670"/>
      <c r="BH43" s="671"/>
      <c r="BI43" s="326">
        <f>ROUND(SUM(BI6:BI42),0)</f>
        <v>0</v>
      </c>
      <c r="BJ43" s="668"/>
      <c r="BK43" s="669"/>
      <c r="BL43" s="670"/>
      <c r="BM43" s="671"/>
      <c r="BN43" s="326">
        <f>ROUND(SUM(BN6:BN42),0)</f>
        <v>0</v>
      </c>
      <c r="BO43" s="668"/>
      <c r="BP43" s="669"/>
      <c r="BQ43" s="670"/>
      <c r="BR43" s="671"/>
      <c r="BS43" s="326">
        <f>ROUND(SUM(BS6:BS42),0)</f>
        <v>0</v>
      </c>
    </row>
    <row r="44" spans="2:71" ht="14.25" customHeight="1">
      <c r="B44" s="126"/>
      <c r="C44" s="690" t="s">
        <v>64</v>
      </c>
      <c r="D44" s="327"/>
      <c r="E44" s="328"/>
      <c r="F44" s="362"/>
      <c r="G44" s="367" t="s">
        <v>12</v>
      </c>
      <c r="H44" s="195" t="s">
        <v>11</v>
      </c>
      <c r="I44" s="660" t="s">
        <v>134</v>
      </c>
      <c r="J44" s="661"/>
      <c r="K44" s="317"/>
      <c r="L44" s="367" t="s">
        <v>12</v>
      </c>
      <c r="M44" s="195" t="s">
        <v>11</v>
      </c>
      <c r="N44" s="660" t="s">
        <v>134</v>
      </c>
      <c r="O44" s="661"/>
      <c r="P44" s="317"/>
      <c r="Q44" s="367" t="s">
        <v>12</v>
      </c>
      <c r="R44" s="195" t="s">
        <v>11</v>
      </c>
      <c r="S44" s="660" t="s">
        <v>134</v>
      </c>
      <c r="T44" s="661"/>
      <c r="U44" s="317"/>
      <c r="V44" s="367" t="s">
        <v>12</v>
      </c>
      <c r="W44" s="195" t="s">
        <v>11</v>
      </c>
      <c r="X44" s="660" t="s">
        <v>134</v>
      </c>
      <c r="Y44" s="661"/>
      <c r="Z44" s="317"/>
      <c r="AA44" s="367" t="s">
        <v>12</v>
      </c>
      <c r="AB44" s="195" t="s">
        <v>11</v>
      </c>
      <c r="AC44" s="660" t="s">
        <v>134</v>
      </c>
      <c r="AD44" s="661"/>
      <c r="AE44" s="317"/>
      <c r="AF44" s="367" t="s">
        <v>12</v>
      </c>
      <c r="AG44" s="195" t="s">
        <v>11</v>
      </c>
      <c r="AH44" s="660" t="s">
        <v>134</v>
      </c>
      <c r="AI44" s="661"/>
      <c r="AJ44" s="317"/>
      <c r="AK44" s="367" t="s">
        <v>12</v>
      </c>
      <c r="AL44" s="195" t="s">
        <v>11</v>
      </c>
      <c r="AM44" s="660" t="s">
        <v>134</v>
      </c>
      <c r="AN44" s="661"/>
      <c r="AO44" s="317"/>
      <c r="AP44" s="367" t="s">
        <v>12</v>
      </c>
      <c r="AQ44" s="195" t="s">
        <v>11</v>
      </c>
      <c r="AR44" s="660" t="s">
        <v>134</v>
      </c>
      <c r="AS44" s="661"/>
      <c r="AT44" s="317"/>
      <c r="AU44" s="367" t="s">
        <v>12</v>
      </c>
      <c r="AV44" s="195" t="s">
        <v>11</v>
      </c>
      <c r="AW44" s="660" t="s">
        <v>134</v>
      </c>
      <c r="AX44" s="661"/>
      <c r="AY44" s="317"/>
      <c r="AZ44" s="367" t="s">
        <v>12</v>
      </c>
      <c r="BA44" s="195" t="s">
        <v>11</v>
      </c>
      <c r="BB44" s="660" t="s">
        <v>134</v>
      </c>
      <c r="BC44" s="661"/>
      <c r="BD44" s="317"/>
      <c r="BE44" s="367" t="s">
        <v>12</v>
      </c>
      <c r="BF44" s="195" t="s">
        <v>11</v>
      </c>
      <c r="BG44" s="660" t="s">
        <v>134</v>
      </c>
      <c r="BH44" s="661"/>
      <c r="BI44" s="317"/>
      <c r="BJ44" s="367" t="s">
        <v>12</v>
      </c>
      <c r="BK44" s="195" t="s">
        <v>11</v>
      </c>
      <c r="BL44" s="660" t="s">
        <v>134</v>
      </c>
      <c r="BM44" s="661"/>
      <c r="BN44" s="317"/>
      <c r="BO44" s="367" t="s">
        <v>12</v>
      </c>
      <c r="BP44" s="195" t="s">
        <v>11</v>
      </c>
      <c r="BQ44" s="660" t="s">
        <v>134</v>
      </c>
      <c r="BR44" s="661"/>
      <c r="BS44" s="317"/>
    </row>
    <row r="45" spans="2:71" ht="28.5" customHeight="1">
      <c r="B45" s="126"/>
      <c r="C45" s="691"/>
      <c r="D45" s="619" t="s">
        <v>86</v>
      </c>
      <c r="E45" s="693"/>
      <c r="F45" s="694"/>
      <c r="G45" s="368">
        <f>IF(ISERROR(算定報告様式②!Y43),"",算定報告様式②!Y43)</f>
        <v>0</v>
      </c>
      <c r="H45" s="329" t="s">
        <v>397</v>
      </c>
      <c r="I45" s="330">
        <f>算定報告様式②!AL43</f>
        <v>21</v>
      </c>
      <c r="J45" s="319" t="s">
        <v>398</v>
      </c>
      <c r="K45" s="331">
        <f>ROUND(G45*I45,0)</f>
        <v>0</v>
      </c>
      <c r="L45" s="368">
        <f>IF(ISERROR(算定報告様式②!Z43),"",算定報告様式②!Z43)</f>
        <v>0</v>
      </c>
      <c r="M45" s="329" t="s">
        <v>397</v>
      </c>
      <c r="N45" s="330">
        <f>算定報告様式②!AL43</f>
        <v>21</v>
      </c>
      <c r="O45" s="319" t="s">
        <v>398</v>
      </c>
      <c r="P45" s="331">
        <f>ROUND(L45*N45,0)</f>
        <v>0</v>
      </c>
      <c r="Q45" s="368">
        <f>IF(ISERROR(算定報告様式②!AA43),"",算定報告様式②!AA43)</f>
        <v>0</v>
      </c>
      <c r="R45" s="329" t="s">
        <v>397</v>
      </c>
      <c r="S45" s="330">
        <f>算定報告様式②!AL43</f>
        <v>21</v>
      </c>
      <c r="T45" s="319" t="s">
        <v>398</v>
      </c>
      <c r="U45" s="331">
        <f>ROUND(Q45*S45,0)</f>
        <v>0</v>
      </c>
      <c r="V45" s="368">
        <f>IF(ISERROR(算定報告様式②!AB43),"",算定報告様式②!AB43)</f>
        <v>0</v>
      </c>
      <c r="W45" s="329" t="s">
        <v>397</v>
      </c>
      <c r="X45" s="330">
        <f>算定報告様式②!AL43</f>
        <v>21</v>
      </c>
      <c r="Y45" s="319" t="s">
        <v>398</v>
      </c>
      <c r="Z45" s="331">
        <f>ROUND(V45*X45,0)</f>
        <v>0</v>
      </c>
      <c r="AA45" s="368">
        <f>IF(ISERROR(算定報告様式②!AC43),"",算定報告様式②!AC43)</f>
        <v>0</v>
      </c>
      <c r="AB45" s="329" t="s">
        <v>397</v>
      </c>
      <c r="AC45" s="330">
        <f>算定報告様式②!AL43</f>
        <v>21</v>
      </c>
      <c r="AD45" s="319" t="s">
        <v>398</v>
      </c>
      <c r="AE45" s="331">
        <f>ROUND(AA45*AC45,0)</f>
        <v>0</v>
      </c>
      <c r="AF45" s="368">
        <f>IF(ISERROR(算定報告様式②!AD43),"",算定報告様式②!AD43)</f>
        <v>0</v>
      </c>
      <c r="AG45" s="329" t="s">
        <v>397</v>
      </c>
      <c r="AH45" s="330">
        <f>算定報告様式②!AL43</f>
        <v>21</v>
      </c>
      <c r="AI45" s="319" t="s">
        <v>398</v>
      </c>
      <c r="AJ45" s="331">
        <f>ROUND(AF45*AH45,0)</f>
        <v>0</v>
      </c>
      <c r="AK45" s="368">
        <f>IF(ISERROR(算定報告様式②!AE43),"",算定報告様式②!AE43)</f>
        <v>0</v>
      </c>
      <c r="AL45" s="329" t="s">
        <v>397</v>
      </c>
      <c r="AM45" s="330">
        <f>算定報告様式②!AL43</f>
        <v>21</v>
      </c>
      <c r="AN45" s="319" t="s">
        <v>398</v>
      </c>
      <c r="AO45" s="331">
        <f>ROUND(AK45*AM45,0)</f>
        <v>0</v>
      </c>
      <c r="AP45" s="368">
        <f>IF(ISERROR(算定報告様式②!AF43),"",算定報告様式②!AF43)</f>
        <v>0</v>
      </c>
      <c r="AQ45" s="329" t="s">
        <v>397</v>
      </c>
      <c r="AR45" s="330">
        <f>算定報告様式②!AL43</f>
        <v>21</v>
      </c>
      <c r="AS45" s="319" t="s">
        <v>398</v>
      </c>
      <c r="AT45" s="331">
        <f>ROUND(AP45*AR45,0)</f>
        <v>0</v>
      </c>
      <c r="AU45" s="368">
        <f>IF(ISERROR(算定報告様式②!AG43),"",算定報告様式②!AG43)</f>
        <v>0</v>
      </c>
      <c r="AV45" s="329" t="s">
        <v>397</v>
      </c>
      <c r="AW45" s="330">
        <f>算定報告様式②!AL43</f>
        <v>21</v>
      </c>
      <c r="AX45" s="319" t="s">
        <v>398</v>
      </c>
      <c r="AY45" s="331">
        <f>ROUND(AU45*AW45,0)</f>
        <v>0</v>
      </c>
      <c r="AZ45" s="368">
        <f>IF(ISERROR(算定報告様式②!AH43),"",算定報告様式②!AH43)</f>
        <v>0</v>
      </c>
      <c r="BA45" s="329" t="s">
        <v>397</v>
      </c>
      <c r="BB45" s="330">
        <f>算定報告様式②!AL43</f>
        <v>21</v>
      </c>
      <c r="BC45" s="319" t="s">
        <v>398</v>
      </c>
      <c r="BD45" s="331">
        <f>ROUND(AZ45*BB45,0)</f>
        <v>0</v>
      </c>
      <c r="BE45" s="368">
        <f>IF(ISERROR(算定報告様式②!AI43),"",算定報告様式②!AI43)</f>
        <v>0</v>
      </c>
      <c r="BF45" s="329" t="s">
        <v>397</v>
      </c>
      <c r="BG45" s="330">
        <f>算定報告様式②!AL43</f>
        <v>21</v>
      </c>
      <c r="BH45" s="319" t="s">
        <v>398</v>
      </c>
      <c r="BI45" s="331">
        <f>ROUND(BE45*BG45,0)</f>
        <v>0</v>
      </c>
      <c r="BJ45" s="368">
        <f>IF(ISERROR(算定報告様式②!AJ43),"",算定報告様式②!AJ43)</f>
        <v>0</v>
      </c>
      <c r="BK45" s="329" t="s">
        <v>397</v>
      </c>
      <c r="BL45" s="330">
        <f>算定報告様式②!AL43</f>
        <v>21</v>
      </c>
      <c r="BM45" s="319" t="s">
        <v>398</v>
      </c>
      <c r="BN45" s="331">
        <f>ROUND(BJ45*BL45,0)</f>
        <v>0</v>
      </c>
      <c r="BO45" s="368">
        <f>IF(ISERROR(算定報告様式②!AK43),"",算定報告様式②!AK43)</f>
        <v>0</v>
      </c>
      <c r="BP45" s="329" t="s">
        <v>397</v>
      </c>
      <c r="BQ45" s="330">
        <f>算定報告様式②!AL43</f>
        <v>21</v>
      </c>
      <c r="BR45" s="319" t="s">
        <v>398</v>
      </c>
      <c r="BS45" s="331">
        <f>ROUND(BO45*BQ45,0)</f>
        <v>0</v>
      </c>
    </row>
    <row r="46" spans="2:71" ht="28.5" customHeight="1">
      <c r="B46" s="126"/>
      <c r="C46" s="691"/>
      <c r="D46" s="619" t="s">
        <v>65</v>
      </c>
      <c r="E46" s="693"/>
      <c r="F46" s="694"/>
      <c r="G46" s="368">
        <f>IF(ISERROR(算定報告様式②!Y44),"",算定報告様式②!Y44)</f>
        <v>0</v>
      </c>
      <c r="H46" s="332" t="s">
        <v>399</v>
      </c>
      <c r="I46" s="330">
        <f>算定報告様式②!AL44</f>
        <v>310</v>
      </c>
      <c r="J46" s="319" t="s">
        <v>400</v>
      </c>
      <c r="K46" s="331">
        <f>ROUND(G46*I46,0)</f>
        <v>0</v>
      </c>
      <c r="L46" s="368">
        <f>IF(ISERROR(算定報告様式②!Z44),"",算定報告様式②!Z44)</f>
        <v>0</v>
      </c>
      <c r="M46" s="332" t="s">
        <v>399</v>
      </c>
      <c r="N46" s="330">
        <f>算定報告様式②!AL44</f>
        <v>310</v>
      </c>
      <c r="O46" s="319" t="s">
        <v>400</v>
      </c>
      <c r="P46" s="331">
        <f>ROUND(L46*N46,0)</f>
        <v>0</v>
      </c>
      <c r="Q46" s="368">
        <f>IF(ISERROR(算定報告様式②!AA44),"",算定報告様式②!AA44)</f>
        <v>0</v>
      </c>
      <c r="R46" s="332" t="s">
        <v>399</v>
      </c>
      <c r="S46" s="330">
        <f>算定報告様式②!AL44</f>
        <v>310</v>
      </c>
      <c r="T46" s="319" t="s">
        <v>400</v>
      </c>
      <c r="U46" s="331">
        <f>ROUND(Q46*S46,0)</f>
        <v>0</v>
      </c>
      <c r="V46" s="368">
        <f>IF(ISERROR(算定報告様式②!AB44),"",算定報告様式②!AB44)</f>
        <v>0</v>
      </c>
      <c r="W46" s="332" t="s">
        <v>399</v>
      </c>
      <c r="X46" s="330">
        <f>算定報告様式②!AL44</f>
        <v>310</v>
      </c>
      <c r="Y46" s="319" t="s">
        <v>400</v>
      </c>
      <c r="Z46" s="331">
        <f>ROUND(V46*X46,0)</f>
        <v>0</v>
      </c>
      <c r="AA46" s="368">
        <f>IF(ISERROR(算定報告様式②!AC44),"",算定報告様式②!AC44)</f>
        <v>0</v>
      </c>
      <c r="AB46" s="332" t="s">
        <v>399</v>
      </c>
      <c r="AC46" s="330">
        <f>算定報告様式②!AL44</f>
        <v>310</v>
      </c>
      <c r="AD46" s="319" t="s">
        <v>400</v>
      </c>
      <c r="AE46" s="331">
        <f>ROUND(AA46*AC46,0)</f>
        <v>0</v>
      </c>
      <c r="AF46" s="368">
        <f>IF(ISERROR(算定報告様式②!AD44),"",算定報告様式②!AD44)</f>
        <v>0</v>
      </c>
      <c r="AG46" s="332" t="s">
        <v>399</v>
      </c>
      <c r="AH46" s="330">
        <f>算定報告様式②!AL44</f>
        <v>310</v>
      </c>
      <c r="AI46" s="319" t="s">
        <v>400</v>
      </c>
      <c r="AJ46" s="331">
        <f>ROUND(AF46*AH46,0)</f>
        <v>0</v>
      </c>
      <c r="AK46" s="368">
        <f>IF(ISERROR(算定報告様式②!AE44),"",算定報告様式②!AE44)</f>
        <v>0</v>
      </c>
      <c r="AL46" s="332" t="s">
        <v>399</v>
      </c>
      <c r="AM46" s="330">
        <f>算定報告様式②!AL44</f>
        <v>310</v>
      </c>
      <c r="AN46" s="319" t="s">
        <v>400</v>
      </c>
      <c r="AO46" s="331">
        <f>ROUND(AK46*AM46,0)</f>
        <v>0</v>
      </c>
      <c r="AP46" s="368">
        <f>IF(ISERROR(算定報告様式②!AF44),"",算定報告様式②!AF44)</f>
        <v>0</v>
      </c>
      <c r="AQ46" s="332" t="s">
        <v>399</v>
      </c>
      <c r="AR46" s="330">
        <f>算定報告様式②!AL44</f>
        <v>310</v>
      </c>
      <c r="AS46" s="319" t="s">
        <v>400</v>
      </c>
      <c r="AT46" s="331">
        <f>ROUND(AP46*AR46,0)</f>
        <v>0</v>
      </c>
      <c r="AU46" s="368">
        <f>IF(ISERROR(算定報告様式②!AG44),"",算定報告様式②!AG44)</f>
        <v>0</v>
      </c>
      <c r="AV46" s="332" t="s">
        <v>399</v>
      </c>
      <c r="AW46" s="330">
        <f>算定報告様式②!AL44</f>
        <v>310</v>
      </c>
      <c r="AX46" s="319" t="s">
        <v>400</v>
      </c>
      <c r="AY46" s="331">
        <f>ROUND(AU46*AW46,0)</f>
        <v>0</v>
      </c>
      <c r="AZ46" s="368">
        <f>IF(ISERROR(算定報告様式②!AH44),"",算定報告様式②!AH44)</f>
        <v>0</v>
      </c>
      <c r="BA46" s="332" t="s">
        <v>399</v>
      </c>
      <c r="BB46" s="330">
        <f>算定報告様式②!AL44</f>
        <v>310</v>
      </c>
      <c r="BC46" s="319" t="s">
        <v>400</v>
      </c>
      <c r="BD46" s="331">
        <f>ROUND(AZ46*BB46,0)</f>
        <v>0</v>
      </c>
      <c r="BE46" s="368">
        <f>IF(ISERROR(算定報告様式②!AI44),"",算定報告様式②!AI44)</f>
        <v>0</v>
      </c>
      <c r="BF46" s="332" t="s">
        <v>399</v>
      </c>
      <c r="BG46" s="330">
        <f>算定報告様式②!AL44</f>
        <v>310</v>
      </c>
      <c r="BH46" s="319" t="s">
        <v>400</v>
      </c>
      <c r="BI46" s="331">
        <f>ROUND(BE46*BG46,0)</f>
        <v>0</v>
      </c>
      <c r="BJ46" s="368">
        <f>IF(ISERROR(算定報告様式②!AJ44),"",算定報告様式②!AJ44)</f>
        <v>0</v>
      </c>
      <c r="BK46" s="332" t="s">
        <v>399</v>
      </c>
      <c r="BL46" s="330">
        <f>算定報告様式②!AL44</f>
        <v>310</v>
      </c>
      <c r="BM46" s="319" t="s">
        <v>400</v>
      </c>
      <c r="BN46" s="331">
        <f>ROUND(BJ46*BL46,0)</f>
        <v>0</v>
      </c>
      <c r="BO46" s="368">
        <f>IF(ISERROR(算定報告様式②!AK44),"",算定報告様式②!AK44)</f>
        <v>0</v>
      </c>
      <c r="BP46" s="332" t="s">
        <v>399</v>
      </c>
      <c r="BQ46" s="330">
        <f>算定報告様式②!AL44</f>
        <v>310</v>
      </c>
      <c r="BR46" s="319" t="s">
        <v>400</v>
      </c>
      <c r="BS46" s="331">
        <f>ROUND(BO46*BQ46,0)</f>
        <v>0</v>
      </c>
    </row>
    <row r="47" spans="2:71" ht="27.75" customHeight="1">
      <c r="B47" s="126"/>
      <c r="C47" s="691"/>
      <c r="D47" s="682" t="s">
        <v>87</v>
      </c>
      <c r="E47" s="683"/>
      <c r="F47" s="684"/>
      <c r="G47" s="662"/>
      <c r="H47" s="663"/>
      <c r="I47" s="575"/>
      <c r="J47" s="576"/>
      <c r="K47" s="331">
        <f>ROUND(SUM(K48:K49),0)</f>
        <v>0</v>
      </c>
      <c r="L47" s="662"/>
      <c r="M47" s="663"/>
      <c r="N47" s="575"/>
      <c r="O47" s="576"/>
      <c r="P47" s="331">
        <f>ROUND(SUM(P48:P49),0)</f>
        <v>0</v>
      </c>
      <c r="Q47" s="662"/>
      <c r="R47" s="663"/>
      <c r="S47" s="575"/>
      <c r="T47" s="576"/>
      <c r="U47" s="331">
        <f>ROUND(SUM(U48:U49),0)</f>
        <v>0</v>
      </c>
      <c r="V47" s="662"/>
      <c r="W47" s="663"/>
      <c r="X47" s="575"/>
      <c r="Y47" s="576"/>
      <c r="Z47" s="331">
        <f>ROUND(SUM(Z48:Z49),0)</f>
        <v>0</v>
      </c>
      <c r="AA47" s="662"/>
      <c r="AB47" s="663"/>
      <c r="AC47" s="575"/>
      <c r="AD47" s="576"/>
      <c r="AE47" s="331">
        <f>ROUND(SUM(AE48:AE49),0)</f>
        <v>0</v>
      </c>
      <c r="AF47" s="662"/>
      <c r="AG47" s="663"/>
      <c r="AH47" s="575"/>
      <c r="AI47" s="576"/>
      <c r="AJ47" s="331">
        <f>ROUND(SUM(AJ48:AJ49),0)</f>
        <v>0</v>
      </c>
      <c r="AK47" s="662"/>
      <c r="AL47" s="663"/>
      <c r="AM47" s="575"/>
      <c r="AN47" s="576"/>
      <c r="AO47" s="331">
        <f>ROUND(SUM(AO48:AO49),0)</f>
        <v>0</v>
      </c>
      <c r="AP47" s="662"/>
      <c r="AQ47" s="663"/>
      <c r="AR47" s="575"/>
      <c r="AS47" s="576"/>
      <c r="AT47" s="331">
        <f>ROUND(SUM(AT48:AT49),0)</f>
        <v>0</v>
      </c>
      <c r="AU47" s="662"/>
      <c r="AV47" s="663"/>
      <c r="AW47" s="575"/>
      <c r="AX47" s="576"/>
      <c r="AY47" s="331">
        <f>ROUND(SUM(AY48:AY49),0)</f>
        <v>0</v>
      </c>
      <c r="AZ47" s="662"/>
      <c r="BA47" s="663"/>
      <c r="BB47" s="575"/>
      <c r="BC47" s="576"/>
      <c r="BD47" s="331">
        <f>ROUND(SUM(BD48:BD49),0)</f>
        <v>0</v>
      </c>
      <c r="BE47" s="662"/>
      <c r="BF47" s="663"/>
      <c r="BG47" s="575"/>
      <c r="BH47" s="576"/>
      <c r="BI47" s="331">
        <f>ROUND(SUM(BI48:BI49),0)</f>
        <v>0</v>
      </c>
      <c r="BJ47" s="662"/>
      <c r="BK47" s="663"/>
      <c r="BL47" s="575"/>
      <c r="BM47" s="576"/>
      <c r="BN47" s="331">
        <f>ROUND(SUM(BN48:BN49),0)</f>
        <v>0</v>
      </c>
      <c r="BO47" s="662"/>
      <c r="BP47" s="663"/>
      <c r="BQ47" s="575"/>
      <c r="BR47" s="576"/>
      <c r="BS47" s="331">
        <f>ROUND(SUM(BS48:BS49),0)</f>
        <v>0</v>
      </c>
    </row>
    <row r="48" spans="2:71" ht="28.5" customHeight="1">
      <c r="B48" s="126"/>
      <c r="C48" s="691"/>
      <c r="D48" s="212"/>
      <c r="E48" s="674">
        <f>算定報告様式②!D46</f>
        <v>0</v>
      </c>
      <c r="F48" s="675"/>
      <c r="G48" s="368">
        <f>IF(ISERROR(算定報告様式②!Y46),"",算定報告様式②!Y46)</f>
        <v>0</v>
      </c>
      <c r="H48" s="332" t="str">
        <f>算定報告様式②!F46</f>
        <v>t-</v>
      </c>
      <c r="I48" s="333">
        <f>算定報告様式②!AL46</f>
        <v>0</v>
      </c>
      <c r="J48" s="322" t="str">
        <f>算定報告様式②!AM46</f>
        <v>t-CO2/t-</v>
      </c>
      <c r="K48" s="331">
        <f>G48*I48</f>
        <v>0</v>
      </c>
      <c r="L48" s="368">
        <f>IF(ISERROR(算定報告様式②!Z46),"",算定報告様式②!Z46)</f>
        <v>0</v>
      </c>
      <c r="M48" s="332" t="str">
        <f>H48</f>
        <v>t-</v>
      </c>
      <c r="N48" s="333">
        <f>算定報告様式②!AL46</f>
        <v>0</v>
      </c>
      <c r="O48" s="322" t="str">
        <f>算定報告様式②!AM46</f>
        <v>t-CO2/t-</v>
      </c>
      <c r="P48" s="331">
        <f>L48*N48</f>
        <v>0</v>
      </c>
      <c r="Q48" s="368">
        <f>IF(ISERROR(算定報告様式②!AA46),"",算定報告様式②!AA46)</f>
        <v>0</v>
      </c>
      <c r="R48" s="332" t="str">
        <f>M48</f>
        <v>t-</v>
      </c>
      <c r="S48" s="333">
        <f>算定報告様式②!AL46</f>
        <v>0</v>
      </c>
      <c r="T48" s="322" t="str">
        <f>算定報告様式②!AM46</f>
        <v>t-CO2/t-</v>
      </c>
      <c r="U48" s="331">
        <f>Q48*S48</f>
        <v>0</v>
      </c>
      <c r="V48" s="368">
        <f>IF(ISERROR(算定報告様式②!AB46),"",算定報告様式②!AB46)</f>
        <v>0</v>
      </c>
      <c r="W48" s="332" t="str">
        <f>R48</f>
        <v>t-</v>
      </c>
      <c r="X48" s="333">
        <f>算定報告様式②!AL46</f>
        <v>0</v>
      </c>
      <c r="Y48" s="322" t="str">
        <f>算定報告様式②!AM46</f>
        <v>t-CO2/t-</v>
      </c>
      <c r="Z48" s="331">
        <f>V48*X48</f>
        <v>0</v>
      </c>
      <c r="AA48" s="368">
        <f>IF(ISERROR(算定報告様式②!AC46),"",算定報告様式②!AC46)</f>
        <v>0</v>
      </c>
      <c r="AB48" s="332" t="str">
        <f>W48</f>
        <v>t-</v>
      </c>
      <c r="AC48" s="333">
        <f>算定報告様式②!AL46</f>
        <v>0</v>
      </c>
      <c r="AD48" s="322" t="str">
        <f>算定報告様式②!AM46</f>
        <v>t-CO2/t-</v>
      </c>
      <c r="AE48" s="331">
        <f>AA48*AC48</f>
        <v>0</v>
      </c>
      <c r="AF48" s="368">
        <f>IF(ISERROR(算定報告様式②!AD46),"",算定報告様式②!AD46)</f>
        <v>0</v>
      </c>
      <c r="AG48" s="332" t="str">
        <f>AB48</f>
        <v>t-</v>
      </c>
      <c r="AH48" s="333">
        <f>算定報告様式②!AL46</f>
        <v>0</v>
      </c>
      <c r="AI48" s="322" t="str">
        <f>算定報告様式②!AM46</f>
        <v>t-CO2/t-</v>
      </c>
      <c r="AJ48" s="331">
        <f>AF48*AH48</f>
        <v>0</v>
      </c>
      <c r="AK48" s="368">
        <f>IF(ISERROR(算定報告様式②!AE46),"",算定報告様式②!AE46)</f>
        <v>0</v>
      </c>
      <c r="AL48" s="332" t="str">
        <f>AG48</f>
        <v>t-</v>
      </c>
      <c r="AM48" s="333">
        <f>算定報告様式②!AL46</f>
        <v>0</v>
      </c>
      <c r="AN48" s="322" t="str">
        <f>算定報告様式②!AM46</f>
        <v>t-CO2/t-</v>
      </c>
      <c r="AO48" s="331">
        <f>AK48*AM48</f>
        <v>0</v>
      </c>
      <c r="AP48" s="368">
        <f>IF(ISERROR(算定報告様式②!AF46),"",算定報告様式②!AF46)</f>
        <v>0</v>
      </c>
      <c r="AQ48" s="332" t="str">
        <f>AL48</f>
        <v>t-</v>
      </c>
      <c r="AR48" s="333">
        <f>算定報告様式②!AL46</f>
        <v>0</v>
      </c>
      <c r="AS48" s="322" t="str">
        <f>算定報告様式②!AM46</f>
        <v>t-CO2/t-</v>
      </c>
      <c r="AT48" s="331">
        <f>AP48*AR48</f>
        <v>0</v>
      </c>
      <c r="AU48" s="368">
        <f>IF(ISERROR(算定報告様式②!AG46),"",算定報告様式②!AG46)</f>
        <v>0</v>
      </c>
      <c r="AV48" s="332" t="str">
        <f>AQ48</f>
        <v>t-</v>
      </c>
      <c r="AW48" s="333">
        <f>算定報告様式②!AL46</f>
        <v>0</v>
      </c>
      <c r="AX48" s="322" t="str">
        <f>算定報告様式②!AM46</f>
        <v>t-CO2/t-</v>
      </c>
      <c r="AY48" s="331">
        <f>AU48*AW48</f>
        <v>0</v>
      </c>
      <c r="AZ48" s="368">
        <f>IF(ISERROR(算定報告様式②!AH46),"",算定報告様式②!AH46)</f>
        <v>0</v>
      </c>
      <c r="BA48" s="332" t="str">
        <f>AV48</f>
        <v>t-</v>
      </c>
      <c r="BB48" s="333">
        <f>算定報告様式②!AL46</f>
        <v>0</v>
      </c>
      <c r="BC48" s="322" t="str">
        <f>算定報告様式②!AM46</f>
        <v>t-CO2/t-</v>
      </c>
      <c r="BD48" s="331">
        <f>AZ48*BB48</f>
        <v>0</v>
      </c>
      <c r="BE48" s="368">
        <f>IF(ISERROR(算定報告様式②!AI46),"",算定報告様式②!AI46)</f>
        <v>0</v>
      </c>
      <c r="BF48" s="332" t="str">
        <f>BA48</f>
        <v>t-</v>
      </c>
      <c r="BG48" s="333">
        <f>算定報告様式②!AL46</f>
        <v>0</v>
      </c>
      <c r="BH48" s="322" t="str">
        <f>算定報告様式②!AM46</f>
        <v>t-CO2/t-</v>
      </c>
      <c r="BI48" s="331">
        <f>BE48*BG48</f>
        <v>0</v>
      </c>
      <c r="BJ48" s="368">
        <f>IF(ISERROR(算定報告様式②!AJ46),"",算定報告様式②!AJ46)</f>
        <v>0</v>
      </c>
      <c r="BK48" s="332" t="str">
        <f>BF48</f>
        <v>t-</v>
      </c>
      <c r="BL48" s="333">
        <f>算定報告様式②!AL46</f>
        <v>0</v>
      </c>
      <c r="BM48" s="322" t="str">
        <f>算定報告様式②!AM46</f>
        <v>t-CO2/t-</v>
      </c>
      <c r="BN48" s="331">
        <f>BJ48*BL48</f>
        <v>0</v>
      </c>
      <c r="BO48" s="368">
        <f>IF(ISERROR(算定報告様式②!AK46),"",算定報告様式②!AK46)</f>
        <v>0</v>
      </c>
      <c r="BP48" s="332" t="str">
        <f>BK48</f>
        <v>t-</v>
      </c>
      <c r="BQ48" s="333">
        <f>算定報告様式②!AL46</f>
        <v>0</v>
      </c>
      <c r="BR48" s="322" t="str">
        <f>算定報告様式②!AM46</f>
        <v>t-CO2/t-</v>
      </c>
      <c r="BS48" s="331">
        <f>BO48*BQ48</f>
        <v>0</v>
      </c>
    </row>
    <row r="49" spans="2:71" ht="28.5" customHeight="1">
      <c r="B49" s="126"/>
      <c r="C49" s="691"/>
      <c r="D49" s="45"/>
      <c r="E49" s="674">
        <f>算定報告様式②!D47</f>
        <v>0</v>
      </c>
      <c r="F49" s="675"/>
      <c r="G49" s="368">
        <f>IF(ISERROR(算定報告様式②!Y47),"",算定報告様式②!Y47)</f>
        <v>0</v>
      </c>
      <c r="H49" s="332" t="str">
        <f>算定報告様式②!F47</f>
        <v>t-</v>
      </c>
      <c r="I49" s="333">
        <f>算定報告様式②!AL47</f>
        <v>0</v>
      </c>
      <c r="J49" s="319" t="str">
        <f>算定報告様式②!AM47</f>
        <v>t-CO2/t-</v>
      </c>
      <c r="K49" s="331">
        <f>G49*I49</f>
        <v>0</v>
      </c>
      <c r="L49" s="368">
        <f>IF(ISERROR(算定報告様式②!Z47),"",算定報告様式②!Z47)</f>
        <v>0</v>
      </c>
      <c r="M49" s="332" t="str">
        <f>H49</f>
        <v>t-</v>
      </c>
      <c r="N49" s="333">
        <f>算定報告様式②!AL47</f>
        <v>0</v>
      </c>
      <c r="O49" s="319" t="str">
        <f>算定報告様式②!AM47</f>
        <v>t-CO2/t-</v>
      </c>
      <c r="P49" s="331">
        <f>L49*N49</f>
        <v>0</v>
      </c>
      <c r="Q49" s="368">
        <f>IF(ISERROR(算定報告様式②!AA47),"",算定報告様式②!AA47)</f>
        <v>0</v>
      </c>
      <c r="R49" s="332" t="str">
        <f>M49</f>
        <v>t-</v>
      </c>
      <c r="S49" s="333">
        <f>算定報告様式②!AL47</f>
        <v>0</v>
      </c>
      <c r="T49" s="319" t="str">
        <f>算定報告様式②!AM47</f>
        <v>t-CO2/t-</v>
      </c>
      <c r="U49" s="331">
        <f>Q49*S49</f>
        <v>0</v>
      </c>
      <c r="V49" s="368">
        <f>IF(ISERROR(算定報告様式②!AB47),"",算定報告様式②!AB47)</f>
        <v>0</v>
      </c>
      <c r="W49" s="332" t="str">
        <f>R49</f>
        <v>t-</v>
      </c>
      <c r="X49" s="333">
        <f>算定報告様式②!AL47</f>
        <v>0</v>
      </c>
      <c r="Y49" s="319" t="str">
        <f>算定報告様式②!AM47</f>
        <v>t-CO2/t-</v>
      </c>
      <c r="Z49" s="331">
        <f>V49*X49</f>
        <v>0</v>
      </c>
      <c r="AA49" s="368">
        <f>IF(ISERROR(算定報告様式②!AC47),"",算定報告様式②!AC47)</f>
        <v>0</v>
      </c>
      <c r="AB49" s="332" t="str">
        <f>W49</f>
        <v>t-</v>
      </c>
      <c r="AC49" s="333">
        <f>算定報告様式②!AL47</f>
        <v>0</v>
      </c>
      <c r="AD49" s="319" t="str">
        <f>算定報告様式②!AM47</f>
        <v>t-CO2/t-</v>
      </c>
      <c r="AE49" s="331">
        <f>AA49*AC49</f>
        <v>0</v>
      </c>
      <c r="AF49" s="368">
        <f>IF(ISERROR(算定報告様式②!AD47),"",算定報告様式②!AD47)</f>
        <v>0</v>
      </c>
      <c r="AG49" s="332" t="str">
        <f>AB49</f>
        <v>t-</v>
      </c>
      <c r="AH49" s="333">
        <f>算定報告様式②!AL47</f>
        <v>0</v>
      </c>
      <c r="AI49" s="319" t="str">
        <f>算定報告様式②!AM47</f>
        <v>t-CO2/t-</v>
      </c>
      <c r="AJ49" s="331">
        <f>AF49*AH49</f>
        <v>0</v>
      </c>
      <c r="AK49" s="368">
        <f>IF(ISERROR(算定報告様式②!AE47),"",算定報告様式②!AE47)</f>
        <v>0</v>
      </c>
      <c r="AL49" s="332" t="str">
        <f>AG49</f>
        <v>t-</v>
      </c>
      <c r="AM49" s="333">
        <f>算定報告様式②!AL47</f>
        <v>0</v>
      </c>
      <c r="AN49" s="319" t="str">
        <f>算定報告様式②!AM47</f>
        <v>t-CO2/t-</v>
      </c>
      <c r="AO49" s="331">
        <f>AK49*AM49</f>
        <v>0</v>
      </c>
      <c r="AP49" s="368">
        <f>IF(ISERROR(算定報告様式②!AF47),"",算定報告様式②!AF47)</f>
        <v>0</v>
      </c>
      <c r="AQ49" s="332" t="str">
        <f>AL49</f>
        <v>t-</v>
      </c>
      <c r="AR49" s="333">
        <f>算定報告様式②!AL47</f>
        <v>0</v>
      </c>
      <c r="AS49" s="319" t="str">
        <f>算定報告様式②!AM47</f>
        <v>t-CO2/t-</v>
      </c>
      <c r="AT49" s="331">
        <f>AP49*AR49</f>
        <v>0</v>
      </c>
      <c r="AU49" s="368">
        <f>IF(ISERROR(算定報告様式②!AG47),"",算定報告様式②!AG47)</f>
        <v>0</v>
      </c>
      <c r="AV49" s="332" t="str">
        <f>AQ49</f>
        <v>t-</v>
      </c>
      <c r="AW49" s="333">
        <f>算定報告様式②!AL47</f>
        <v>0</v>
      </c>
      <c r="AX49" s="319" t="str">
        <f>算定報告様式②!AM47</f>
        <v>t-CO2/t-</v>
      </c>
      <c r="AY49" s="331">
        <f>AU49*AW49</f>
        <v>0</v>
      </c>
      <c r="AZ49" s="368">
        <f>IF(ISERROR(算定報告様式②!AH47),"",算定報告様式②!AH47)</f>
        <v>0</v>
      </c>
      <c r="BA49" s="332" t="str">
        <f>AV49</f>
        <v>t-</v>
      </c>
      <c r="BB49" s="333">
        <f>算定報告様式②!AL47</f>
        <v>0</v>
      </c>
      <c r="BC49" s="319" t="str">
        <f>算定報告様式②!AM47</f>
        <v>t-CO2/t-</v>
      </c>
      <c r="BD49" s="331">
        <f>AZ49*BB49</f>
        <v>0</v>
      </c>
      <c r="BE49" s="368">
        <f>IF(ISERROR(算定報告様式②!AI47),"",算定報告様式②!AI47)</f>
        <v>0</v>
      </c>
      <c r="BF49" s="332" t="str">
        <f>BA49</f>
        <v>t-</v>
      </c>
      <c r="BG49" s="333">
        <f>算定報告様式②!AL47</f>
        <v>0</v>
      </c>
      <c r="BH49" s="319" t="str">
        <f>算定報告様式②!AM47</f>
        <v>t-CO2/t-</v>
      </c>
      <c r="BI49" s="331">
        <f>BE49*BG49</f>
        <v>0</v>
      </c>
      <c r="BJ49" s="368">
        <f>IF(ISERROR(算定報告様式②!AJ47),"",算定報告様式②!AJ47)</f>
        <v>0</v>
      </c>
      <c r="BK49" s="332" t="str">
        <f>BF49</f>
        <v>t-</v>
      </c>
      <c r="BL49" s="333">
        <f>算定報告様式②!AL47</f>
        <v>0</v>
      </c>
      <c r="BM49" s="319" t="str">
        <f>算定報告様式②!AM47</f>
        <v>t-CO2/t-</v>
      </c>
      <c r="BN49" s="331">
        <f>BJ49*BL49</f>
        <v>0</v>
      </c>
      <c r="BO49" s="368">
        <f>IF(ISERROR(算定報告様式②!AK47),"",算定報告様式②!AK47)</f>
        <v>0</v>
      </c>
      <c r="BP49" s="332" t="str">
        <f>BK49</f>
        <v>t-</v>
      </c>
      <c r="BQ49" s="333">
        <f>算定報告様式②!AL47</f>
        <v>0</v>
      </c>
      <c r="BR49" s="319" t="str">
        <f>算定報告様式②!AM47</f>
        <v>t-CO2/t-</v>
      </c>
      <c r="BS49" s="331">
        <f>BO49*BQ49</f>
        <v>0</v>
      </c>
    </row>
    <row r="50" spans="2:71" ht="27.75" customHeight="1">
      <c r="B50" s="126"/>
      <c r="C50" s="691"/>
      <c r="D50" s="682" t="s">
        <v>88</v>
      </c>
      <c r="E50" s="683"/>
      <c r="F50" s="684"/>
      <c r="G50" s="662"/>
      <c r="H50" s="663"/>
      <c r="I50" s="575"/>
      <c r="J50" s="576"/>
      <c r="K50" s="331">
        <f>ROUND(SUM(K51:K52),0)</f>
        <v>0</v>
      </c>
      <c r="L50" s="662"/>
      <c r="M50" s="663"/>
      <c r="N50" s="575"/>
      <c r="O50" s="576"/>
      <c r="P50" s="331">
        <f>ROUND(SUM(P51:P52),0)</f>
        <v>0</v>
      </c>
      <c r="Q50" s="662"/>
      <c r="R50" s="663"/>
      <c r="S50" s="575"/>
      <c r="T50" s="576"/>
      <c r="U50" s="331">
        <f>ROUND(SUM(U51:U52),0)</f>
        <v>0</v>
      </c>
      <c r="V50" s="662"/>
      <c r="W50" s="663"/>
      <c r="X50" s="575"/>
      <c r="Y50" s="576"/>
      <c r="Z50" s="331">
        <f>ROUND(SUM(Z51:Z52),0)</f>
        <v>0</v>
      </c>
      <c r="AA50" s="662"/>
      <c r="AB50" s="663"/>
      <c r="AC50" s="575"/>
      <c r="AD50" s="576"/>
      <c r="AE50" s="331">
        <f>ROUND(SUM(AE51:AE52),0)</f>
        <v>0</v>
      </c>
      <c r="AF50" s="662"/>
      <c r="AG50" s="663"/>
      <c r="AH50" s="575"/>
      <c r="AI50" s="576"/>
      <c r="AJ50" s="331">
        <f>ROUND(SUM(AJ51:AJ52),0)</f>
        <v>0</v>
      </c>
      <c r="AK50" s="662"/>
      <c r="AL50" s="663"/>
      <c r="AM50" s="575"/>
      <c r="AN50" s="576"/>
      <c r="AO50" s="331">
        <f>ROUND(SUM(AO51:AO52),0)</f>
        <v>0</v>
      </c>
      <c r="AP50" s="662"/>
      <c r="AQ50" s="663"/>
      <c r="AR50" s="575"/>
      <c r="AS50" s="576"/>
      <c r="AT50" s="331">
        <f>ROUND(SUM(AT51:AT52),0)</f>
        <v>0</v>
      </c>
      <c r="AU50" s="662"/>
      <c r="AV50" s="663"/>
      <c r="AW50" s="575"/>
      <c r="AX50" s="576"/>
      <c r="AY50" s="331">
        <f>ROUND(SUM(AY51:AY52),0)</f>
        <v>0</v>
      </c>
      <c r="AZ50" s="662"/>
      <c r="BA50" s="663"/>
      <c r="BB50" s="575"/>
      <c r="BC50" s="576"/>
      <c r="BD50" s="331">
        <f>ROUND(SUM(BD51:BD52),0)</f>
        <v>0</v>
      </c>
      <c r="BE50" s="662"/>
      <c r="BF50" s="663"/>
      <c r="BG50" s="575"/>
      <c r="BH50" s="576"/>
      <c r="BI50" s="331">
        <f>ROUND(SUM(BI51:BI52),0)</f>
        <v>0</v>
      </c>
      <c r="BJ50" s="662"/>
      <c r="BK50" s="663"/>
      <c r="BL50" s="575"/>
      <c r="BM50" s="576"/>
      <c r="BN50" s="331">
        <f>ROUND(SUM(BN51:BN52),0)</f>
        <v>0</v>
      </c>
      <c r="BO50" s="662"/>
      <c r="BP50" s="663"/>
      <c r="BQ50" s="575"/>
      <c r="BR50" s="576"/>
      <c r="BS50" s="331">
        <f>ROUND(SUM(BS51:BS52),0)</f>
        <v>0</v>
      </c>
    </row>
    <row r="51" spans="2:71" ht="28.5" customHeight="1">
      <c r="B51" s="126"/>
      <c r="C51" s="691"/>
      <c r="D51" s="334"/>
      <c r="E51" s="674">
        <f>算定報告様式②!D49</f>
        <v>0</v>
      </c>
      <c r="F51" s="675"/>
      <c r="G51" s="368">
        <f>IF(ISERROR(算定報告様式②!Y49),"",算定報告様式②!Y49)</f>
        <v>0</v>
      </c>
      <c r="H51" s="332" t="str">
        <f>算定報告様式②!F49</f>
        <v>t-</v>
      </c>
      <c r="I51" s="333">
        <f>算定報告様式②!AL49</f>
        <v>0</v>
      </c>
      <c r="J51" s="322" t="str">
        <f>算定報告様式②!AM49</f>
        <v>t-CO2/t-</v>
      </c>
      <c r="K51" s="331">
        <f>G51*I51</f>
        <v>0</v>
      </c>
      <c r="L51" s="368">
        <f>IF(ISERROR(算定報告様式②!Z49),"",算定報告様式②!Z49)</f>
        <v>0</v>
      </c>
      <c r="M51" s="332" t="str">
        <f>H51</f>
        <v>t-</v>
      </c>
      <c r="N51" s="333">
        <f>算定報告様式②!AL49</f>
        <v>0</v>
      </c>
      <c r="O51" s="322" t="str">
        <f>算定報告様式②!AM49</f>
        <v>t-CO2/t-</v>
      </c>
      <c r="P51" s="331">
        <f>L51*N51</f>
        <v>0</v>
      </c>
      <c r="Q51" s="368">
        <f>IF(ISERROR(算定報告様式②!AA49),"",算定報告様式②!AA49)</f>
        <v>0</v>
      </c>
      <c r="R51" s="332" t="str">
        <f>M51</f>
        <v>t-</v>
      </c>
      <c r="S51" s="333">
        <f>算定報告様式②!AL49</f>
        <v>0</v>
      </c>
      <c r="T51" s="322" t="str">
        <f>算定報告様式②!AM49</f>
        <v>t-CO2/t-</v>
      </c>
      <c r="U51" s="331">
        <f>Q51*S51</f>
        <v>0</v>
      </c>
      <c r="V51" s="368">
        <f>IF(ISERROR(算定報告様式②!AB49),"",算定報告様式②!AB49)</f>
        <v>0</v>
      </c>
      <c r="W51" s="332" t="str">
        <f>R51</f>
        <v>t-</v>
      </c>
      <c r="X51" s="333">
        <f>算定報告様式②!AL49</f>
        <v>0</v>
      </c>
      <c r="Y51" s="322" t="str">
        <f>算定報告様式②!AM49</f>
        <v>t-CO2/t-</v>
      </c>
      <c r="Z51" s="331">
        <f>V51*X51</f>
        <v>0</v>
      </c>
      <c r="AA51" s="368">
        <f>IF(ISERROR(算定報告様式②!AC49),"",算定報告様式②!AC49)</f>
        <v>0</v>
      </c>
      <c r="AB51" s="332" t="str">
        <f>W51</f>
        <v>t-</v>
      </c>
      <c r="AC51" s="333">
        <f>算定報告様式②!AL49</f>
        <v>0</v>
      </c>
      <c r="AD51" s="322" t="str">
        <f>算定報告様式②!AM49</f>
        <v>t-CO2/t-</v>
      </c>
      <c r="AE51" s="331">
        <f>AA51*AC51</f>
        <v>0</v>
      </c>
      <c r="AF51" s="368">
        <f>IF(ISERROR(算定報告様式②!AD49),"",算定報告様式②!AD49)</f>
        <v>0</v>
      </c>
      <c r="AG51" s="332" t="str">
        <f>AB51</f>
        <v>t-</v>
      </c>
      <c r="AH51" s="333">
        <f>算定報告様式②!AL49</f>
        <v>0</v>
      </c>
      <c r="AI51" s="322" t="str">
        <f>算定報告様式②!AM49</f>
        <v>t-CO2/t-</v>
      </c>
      <c r="AJ51" s="331">
        <f>AF51*AH51</f>
        <v>0</v>
      </c>
      <c r="AK51" s="368">
        <f>IF(ISERROR(算定報告様式②!AE49),"",算定報告様式②!AE49)</f>
        <v>0</v>
      </c>
      <c r="AL51" s="332" t="str">
        <f>AG51</f>
        <v>t-</v>
      </c>
      <c r="AM51" s="333">
        <f>算定報告様式②!AL49</f>
        <v>0</v>
      </c>
      <c r="AN51" s="322" t="str">
        <f>算定報告様式②!AM49</f>
        <v>t-CO2/t-</v>
      </c>
      <c r="AO51" s="331">
        <f>AK51*AM51</f>
        <v>0</v>
      </c>
      <c r="AP51" s="368">
        <f>IF(ISERROR(算定報告様式②!AF49),"",算定報告様式②!AF49)</f>
        <v>0</v>
      </c>
      <c r="AQ51" s="332" t="str">
        <f>AL51</f>
        <v>t-</v>
      </c>
      <c r="AR51" s="333">
        <f>算定報告様式②!AL49</f>
        <v>0</v>
      </c>
      <c r="AS51" s="322" t="str">
        <f>算定報告様式②!AM49</f>
        <v>t-CO2/t-</v>
      </c>
      <c r="AT51" s="331">
        <f>AP51*AR51</f>
        <v>0</v>
      </c>
      <c r="AU51" s="368">
        <f>IF(ISERROR(算定報告様式②!AG49),"",算定報告様式②!AG49)</f>
        <v>0</v>
      </c>
      <c r="AV51" s="332" t="str">
        <f>AQ51</f>
        <v>t-</v>
      </c>
      <c r="AW51" s="333">
        <f>算定報告様式②!AL49</f>
        <v>0</v>
      </c>
      <c r="AX51" s="322" t="str">
        <f>算定報告様式②!AM49</f>
        <v>t-CO2/t-</v>
      </c>
      <c r="AY51" s="331">
        <f>AU51*AW51</f>
        <v>0</v>
      </c>
      <c r="AZ51" s="368">
        <f>IF(ISERROR(算定報告様式②!AH49),"",算定報告様式②!AH49)</f>
        <v>0</v>
      </c>
      <c r="BA51" s="332" t="str">
        <f>AV51</f>
        <v>t-</v>
      </c>
      <c r="BB51" s="333">
        <f>算定報告様式②!AL49</f>
        <v>0</v>
      </c>
      <c r="BC51" s="322" t="str">
        <f>算定報告様式②!AM49</f>
        <v>t-CO2/t-</v>
      </c>
      <c r="BD51" s="331">
        <f>AZ51*BB51</f>
        <v>0</v>
      </c>
      <c r="BE51" s="368">
        <f>IF(ISERROR(算定報告様式②!AI49),"",算定報告様式②!AI49)</f>
        <v>0</v>
      </c>
      <c r="BF51" s="332" t="str">
        <f>BA51</f>
        <v>t-</v>
      </c>
      <c r="BG51" s="333">
        <f>算定報告様式②!AL49</f>
        <v>0</v>
      </c>
      <c r="BH51" s="322" t="str">
        <f>算定報告様式②!AM49</f>
        <v>t-CO2/t-</v>
      </c>
      <c r="BI51" s="331">
        <f>BE51*BG51</f>
        <v>0</v>
      </c>
      <c r="BJ51" s="368">
        <f>IF(ISERROR(算定報告様式②!AJ49),"",算定報告様式②!AJ49)</f>
        <v>0</v>
      </c>
      <c r="BK51" s="332" t="str">
        <f>BF51</f>
        <v>t-</v>
      </c>
      <c r="BL51" s="333">
        <f>算定報告様式②!AL49</f>
        <v>0</v>
      </c>
      <c r="BM51" s="322" t="str">
        <f>算定報告様式②!AM49</f>
        <v>t-CO2/t-</v>
      </c>
      <c r="BN51" s="331">
        <f>BJ51*BL51</f>
        <v>0</v>
      </c>
      <c r="BO51" s="368">
        <f>IF(ISERROR(算定報告様式②!AK49),"",算定報告様式②!AK49)</f>
        <v>0</v>
      </c>
      <c r="BP51" s="332" t="str">
        <f>BK51</f>
        <v>t-</v>
      </c>
      <c r="BQ51" s="333">
        <f>算定報告様式②!AL49</f>
        <v>0</v>
      </c>
      <c r="BR51" s="322" t="str">
        <f>算定報告様式②!AM49</f>
        <v>t-CO2/t-</v>
      </c>
      <c r="BS51" s="331">
        <f>BO51*BQ51</f>
        <v>0</v>
      </c>
    </row>
    <row r="52" spans="2:71" ht="28.5" customHeight="1">
      <c r="B52" s="126"/>
      <c r="C52" s="691"/>
      <c r="D52" s="45"/>
      <c r="E52" s="674">
        <f>算定報告様式②!D50</f>
        <v>0</v>
      </c>
      <c r="F52" s="675"/>
      <c r="G52" s="368">
        <f>IF(ISERROR(算定報告様式②!Y50),"",算定報告様式②!Y50)</f>
        <v>0</v>
      </c>
      <c r="H52" s="332" t="str">
        <f>算定報告様式②!F50</f>
        <v>t-</v>
      </c>
      <c r="I52" s="333">
        <f>算定報告様式②!AL50</f>
        <v>0</v>
      </c>
      <c r="J52" s="319" t="str">
        <f>算定報告様式②!AM50</f>
        <v>t-CO2/t-</v>
      </c>
      <c r="K52" s="331">
        <f>G52*I52</f>
        <v>0</v>
      </c>
      <c r="L52" s="368">
        <f>IF(ISERROR(算定報告様式②!Z50),"",算定報告様式②!Z50)</f>
        <v>0</v>
      </c>
      <c r="M52" s="332" t="str">
        <f>H52</f>
        <v>t-</v>
      </c>
      <c r="N52" s="333">
        <f>算定報告様式②!AL50</f>
        <v>0</v>
      </c>
      <c r="O52" s="319" t="str">
        <f>算定報告様式②!AM50</f>
        <v>t-CO2/t-</v>
      </c>
      <c r="P52" s="331">
        <f>L52*N52</f>
        <v>0</v>
      </c>
      <c r="Q52" s="368">
        <f>IF(ISERROR(算定報告様式②!AA50),"",算定報告様式②!AA50)</f>
        <v>0</v>
      </c>
      <c r="R52" s="332" t="str">
        <f>M52</f>
        <v>t-</v>
      </c>
      <c r="S52" s="333">
        <f>算定報告様式②!AL50</f>
        <v>0</v>
      </c>
      <c r="T52" s="319" t="str">
        <f>算定報告様式②!AM50</f>
        <v>t-CO2/t-</v>
      </c>
      <c r="U52" s="331">
        <f>Q52*S52</f>
        <v>0</v>
      </c>
      <c r="V52" s="368">
        <f>IF(ISERROR(算定報告様式②!AB50),"",算定報告様式②!AB50)</f>
        <v>0</v>
      </c>
      <c r="W52" s="332" t="str">
        <f>R52</f>
        <v>t-</v>
      </c>
      <c r="X52" s="333">
        <f>算定報告様式②!AL50</f>
        <v>0</v>
      </c>
      <c r="Y52" s="319" t="str">
        <f>算定報告様式②!AM50</f>
        <v>t-CO2/t-</v>
      </c>
      <c r="Z52" s="331">
        <f>V52*X52</f>
        <v>0</v>
      </c>
      <c r="AA52" s="368">
        <f>IF(ISERROR(算定報告様式②!AC50),"",算定報告様式②!AC50)</f>
        <v>0</v>
      </c>
      <c r="AB52" s="332" t="str">
        <f>W52</f>
        <v>t-</v>
      </c>
      <c r="AC52" s="333">
        <f>算定報告様式②!AL50</f>
        <v>0</v>
      </c>
      <c r="AD52" s="319" t="str">
        <f>算定報告様式②!AM50</f>
        <v>t-CO2/t-</v>
      </c>
      <c r="AE52" s="331">
        <f>AA52*AC52</f>
        <v>0</v>
      </c>
      <c r="AF52" s="368">
        <f>IF(ISERROR(算定報告様式②!AD50),"",算定報告様式②!AD50)</f>
        <v>0</v>
      </c>
      <c r="AG52" s="332" t="str">
        <f>AB52</f>
        <v>t-</v>
      </c>
      <c r="AH52" s="333">
        <f>算定報告様式②!AL50</f>
        <v>0</v>
      </c>
      <c r="AI52" s="319" t="str">
        <f>算定報告様式②!AM50</f>
        <v>t-CO2/t-</v>
      </c>
      <c r="AJ52" s="331">
        <f>AF52*AH52</f>
        <v>0</v>
      </c>
      <c r="AK52" s="368">
        <f>IF(ISERROR(算定報告様式②!AE50),"",算定報告様式②!AE50)</f>
        <v>0</v>
      </c>
      <c r="AL52" s="332" t="str">
        <f>AG52</f>
        <v>t-</v>
      </c>
      <c r="AM52" s="333">
        <f>算定報告様式②!AL50</f>
        <v>0</v>
      </c>
      <c r="AN52" s="319" t="str">
        <f>算定報告様式②!AM50</f>
        <v>t-CO2/t-</v>
      </c>
      <c r="AO52" s="331">
        <f>AK52*AM52</f>
        <v>0</v>
      </c>
      <c r="AP52" s="368">
        <f>IF(ISERROR(算定報告様式②!AF50),"",算定報告様式②!AF50)</f>
        <v>0</v>
      </c>
      <c r="AQ52" s="332" t="str">
        <f>AL52</f>
        <v>t-</v>
      </c>
      <c r="AR52" s="333">
        <f>算定報告様式②!AL50</f>
        <v>0</v>
      </c>
      <c r="AS52" s="319" t="str">
        <f>算定報告様式②!AM50</f>
        <v>t-CO2/t-</v>
      </c>
      <c r="AT52" s="331">
        <f>AP52*AR52</f>
        <v>0</v>
      </c>
      <c r="AU52" s="368">
        <f>IF(ISERROR(算定報告様式②!AG50),"",算定報告様式②!AG50)</f>
        <v>0</v>
      </c>
      <c r="AV52" s="332" t="str">
        <f>AQ52</f>
        <v>t-</v>
      </c>
      <c r="AW52" s="333">
        <f>算定報告様式②!AL50</f>
        <v>0</v>
      </c>
      <c r="AX52" s="319" t="str">
        <f>算定報告様式②!AM50</f>
        <v>t-CO2/t-</v>
      </c>
      <c r="AY52" s="331">
        <f>AU52*AW52</f>
        <v>0</v>
      </c>
      <c r="AZ52" s="368">
        <f>IF(ISERROR(算定報告様式②!AH50),"",算定報告様式②!AH50)</f>
        <v>0</v>
      </c>
      <c r="BA52" s="332" t="str">
        <f>AV52</f>
        <v>t-</v>
      </c>
      <c r="BB52" s="333">
        <f>算定報告様式②!AL50</f>
        <v>0</v>
      </c>
      <c r="BC52" s="319" t="str">
        <f>算定報告様式②!AM50</f>
        <v>t-CO2/t-</v>
      </c>
      <c r="BD52" s="331">
        <f>AZ52*BB52</f>
        <v>0</v>
      </c>
      <c r="BE52" s="368">
        <f>IF(ISERROR(算定報告様式②!AI50),"",算定報告様式②!AI50)</f>
        <v>0</v>
      </c>
      <c r="BF52" s="332" t="str">
        <f>BA52</f>
        <v>t-</v>
      </c>
      <c r="BG52" s="333">
        <f>算定報告様式②!AL50</f>
        <v>0</v>
      </c>
      <c r="BH52" s="319" t="str">
        <f>算定報告様式②!AM50</f>
        <v>t-CO2/t-</v>
      </c>
      <c r="BI52" s="331">
        <f>BE52*BG52</f>
        <v>0</v>
      </c>
      <c r="BJ52" s="368">
        <f>IF(ISERROR(算定報告様式②!AJ50),"",算定報告様式②!AJ50)</f>
        <v>0</v>
      </c>
      <c r="BK52" s="332" t="str">
        <f>BF52</f>
        <v>t-</v>
      </c>
      <c r="BL52" s="333">
        <f>算定報告様式②!AL50</f>
        <v>0</v>
      </c>
      <c r="BM52" s="319" t="str">
        <f>算定報告様式②!AM50</f>
        <v>t-CO2/t-</v>
      </c>
      <c r="BN52" s="331">
        <f>BJ52*BL52</f>
        <v>0</v>
      </c>
      <c r="BO52" s="368">
        <f>IF(ISERROR(算定報告様式②!AK50),"",算定報告様式②!AK50)</f>
        <v>0</v>
      </c>
      <c r="BP52" s="332" t="str">
        <f>BK52</f>
        <v>t-</v>
      </c>
      <c r="BQ52" s="333">
        <f>算定報告様式②!AL50</f>
        <v>0</v>
      </c>
      <c r="BR52" s="319" t="str">
        <f>算定報告様式②!AM50</f>
        <v>t-CO2/t-</v>
      </c>
      <c r="BS52" s="331">
        <f>BO52*BQ52</f>
        <v>0</v>
      </c>
    </row>
    <row r="53" spans="2:71" ht="28.5" customHeight="1">
      <c r="B53" s="126"/>
      <c r="C53" s="691"/>
      <c r="D53" s="619" t="s">
        <v>351</v>
      </c>
      <c r="E53" s="693"/>
      <c r="F53" s="694"/>
      <c r="G53" s="368">
        <f>IF(ISERROR(算定報告様式②!Y51),"",算定報告様式②!Y51)</f>
        <v>0</v>
      </c>
      <c r="H53" s="332" t="s">
        <v>401</v>
      </c>
      <c r="I53" s="335">
        <f>算定報告様式②!AL51</f>
        <v>23900</v>
      </c>
      <c r="J53" s="319" t="s">
        <v>402</v>
      </c>
      <c r="K53" s="331">
        <f>ROUND(G53*I53,0)</f>
        <v>0</v>
      </c>
      <c r="L53" s="368">
        <f>IF(ISERROR(算定報告様式②!Z51),"",算定報告様式②!Z51)</f>
        <v>0</v>
      </c>
      <c r="M53" s="332" t="s">
        <v>401</v>
      </c>
      <c r="N53" s="335">
        <f>算定報告様式②!AL51</f>
        <v>23900</v>
      </c>
      <c r="O53" s="319" t="s">
        <v>402</v>
      </c>
      <c r="P53" s="331">
        <f>ROUND(L53*N53,0)</f>
        <v>0</v>
      </c>
      <c r="Q53" s="368">
        <f>IF(ISERROR(算定報告様式②!AA51),"",算定報告様式②!AA51)</f>
        <v>0</v>
      </c>
      <c r="R53" s="332" t="s">
        <v>401</v>
      </c>
      <c r="S53" s="335">
        <f>算定報告様式②!AL51</f>
        <v>23900</v>
      </c>
      <c r="T53" s="319" t="s">
        <v>402</v>
      </c>
      <c r="U53" s="331">
        <f>ROUND(Q53*S53,0)</f>
        <v>0</v>
      </c>
      <c r="V53" s="368">
        <f>IF(ISERROR(算定報告様式②!AB51),"",算定報告様式②!AB51)</f>
        <v>0</v>
      </c>
      <c r="W53" s="332" t="s">
        <v>401</v>
      </c>
      <c r="X53" s="335">
        <f>算定報告様式②!AL51</f>
        <v>23900</v>
      </c>
      <c r="Y53" s="319" t="s">
        <v>402</v>
      </c>
      <c r="Z53" s="331">
        <f>ROUND(V53*X53,0)</f>
        <v>0</v>
      </c>
      <c r="AA53" s="368">
        <f>IF(ISERROR(算定報告様式②!AC51),"",算定報告様式②!AC51)</f>
        <v>0</v>
      </c>
      <c r="AB53" s="332" t="s">
        <v>401</v>
      </c>
      <c r="AC53" s="335">
        <f>算定報告様式②!AL51</f>
        <v>23900</v>
      </c>
      <c r="AD53" s="319" t="s">
        <v>402</v>
      </c>
      <c r="AE53" s="331">
        <f>ROUND(AA53*AC53,0)</f>
        <v>0</v>
      </c>
      <c r="AF53" s="368">
        <f>IF(ISERROR(算定報告様式②!AD51),"",算定報告様式②!AD51)</f>
        <v>0</v>
      </c>
      <c r="AG53" s="332" t="s">
        <v>401</v>
      </c>
      <c r="AH53" s="335">
        <f>算定報告様式②!AL51</f>
        <v>23900</v>
      </c>
      <c r="AI53" s="319" t="s">
        <v>402</v>
      </c>
      <c r="AJ53" s="331">
        <f>ROUND(AF53*AH53,0)</f>
        <v>0</v>
      </c>
      <c r="AK53" s="368">
        <f>IF(ISERROR(算定報告様式②!AE51),"",算定報告様式②!AE51)</f>
        <v>0</v>
      </c>
      <c r="AL53" s="332" t="s">
        <v>401</v>
      </c>
      <c r="AM53" s="335">
        <f>算定報告様式②!AL51</f>
        <v>23900</v>
      </c>
      <c r="AN53" s="319" t="s">
        <v>402</v>
      </c>
      <c r="AO53" s="331">
        <f>ROUND(AK53*AM53,0)</f>
        <v>0</v>
      </c>
      <c r="AP53" s="368">
        <f>IF(ISERROR(算定報告様式②!AF51),"",算定報告様式②!AF51)</f>
        <v>0</v>
      </c>
      <c r="AQ53" s="332" t="s">
        <v>401</v>
      </c>
      <c r="AR53" s="335">
        <f>算定報告様式②!AL51</f>
        <v>23900</v>
      </c>
      <c r="AS53" s="319" t="s">
        <v>402</v>
      </c>
      <c r="AT53" s="331">
        <f>ROUND(AP53*AR53,0)</f>
        <v>0</v>
      </c>
      <c r="AU53" s="368">
        <f>IF(ISERROR(算定報告様式②!AG51),"",算定報告様式②!AG51)</f>
        <v>0</v>
      </c>
      <c r="AV53" s="332" t="s">
        <v>401</v>
      </c>
      <c r="AW53" s="335">
        <f>算定報告様式②!AL51</f>
        <v>23900</v>
      </c>
      <c r="AX53" s="319" t="s">
        <v>402</v>
      </c>
      <c r="AY53" s="331">
        <f>ROUND(AU53*AW53,0)</f>
        <v>0</v>
      </c>
      <c r="AZ53" s="368">
        <f>IF(ISERROR(算定報告様式②!AH51),"",算定報告様式②!AH51)</f>
        <v>0</v>
      </c>
      <c r="BA53" s="332" t="s">
        <v>401</v>
      </c>
      <c r="BB53" s="335">
        <f>算定報告様式②!AL51</f>
        <v>23900</v>
      </c>
      <c r="BC53" s="319" t="s">
        <v>402</v>
      </c>
      <c r="BD53" s="331">
        <f>ROUND(AZ53*BB53,0)</f>
        <v>0</v>
      </c>
      <c r="BE53" s="368">
        <f>IF(ISERROR(算定報告様式②!AI51),"",算定報告様式②!AI51)</f>
        <v>0</v>
      </c>
      <c r="BF53" s="332" t="s">
        <v>401</v>
      </c>
      <c r="BG53" s="335">
        <f>算定報告様式②!AL51</f>
        <v>23900</v>
      </c>
      <c r="BH53" s="319" t="s">
        <v>402</v>
      </c>
      <c r="BI53" s="331">
        <f>ROUND(BE53*BG53,0)</f>
        <v>0</v>
      </c>
      <c r="BJ53" s="368">
        <f>IF(ISERROR(算定報告様式②!AJ51),"",算定報告様式②!AJ51)</f>
        <v>0</v>
      </c>
      <c r="BK53" s="332" t="s">
        <v>401</v>
      </c>
      <c r="BL53" s="335">
        <f>算定報告様式②!AL51</f>
        <v>23900</v>
      </c>
      <c r="BM53" s="319" t="s">
        <v>402</v>
      </c>
      <c r="BN53" s="331">
        <f>ROUND(BJ53*BL53,0)</f>
        <v>0</v>
      </c>
      <c r="BO53" s="368">
        <f>IF(ISERROR(算定報告様式②!AK51),"",算定報告様式②!AK51)</f>
        <v>0</v>
      </c>
      <c r="BP53" s="332" t="s">
        <v>401</v>
      </c>
      <c r="BQ53" s="335">
        <f>算定報告様式②!AL51</f>
        <v>23900</v>
      </c>
      <c r="BR53" s="319" t="s">
        <v>402</v>
      </c>
      <c r="BS53" s="331">
        <f>ROUND(BO53*BQ53,0)</f>
        <v>0</v>
      </c>
    </row>
    <row r="54" spans="2:71" ht="28.5" customHeight="1" thickBot="1">
      <c r="B54" s="126"/>
      <c r="C54" s="692"/>
      <c r="D54" s="687" t="s">
        <v>63</v>
      </c>
      <c r="E54" s="688"/>
      <c r="F54" s="689"/>
      <c r="G54" s="668"/>
      <c r="H54" s="669"/>
      <c r="I54" s="670"/>
      <c r="J54" s="671"/>
      <c r="K54" s="336">
        <f>SUM(K45:K46,K47,K50,K53)</f>
        <v>0</v>
      </c>
      <c r="L54" s="668"/>
      <c r="M54" s="669"/>
      <c r="N54" s="670"/>
      <c r="O54" s="671"/>
      <c r="P54" s="336">
        <f>SUM(P45:P46,P47,P50,P53)</f>
        <v>0</v>
      </c>
      <c r="Q54" s="668"/>
      <c r="R54" s="669"/>
      <c r="S54" s="670"/>
      <c r="T54" s="671"/>
      <c r="U54" s="336">
        <f>SUM(U45:U46,U47,U50,U53)</f>
        <v>0</v>
      </c>
      <c r="V54" s="668"/>
      <c r="W54" s="669"/>
      <c r="X54" s="670"/>
      <c r="Y54" s="671"/>
      <c r="Z54" s="336">
        <f>SUM(Z45:Z46,Z47,Z50,Z53)</f>
        <v>0</v>
      </c>
      <c r="AA54" s="668"/>
      <c r="AB54" s="669"/>
      <c r="AC54" s="670"/>
      <c r="AD54" s="671"/>
      <c r="AE54" s="336">
        <f>SUM(AE45:AE46,AE47,AE50,AE53)</f>
        <v>0</v>
      </c>
      <c r="AF54" s="668"/>
      <c r="AG54" s="669"/>
      <c r="AH54" s="670"/>
      <c r="AI54" s="671"/>
      <c r="AJ54" s="336">
        <f>SUM(AJ45:AJ46,AJ47,AJ50,AJ53)</f>
        <v>0</v>
      </c>
      <c r="AK54" s="668"/>
      <c r="AL54" s="669"/>
      <c r="AM54" s="670"/>
      <c r="AN54" s="671"/>
      <c r="AO54" s="336">
        <f>SUM(AO45:AO46,AO47,AO50,AO53)</f>
        <v>0</v>
      </c>
      <c r="AP54" s="668"/>
      <c r="AQ54" s="669"/>
      <c r="AR54" s="670"/>
      <c r="AS54" s="671"/>
      <c r="AT54" s="336">
        <f>SUM(AT45:AT46,AT47,AT50,AT53)</f>
        <v>0</v>
      </c>
      <c r="AU54" s="668"/>
      <c r="AV54" s="669"/>
      <c r="AW54" s="670"/>
      <c r="AX54" s="671"/>
      <c r="AY54" s="336">
        <f>SUM(AY45:AY46,AY47,AY50,AY53)</f>
        <v>0</v>
      </c>
      <c r="AZ54" s="668"/>
      <c r="BA54" s="669"/>
      <c r="BB54" s="670"/>
      <c r="BC54" s="671"/>
      <c r="BD54" s="336">
        <f>SUM(BD45:BD46,BD47,BD50,BD53)</f>
        <v>0</v>
      </c>
      <c r="BE54" s="668"/>
      <c r="BF54" s="669"/>
      <c r="BG54" s="670"/>
      <c r="BH54" s="671"/>
      <c r="BI54" s="336">
        <f>SUM(BI45:BI46,BI47,BI50,BI53)</f>
        <v>0</v>
      </c>
      <c r="BJ54" s="668"/>
      <c r="BK54" s="669"/>
      <c r="BL54" s="670"/>
      <c r="BM54" s="671"/>
      <c r="BN54" s="336">
        <f>SUM(BN45:BN46,BN47,BN50,BN53)</f>
        <v>0</v>
      </c>
      <c r="BO54" s="668"/>
      <c r="BP54" s="669"/>
      <c r="BQ54" s="670"/>
      <c r="BR54" s="671"/>
      <c r="BS54" s="336">
        <f>SUM(BS45:BS46,BS47,BS50,BS53)</f>
        <v>0</v>
      </c>
    </row>
    <row r="55" spans="2:71" ht="28.5" customHeight="1" thickBot="1">
      <c r="C55" s="679" t="s">
        <v>66</v>
      </c>
      <c r="D55" s="680"/>
      <c r="E55" s="680"/>
      <c r="F55" s="681"/>
      <c r="G55" s="664"/>
      <c r="H55" s="665"/>
      <c r="I55" s="666"/>
      <c r="J55" s="667"/>
      <c r="K55" s="337">
        <f>SUM(K43,K54)</f>
        <v>0</v>
      </c>
      <c r="L55" s="664"/>
      <c r="M55" s="665"/>
      <c r="N55" s="666"/>
      <c r="O55" s="667"/>
      <c r="P55" s="337">
        <f>SUM(P43,P54)</f>
        <v>0</v>
      </c>
      <c r="Q55" s="664"/>
      <c r="R55" s="665"/>
      <c r="S55" s="666"/>
      <c r="T55" s="667"/>
      <c r="U55" s="337">
        <f>SUM(U43,U54)</f>
        <v>0</v>
      </c>
      <c r="V55" s="664"/>
      <c r="W55" s="665"/>
      <c r="X55" s="666"/>
      <c r="Y55" s="667"/>
      <c r="Z55" s="337">
        <f>SUM(Z43,Z54)</f>
        <v>0</v>
      </c>
      <c r="AA55" s="664"/>
      <c r="AB55" s="665"/>
      <c r="AC55" s="666"/>
      <c r="AD55" s="667"/>
      <c r="AE55" s="337">
        <f>SUM(AE43,AE54)</f>
        <v>0</v>
      </c>
      <c r="AF55" s="664"/>
      <c r="AG55" s="665"/>
      <c r="AH55" s="666"/>
      <c r="AI55" s="667"/>
      <c r="AJ55" s="337">
        <f>SUM(AJ43,AJ54)</f>
        <v>0</v>
      </c>
      <c r="AK55" s="664"/>
      <c r="AL55" s="665"/>
      <c r="AM55" s="666"/>
      <c r="AN55" s="667"/>
      <c r="AO55" s="337">
        <f>SUM(AO43,AO54)</f>
        <v>0</v>
      </c>
      <c r="AP55" s="664"/>
      <c r="AQ55" s="665"/>
      <c r="AR55" s="666"/>
      <c r="AS55" s="667"/>
      <c r="AT55" s="337">
        <f>SUM(AT43,AT54)</f>
        <v>0</v>
      </c>
      <c r="AU55" s="664"/>
      <c r="AV55" s="665"/>
      <c r="AW55" s="666"/>
      <c r="AX55" s="667"/>
      <c r="AY55" s="337">
        <f>SUM(AY43,AY54)</f>
        <v>0</v>
      </c>
      <c r="AZ55" s="664"/>
      <c r="BA55" s="665"/>
      <c r="BB55" s="666"/>
      <c r="BC55" s="667"/>
      <c r="BD55" s="337">
        <f>SUM(BD43,BD54)</f>
        <v>0</v>
      </c>
      <c r="BE55" s="664"/>
      <c r="BF55" s="665"/>
      <c r="BG55" s="666"/>
      <c r="BH55" s="667"/>
      <c r="BI55" s="337">
        <f>SUM(BI43,BI54)</f>
        <v>0</v>
      </c>
      <c r="BJ55" s="664"/>
      <c r="BK55" s="665"/>
      <c r="BL55" s="666"/>
      <c r="BM55" s="667"/>
      <c r="BN55" s="337">
        <f>SUM(BN43,BN54)</f>
        <v>0</v>
      </c>
      <c r="BO55" s="664"/>
      <c r="BP55" s="665"/>
      <c r="BQ55" s="666"/>
      <c r="BR55" s="667"/>
      <c r="BS55" s="337">
        <f>SUM(BS43,BS54)</f>
        <v>0</v>
      </c>
    </row>
    <row r="56" spans="2:71">
      <c r="K56" s="37" t="s">
        <v>83</v>
      </c>
      <c r="P56" s="37" t="s">
        <v>83</v>
      </c>
      <c r="U56" s="37" t="s">
        <v>83</v>
      </c>
      <c r="Z56" s="37" t="s">
        <v>83</v>
      </c>
      <c r="AE56" s="37" t="s">
        <v>83</v>
      </c>
      <c r="AJ56" s="37" t="s">
        <v>83</v>
      </c>
      <c r="AO56" s="37" t="s">
        <v>83</v>
      </c>
      <c r="AT56" s="37" t="s">
        <v>83</v>
      </c>
      <c r="AY56" s="37" t="s">
        <v>83</v>
      </c>
      <c r="BD56" s="37" t="s">
        <v>83</v>
      </c>
      <c r="BI56" s="37" t="s">
        <v>83</v>
      </c>
      <c r="BN56" s="37" t="s">
        <v>83</v>
      </c>
      <c r="BS56" s="37" t="s">
        <v>83</v>
      </c>
    </row>
  </sheetData>
  <sheetProtection password="C4DF" sheet="1"/>
  <mergeCells count="253">
    <mergeCell ref="I1:J1"/>
    <mergeCell ref="I43:J43"/>
    <mergeCell ref="D45:F45"/>
    <mergeCell ref="D46:F46"/>
    <mergeCell ref="I3:J3"/>
    <mergeCell ref="E31:F31"/>
    <mergeCell ref="E9:F9"/>
    <mergeCell ref="E10:F10"/>
    <mergeCell ref="E11:F11"/>
    <mergeCell ref="G3:H3"/>
    <mergeCell ref="E15:F15"/>
    <mergeCell ref="E16:F16"/>
    <mergeCell ref="E21:F21"/>
    <mergeCell ref="E19:F19"/>
    <mergeCell ref="G2:H2"/>
    <mergeCell ref="E18:F18"/>
    <mergeCell ref="E12:F12"/>
    <mergeCell ref="E13:F13"/>
    <mergeCell ref="D22:F22"/>
    <mergeCell ref="D23:F23"/>
    <mergeCell ref="D32:F32"/>
    <mergeCell ref="E30:F30"/>
    <mergeCell ref="E6:F6"/>
    <mergeCell ref="D3:F5"/>
    <mergeCell ref="E7:F7"/>
    <mergeCell ref="E8:F8"/>
    <mergeCell ref="D20:D21"/>
    <mergeCell ref="E20:F20"/>
    <mergeCell ref="D13:D16"/>
    <mergeCell ref="D17:F17"/>
    <mergeCell ref="D18:D19"/>
    <mergeCell ref="D36:F36"/>
    <mergeCell ref="E34:F34"/>
    <mergeCell ref="E14:F14"/>
    <mergeCell ref="D24:D31"/>
    <mergeCell ref="E24:F24"/>
    <mergeCell ref="E25:F25"/>
    <mergeCell ref="E26:F26"/>
    <mergeCell ref="E27:F27"/>
    <mergeCell ref="E28:F28"/>
    <mergeCell ref="E29:F29"/>
    <mergeCell ref="D42:F42"/>
    <mergeCell ref="C6:C42"/>
    <mergeCell ref="D6:D12"/>
    <mergeCell ref="D37:F37"/>
    <mergeCell ref="D38:F38"/>
    <mergeCell ref="D39:F39"/>
    <mergeCell ref="D40:F40"/>
    <mergeCell ref="D33:D34"/>
    <mergeCell ref="E33:F33"/>
    <mergeCell ref="D35:F35"/>
    <mergeCell ref="D43:F43"/>
    <mergeCell ref="G43:H43"/>
    <mergeCell ref="C44:C54"/>
    <mergeCell ref="D54:F54"/>
    <mergeCell ref="D53:F53"/>
    <mergeCell ref="G54:H54"/>
    <mergeCell ref="C55:F55"/>
    <mergeCell ref="G55:H55"/>
    <mergeCell ref="I55:J55"/>
    <mergeCell ref="I54:J54"/>
    <mergeCell ref="I44:J44"/>
    <mergeCell ref="D47:F47"/>
    <mergeCell ref="G47:H47"/>
    <mergeCell ref="I47:J47"/>
    <mergeCell ref="D50:F50"/>
    <mergeCell ref="G50:H50"/>
    <mergeCell ref="N1:O1"/>
    <mergeCell ref="L2:M2"/>
    <mergeCell ref="L3:M3"/>
    <mergeCell ref="N3:O3"/>
    <mergeCell ref="E51:F51"/>
    <mergeCell ref="E52:F52"/>
    <mergeCell ref="I50:J50"/>
    <mergeCell ref="E48:F48"/>
    <mergeCell ref="E49:F49"/>
    <mergeCell ref="D41:F41"/>
    <mergeCell ref="S1:T1"/>
    <mergeCell ref="Q2:R2"/>
    <mergeCell ref="Q3:R3"/>
    <mergeCell ref="S3:T3"/>
    <mergeCell ref="L54:M54"/>
    <mergeCell ref="N54:O54"/>
    <mergeCell ref="N47:O47"/>
    <mergeCell ref="L50:M50"/>
    <mergeCell ref="N50:O50"/>
    <mergeCell ref="L43:M43"/>
    <mergeCell ref="S50:T50"/>
    <mergeCell ref="Q43:R43"/>
    <mergeCell ref="S43:T43"/>
    <mergeCell ref="S44:T44"/>
    <mergeCell ref="Q47:R47"/>
    <mergeCell ref="L55:M55"/>
    <mergeCell ref="N55:O55"/>
    <mergeCell ref="N43:O43"/>
    <mergeCell ref="N44:O44"/>
    <mergeCell ref="L47:M47"/>
    <mergeCell ref="Q55:R55"/>
    <mergeCell ref="S55:T55"/>
    <mergeCell ref="X1:Y1"/>
    <mergeCell ref="V2:W2"/>
    <mergeCell ref="V3:W3"/>
    <mergeCell ref="X3:Y3"/>
    <mergeCell ref="Q54:R54"/>
    <mergeCell ref="S54:T54"/>
    <mergeCell ref="S47:T47"/>
    <mergeCell ref="Q50:R50"/>
    <mergeCell ref="AC1:AD1"/>
    <mergeCell ref="AA2:AB2"/>
    <mergeCell ref="AA3:AB3"/>
    <mergeCell ref="AC3:AD3"/>
    <mergeCell ref="V54:W54"/>
    <mergeCell ref="X54:Y54"/>
    <mergeCell ref="X47:Y47"/>
    <mergeCell ref="V50:W50"/>
    <mergeCell ref="X50:Y50"/>
    <mergeCell ref="V43:W43"/>
    <mergeCell ref="AC50:AD50"/>
    <mergeCell ref="AA43:AB43"/>
    <mergeCell ref="AC43:AD43"/>
    <mergeCell ref="AC44:AD44"/>
    <mergeCell ref="AA47:AB47"/>
    <mergeCell ref="V55:W55"/>
    <mergeCell ref="X55:Y55"/>
    <mergeCell ref="X43:Y43"/>
    <mergeCell ref="X44:Y44"/>
    <mergeCell ref="V47:W47"/>
    <mergeCell ref="AA55:AB55"/>
    <mergeCell ref="AC55:AD55"/>
    <mergeCell ref="AH1:AI1"/>
    <mergeCell ref="AF2:AG2"/>
    <mergeCell ref="AF3:AG3"/>
    <mergeCell ref="AH3:AI3"/>
    <mergeCell ref="AA54:AB54"/>
    <mergeCell ref="AC54:AD54"/>
    <mergeCell ref="AC47:AD47"/>
    <mergeCell ref="AA50:AB50"/>
    <mergeCell ref="AM1:AN1"/>
    <mergeCell ref="AK2:AL2"/>
    <mergeCell ref="AK3:AL3"/>
    <mergeCell ref="AM3:AN3"/>
    <mergeCell ref="AF54:AG54"/>
    <mergeCell ref="AH54:AI54"/>
    <mergeCell ref="AH47:AI47"/>
    <mergeCell ref="AF50:AG50"/>
    <mergeCell ref="AH50:AI50"/>
    <mergeCell ref="AF43:AG43"/>
    <mergeCell ref="AM50:AN50"/>
    <mergeCell ref="AK43:AL43"/>
    <mergeCell ref="AM43:AN43"/>
    <mergeCell ref="AM44:AN44"/>
    <mergeCell ref="AK47:AL47"/>
    <mergeCell ref="AF55:AG55"/>
    <mergeCell ref="AH55:AI55"/>
    <mergeCell ref="AH43:AI43"/>
    <mergeCell ref="AH44:AI44"/>
    <mergeCell ref="AF47:AG47"/>
    <mergeCell ref="AK55:AL55"/>
    <mergeCell ref="AM55:AN55"/>
    <mergeCell ref="AR1:AS1"/>
    <mergeCell ref="AP2:AQ2"/>
    <mergeCell ref="AP3:AQ3"/>
    <mergeCell ref="AR3:AS3"/>
    <mergeCell ref="AK54:AL54"/>
    <mergeCell ref="AM54:AN54"/>
    <mergeCell ref="AM47:AN47"/>
    <mergeCell ref="AK50:AL50"/>
    <mergeCell ref="AW1:AX1"/>
    <mergeCell ref="AU2:AV2"/>
    <mergeCell ref="AU3:AV3"/>
    <mergeCell ref="AW3:AX3"/>
    <mergeCell ref="AP54:AQ54"/>
    <mergeCell ref="AR54:AS54"/>
    <mergeCell ref="AR47:AS47"/>
    <mergeCell ref="AP50:AQ50"/>
    <mergeCell ref="AR50:AS50"/>
    <mergeCell ref="AP43:AQ43"/>
    <mergeCell ref="AU43:AV43"/>
    <mergeCell ref="AW43:AX43"/>
    <mergeCell ref="AW44:AX44"/>
    <mergeCell ref="AU47:AV47"/>
    <mergeCell ref="AP55:AQ55"/>
    <mergeCell ref="AR55:AS55"/>
    <mergeCell ref="AR43:AS43"/>
    <mergeCell ref="AR44:AS44"/>
    <mergeCell ref="AP47:AQ47"/>
    <mergeCell ref="AU55:AV55"/>
    <mergeCell ref="AW55:AX55"/>
    <mergeCell ref="AU54:AV54"/>
    <mergeCell ref="AW54:AX54"/>
    <mergeCell ref="AW47:AX47"/>
    <mergeCell ref="AU50:AV50"/>
    <mergeCell ref="AW50:AX50"/>
    <mergeCell ref="BB1:BC1"/>
    <mergeCell ref="AZ2:BA2"/>
    <mergeCell ref="AZ3:BA3"/>
    <mergeCell ref="BB3:BC3"/>
    <mergeCell ref="AZ43:BA43"/>
    <mergeCell ref="BB43:BC43"/>
    <mergeCell ref="BB44:BC44"/>
    <mergeCell ref="AZ47:BA47"/>
    <mergeCell ref="BB47:BC47"/>
    <mergeCell ref="AZ50:BA50"/>
    <mergeCell ref="BB50:BC50"/>
    <mergeCell ref="AZ55:BA55"/>
    <mergeCell ref="BB55:BC55"/>
    <mergeCell ref="AZ54:BA54"/>
    <mergeCell ref="BB54:BC54"/>
    <mergeCell ref="BG1:BH1"/>
    <mergeCell ref="BE2:BF2"/>
    <mergeCell ref="BE3:BF3"/>
    <mergeCell ref="BG3:BH3"/>
    <mergeCell ref="BE43:BF43"/>
    <mergeCell ref="BG43:BH43"/>
    <mergeCell ref="BG44:BH44"/>
    <mergeCell ref="BE47:BF47"/>
    <mergeCell ref="BG47:BH47"/>
    <mergeCell ref="BE50:BF50"/>
    <mergeCell ref="BG50:BH50"/>
    <mergeCell ref="BE55:BF55"/>
    <mergeCell ref="BG55:BH55"/>
    <mergeCell ref="BE54:BF54"/>
    <mergeCell ref="BG54:BH54"/>
    <mergeCell ref="BL1:BM1"/>
    <mergeCell ref="BJ2:BK2"/>
    <mergeCell ref="BJ3:BK3"/>
    <mergeCell ref="BL3:BM3"/>
    <mergeCell ref="BJ43:BK43"/>
    <mergeCell ref="BL43:BM43"/>
    <mergeCell ref="BL44:BM44"/>
    <mergeCell ref="BJ47:BK47"/>
    <mergeCell ref="BL47:BM47"/>
    <mergeCell ref="BJ50:BK50"/>
    <mergeCell ref="BL50:BM50"/>
    <mergeCell ref="BJ55:BK55"/>
    <mergeCell ref="BL55:BM55"/>
    <mergeCell ref="BJ54:BK54"/>
    <mergeCell ref="BL54:BM54"/>
    <mergeCell ref="BQ1:BR1"/>
    <mergeCell ref="BO2:BP2"/>
    <mergeCell ref="BO3:BP3"/>
    <mergeCell ref="BQ3:BR3"/>
    <mergeCell ref="BO43:BP43"/>
    <mergeCell ref="BQ43:BR43"/>
    <mergeCell ref="BQ44:BR44"/>
    <mergeCell ref="BO47:BP47"/>
    <mergeCell ref="BQ47:BR47"/>
    <mergeCell ref="BO50:BP50"/>
    <mergeCell ref="BQ50:BR50"/>
    <mergeCell ref="BO55:BP55"/>
    <mergeCell ref="BQ55:BR55"/>
    <mergeCell ref="BO54:BP54"/>
    <mergeCell ref="BQ54:BR54"/>
  </mergeCells>
  <phoneticPr fontId="8"/>
  <pageMargins left="0.70866141732283472" right="0.70866141732283472" top="0.74803149606299213" bottom="0.74803149606299213" header="0.31496062992125984" footer="0.31496062992125984"/>
  <pageSetup paperSize="9" scale="50" fitToWidth="0" fitToHeight="0" orientation="portrait" r:id="rId1"/>
  <colBreaks count="12" manualBreakCount="12">
    <brk id="11" max="1048575" man="1"/>
    <brk id="16" max="1048575" man="1"/>
    <brk id="21" max="1048575" man="1"/>
    <brk id="26" max="1048575" man="1"/>
    <brk id="31" max="1048575" man="1"/>
    <brk id="36" max="1048575" man="1"/>
    <brk id="41" max="1048575" man="1"/>
    <brk id="46" max="1048575" man="1"/>
    <brk id="51" max="1048575" man="1"/>
    <brk id="56" max="1048575" man="1"/>
    <brk id="61" max="1048575" man="1"/>
    <brk id="6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B1:O52"/>
  <sheetViews>
    <sheetView showGridLines="0" view="pageBreakPreview" zoomScale="75" zoomScaleNormal="100" zoomScaleSheetLayoutView="75" workbookViewId="0">
      <selection activeCell="F9" sqref="F9"/>
    </sheetView>
  </sheetViews>
  <sheetFormatPr defaultRowHeight="13.5"/>
  <cols>
    <col min="1" max="1" width="2.625" style="37" customWidth="1"/>
    <col min="2" max="2" width="2.25" style="37" customWidth="1"/>
    <col min="3" max="3" width="4.625" style="37" customWidth="1"/>
    <col min="4" max="4" width="13.25" style="37" customWidth="1"/>
    <col min="5" max="5" width="19.375" style="37" customWidth="1"/>
    <col min="6" max="6" width="28.125" style="37" customWidth="1"/>
    <col min="7" max="7" width="49.625" style="37" customWidth="1"/>
    <col min="8" max="8" width="16.375" style="37" customWidth="1"/>
    <col min="9" max="9" width="30.625" style="37" customWidth="1"/>
    <col min="10" max="10" width="1.5" style="37" customWidth="1"/>
    <col min="11" max="12" width="9" style="37"/>
    <col min="13" max="13" width="20.125" style="37" hidden="1" customWidth="1"/>
    <col min="14" max="14" width="18.125" style="37" hidden="1" customWidth="1"/>
    <col min="15" max="15" width="28" style="37" hidden="1" customWidth="1"/>
    <col min="16" max="16384" width="9" style="37"/>
  </cols>
  <sheetData>
    <row r="1" spans="2:15">
      <c r="H1" s="373" t="s">
        <v>268</v>
      </c>
      <c r="I1" s="372" t="e">
        <f>IF(#REF!="","",#REF!)</f>
        <v>#REF!</v>
      </c>
    </row>
    <row r="2" spans="2:15" ht="21" customHeight="1">
      <c r="B2" s="126"/>
      <c r="C2" s="154" t="s">
        <v>281</v>
      </c>
      <c r="D2" s="126"/>
      <c r="E2" s="126"/>
      <c r="F2" s="126"/>
      <c r="G2" s="126"/>
      <c r="I2" s="303" t="s">
        <v>966</v>
      </c>
      <c r="J2" s="126"/>
    </row>
    <row r="3" spans="2:15">
      <c r="B3" s="126"/>
      <c r="C3" s="126"/>
      <c r="D3" s="126"/>
      <c r="E3" s="126"/>
      <c r="F3" s="126"/>
      <c r="G3" s="126"/>
      <c r="H3" s="704" t="e">
        <f>#REF!</f>
        <v>#REF!</v>
      </c>
      <c r="I3" s="704"/>
      <c r="J3" s="126"/>
    </row>
    <row r="4" spans="2:15" ht="10.5" customHeight="1">
      <c r="B4" s="126"/>
      <c r="C4" s="706" t="s">
        <v>89</v>
      </c>
      <c r="D4" s="705" t="s">
        <v>68</v>
      </c>
      <c r="E4" s="705"/>
      <c r="F4" s="705"/>
      <c r="G4" s="705" t="s">
        <v>491</v>
      </c>
      <c r="H4" s="705" t="s">
        <v>70</v>
      </c>
      <c r="I4" s="705" t="s">
        <v>72</v>
      </c>
      <c r="J4" s="126"/>
      <c r="M4" s="304" t="s">
        <v>178</v>
      </c>
      <c r="N4" s="305">
        <v>110100</v>
      </c>
      <c r="O4" s="306" t="s">
        <v>284</v>
      </c>
    </row>
    <row r="5" spans="2:15" ht="10.5" customHeight="1">
      <c r="B5" s="126"/>
      <c r="C5" s="706"/>
      <c r="D5" s="705"/>
      <c r="E5" s="705"/>
      <c r="F5" s="705"/>
      <c r="G5" s="705"/>
      <c r="H5" s="705"/>
      <c r="I5" s="705"/>
      <c r="J5" s="126"/>
      <c r="M5" s="304" t="s">
        <v>179</v>
      </c>
      <c r="N5" s="305">
        <v>110200</v>
      </c>
      <c r="O5" s="307" t="s">
        <v>284</v>
      </c>
    </row>
    <row r="6" spans="2:15" ht="10.5" customHeight="1">
      <c r="B6" s="126"/>
      <c r="C6" s="706"/>
      <c r="D6" s="705"/>
      <c r="E6" s="705"/>
      <c r="F6" s="705"/>
      <c r="G6" s="705"/>
      <c r="H6" s="705"/>
      <c r="I6" s="705"/>
      <c r="J6" s="126"/>
      <c r="M6" s="304" t="s">
        <v>263</v>
      </c>
      <c r="N6" s="305">
        <v>110300</v>
      </c>
      <c r="O6" s="307" t="s">
        <v>284</v>
      </c>
    </row>
    <row r="7" spans="2:15" ht="27.75" customHeight="1">
      <c r="B7" s="126"/>
      <c r="C7" s="706"/>
      <c r="D7" s="705" t="s">
        <v>175</v>
      </c>
      <c r="E7" s="705" t="s">
        <v>250</v>
      </c>
      <c r="F7" s="705"/>
      <c r="G7" s="705"/>
      <c r="H7" s="705"/>
      <c r="I7" s="705"/>
      <c r="J7" s="126"/>
      <c r="M7" s="304" t="s">
        <v>180</v>
      </c>
      <c r="N7" s="305">
        <v>110400</v>
      </c>
      <c r="O7" s="307" t="s">
        <v>284</v>
      </c>
    </row>
    <row r="8" spans="2:15" ht="27.75" customHeight="1">
      <c r="B8" s="126"/>
      <c r="C8" s="706"/>
      <c r="D8" s="705"/>
      <c r="E8" s="272" t="s">
        <v>176</v>
      </c>
      <c r="F8" s="272" t="s">
        <v>177</v>
      </c>
      <c r="G8" s="705"/>
      <c r="H8" s="705"/>
      <c r="I8" s="705"/>
      <c r="J8" s="126"/>
      <c r="M8" s="304" t="s">
        <v>181</v>
      </c>
      <c r="N8" s="305">
        <v>120100</v>
      </c>
      <c r="O8" s="307" t="s">
        <v>184</v>
      </c>
    </row>
    <row r="9" spans="2:15" ht="33" customHeight="1">
      <c r="B9" s="126"/>
      <c r="C9" s="278">
        <v>1</v>
      </c>
      <c r="D9" s="34" t="str">
        <f>IF(ISERROR(VLOOKUP(F9,$M$4:$O$52,2,FALSE)),"",VLOOKUP(F9,$M$4:$O$52,2,FALSE))</f>
        <v/>
      </c>
      <c r="E9" s="46" t="str">
        <f>IF(ISERROR(VLOOKUP(F9,$M$4:$O$52,3,FALSE)),"",VLOOKUP(F9,$M$4:$O$52,3,FALSE))</f>
        <v/>
      </c>
      <c r="F9" s="1"/>
      <c r="G9" s="390"/>
      <c r="H9" s="391"/>
      <c r="I9" s="390"/>
      <c r="J9" s="126"/>
      <c r="M9" s="304" t="s">
        <v>182</v>
      </c>
      <c r="N9" s="305">
        <v>120200</v>
      </c>
      <c r="O9" s="307" t="s">
        <v>184</v>
      </c>
    </row>
    <row r="10" spans="2:15" ht="33" customHeight="1">
      <c r="B10" s="126"/>
      <c r="C10" s="278">
        <v>2</v>
      </c>
      <c r="D10" s="34" t="str">
        <f t="shared" ref="D10:D23" si="0">IF(ISERROR(VLOOKUP(F10,$M$4:$O$52,2,FALSE)),"",VLOOKUP(F10,$M$4:$O$52,2,FALSE))</f>
        <v/>
      </c>
      <c r="E10" s="46" t="str">
        <f t="shared" ref="E10:E23" si="1">IF(ISERROR(VLOOKUP(F10,$M$4:$O$52,3,FALSE)),"",VLOOKUP(F10,$M$4:$O$52,3,FALSE))</f>
        <v/>
      </c>
      <c r="F10" s="1"/>
      <c r="G10" s="390"/>
      <c r="H10" s="391"/>
      <c r="I10" s="390"/>
      <c r="J10" s="126"/>
      <c r="M10" s="304" t="s">
        <v>183</v>
      </c>
      <c r="N10" s="305">
        <v>120300</v>
      </c>
      <c r="O10" s="307" t="s">
        <v>184</v>
      </c>
    </row>
    <row r="11" spans="2:15" ht="33" customHeight="1">
      <c r="B11" s="126"/>
      <c r="C11" s="278">
        <v>3</v>
      </c>
      <c r="D11" s="34" t="str">
        <f t="shared" si="0"/>
        <v/>
      </c>
      <c r="E11" s="46" t="str">
        <f t="shared" si="1"/>
        <v/>
      </c>
      <c r="F11" s="1"/>
      <c r="G11" s="390"/>
      <c r="H11" s="391"/>
      <c r="I11" s="390"/>
      <c r="J11" s="126"/>
      <c r="M11" s="304" t="s">
        <v>185</v>
      </c>
      <c r="N11" s="305">
        <v>120400</v>
      </c>
      <c r="O11" s="307" t="s">
        <v>184</v>
      </c>
    </row>
    <row r="12" spans="2:15" ht="33" customHeight="1">
      <c r="B12" s="126"/>
      <c r="C12" s="278">
        <v>4</v>
      </c>
      <c r="D12" s="34" t="str">
        <f t="shared" si="0"/>
        <v/>
      </c>
      <c r="E12" s="46" t="str">
        <f t="shared" si="1"/>
        <v/>
      </c>
      <c r="F12" s="1"/>
      <c r="G12" s="390"/>
      <c r="H12" s="391"/>
      <c r="I12" s="390"/>
      <c r="J12" s="126"/>
      <c r="M12" s="304" t="s">
        <v>186</v>
      </c>
      <c r="N12" s="305">
        <v>120500</v>
      </c>
      <c r="O12" s="307" t="s">
        <v>184</v>
      </c>
    </row>
    <row r="13" spans="2:15" ht="33" customHeight="1">
      <c r="B13" s="126"/>
      <c r="C13" s="278">
        <v>5</v>
      </c>
      <c r="D13" s="34" t="str">
        <f t="shared" si="0"/>
        <v/>
      </c>
      <c r="E13" s="46" t="str">
        <f t="shared" si="1"/>
        <v/>
      </c>
      <c r="F13" s="1"/>
      <c r="G13" s="390"/>
      <c r="H13" s="391"/>
      <c r="I13" s="390"/>
      <c r="J13" s="126"/>
      <c r="M13" s="304" t="s">
        <v>187</v>
      </c>
      <c r="N13" s="305">
        <v>120600</v>
      </c>
      <c r="O13" s="307" t="s">
        <v>184</v>
      </c>
    </row>
    <row r="14" spans="2:15" ht="33" customHeight="1">
      <c r="B14" s="126"/>
      <c r="C14" s="278">
        <v>6</v>
      </c>
      <c r="D14" s="34" t="str">
        <f t="shared" si="0"/>
        <v/>
      </c>
      <c r="E14" s="46" t="str">
        <f t="shared" si="1"/>
        <v/>
      </c>
      <c r="F14" s="1"/>
      <c r="G14" s="392"/>
      <c r="H14" s="393"/>
      <c r="I14" s="392"/>
      <c r="J14" s="126"/>
      <c r="M14" s="304" t="s">
        <v>285</v>
      </c>
      <c r="N14" s="305">
        <v>120700</v>
      </c>
      <c r="O14" s="307" t="s">
        <v>184</v>
      </c>
    </row>
    <row r="15" spans="2:15" ht="33" customHeight="1">
      <c r="B15" s="126"/>
      <c r="C15" s="278">
        <v>7</v>
      </c>
      <c r="D15" s="34" t="str">
        <f t="shared" si="0"/>
        <v/>
      </c>
      <c r="E15" s="46" t="str">
        <f t="shared" si="1"/>
        <v/>
      </c>
      <c r="F15" s="1"/>
      <c r="G15" s="392"/>
      <c r="H15" s="393"/>
      <c r="I15" s="392"/>
      <c r="J15" s="126"/>
      <c r="M15" s="304" t="s">
        <v>264</v>
      </c>
      <c r="N15" s="305">
        <v>120800</v>
      </c>
      <c r="O15" s="307" t="s">
        <v>184</v>
      </c>
    </row>
    <row r="16" spans="2:15" ht="33" customHeight="1">
      <c r="B16" s="126"/>
      <c r="C16" s="278">
        <v>8</v>
      </c>
      <c r="D16" s="34" t="str">
        <f t="shared" si="0"/>
        <v/>
      </c>
      <c r="E16" s="46" t="str">
        <f t="shared" si="1"/>
        <v/>
      </c>
      <c r="F16" s="1"/>
      <c r="G16" s="392"/>
      <c r="H16" s="393"/>
      <c r="I16" s="392"/>
      <c r="J16" s="126"/>
      <c r="M16" s="304" t="s">
        <v>265</v>
      </c>
      <c r="N16" s="305">
        <v>130100</v>
      </c>
      <c r="O16" s="307" t="s">
        <v>188</v>
      </c>
    </row>
    <row r="17" spans="2:15" ht="33" customHeight="1">
      <c r="B17" s="126"/>
      <c r="C17" s="278">
        <v>9</v>
      </c>
      <c r="D17" s="34" t="str">
        <f t="shared" si="0"/>
        <v/>
      </c>
      <c r="E17" s="46" t="str">
        <f t="shared" si="1"/>
        <v/>
      </c>
      <c r="F17" s="1"/>
      <c r="G17" s="392"/>
      <c r="H17" s="393"/>
      <c r="I17" s="392"/>
      <c r="J17" s="126"/>
      <c r="M17" s="304" t="s">
        <v>189</v>
      </c>
      <c r="N17" s="305">
        <v>130200</v>
      </c>
      <c r="O17" s="307" t="s">
        <v>188</v>
      </c>
    </row>
    <row r="18" spans="2:15" ht="33" customHeight="1">
      <c r="B18" s="126"/>
      <c r="C18" s="278">
        <v>10</v>
      </c>
      <c r="D18" s="34" t="str">
        <f t="shared" si="0"/>
        <v/>
      </c>
      <c r="E18" s="46" t="str">
        <f t="shared" si="1"/>
        <v/>
      </c>
      <c r="F18" s="1"/>
      <c r="G18" s="392"/>
      <c r="H18" s="393"/>
      <c r="I18" s="392"/>
      <c r="J18" s="126"/>
      <c r="M18" s="304" t="s">
        <v>190</v>
      </c>
      <c r="N18" s="305">
        <v>130300</v>
      </c>
      <c r="O18" s="307" t="s">
        <v>188</v>
      </c>
    </row>
    <row r="19" spans="2:15" ht="33" customHeight="1">
      <c r="B19" s="126"/>
      <c r="C19" s="278">
        <v>11</v>
      </c>
      <c r="D19" s="34" t="str">
        <f t="shared" si="0"/>
        <v/>
      </c>
      <c r="E19" s="46" t="str">
        <f t="shared" si="1"/>
        <v/>
      </c>
      <c r="F19" s="1"/>
      <c r="G19" s="392"/>
      <c r="H19" s="393"/>
      <c r="I19" s="392"/>
      <c r="J19" s="126"/>
      <c r="M19" s="304" t="s">
        <v>192</v>
      </c>
      <c r="N19" s="305">
        <v>140100</v>
      </c>
      <c r="O19" s="307" t="s">
        <v>191</v>
      </c>
    </row>
    <row r="20" spans="2:15" ht="33" customHeight="1">
      <c r="B20" s="126"/>
      <c r="C20" s="278">
        <v>12</v>
      </c>
      <c r="D20" s="34" t="str">
        <f t="shared" si="0"/>
        <v/>
      </c>
      <c r="E20" s="46" t="str">
        <f t="shared" si="1"/>
        <v/>
      </c>
      <c r="F20" s="1"/>
      <c r="G20" s="392"/>
      <c r="H20" s="393"/>
      <c r="I20" s="392"/>
      <c r="J20" s="126"/>
      <c r="M20" s="304" t="s">
        <v>193</v>
      </c>
      <c r="N20" s="305">
        <v>140200</v>
      </c>
      <c r="O20" s="307" t="s">
        <v>191</v>
      </c>
    </row>
    <row r="21" spans="2:15" ht="33" customHeight="1">
      <c r="B21" s="126"/>
      <c r="C21" s="278">
        <v>13</v>
      </c>
      <c r="D21" s="34" t="str">
        <f t="shared" si="0"/>
        <v/>
      </c>
      <c r="E21" s="46" t="str">
        <f t="shared" si="1"/>
        <v/>
      </c>
      <c r="F21" s="1"/>
      <c r="G21" s="392"/>
      <c r="H21" s="394"/>
      <c r="I21" s="392"/>
      <c r="J21" s="126"/>
      <c r="M21" s="304" t="s">
        <v>194</v>
      </c>
      <c r="N21" s="305">
        <v>140300</v>
      </c>
      <c r="O21" s="307" t="s">
        <v>191</v>
      </c>
    </row>
    <row r="22" spans="2:15" ht="33" customHeight="1">
      <c r="B22" s="126"/>
      <c r="C22" s="278">
        <v>14</v>
      </c>
      <c r="D22" s="34" t="str">
        <f t="shared" si="0"/>
        <v/>
      </c>
      <c r="E22" s="46" t="str">
        <f t="shared" si="1"/>
        <v/>
      </c>
      <c r="F22" s="1"/>
      <c r="G22" s="392"/>
      <c r="H22" s="394"/>
      <c r="I22" s="392"/>
      <c r="J22" s="126"/>
      <c r="M22" s="304" t="s">
        <v>196</v>
      </c>
      <c r="N22" s="305">
        <v>150100</v>
      </c>
      <c r="O22" s="307" t="s">
        <v>195</v>
      </c>
    </row>
    <row r="23" spans="2:15" ht="33" customHeight="1">
      <c r="B23" s="126"/>
      <c r="C23" s="278">
        <v>15</v>
      </c>
      <c r="D23" s="34" t="str">
        <f t="shared" si="0"/>
        <v/>
      </c>
      <c r="E23" s="46" t="str">
        <f t="shared" si="1"/>
        <v/>
      </c>
      <c r="F23" s="1"/>
      <c r="G23" s="8"/>
      <c r="H23" s="9"/>
      <c r="I23" s="8"/>
      <c r="J23" s="126"/>
      <c r="M23" s="304" t="s">
        <v>286</v>
      </c>
      <c r="N23" s="305">
        <v>150200</v>
      </c>
      <c r="O23" s="307" t="s">
        <v>195</v>
      </c>
    </row>
    <row r="24" spans="2:15">
      <c r="M24" s="304" t="s">
        <v>287</v>
      </c>
      <c r="N24" s="305">
        <v>150300</v>
      </c>
      <c r="O24" s="307" t="s">
        <v>195</v>
      </c>
    </row>
    <row r="25" spans="2:15">
      <c r="I25" s="37" t="s">
        <v>83</v>
      </c>
      <c r="M25" s="304" t="s">
        <v>288</v>
      </c>
      <c r="N25" s="305">
        <v>160100</v>
      </c>
      <c r="O25" s="307" t="s">
        <v>289</v>
      </c>
    </row>
    <row r="26" spans="2:15">
      <c r="M26" s="304" t="s">
        <v>290</v>
      </c>
      <c r="N26" s="305">
        <v>160200</v>
      </c>
      <c r="O26" s="307" t="s">
        <v>289</v>
      </c>
    </row>
    <row r="27" spans="2:15">
      <c r="M27" s="304" t="s">
        <v>291</v>
      </c>
      <c r="N27" s="305">
        <v>170100</v>
      </c>
      <c r="O27" s="307" t="s">
        <v>292</v>
      </c>
    </row>
    <row r="28" spans="2:15">
      <c r="M28" s="304" t="s">
        <v>293</v>
      </c>
      <c r="N28" s="305">
        <v>170200</v>
      </c>
      <c r="O28" s="307" t="s">
        <v>292</v>
      </c>
    </row>
    <row r="29" spans="2:15">
      <c r="M29" s="304" t="s">
        <v>294</v>
      </c>
      <c r="N29" s="305">
        <v>170300</v>
      </c>
      <c r="O29" s="307" t="s">
        <v>292</v>
      </c>
    </row>
    <row r="30" spans="2:15">
      <c r="M30" s="304" t="s">
        <v>295</v>
      </c>
      <c r="N30" s="305">
        <v>180100</v>
      </c>
      <c r="O30" s="307" t="s">
        <v>296</v>
      </c>
    </row>
    <row r="31" spans="2:15">
      <c r="M31" s="304" t="s">
        <v>297</v>
      </c>
      <c r="N31" s="305">
        <v>180200</v>
      </c>
      <c r="O31" s="307" t="s">
        <v>296</v>
      </c>
    </row>
    <row r="32" spans="2:15">
      <c r="M32" s="304" t="s">
        <v>298</v>
      </c>
      <c r="N32" s="305">
        <v>310100</v>
      </c>
      <c r="O32" s="304" t="s">
        <v>197</v>
      </c>
    </row>
    <row r="33" spans="13:15">
      <c r="M33" s="304" t="s">
        <v>299</v>
      </c>
      <c r="N33" s="305">
        <v>310200</v>
      </c>
      <c r="O33" s="304" t="s">
        <v>197</v>
      </c>
    </row>
    <row r="34" spans="13:15">
      <c r="M34" s="304" t="s">
        <v>198</v>
      </c>
      <c r="N34" s="305">
        <v>310300</v>
      </c>
      <c r="O34" s="304" t="s">
        <v>197</v>
      </c>
    </row>
    <row r="35" spans="13:15">
      <c r="M35" s="304" t="s">
        <v>199</v>
      </c>
      <c r="N35" s="305">
        <v>310400</v>
      </c>
      <c r="O35" s="304" t="s">
        <v>197</v>
      </c>
    </row>
    <row r="36" spans="13:15" ht="24">
      <c r="M36" s="304" t="s">
        <v>200</v>
      </c>
      <c r="N36" s="305">
        <v>310500</v>
      </c>
      <c r="O36" s="304" t="s">
        <v>197</v>
      </c>
    </row>
    <row r="37" spans="13:15" ht="24">
      <c r="M37" s="304" t="s">
        <v>201</v>
      </c>
      <c r="N37" s="305">
        <v>320100</v>
      </c>
      <c r="O37" s="308" t="s">
        <v>203</v>
      </c>
    </row>
    <row r="38" spans="13:15" ht="24">
      <c r="M38" s="304" t="s">
        <v>202</v>
      </c>
      <c r="N38" s="305">
        <v>320200</v>
      </c>
      <c r="O38" s="308" t="s">
        <v>203</v>
      </c>
    </row>
    <row r="39" spans="13:15" ht="24">
      <c r="M39" s="304" t="s">
        <v>204</v>
      </c>
      <c r="N39" s="305">
        <v>320300</v>
      </c>
      <c r="O39" s="308" t="s">
        <v>203</v>
      </c>
    </row>
    <row r="40" spans="13:15" ht="24">
      <c r="M40" s="304" t="s">
        <v>206</v>
      </c>
      <c r="N40" s="305">
        <v>320400</v>
      </c>
      <c r="O40" s="309" t="s">
        <v>205</v>
      </c>
    </row>
    <row r="41" spans="13:15" ht="36">
      <c r="M41" s="304" t="s">
        <v>207</v>
      </c>
      <c r="N41" s="305">
        <v>329900</v>
      </c>
      <c r="O41" s="309" t="s">
        <v>203</v>
      </c>
    </row>
    <row r="42" spans="13:15" ht="24">
      <c r="M42" s="304" t="s">
        <v>209</v>
      </c>
      <c r="N42" s="305">
        <v>330200</v>
      </c>
      <c r="O42" s="304" t="s">
        <v>208</v>
      </c>
    </row>
    <row r="43" spans="13:15" ht="24">
      <c r="M43" s="304" t="s">
        <v>211</v>
      </c>
      <c r="N43" s="305">
        <v>340500</v>
      </c>
      <c r="O43" s="304" t="s">
        <v>210</v>
      </c>
    </row>
    <row r="44" spans="13:15" ht="24">
      <c r="M44" s="304" t="s">
        <v>213</v>
      </c>
      <c r="N44" s="305">
        <v>350600</v>
      </c>
      <c r="O44" s="304" t="s">
        <v>212</v>
      </c>
    </row>
    <row r="45" spans="13:15" ht="24">
      <c r="M45" s="304" t="s">
        <v>215</v>
      </c>
      <c r="N45" s="305">
        <v>360700</v>
      </c>
      <c r="O45" s="304" t="s">
        <v>214</v>
      </c>
    </row>
    <row r="46" spans="13:15" ht="24">
      <c r="M46" s="304" t="s">
        <v>217</v>
      </c>
      <c r="N46" s="305">
        <v>370700</v>
      </c>
      <c r="O46" s="304" t="s">
        <v>216</v>
      </c>
    </row>
    <row r="47" spans="13:15" ht="24">
      <c r="M47" s="304" t="s">
        <v>219</v>
      </c>
      <c r="N47" s="305">
        <v>380700</v>
      </c>
      <c r="O47" s="304" t="s">
        <v>218</v>
      </c>
    </row>
    <row r="48" spans="13:15" ht="24">
      <c r="M48" s="304" t="s">
        <v>221</v>
      </c>
      <c r="N48" s="305">
        <v>390700</v>
      </c>
      <c r="O48" s="304" t="s">
        <v>220</v>
      </c>
    </row>
    <row r="49" spans="13:15" ht="24">
      <c r="M49" s="304" t="s">
        <v>223</v>
      </c>
      <c r="N49" s="305">
        <v>400200</v>
      </c>
      <c r="O49" s="304" t="s">
        <v>222</v>
      </c>
    </row>
    <row r="50" spans="13:15" ht="24">
      <c r="M50" s="304" t="s">
        <v>225</v>
      </c>
      <c r="N50" s="305">
        <v>410700</v>
      </c>
      <c r="O50" s="304" t="s">
        <v>224</v>
      </c>
    </row>
    <row r="51" spans="13:15">
      <c r="M51" s="304" t="s">
        <v>227</v>
      </c>
      <c r="N51" s="305">
        <v>490100</v>
      </c>
      <c r="O51" s="304" t="s">
        <v>226</v>
      </c>
    </row>
    <row r="52" spans="13:15">
      <c r="M52" s="304" t="s">
        <v>228</v>
      </c>
      <c r="N52" s="305">
        <v>490200</v>
      </c>
      <c r="O52" s="304" t="s">
        <v>226</v>
      </c>
    </row>
  </sheetData>
  <sheetProtection password="C4DF" sheet="1"/>
  <mergeCells count="8">
    <mergeCell ref="H3:I3"/>
    <mergeCell ref="G4:G8"/>
    <mergeCell ref="H4:H8"/>
    <mergeCell ref="I4:I8"/>
    <mergeCell ref="C4:C8"/>
    <mergeCell ref="D4:F6"/>
    <mergeCell ref="E7:F7"/>
    <mergeCell ref="D7:D8"/>
  </mergeCells>
  <phoneticPr fontId="4"/>
  <dataValidations count="1">
    <dataValidation type="list" allowBlank="1" showInputMessage="1" showErrorMessage="1" sqref="F9:F23">
      <formula1>$M$4:$M$52</formula1>
    </dataValidation>
  </dataValidations>
  <pageMargins left="0.59055118110236227" right="0.59055118110236227" top="0.70866141732283472" bottom="0.59055118110236227" header="0.31496062992125984" footer="0.31496062992125984"/>
  <pageSetup paperSize="9" scale="82"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B1:V22"/>
  <sheetViews>
    <sheetView showGridLines="0" zoomScaleNormal="100" zoomScaleSheetLayoutView="75" workbookViewId="0">
      <selection activeCell="M16" sqref="M16"/>
    </sheetView>
  </sheetViews>
  <sheetFormatPr defaultRowHeight="13.5"/>
  <cols>
    <col min="1" max="1" width="2.25" style="37" customWidth="1"/>
    <col min="2" max="2" width="2.5" style="37" customWidth="1"/>
    <col min="3" max="3" width="3.625" style="37" customWidth="1"/>
    <col min="4" max="4" width="3.75" style="37" customWidth="1"/>
    <col min="5" max="5" width="5.5" style="37" hidden="1" customWidth="1"/>
    <col min="6" max="7" width="13.625" style="37" customWidth="1"/>
    <col min="8" max="20" width="8.625" style="37" customWidth="1"/>
    <col min="21" max="21" width="2.375" style="37" customWidth="1"/>
    <col min="22" max="24" width="9" style="37"/>
    <col min="25" max="32" width="8.125" style="37" customWidth="1"/>
    <col min="33" max="16384" width="9" style="37"/>
  </cols>
  <sheetData>
    <row r="1" spans="2:22">
      <c r="B1" s="419"/>
      <c r="C1" s="420"/>
      <c r="D1" s="420"/>
      <c r="E1" s="420"/>
      <c r="F1" s="420"/>
      <c r="G1" s="420"/>
      <c r="H1" s="420"/>
      <c r="I1" s="420"/>
      <c r="J1" s="420"/>
      <c r="K1" s="420"/>
      <c r="L1" s="420"/>
      <c r="M1" s="420"/>
      <c r="N1" s="420"/>
      <c r="O1" s="421"/>
      <c r="P1" s="422"/>
      <c r="Q1" s="716" t="s">
        <v>268</v>
      </c>
      <c r="R1" s="716"/>
      <c r="S1" s="707"/>
      <c r="T1" s="707"/>
      <c r="U1" s="423"/>
    </row>
    <row r="2" spans="2:22">
      <c r="B2" s="424"/>
      <c r="C2" s="41" t="s">
        <v>992</v>
      </c>
      <c r="D2" s="41"/>
      <c r="E2" s="41"/>
      <c r="F2" s="41"/>
      <c r="G2" s="41"/>
      <c r="H2" s="41"/>
      <c r="I2" s="41"/>
      <c r="J2" s="41"/>
      <c r="K2" s="48"/>
      <c r="L2" s="48"/>
      <c r="M2" s="48"/>
      <c r="N2" s="41"/>
      <c r="O2" s="48"/>
      <c r="P2" s="48"/>
      <c r="Q2" s="48"/>
      <c r="R2" s="41"/>
      <c r="S2" s="48"/>
      <c r="T2" s="295"/>
      <c r="U2" s="50"/>
    </row>
    <row r="3" spans="2:22" ht="7.5" customHeight="1">
      <c r="B3" s="424"/>
      <c r="C3" s="41"/>
      <c r="D3" s="41"/>
      <c r="E3" s="41"/>
      <c r="F3" s="41"/>
      <c r="G3" s="41"/>
      <c r="H3" s="41"/>
      <c r="I3" s="41"/>
      <c r="J3" s="41"/>
      <c r="K3" s="41"/>
      <c r="L3" s="41"/>
      <c r="M3" s="41"/>
      <c r="N3" s="41"/>
      <c r="O3" s="41"/>
      <c r="P3" s="41"/>
      <c r="Q3" s="41"/>
      <c r="R3" s="41"/>
      <c r="S3" s="48"/>
      <c r="T3" s="48"/>
      <c r="U3" s="50"/>
    </row>
    <row r="4" spans="2:22">
      <c r="B4" s="424"/>
      <c r="C4" s="296" t="s">
        <v>993</v>
      </c>
      <c r="D4" s="41"/>
      <c r="E4" s="41"/>
      <c r="F4" s="41"/>
      <c r="G4" s="41"/>
      <c r="H4" s="41"/>
      <c r="I4" s="41"/>
      <c r="J4" s="41"/>
      <c r="K4" s="41"/>
      <c r="L4" s="41"/>
      <c r="M4" s="41"/>
      <c r="N4" s="41"/>
      <c r="O4" s="41"/>
      <c r="P4" s="708"/>
      <c r="Q4" s="708"/>
      <c r="R4" s="708"/>
      <c r="S4" s="708"/>
      <c r="T4" s="708"/>
      <c r="U4" s="50"/>
    </row>
    <row r="5" spans="2:22" ht="19.5" customHeight="1">
      <c r="B5" s="424"/>
      <c r="C5" s="41"/>
      <c r="D5" s="41"/>
      <c r="E5" s="41"/>
      <c r="F5" s="41"/>
      <c r="G5" s="41"/>
      <c r="H5" s="41"/>
      <c r="I5" s="41"/>
      <c r="J5" s="41"/>
      <c r="K5" s="41"/>
      <c r="L5" s="41"/>
      <c r="M5" s="41"/>
      <c r="N5" s="41"/>
      <c r="O5" s="48"/>
      <c r="P5" s="48"/>
      <c r="Q5" s="41"/>
      <c r="R5" s="48"/>
      <c r="S5" s="48"/>
      <c r="T5" s="26" t="s">
        <v>383</v>
      </c>
      <c r="U5" s="50"/>
    </row>
    <row r="6" spans="2:22" ht="35.1" customHeight="1">
      <c r="B6" s="424"/>
      <c r="C6" s="706"/>
      <c r="D6" s="706"/>
      <c r="E6" s="706"/>
      <c r="F6" s="706"/>
      <c r="G6" s="706"/>
      <c r="H6" s="61" t="s">
        <v>335</v>
      </c>
      <c r="I6" s="61" t="s">
        <v>336</v>
      </c>
      <c r="J6" s="61" t="s">
        <v>337</v>
      </c>
      <c r="K6" s="61" t="s">
        <v>338</v>
      </c>
      <c r="L6" s="61" t="s">
        <v>339</v>
      </c>
      <c r="M6" s="61" t="s">
        <v>340</v>
      </c>
      <c r="N6" s="61" t="s">
        <v>341</v>
      </c>
      <c r="O6" s="61" t="s">
        <v>342</v>
      </c>
      <c r="P6" s="61" t="s">
        <v>343</v>
      </c>
      <c r="Q6" s="61" t="s">
        <v>344</v>
      </c>
      <c r="R6" s="61" t="s">
        <v>345</v>
      </c>
      <c r="S6" s="61" t="s">
        <v>346</v>
      </c>
      <c r="T6" s="61" t="s">
        <v>347</v>
      </c>
      <c r="U6" s="50"/>
    </row>
    <row r="7" spans="2:22" ht="24.95" customHeight="1">
      <c r="B7" s="424"/>
      <c r="C7" s="541" t="s">
        <v>348</v>
      </c>
      <c r="D7" s="541"/>
      <c r="E7" s="541"/>
      <c r="F7" s="541"/>
      <c r="G7" s="541"/>
      <c r="H7" s="25"/>
      <c r="I7" s="25"/>
      <c r="J7" s="25"/>
      <c r="K7" s="25"/>
      <c r="L7" s="25"/>
      <c r="M7" s="25"/>
      <c r="N7" s="25"/>
      <c r="O7" s="25"/>
      <c r="P7" s="25"/>
      <c r="Q7" s="25"/>
      <c r="R7" s="25"/>
      <c r="S7" s="25"/>
      <c r="T7" s="25"/>
      <c r="U7" s="50"/>
    </row>
    <row r="8" spans="2:22" ht="49.5" customHeight="1">
      <c r="B8" s="424"/>
      <c r="C8" s="715" t="s">
        <v>991</v>
      </c>
      <c r="D8" s="715"/>
      <c r="E8" s="715"/>
      <c r="F8" s="715"/>
      <c r="G8" s="715"/>
      <c r="H8" s="298">
        <f>'別紙1-1'!Q53</f>
        <v>0</v>
      </c>
      <c r="I8" s="298">
        <f>'別紙1-1'!AA53</f>
        <v>0</v>
      </c>
      <c r="J8" s="298">
        <f>'別紙1-1'!AK53</f>
        <v>0</v>
      </c>
      <c r="K8" s="298">
        <f>'別紙1-1'!AU53</f>
        <v>0</v>
      </c>
      <c r="L8" s="298">
        <f>'別紙1-1'!BE53</f>
        <v>0</v>
      </c>
      <c r="M8" s="298">
        <f>'別紙1-1'!BO53</f>
        <v>0</v>
      </c>
      <c r="N8" s="298">
        <f>'別紙1-1'!BY53</f>
        <v>0</v>
      </c>
      <c r="O8" s="298">
        <f>'別紙1-1'!CI53</f>
        <v>0</v>
      </c>
      <c r="P8" s="298">
        <f>'別紙1-1'!CS53</f>
        <v>0</v>
      </c>
      <c r="Q8" s="298">
        <f>'別紙1-1'!DC53</f>
        <v>0</v>
      </c>
      <c r="R8" s="298">
        <f>'別紙1-1'!DM53</f>
        <v>0</v>
      </c>
      <c r="S8" s="298">
        <f>'別紙1-1'!DW53</f>
        <v>0</v>
      </c>
      <c r="T8" s="298">
        <f>'別紙1-1'!EG53</f>
        <v>0</v>
      </c>
      <c r="U8" s="50"/>
    </row>
    <row r="9" spans="2:22" ht="19.5" customHeight="1">
      <c r="B9" s="424"/>
      <c r="C9" s="41"/>
      <c r="D9" s="41"/>
      <c r="E9" s="41"/>
      <c r="F9" s="58"/>
      <c r="G9" s="41"/>
      <c r="H9" s="41"/>
      <c r="I9" s="41"/>
      <c r="J9" s="41"/>
      <c r="K9" s="41"/>
      <c r="L9" s="41"/>
      <c r="M9" s="41"/>
      <c r="N9" s="41"/>
      <c r="O9" s="41"/>
      <c r="P9" s="41"/>
      <c r="Q9" s="41"/>
      <c r="R9" s="41"/>
      <c r="S9" s="48"/>
      <c r="T9" s="48"/>
      <c r="U9" s="50"/>
    </row>
    <row r="10" spans="2:22" ht="19.5" customHeight="1">
      <c r="B10" s="424"/>
      <c r="C10" s="41" t="s">
        <v>385</v>
      </c>
      <c r="D10" s="41"/>
      <c r="E10" s="41"/>
      <c r="F10" s="41"/>
      <c r="G10" s="41"/>
      <c r="H10" s="41"/>
      <c r="I10" s="41"/>
      <c r="J10" s="41"/>
      <c r="K10" s="41"/>
      <c r="L10" s="41"/>
      <c r="M10" s="41"/>
      <c r="N10" s="48"/>
      <c r="O10" s="48"/>
      <c r="P10" s="48"/>
      <c r="Q10" s="41"/>
      <c r="R10" s="41"/>
      <c r="S10" s="48"/>
      <c r="T10" s="48"/>
      <c r="U10" s="50"/>
    </row>
    <row r="11" spans="2:22" ht="19.5" customHeight="1">
      <c r="B11" s="424"/>
      <c r="C11" s="41"/>
      <c r="D11" s="41"/>
      <c r="E11" s="41"/>
      <c r="F11" s="41"/>
      <c r="G11" s="41"/>
      <c r="H11" s="41"/>
      <c r="I11" s="41"/>
      <c r="J11" s="41"/>
      <c r="K11" s="41"/>
      <c r="L11" s="41"/>
      <c r="M11" s="41"/>
      <c r="N11" s="41"/>
      <c r="O11" s="41"/>
      <c r="P11" s="41"/>
      <c r="Q11" s="48"/>
      <c r="R11" s="41"/>
      <c r="S11" s="41"/>
      <c r="T11" s="26" t="s">
        <v>386</v>
      </c>
      <c r="U11" s="50"/>
      <c r="V11" s="48"/>
    </row>
    <row r="12" spans="2:22" ht="35.1" customHeight="1">
      <c r="B12" s="424"/>
      <c r="C12" s="709"/>
      <c r="D12" s="710"/>
      <c r="E12" s="710"/>
      <c r="F12" s="710"/>
      <c r="G12" s="711"/>
      <c r="H12" s="61" t="s">
        <v>353</v>
      </c>
      <c r="I12" s="61" t="s">
        <v>354</v>
      </c>
      <c r="J12" s="61" t="s">
        <v>355</v>
      </c>
      <c r="K12" s="61" t="s">
        <v>356</v>
      </c>
      <c r="L12" s="61" t="s">
        <v>357</v>
      </c>
      <c r="M12" s="61" t="s">
        <v>358</v>
      </c>
      <c r="N12" s="61" t="s">
        <v>359</v>
      </c>
      <c r="O12" s="61" t="s">
        <v>300</v>
      </c>
      <c r="P12" s="61" t="s">
        <v>301</v>
      </c>
      <c r="Q12" s="61" t="s">
        <v>302</v>
      </c>
      <c r="R12" s="61" t="s">
        <v>303</v>
      </c>
      <c r="S12" s="61" t="s">
        <v>304</v>
      </c>
      <c r="T12" s="61" t="s">
        <v>305</v>
      </c>
      <c r="U12" s="50"/>
      <c r="V12" s="48"/>
    </row>
    <row r="13" spans="2:22" ht="24.95" customHeight="1">
      <c r="B13" s="424"/>
      <c r="C13" s="541" t="s">
        <v>360</v>
      </c>
      <c r="D13" s="541"/>
      <c r="E13" s="541"/>
      <c r="F13" s="541"/>
      <c r="G13" s="541"/>
      <c r="H13" s="27"/>
      <c r="I13" s="27"/>
      <c r="J13" s="27"/>
      <c r="K13" s="27"/>
      <c r="L13" s="27"/>
      <c r="M13" s="27"/>
      <c r="N13" s="27"/>
      <c r="O13" s="27"/>
      <c r="P13" s="27"/>
      <c r="Q13" s="27"/>
      <c r="R13" s="27"/>
      <c r="S13" s="27"/>
      <c r="T13" s="27"/>
      <c r="U13" s="50"/>
      <c r="V13" s="48"/>
    </row>
    <row r="14" spans="2:22" ht="24.95" customHeight="1">
      <c r="B14" s="424"/>
      <c r="C14" s="712" t="s">
        <v>387</v>
      </c>
      <c r="D14" s="713"/>
      <c r="E14" s="713"/>
      <c r="F14" s="713"/>
      <c r="G14" s="713"/>
      <c r="H14" s="415" t="str">
        <f t="shared" ref="H14:T14" si="0">IF(ISERROR(H8/INDEX(H15:H19,$E$15)),"",H8/INDEX(H15:H19,$E$15))</f>
        <v/>
      </c>
      <c r="I14" s="415" t="str">
        <f t="shared" si="0"/>
        <v/>
      </c>
      <c r="J14" s="415" t="str">
        <f t="shared" si="0"/>
        <v/>
      </c>
      <c r="K14" s="415" t="str">
        <f t="shared" si="0"/>
        <v/>
      </c>
      <c r="L14" s="415" t="str">
        <f t="shared" si="0"/>
        <v/>
      </c>
      <c r="M14" s="415" t="str">
        <f t="shared" si="0"/>
        <v/>
      </c>
      <c r="N14" s="415" t="str">
        <f t="shared" si="0"/>
        <v/>
      </c>
      <c r="O14" s="415" t="str">
        <f t="shared" si="0"/>
        <v/>
      </c>
      <c r="P14" s="415" t="str">
        <f t="shared" si="0"/>
        <v/>
      </c>
      <c r="Q14" s="415" t="str">
        <f t="shared" si="0"/>
        <v/>
      </c>
      <c r="R14" s="415" t="str">
        <f t="shared" si="0"/>
        <v/>
      </c>
      <c r="S14" s="415" t="str">
        <f t="shared" si="0"/>
        <v/>
      </c>
      <c r="T14" s="415" t="str">
        <f t="shared" si="0"/>
        <v/>
      </c>
      <c r="U14" s="50"/>
      <c r="V14" s="48"/>
    </row>
    <row r="15" spans="2:22" ht="24.95" customHeight="1">
      <c r="B15" s="424"/>
      <c r="C15" s="714" t="s">
        <v>67</v>
      </c>
      <c r="D15" s="6"/>
      <c r="E15" s="6">
        <v>1</v>
      </c>
      <c r="F15" s="301" t="s">
        <v>363</v>
      </c>
      <c r="G15" s="28" t="s">
        <v>364</v>
      </c>
      <c r="H15" s="413"/>
      <c r="I15" s="413"/>
      <c r="J15" s="413"/>
      <c r="K15" s="413"/>
      <c r="L15" s="413"/>
      <c r="M15" s="413"/>
      <c r="N15" s="413"/>
      <c r="O15" s="413"/>
      <c r="P15" s="413"/>
      <c r="Q15" s="413"/>
      <c r="R15" s="413"/>
      <c r="S15" s="413"/>
      <c r="T15" s="413"/>
      <c r="U15" s="50"/>
      <c r="V15" s="48"/>
    </row>
    <row r="16" spans="2:22" ht="24.95" customHeight="1">
      <c r="B16" s="424"/>
      <c r="C16" s="714"/>
      <c r="D16" s="6"/>
      <c r="E16" s="6"/>
      <c r="F16" s="301" t="s">
        <v>365</v>
      </c>
      <c r="G16" s="28" t="s">
        <v>970</v>
      </c>
      <c r="H16" s="413"/>
      <c r="I16" s="413"/>
      <c r="J16" s="413"/>
      <c r="K16" s="413"/>
      <c r="L16" s="413"/>
      <c r="M16" s="413"/>
      <c r="N16" s="413"/>
      <c r="O16" s="413"/>
      <c r="P16" s="413"/>
      <c r="Q16" s="413"/>
      <c r="R16" s="413"/>
      <c r="S16" s="413"/>
      <c r="T16" s="413"/>
      <c r="U16" s="50"/>
    </row>
    <row r="17" spans="2:21" ht="24.95" customHeight="1">
      <c r="B17" s="424"/>
      <c r="C17" s="714"/>
      <c r="D17" s="6"/>
      <c r="E17" s="6"/>
      <c r="F17" s="301" t="s">
        <v>366</v>
      </c>
      <c r="G17" s="28" t="s">
        <v>367</v>
      </c>
      <c r="H17" s="413"/>
      <c r="I17" s="413"/>
      <c r="J17" s="413"/>
      <c r="K17" s="413"/>
      <c r="L17" s="413"/>
      <c r="M17" s="413"/>
      <c r="N17" s="413"/>
      <c r="O17" s="413"/>
      <c r="P17" s="413"/>
      <c r="Q17" s="413"/>
      <c r="R17" s="413"/>
      <c r="S17" s="413"/>
      <c r="T17" s="413"/>
      <c r="U17" s="50"/>
    </row>
    <row r="18" spans="2:21" ht="24.95" customHeight="1">
      <c r="B18" s="424"/>
      <c r="C18" s="714"/>
      <c r="D18" s="6"/>
      <c r="E18" s="6"/>
      <c r="F18" s="301" t="s">
        <v>368</v>
      </c>
      <c r="G18" s="28" t="s">
        <v>369</v>
      </c>
      <c r="H18" s="413"/>
      <c r="I18" s="413"/>
      <c r="J18" s="413"/>
      <c r="K18" s="413"/>
      <c r="L18" s="413"/>
      <c r="M18" s="413"/>
      <c r="N18" s="413"/>
      <c r="O18" s="413"/>
      <c r="P18" s="413"/>
      <c r="Q18" s="413"/>
      <c r="R18" s="413"/>
      <c r="S18" s="413"/>
      <c r="T18" s="413"/>
      <c r="U18" s="50"/>
    </row>
    <row r="19" spans="2:21" ht="24.95" customHeight="1">
      <c r="B19" s="424"/>
      <c r="C19" s="714"/>
      <c r="D19" s="6"/>
      <c r="E19" s="6"/>
      <c r="F19" s="29" t="s">
        <v>280</v>
      </c>
      <c r="G19" s="28"/>
      <c r="H19" s="413"/>
      <c r="I19" s="413"/>
      <c r="J19" s="413"/>
      <c r="K19" s="413"/>
      <c r="L19" s="413"/>
      <c r="M19" s="413"/>
      <c r="N19" s="413"/>
      <c r="O19" s="413"/>
      <c r="P19" s="413"/>
      <c r="Q19" s="413"/>
      <c r="R19" s="413"/>
      <c r="S19" s="413"/>
      <c r="T19" s="413"/>
      <c r="U19" s="50"/>
    </row>
    <row r="20" spans="2:21" ht="18" customHeight="1">
      <c r="B20" s="424"/>
      <c r="C20" s="302"/>
      <c r="D20" s="302"/>
      <c r="E20" s="302"/>
      <c r="F20" s="58"/>
      <c r="G20" s="41"/>
      <c r="H20" s="41"/>
      <c r="I20" s="41"/>
      <c r="J20" s="41"/>
      <c r="K20" s="41"/>
      <c r="L20" s="41"/>
      <c r="M20" s="41"/>
      <c r="N20" s="41"/>
      <c r="O20" s="41"/>
      <c r="P20" s="41"/>
      <c r="Q20" s="41"/>
      <c r="R20" s="41"/>
      <c r="S20" s="48"/>
      <c r="T20" s="48"/>
      <c r="U20" s="50"/>
    </row>
    <row r="21" spans="2:21" ht="14.25" customHeight="1">
      <c r="B21" s="424"/>
      <c r="C21" s="41"/>
      <c r="D21" s="41"/>
      <c r="E21" s="41"/>
      <c r="F21" s="58"/>
      <c r="G21" s="41"/>
      <c r="H21" s="41"/>
      <c r="I21" s="41"/>
      <c r="J21" s="41"/>
      <c r="K21" s="41"/>
      <c r="L21" s="41"/>
      <c r="M21" s="41"/>
      <c r="N21" s="41"/>
      <c r="O21" s="48"/>
      <c r="P21" s="41"/>
      <c r="Q21" s="48"/>
      <c r="R21" s="41"/>
      <c r="S21" s="48"/>
      <c r="T21" s="425" t="s">
        <v>84</v>
      </c>
      <c r="U21" s="50"/>
    </row>
    <row r="22" spans="2:21">
      <c r="B22" s="77"/>
      <c r="C22" s="78"/>
      <c r="D22" s="78"/>
      <c r="E22" s="78"/>
      <c r="F22" s="78"/>
      <c r="G22" s="78"/>
      <c r="H22" s="78"/>
      <c r="I22" s="78"/>
      <c r="J22" s="78"/>
      <c r="K22" s="78"/>
      <c r="L22" s="78"/>
      <c r="M22" s="78"/>
      <c r="N22" s="78"/>
      <c r="O22" s="78"/>
      <c r="P22" s="78"/>
      <c r="Q22" s="78"/>
      <c r="R22" s="78"/>
      <c r="S22" s="78"/>
      <c r="T22" s="78"/>
      <c r="U22" s="79"/>
    </row>
  </sheetData>
  <mergeCells count="10">
    <mergeCell ref="C14:G14"/>
    <mergeCell ref="C15:C19"/>
    <mergeCell ref="C8:G8"/>
    <mergeCell ref="Q1:R1"/>
    <mergeCell ref="S1:T1"/>
    <mergeCell ref="P4:T4"/>
    <mergeCell ref="C6:G6"/>
    <mergeCell ref="C7:G7"/>
    <mergeCell ref="C12:G12"/>
    <mergeCell ref="C13:G13"/>
  </mergeCells>
  <phoneticPr fontId="45"/>
  <dataValidations count="1">
    <dataValidation type="list" allowBlank="1" showInputMessage="1" showErrorMessage="1" sqref="H7:T7 H13:T13">
      <formula1>"○"</formula1>
    </dataValidation>
  </dataValidations>
  <pageMargins left="0.59055118110236227" right="0.70866141732283472" top="0.70866141732283472" bottom="0.19685039370078741" header="0.31496062992125984" footer="0.31496062992125984"/>
  <pageSetup paperSize="9" scale="8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3</xdr:col>
                    <xdr:colOff>57150</xdr:colOff>
                    <xdr:row>14</xdr:row>
                    <xdr:rowOff>28575</xdr:rowOff>
                  </from>
                  <to>
                    <xdr:col>5</xdr:col>
                    <xdr:colOff>85725</xdr:colOff>
                    <xdr:row>14</xdr:row>
                    <xdr:rowOff>342900</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3</xdr:col>
                    <xdr:colOff>57150</xdr:colOff>
                    <xdr:row>15</xdr:row>
                    <xdr:rowOff>28575</xdr:rowOff>
                  </from>
                  <to>
                    <xdr:col>5</xdr:col>
                    <xdr:colOff>85725</xdr:colOff>
                    <xdr:row>15</xdr:row>
                    <xdr:rowOff>342900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3</xdr:col>
                    <xdr:colOff>57150</xdr:colOff>
                    <xdr:row>16</xdr:row>
                    <xdr:rowOff>28575</xdr:rowOff>
                  </from>
                  <to>
                    <xdr:col>5</xdr:col>
                    <xdr:colOff>85725</xdr:colOff>
                    <xdr:row>16</xdr:row>
                    <xdr:rowOff>342900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3</xdr:col>
                    <xdr:colOff>57150</xdr:colOff>
                    <xdr:row>17</xdr:row>
                    <xdr:rowOff>28575</xdr:rowOff>
                  </from>
                  <to>
                    <xdr:col>5</xdr:col>
                    <xdr:colOff>85725</xdr:colOff>
                    <xdr:row>17</xdr:row>
                    <xdr:rowOff>342900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3</xdr:col>
                    <xdr:colOff>57150</xdr:colOff>
                    <xdr:row>18</xdr:row>
                    <xdr:rowOff>114300</xdr:rowOff>
                  </from>
                  <to>
                    <xdr:col>5</xdr:col>
                    <xdr:colOff>85725</xdr:colOff>
                    <xdr:row>18</xdr:row>
                    <xdr:rowOff>428625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120</vt:i4>
      </vt:variant>
    </vt:vector>
  </HeadingPairs>
  <TitlesOfParts>
    <vt:vector size="133" baseType="lpstr">
      <vt:lpstr>B事業所(2)</vt:lpstr>
      <vt:lpstr>燃料単位換算</vt:lpstr>
      <vt:lpstr>コージェネ計算</vt:lpstr>
      <vt:lpstr>算定報告様式①</vt:lpstr>
      <vt:lpstr>算定報告様式②</vt:lpstr>
      <vt:lpstr>別紙1-1</vt:lpstr>
      <vt:lpstr>別紙1-2</vt:lpstr>
      <vt:lpstr>別紙2</vt:lpstr>
      <vt:lpstr>再計算結果</vt:lpstr>
      <vt:lpstr>別紙3</vt:lpstr>
      <vt:lpstr>別紙4</vt:lpstr>
      <vt:lpstr>別紙5</vt:lpstr>
      <vt:lpstr>Sheet1</vt:lpstr>
      <vt:lpstr>H14_LPG使用量</vt:lpstr>
      <vt:lpstr>H14_その他ガス</vt:lpstr>
      <vt:lpstr>H14_換算前</vt:lpstr>
      <vt:lpstr>H14_控除後使用量</vt:lpstr>
      <vt:lpstr>H14_算定外使用量</vt:lpstr>
      <vt:lpstr>H14_事業所内使用量</vt:lpstr>
      <vt:lpstr>H14_非エネ使用量</vt:lpstr>
      <vt:lpstr>H15_LPG使用量</vt:lpstr>
      <vt:lpstr>H15_その他ガス</vt:lpstr>
      <vt:lpstr>H15_換算前</vt:lpstr>
      <vt:lpstr>H15_控除後使用量</vt:lpstr>
      <vt:lpstr>H15_算定外使用量</vt:lpstr>
      <vt:lpstr>H15_事業所内使用量</vt:lpstr>
      <vt:lpstr>H15_非エネ使用量</vt:lpstr>
      <vt:lpstr>H16_LPG使用量</vt:lpstr>
      <vt:lpstr>H16_その他ガス</vt:lpstr>
      <vt:lpstr>H16_換算前</vt:lpstr>
      <vt:lpstr>H16_控除後使用量</vt:lpstr>
      <vt:lpstr>H16_算定外使用量</vt:lpstr>
      <vt:lpstr>H16_事業所内使用量</vt:lpstr>
      <vt:lpstr>H16_非エネ使用量</vt:lpstr>
      <vt:lpstr>H17_LPG使用量</vt:lpstr>
      <vt:lpstr>H17_その他ガス</vt:lpstr>
      <vt:lpstr>H17_換算前</vt:lpstr>
      <vt:lpstr>H17_控除後使用量</vt:lpstr>
      <vt:lpstr>H17_算定外使用量</vt:lpstr>
      <vt:lpstr>H17_事業所内使用量</vt:lpstr>
      <vt:lpstr>H17_非エネ使用量</vt:lpstr>
      <vt:lpstr>H18_LPG使用量</vt:lpstr>
      <vt:lpstr>H18_その他ガス</vt:lpstr>
      <vt:lpstr>H18_換算前</vt:lpstr>
      <vt:lpstr>H18_控除後使用量</vt:lpstr>
      <vt:lpstr>H18_算定外使用量</vt:lpstr>
      <vt:lpstr>H18_事業所内使用量</vt:lpstr>
      <vt:lpstr>H18_非エネ使用量</vt:lpstr>
      <vt:lpstr>H19_LPG使用量</vt:lpstr>
      <vt:lpstr>H19_その他ガス</vt:lpstr>
      <vt:lpstr>H19_換算前</vt:lpstr>
      <vt:lpstr>H19_控除後使用量</vt:lpstr>
      <vt:lpstr>H19_算定外使用量</vt:lpstr>
      <vt:lpstr>H19_事業所内使用量</vt:lpstr>
      <vt:lpstr>H19_非エネ使用量</vt:lpstr>
      <vt:lpstr>H20_LPG使用量</vt:lpstr>
      <vt:lpstr>H20_その他ガス</vt:lpstr>
      <vt:lpstr>H20_換算前</vt:lpstr>
      <vt:lpstr>H20_控除後使用量</vt:lpstr>
      <vt:lpstr>H20_算定外使用量</vt:lpstr>
      <vt:lpstr>H20_事業所内使用量</vt:lpstr>
      <vt:lpstr>H20_非エネ使用量</vt:lpstr>
      <vt:lpstr>H21_LPG使用量</vt:lpstr>
      <vt:lpstr>H21_その他ガス</vt:lpstr>
      <vt:lpstr>H21_換算前</vt:lpstr>
      <vt:lpstr>H21_控除後使用量</vt:lpstr>
      <vt:lpstr>H21_算定外使用量</vt:lpstr>
      <vt:lpstr>H21_事業所内使用量</vt:lpstr>
      <vt:lpstr>H21_非エネ使用量</vt:lpstr>
      <vt:lpstr>H22_LPG使用量</vt:lpstr>
      <vt:lpstr>H22_その他ガス</vt:lpstr>
      <vt:lpstr>H22_換算前</vt:lpstr>
      <vt:lpstr>H22_控除後使用量</vt:lpstr>
      <vt:lpstr>H22_算定外使用量</vt:lpstr>
      <vt:lpstr>H22_事業所内使用量</vt:lpstr>
      <vt:lpstr>H22_非エネ使用量</vt:lpstr>
      <vt:lpstr>H23_LPG使用量</vt:lpstr>
      <vt:lpstr>H23_その他ガス</vt:lpstr>
      <vt:lpstr>H23_換算前</vt:lpstr>
      <vt:lpstr>H23_控除後使用量</vt:lpstr>
      <vt:lpstr>H23_算定外使用量</vt:lpstr>
      <vt:lpstr>H23_事業所内使用量</vt:lpstr>
      <vt:lpstr>H23_非エネ使用量</vt:lpstr>
      <vt:lpstr>H24_LPG使用量</vt:lpstr>
      <vt:lpstr>H24_その他ガス</vt:lpstr>
      <vt:lpstr>H24_換算前</vt:lpstr>
      <vt:lpstr>H24_控除後使用量</vt:lpstr>
      <vt:lpstr>H24_算定外使用量</vt:lpstr>
      <vt:lpstr>H24_事業所内使用量</vt:lpstr>
      <vt:lpstr>H24_非エネ使用量</vt:lpstr>
      <vt:lpstr>H25_LPG使用量</vt:lpstr>
      <vt:lpstr>H25_その他ガス</vt:lpstr>
      <vt:lpstr>H25_換算前</vt:lpstr>
      <vt:lpstr>H25_控除後使用量</vt:lpstr>
      <vt:lpstr>H25_算定外使用量</vt:lpstr>
      <vt:lpstr>H25_事業所内使用量</vt:lpstr>
      <vt:lpstr>H25_非エネ使用量</vt:lpstr>
      <vt:lpstr>H26_LPG使用量</vt:lpstr>
      <vt:lpstr>H26_その他ガス</vt:lpstr>
      <vt:lpstr>H26_換算前</vt:lpstr>
      <vt:lpstr>H26_控除後使用量</vt:lpstr>
      <vt:lpstr>H26_算定外使用量</vt:lpstr>
      <vt:lpstr>H26_事業所内使用量</vt:lpstr>
      <vt:lpstr>H26_非エネ使用量</vt:lpstr>
      <vt:lpstr>LPG単位補正</vt:lpstr>
      <vt:lpstr>'B事業所(2)'!Print_Area</vt:lpstr>
      <vt:lpstr>コージェネ計算!Print_Area</vt:lpstr>
      <vt:lpstr>再計算結果!Print_Area</vt:lpstr>
      <vt:lpstr>算定報告様式①!Print_Area</vt:lpstr>
      <vt:lpstr>算定報告様式②!Print_Area</vt:lpstr>
      <vt:lpstr>燃料単位換算!Print_Area</vt:lpstr>
      <vt:lpstr>'別紙1-1'!Print_Area</vt:lpstr>
      <vt:lpstr>'別紙1-2'!Print_Area</vt:lpstr>
      <vt:lpstr>別紙2!Print_Area</vt:lpstr>
      <vt:lpstr>別紙3!Print_Area</vt:lpstr>
      <vt:lpstr>別紙4!Print_Area</vt:lpstr>
      <vt:lpstr>別紙5!Print_Area</vt:lpstr>
      <vt:lpstr>'別紙1-1'!Print_Titles</vt:lpstr>
      <vt:lpstr>'別紙1-2'!Print_Titles</vt:lpstr>
      <vt:lpstr>別紙2!Print_Titles</vt:lpstr>
      <vt:lpstr>圧力補正</vt:lpstr>
      <vt:lpstr>換算後単位</vt:lpstr>
      <vt:lpstr>気化率</vt:lpstr>
      <vt:lpstr>区分番号</vt:lpstr>
      <vt:lpstr>実施時期</vt:lpstr>
      <vt:lpstr>対策名称</vt:lpstr>
      <vt:lpstr>大区分_</vt:lpstr>
      <vt:lpstr>単位換算</vt:lpstr>
      <vt:lpstr>単位補正</vt:lpstr>
      <vt:lpstr>単位補正係数</vt:lpstr>
      <vt:lpstr>中区分</vt:lpstr>
      <vt:lpstr>非エネ単位補正</vt:lpstr>
      <vt:lpstr>備考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　矢島</dc:creator>
  <cp:lastModifiedBy>埼玉県</cp:lastModifiedBy>
  <cp:lastPrinted>2015-04-02T06:40:13Z</cp:lastPrinted>
  <dcterms:created xsi:type="dcterms:W3CDTF">2010-02-08T04:23:18Z</dcterms:created>
  <dcterms:modified xsi:type="dcterms:W3CDTF">2022-07-06T04:30:15Z</dcterms:modified>
</cp:coreProperties>
</file>