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75\Box\【02_課所共有】05_02_温暖化対策課\R07年度\中小担当\22_事業者支援\22_05_CO2排出削減設備導入補助\22_05_040_設備補助　補助金\04_通常枠\R7様式（EMS除く）\"/>
    </mc:Choice>
  </mc:AlternateContent>
  <xr:revisionPtr revIDLastSave="0" documentId="8_{E60DE44A-EC69-4B95-A927-1E1B3DA5CD8B}" xr6:coauthVersionLast="47" xr6:coauthVersionMax="47" xr10:uidLastSave="{00000000-0000-0000-0000-000000000000}"/>
  <bookViews>
    <workbookView xWindow="31770" yWindow="2730" windowWidth="19425" windowHeight="10500" tabRatio="885" xr2:uid="{00000000-000D-0000-FFFF-FFFF00000000}"/>
  </bookViews>
  <sheets>
    <sheet name="変更後の事業費内訳" sheetId="65" r:id="rId1"/>
    <sheet name="ボイラ排出量算定（追加)" sheetId="39" state="hidden" r:id="rId2"/>
    <sheet name="Sheet1" sheetId="40" state="hidden" r:id="rId3"/>
  </sheets>
  <externalReferences>
    <externalReference r:id="rId4"/>
  </externalReferences>
  <definedNames>
    <definedName name="inv補正COP" localSheetId="0">'[1]空調算定(導入前）'!$BB$29:$BM$53</definedName>
    <definedName name="inv補正COP">#REF!</definedName>
    <definedName name="_xlnm.Print_Area" localSheetId="1">'ボイラ排出量算定（追加)'!$A$1:$AI$64</definedName>
    <definedName name="_xlnm.Print_Area" localSheetId="0">変更後の事業費内訳!$A$1:$AH$58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 localSheetId="0">[1]事業実施者・事業内容!$A$84:$R$84</definedName>
    <definedName name="大分類">#REF!</definedName>
    <definedName name="電気・ガス・熱供給・水道業">#REF!</definedName>
    <definedName name="燃料">#REF!</definedName>
    <definedName name="農業_林業">#REF!</definedName>
    <definedName name="農業・林業">#REF!</definedName>
    <definedName name="不動産業・物品賃貸業">#REF!</definedName>
    <definedName name="複合サービス事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65" l="1"/>
  <c r="S22" i="65"/>
  <c r="K44" i="65" l="1"/>
  <c r="K38" i="65" l="1"/>
  <c r="X26" i="65"/>
  <c r="S25" i="65"/>
  <c r="AC25" i="65" s="1"/>
  <c r="S24" i="65"/>
  <c r="AC24" i="65" s="1"/>
  <c r="S23" i="65"/>
  <c r="AC23" i="65" s="1"/>
  <c r="AC22" i="65"/>
  <c r="S21" i="65"/>
  <c r="X19" i="65"/>
  <c r="S18" i="65"/>
  <c r="AC18" i="65" s="1"/>
  <c r="S17" i="65"/>
  <c r="AC17" i="65" s="1"/>
  <c r="S16" i="65"/>
  <c r="AC16" i="65" s="1"/>
  <c r="S15" i="65"/>
  <c r="AC15" i="65" s="1"/>
  <c r="S14" i="65"/>
  <c r="AC14" i="65" s="1"/>
  <c r="S13" i="65"/>
  <c r="AC13" i="65" s="1"/>
  <c r="S12" i="65"/>
  <c r="X11" i="65"/>
  <c r="S10" i="65"/>
  <c r="AC10" i="65" s="1"/>
  <c r="S9" i="65"/>
  <c r="AC9" i="65" s="1"/>
  <c r="S8" i="65"/>
  <c r="AC8" i="65" s="1"/>
  <c r="S7" i="65"/>
  <c r="AC7" i="65" s="1"/>
  <c r="S6" i="65"/>
  <c r="AC6" i="65" s="1"/>
  <c r="S5" i="65"/>
  <c r="AC5" i="65" s="1"/>
  <c r="X20" i="65" l="1"/>
  <c r="S11" i="65"/>
  <c r="S19" i="65"/>
  <c r="S26" i="65"/>
  <c r="AC21" i="65"/>
  <c r="AC26" i="65" s="1"/>
  <c r="AC12" i="65"/>
  <c r="AC19" i="65" s="1"/>
  <c r="B44" i="65" s="1"/>
  <c r="P44" i="65" s="1"/>
  <c r="J50" i="65" s="1"/>
  <c r="AC4" i="65"/>
  <c r="AC11" i="65" s="1"/>
  <c r="S20" i="65" l="1"/>
  <c r="B38" i="65"/>
  <c r="P38" i="65" s="1"/>
  <c r="B50" i="65" s="1"/>
  <c r="R50" i="65" s="1"/>
  <c r="V56" i="65" s="1"/>
  <c r="AC20" i="65"/>
  <c r="AC27" i="65" s="1"/>
  <c r="AC28" i="65" l="1"/>
  <c r="AC29" i="65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E116" i="40" s="1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9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21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24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E133" i="40" l="1"/>
  <c r="E138" i="40"/>
  <c r="E129" i="40"/>
  <c r="E123" i="40"/>
  <c r="E122" i="40"/>
  <c r="E127" i="40"/>
  <c r="E136" i="40"/>
  <c r="E125" i="40"/>
  <c r="E137" i="40"/>
  <c r="E135" i="40"/>
  <c r="E115" i="40"/>
  <c r="E112" i="40"/>
  <c r="E128" i="40"/>
  <c r="E117" i="40"/>
  <c r="E111" i="40"/>
  <c r="E114" i="40"/>
  <c r="E130" i="40"/>
  <c r="E126" i="40"/>
  <c r="E113" i="40"/>
  <c r="F119" i="40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V51" i="40" l="1"/>
  <c r="Z51" i="40" s="1"/>
  <c r="U31" i="40"/>
  <c r="U35" i="40"/>
  <c r="U27" i="40"/>
  <c r="W49" i="40"/>
  <c r="V47" i="40"/>
  <c r="Z47" i="40" s="1"/>
  <c r="V55" i="40"/>
  <c r="Z55" i="40" s="1"/>
  <c r="U34" i="40"/>
  <c r="W34" i="40" s="1"/>
  <c r="W48" i="40"/>
  <c r="U29" i="40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V33" i="40"/>
  <c r="W33" i="40" s="1"/>
  <c r="V31" i="40"/>
  <c r="W31" i="40" s="1"/>
  <c r="V29" i="40"/>
  <c r="V27" i="40"/>
  <c r="U55" i="40"/>
  <c r="Y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35" i="40" l="1"/>
  <c r="AA55" i="40"/>
  <c r="U38" i="40"/>
  <c r="W29" i="40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l="1"/>
  <c r="AR41" i="39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<sst xmlns="http://schemas.openxmlformats.org/spreadsheetml/2006/main" count="553" uniqueCount="265">
  <si>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</si>
  <si>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</si>
  <si>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</si>
  <si>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</si>
  <si>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</si>
  <si>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</si>
  <si>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</si>
  <si>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</si>
  <si>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</si>
  <si>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</si>
  <si>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</si>
  <si>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</si>
  <si>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</si>
  <si>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</si>
  <si>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</si>
  <si>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</si>
  <si>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</si>
  <si>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</si>
  <si>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</si>
  <si>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</si>
  <si>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</si>
  <si>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シート名</t>
    <rPh sb="3" eb="4">
      <t>メイ</t>
    </rPh>
    <phoneticPr fontId="17"/>
  </si>
  <si>
    <t>その他</t>
    <rPh sb="2" eb="3">
      <t>タ</t>
    </rPh>
    <phoneticPr fontId="17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</si>
  <si>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</si>
  <si>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</si>
  <si>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</si>
  <si>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</si>
  <si>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</si>
  <si>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</si>
  <si>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</si>
  <si>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</si>
  <si>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</si>
  <si>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</si>
  <si>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</si>
  <si>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</si>
  <si>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</si>
  <si>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</si>
  <si>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</si>
  <si>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</si>
  <si>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</si>
  <si>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</si>
  <si>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</si>
  <si>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</si>
  <si>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</si>
  <si>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</si>
  <si>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7"/>
  </si>
  <si>
    <t>貫流ボイラ</t>
    <rPh sb="0" eb="2">
      <t>カンリュウ</t>
    </rPh>
    <phoneticPr fontId="17"/>
  </si>
  <si>
    <t>2018年</t>
    <rPh sb="4" eb="5">
      <t>ネン</t>
    </rPh>
    <phoneticPr fontId="17"/>
  </si>
  <si>
    <t>強制循環ボイラ</t>
    <rPh sb="0" eb="2">
      <t>キョウセイ</t>
    </rPh>
    <rPh sb="2" eb="4">
      <t>ジュンカン</t>
    </rPh>
    <phoneticPr fontId="17"/>
  </si>
  <si>
    <t>2017年</t>
    <rPh sb="4" eb="5">
      <t>ネン</t>
    </rPh>
    <phoneticPr fontId="17"/>
  </si>
  <si>
    <t>自然循環ボイラ</t>
    <rPh sb="0" eb="2">
      <t>シゼン</t>
    </rPh>
    <rPh sb="2" eb="4">
      <t>ジュンカン</t>
    </rPh>
    <phoneticPr fontId="17"/>
  </si>
  <si>
    <t>2016年</t>
    <rPh sb="4" eb="5">
      <t>ネン</t>
    </rPh>
    <phoneticPr fontId="17"/>
  </si>
  <si>
    <t>煙管ボイラ</t>
    <rPh sb="0" eb="2">
      <t>エンカン</t>
    </rPh>
    <phoneticPr fontId="17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</si>
  <si>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</si>
  <si>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方式</t>
    <rPh sb="0" eb="2">
      <t>ホウシキ</t>
    </rPh>
    <phoneticPr fontId="17"/>
  </si>
  <si>
    <t>年式等</t>
    <rPh sb="0" eb="2">
      <t>ネンシキ</t>
    </rPh>
    <rPh sb="2" eb="3">
      <t>トウ</t>
    </rPh>
    <phoneticPr fontId="17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</si>
  <si>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</si>
  <si>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</si>
  <si>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7"/>
  </si>
  <si>
    <t>2015年</t>
    <rPh sb="4" eb="5">
      <t>ネン</t>
    </rPh>
    <phoneticPr fontId="17"/>
  </si>
  <si>
    <t>炉筒ボイラ</t>
    <rPh sb="0" eb="2">
      <t>ロトウ</t>
    </rPh>
    <phoneticPr fontId="17"/>
  </si>
  <si>
    <t>2014年</t>
    <rPh sb="4" eb="5">
      <t>ネン</t>
    </rPh>
    <phoneticPr fontId="17"/>
  </si>
  <si>
    <t>炉筒煙管ボイラ</t>
    <rPh sb="0" eb="2">
      <t>ロトウ</t>
    </rPh>
    <rPh sb="2" eb="4">
      <t>エンカン</t>
    </rPh>
    <phoneticPr fontId="17"/>
  </si>
  <si>
    <t>2013年</t>
    <rPh sb="4" eb="5">
      <t>ネン</t>
    </rPh>
    <phoneticPr fontId="17"/>
  </si>
  <si>
    <t>立てボイラ</t>
    <rPh sb="0" eb="1">
      <t>タ</t>
    </rPh>
    <phoneticPr fontId="17"/>
  </si>
  <si>
    <t>2012年</t>
    <rPh sb="4" eb="5">
      <t>ネン</t>
    </rPh>
    <phoneticPr fontId="17"/>
  </si>
  <si>
    <t>セクショナルボイラ</t>
    <phoneticPr fontId="17"/>
  </si>
  <si>
    <t>2011年</t>
    <rPh sb="4" eb="5">
      <t>ネン</t>
    </rPh>
    <phoneticPr fontId="17"/>
  </si>
  <si>
    <t>2010年</t>
    <rPh sb="4" eb="5">
      <t>ネン</t>
    </rPh>
    <phoneticPr fontId="17"/>
  </si>
  <si>
    <t>2009年</t>
    <rPh sb="4" eb="5">
      <t>ネン</t>
    </rPh>
    <phoneticPr fontId="17"/>
  </si>
  <si>
    <t>2008年</t>
    <rPh sb="4" eb="5">
      <t>ネン</t>
    </rPh>
    <phoneticPr fontId="17"/>
  </si>
  <si>
    <t>2007年</t>
    <rPh sb="4" eb="5">
      <t>ネン</t>
    </rPh>
    <phoneticPr fontId="17"/>
  </si>
  <si>
    <t>2006年</t>
    <rPh sb="4" eb="5">
      <t>ネン</t>
    </rPh>
    <phoneticPr fontId="17"/>
  </si>
  <si>
    <t>2005年</t>
    <rPh sb="4" eb="5">
      <t>ネン</t>
    </rPh>
    <phoneticPr fontId="17"/>
  </si>
  <si>
    <t>2004年</t>
    <rPh sb="4" eb="5">
      <t>ネン</t>
    </rPh>
    <phoneticPr fontId="17"/>
  </si>
  <si>
    <t>2003年</t>
    <rPh sb="4" eb="5">
      <t>ネン</t>
    </rPh>
    <phoneticPr fontId="17"/>
  </si>
  <si>
    <t>2002年</t>
    <rPh sb="4" eb="5">
      <t>ネン</t>
    </rPh>
    <phoneticPr fontId="17"/>
  </si>
  <si>
    <t>2001年</t>
    <rPh sb="4" eb="5">
      <t>ネン</t>
    </rPh>
    <phoneticPr fontId="17"/>
  </si>
  <si>
    <t>2000年</t>
    <rPh sb="4" eb="5">
      <t>ネン</t>
    </rPh>
    <phoneticPr fontId="17"/>
  </si>
  <si>
    <t>1999年</t>
    <rPh sb="4" eb="5">
      <t>ネン</t>
    </rPh>
    <phoneticPr fontId="17"/>
  </si>
  <si>
    <t>1998年</t>
    <rPh sb="4" eb="5">
      <t>ネン</t>
    </rPh>
    <phoneticPr fontId="17"/>
  </si>
  <si>
    <t>1997年</t>
    <rPh sb="4" eb="5">
      <t>ネン</t>
    </rPh>
    <phoneticPr fontId="17"/>
  </si>
  <si>
    <t>1996年</t>
    <rPh sb="4" eb="5">
      <t>ネン</t>
    </rPh>
    <phoneticPr fontId="17"/>
  </si>
  <si>
    <t>1995年</t>
    <rPh sb="4" eb="5">
      <t>ネン</t>
    </rPh>
    <phoneticPr fontId="17"/>
  </si>
  <si>
    <t>1994年</t>
    <rPh sb="4" eb="5">
      <t>ネン</t>
    </rPh>
    <phoneticPr fontId="17"/>
  </si>
  <si>
    <t>1993年</t>
    <rPh sb="4" eb="5">
      <t>ネン</t>
    </rPh>
    <phoneticPr fontId="17"/>
  </si>
  <si>
    <t>1992年</t>
    <rPh sb="4" eb="5">
      <t>ネン</t>
    </rPh>
    <phoneticPr fontId="17"/>
  </si>
  <si>
    <t>1991年</t>
    <rPh sb="4" eb="5">
      <t>ネン</t>
    </rPh>
    <phoneticPr fontId="17"/>
  </si>
  <si>
    <t>1990年</t>
    <rPh sb="4" eb="5">
      <t>ネン</t>
    </rPh>
    <phoneticPr fontId="17"/>
  </si>
  <si>
    <t>1989年</t>
    <rPh sb="4" eb="5">
      <t>ネン</t>
    </rPh>
    <phoneticPr fontId="17"/>
  </si>
  <si>
    <t>1988年</t>
    <rPh sb="4" eb="5">
      <t>ネン</t>
    </rPh>
    <phoneticPr fontId="17"/>
  </si>
  <si>
    <t>1987年</t>
    <rPh sb="4" eb="5">
      <t>ネン</t>
    </rPh>
    <phoneticPr fontId="17"/>
  </si>
  <si>
    <t>1986年</t>
    <rPh sb="4" eb="5">
      <t>ネン</t>
    </rPh>
    <phoneticPr fontId="17"/>
  </si>
  <si>
    <t>1985年</t>
    <rPh sb="4" eb="5">
      <t>ネン</t>
    </rPh>
    <phoneticPr fontId="17"/>
  </si>
  <si>
    <t>1984年</t>
    <rPh sb="4" eb="5">
      <t>ネン</t>
    </rPh>
    <phoneticPr fontId="17"/>
  </si>
  <si>
    <t>1983年</t>
    <rPh sb="4" eb="5">
      <t>ネン</t>
    </rPh>
    <phoneticPr fontId="17"/>
  </si>
  <si>
    <t>1982年</t>
    <rPh sb="4" eb="5">
      <t>ネン</t>
    </rPh>
    <phoneticPr fontId="17"/>
  </si>
  <si>
    <t>1981年</t>
    <rPh sb="4" eb="5">
      <t>ネン</t>
    </rPh>
    <phoneticPr fontId="17"/>
  </si>
  <si>
    <t>1980年</t>
    <rPh sb="4" eb="5">
      <t>ネン</t>
    </rPh>
    <phoneticPr fontId="17"/>
  </si>
  <si>
    <t>1979年</t>
    <rPh sb="4" eb="5">
      <t>ネン</t>
    </rPh>
    <phoneticPr fontId="17"/>
  </si>
  <si>
    <t>1978年</t>
    <rPh sb="4" eb="5">
      <t>ネン</t>
    </rPh>
    <phoneticPr fontId="17"/>
  </si>
  <si>
    <t>1977年</t>
    <rPh sb="4" eb="5">
      <t>ネン</t>
    </rPh>
    <phoneticPr fontId="17"/>
  </si>
  <si>
    <t>1976年</t>
    <rPh sb="4" eb="5">
      <t>ネン</t>
    </rPh>
    <phoneticPr fontId="17"/>
  </si>
  <si>
    <t>1975年</t>
    <rPh sb="4" eb="5">
      <t>ネン</t>
    </rPh>
    <phoneticPr fontId="17"/>
  </si>
  <si>
    <t>1974年</t>
    <rPh sb="4" eb="5">
      <t>ネン</t>
    </rPh>
    <phoneticPr fontId="17"/>
  </si>
  <si>
    <t>1973年</t>
    <rPh sb="4" eb="5">
      <t>ネン</t>
    </rPh>
    <phoneticPr fontId="17"/>
  </si>
  <si>
    <t>1970年</t>
    <rPh sb="4" eb="5">
      <t>ネン</t>
    </rPh>
    <phoneticPr fontId="17"/>
  </si>
  <si>
    <t>1969年</t>
    <rPh sb="4" eb="5">
      <t>ネン</t>
    </rPh>
    <phoneticPr fontId="17"/>
  </si>
  <si>
    <t>1968年</t>
    <rPh sb="4" eb="5">
      <t>ネン</t>
    </rPh>
    <phoneticPr fontId="17"/>
  </si>
  <si>
    <t>1967年</t>
    <rPh sb="4" eb="5">
      <t>ネン</t>
    </rPh>
    <phoneticPr fontId="17"/>
  </si>
  <si>
    <t>1966年</t>
    <rPh sb="4" eb="5">
      <t>ネン</t>
    </rPh>
    <phoneticPr fontId="17"/>
  </si>
  <si>
    <t>1965年</t>
    <rPh sb="4" eb="5">
      <t>ネン</t>
    </rPh>
    <phoneticPr fontId="17"/>
  </si>
  <si>
    <t>1964年</t>
    <rPh sb="4" eb="5">
      <t>ネン</t>
    </rPh>
    <phoneticPr fontId="17"/>
  </si>
  <si>
    <t>1963年</t>
    <rPh sb="4" eb="5">
      <t>ネン</t>
    </rPh>
    <phoneticPr fontId="17"/>
  </si>
  <si>
    <t>1962年</t>
    <rPh sb="4" eb="5">
      <t>ネン</t>
    </rPh>
    <phoneticPr fontId="17"/>
  </si>
  <si>
    <t>1961年</t>
    <rPh sb="4" eb="5">
      <t>ネン</t>
    </rPh>
    <phoneticPr fontId="17"/>
  </si>
  <si>
    <t>1960年</t>
    <rPh sb="4" eb="5">
      <t>ネン</t>
    </rPh>
    <phoneticPr fontId="17"/>
  </si>
  <si>
    <t>台数</t>
    <rPh sb="0" eb="2">
      <t>ダイスウ</t>
    </rPh>
    <phoneticPr fontId="17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</si>
  <si>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</si>
  <si>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7"/>
  </si>
  <si>
    <t>使用按分</t>
    <rPh sb="0" eb="2">
      <t>シヨウ</t>
    </rPh>
    <rPh sb="2" eb="4">
      <t>アンブン</t>
    </rPh>
    <phoneticPr fontId="17"/>
  </si>
  <si>
    <t>按分合計</t>
    <rPh sb="0" eb="2">
      <t>アンブン</t>
    </rPh>
    <rPh sb="2" eb="4">
      <t>ゴウケイ</t>
    </rPh>
    <phoneticPr fontId="17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</si>
  <si>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</si>
  <si>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7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</si>
  <si>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</si>
  <si>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</si>
  <si>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</si>
  <si>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</si>
  <si>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燃料消費量</t>
    <rPh sb="0" eb="2">
      <t>ネンリョウ</t>
    </rPh>
    <rPh sb="2" eb="5">
      <t>ショウヒリョウ</t>
    </rPh>
    <phoneticPr fontId="17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</si>
  <si>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7"/>
  </si>
  <si>
    <t>単位</t>
    <rPh sb="0" eb="2">
      <t>タンイ</t>
    </rPh>
    <phoneticPr fontId="17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</si>
  <si>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7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</si>
  <si>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7"/>
  </si>
  <si>
    <t>（２）エネルギー使用状況</t>
    <rPh sb="8" eb="10">
      <t>シヨウ</t>
    </rPh>
    <rPh sb="10" eb="12">
      <t>ジョウキョウ</t>
    </rPh>
    <phoneticPr fontId="17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</si>
  <si>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</si>
  <si>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</si>
  <si>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7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</si>
  <si>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7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</si>
  <si>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</si>
  <si>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</si>
  <si>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</si>
  <si>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冷房</t>
    <rPh sb="0" eb="2">
      <t>レイボウ</t>
    </rPh>
    <phoneticPr fontId="4"/>
  </si>
  <si>
    <t>冷房</t>
    <rPh sb="0" eb="2">
      <t>レイボウ</t>
    </rPh>
    <phoneticPr fontId="19"/>
  </si>
  <si>
    <t>暖房</t>
    <rPh sb="0" eb="2">
      <t>ダンボウ</t>
    </rPh>
    <phoneticPr fontId="4"/>
  </si>
  <si>
    <t>暖房</t>
    <rPh sb="0" eb="2">
      <t>ダンボウ</t>
    </rPh>
    <phoneticPr fontId="19"/>
  </si>
  <si>
    <t>県北</t>
    <rPh sb="0" eb="2">
      <t>ケンホク</t>
    </rPh>
    <phoneticPr fontId="19"/>
  </si>
  <si>
    <t>県南</t>
    <rPh sb="0" eb="1">
      <t>ケン</t>
    </rPh>
    <rPh sb="1" eb="2">
      <t>ナン</t>
    </rPh>
    <phoneticPr fontId="19"/>
  </si>
  <si>
    <t>4月</t>
    <rPh sb="1" eb="2">
      <t>ガツ</t>
    </rPh>
    <phoneticPr fontId="19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</si>
  <si>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</si>
  <si>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</si>
  <si>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</si>
  <si>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</si>
  <si>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</si>
  <si>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</si>
  <si>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</si>
  <si>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</si>
  <si>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</si>
  <si>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</si>
  <si>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</si>
  <si>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19"/>
  </si>
  <si>
    <t>ＪＩＳＢ8616</t>
    <phoneticPr fontId="19"/>
  </si>
  <si>
    <t>稼働割合</t>
    <rPh sb="0" eb="2">
      <t>カドウ</t>
    </rPh>
    <rPh sb="2" eb="4">
      <t>ワリアイ</t>
    </rPh>
    <phoneticPr fontId="19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</si>
  <si>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7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</si>
  <si>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7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</si>
  <si>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7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</si>
  <si>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7"/>
  </si>
  <si>
    <t>年平均</t>
    <rPh sb="0" eb="3">
      <t>ネンヘイキン</t>
    </rPh>
    <phoneticPr fontId="17"/>
  </si>
  <si>
    <t>年平均</t>
    <rPh sb="0" eb="1">
      <t>ネン</t>
    </rPh>
    <rPh sb="1" eb="3">
      <t>ヘイキン</t>
    </rPh>
    <phoneticPr fontId="17"/>
  </si>
  <si>
    <t>最大値</t>
    <rPh sb="0" eb="2">
      <t>サイダイ</t>
    </rPh>
    <rPh sb="2" eb="3">
      <t>チ</t>
    </rPh>
    <phoneticPr fontId="17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</si>
  <si>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7"/>
  </si>
  <si>
    <t>平均</t>
    <rPh sb="0" eb="2">
      <t>ヘイキン</t>
    </rPh>
    <phoneticPr fontId="17"/>
  </si>
  <si>
    <t>引用値</t>
    <rPh sb="0" eb="2">
      <t>インヨウ</t>
    </rPh>
    <rPh sb="2" eb="3">
      <t>チ</t>
    </rPh>
    <phoneticPr fontId="17"/>
  </si>
  <si>
    <t>4月</t>
    <rPh sb="1" eb="2">
      <t>ガツ</t>
    </rPh>
    <phoneticPr fontId="17"/>
  </si>
  <si>
    <t>負荷×稼働率</t>
    <rPh sb="0" eb="2">
      <t>フカ</t>
    </rPh>
    <rPh sb="3" eb="5">
      <t>カドウ</t>
    </rPh>
    <rPh sb="5" eb="6">
      <t>リツ</t>
    </rPh>
    <phoneticPr fontId="17"/>
  </si>
  <si>
    <t>採用値１</t>
    <rPh sb="0" eb="2">
      <t>サイヨウ</t>
    </rPh>
    <rPh sb="2" eb="3">
      <t>チ</t>
    </rPh>
    <phoneticPr fontId="17"/>
  </si>
  <si>
    <t>採用値２</t>
    <rPh sb="0" eb="2">
      <t>サイヨウ</t>
    </rPh>
    <rPh sb="2" eb="3">
      <t>チ</t>
    </rPh>
    <phoneticPr fontId="17"/>
  </si>
  <si>
    <t>ＪＩＳＢ8616より</t>
    <phoneticPr fontId="17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</si>
  <si>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</si>
  <si>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</si>
  <si>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</si>
  <si>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</si>
  <si>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</si>
  <si>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19"/>
  </si>
  <si>
    <t>平均COP計数表ｂ</t>
    <rPh sb="0" eb="2">
      <t>ヘイキン</t>
    </rPh>
    <rPh sb="5" eb="7">
      <t>ケイスウ</t>
    </rPh>
    <rPh sb="7" eb="8">
      <t>ピョウ</t>
    </rPh>
    <phoneticPr fontId="19"/>
  </si>
  <si>
    <t>ＩＮＶ</t>
    <phoneticPr fontId="19"/>
  </si>
  <si>
    <t>一定速</t>
    <rPh sb="0" eb="2">
      <t>イッテイ</t>
    </rPh>
    <rPh sb="2" eb="3">
      <t>ソク</t>
    </rPh>
    <phoneticPr fontId="19"/>
  </si>
  <si>
    <t>店舗用</t>
    <rPh sb="0" eb="2">
      <t>テンポ</t>
    </rPh>
    <rPh sb="2" eb="3">
      <t>ヨウ</t>
    </rPh>
    <phoneticPr fontId="19"/>
  </si>
  <si>
    <t>設備用</t>
    <rPh sb="0" eb="2">
      <t>セツビ</t>
    </rPh>
    <rPh sb="2" eb="3">
      <t>ヨウ</t>
    </rPh>
    <phoneticPr fontId="19"/>
  </si>
  <si>
    <t>25%未満</t>
    <rPh sb="3" eb="5">
      <t>ミマン</t>
    </rPh>
    <phoneticPr fontId="19"/>
  </si>
  <si>
    <t>25%以上</t>
    <rPh sb="3" eb="5">
      <t>イジョウ</t>
    </rPh>
    <phoneticPr fontId="19"/>
  </si>
  <si>
    <t>a 冷房</t>
    <rPh sb="2" eb="4">
      <t>レイボウ</t>
    </rPh>
    <phoneticPr fontId="19"/>
  </si>
  <si>
    <t>a 暖房</t>
    <rPh sb="2" eb="3">
      <t>ダン</t>
    </rPh>
    <phoneticPr fontId="19"/>
  </si>
  <si>
    <t>b　冷房</t>
    <rPh sb="2" eb="4">
      <t>レイボウ</t>
    </rPh>
    <phoneticPr fontId="19"/>
  </si>
  <si>
    <t>ｂ　暖房</t>
    <rPh sb="2" eb="4">
      <t>ダンボウ</t>
    </rPh>
    <phoneticPr fontId="19"/>
  </si>
  <si>
    <t>y = a x + b</t>
    <phoneticPr fontId="17"/>
  </si>
  <si>
    <t>INV</t>
  </si>
  <si>
    <t>INV</t>
    <phoneticPr fontId="17"/>
  </si>
  <si>
    <t>一定速</t>
    <rPh sb="0" eb="2">
      <t>イッテイ</t>
    </rPh>
    <rPh sb="2" eb="3">
      <t>ソク</t>
    </rPh>
    <phoneticPr fontId="17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</si>
  <si>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7"/>
  </si>
  <si>
    <t>平均COP計数表b</t>
    <rPh sb="0" eb="2">
      <t>ヘイキン</t>
    </rPh>
    <rPh sb="5" eb="7">
      <t>ケイスウ</t>
    </rPh>
    <rPh sb="7" eb="8">
      <t>ピョウ</t>
    </rPh>
    <phoneticPr fontId="19"/>
  </si>
  <si>
    <t>COP補正</t>
    <rPh sb="3" eb="5">
      <t>ホセイ</t>
    </rPh>
    <phoneticPr fontId="17"/>
  </si>
  <si>
    <t>1995年以前</t>
    <rPh sb="4" eb="5">
      <t>ネン</t>
    </rPh>
    <rPh sb="5" eb="7">
      <t>イゼン</t>
    </rPh>
    <phoneticPr fontId="17"/>
  </si>
  <si>
    <t>取得値</t>
    <rPh sb="0" eb="2">
      <t>シュトク</t>
    </rPh>
    <rPh sb="2" eb="3">
      <t>トクネ</t>
    </rPh>
    <phoneticPr fontId="17"/>
  </si>
  <si>
    <t>冷房</t>
    <rPh sb="0" eb="2">
      <t>レイボウ</t>
    </rPh>
    <phoneticPr fontId="17"/>
  </si>
  <si>
    <t>暖房</t>
    <rPh sb="0" eb="2">
      <t>ダンボウ</t>
    </rPh>
    <phoneticPr fontId="17"/>
  </si>
  <si>
    <t>冷暖房平均</t>
    <rPh sb="0" eb="3">
      <t>レイダンボウ</t>
    </rPh>
    <rPh sb="3" eb="5">
      <t>ヘイキン</t>
    </rPh>
    <phoneticPr fontId="17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</si>
  <si>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</si>
  <si>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7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</si>
  <si>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</si>
  <si>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</si>
  <si>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</si>
  <si>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</si>
  <si>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</si>
  <si>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</si>
  <si>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</si>
  <si>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</si>
  <si>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</si>
  <si>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</si>
  <si>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</si>
  <si>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</si>
  <si>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</si>
  <si>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</si>
  <si>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</si>
  <si>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</si>
  <si>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</si>
  <si>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7"/>
  </si>
  <si>
    <t>※</t>
    <phoneticPr fontId="17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</si>
  <si>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</si>
  <si>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</si>
  <si>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</si>
  <si>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</si>
  <si>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</si>
  <si>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</si>
  <si>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（Ａ）</t>
    <phoneticPr fontId="4"/>
  </si>
  <si>
    <t>（Ｂ）</t>
    <phoneticPr fontId="4"/>
  </si>
  <si>
    <t>（Ａ + Ｂ）</t>
    <phoneticPr fontId="4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</si>
  <si>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</si>
  <si>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既存設備移設費</t>
    <rPh sb="0" eb="2">
      <t>キソン</t>
    </rPh>
    <rPh sb="2" eb="4">
      <t>セツビ</t>
    </rPh>
    <rPh sb="4" eb="6">
      <t>イセツ</t>
    </rPh>
    <rPh sb="6" eb="7">
      <t>ヒ</t>
    </rPh>
    <phoneticPr fontId="4"/>
  </si>
  <si>
    <t>Ａ１</t>
    <phoneticPr fontId="4"/>
  </si>
  <si>
    <t>Ａ２</t>
    <phoneticPr fontId="4"/>
  </si>
  <si>
    <t>いずれか
低い額</t>
    <rPh sb="5" eb="6">
      <t>ヒク</t>
    </rPh>
    <rPh sb="7" eb="8">
      <t>ガク</t>
    </rPh>
    <phoneticPr fontId="4"/>
  </si>
  <si>
    <t>上限額</t>
    <rPh sb="0" eb="3">
      <t>ジョウゲンガク</t>
    </rPh>
    <phoneticPr fontId="4"/>
  </si>
  <si>
    <t>Ｂ１</t>
    <phoneticPr fontId="4"/>
  </si>
  <si>
    <t>Ｂ２</t>
    <phoneticPr fontId="4"/>
  </si>
  <si>
    <t>Ｃ１</t>
    <phoneticPr fontId="4"/>
  </si>
  <si>
    <t>Ｃ２</t>
    <phoneticPr fontId="4"/>
  </si>
  <si>
    <t>＋</t>
    <phoneticPr fontId="4"/>
  </si>
  <si>
    <t>（４）補助金申請予定額</t>
    <rPh sb="3" eb="6">
      <t>ホジョキン</t>
    </rPh>
    <rPh sb="6" eb="8">
      <t>シンセイ</t>
    </rPh>
    <rPh sb="8" eb="10">
      <t>ヨテイ</t>
    </rPh>
    <rPh sb="10" eb="11">
      <t>ガク</t>
    </rPh>
    <phoneticPr fontId="4"/>
  </si>
  <si>
    <t>　Ｃ１及びＣ２のうち、いずれか低い額</t>
    <rPh sb="3" eb="4">
      <t>オヨ</t>
    </rPh>
    <rPh sb="15" eb="16">
      <t>ヒク</t>
    </rPh>
    <rPh sb="17" eb="18">
      <t>ガク</t>
    </rPh>
    <phoneticPr fontId="4"/>
  </si>
  <si>
    <t>再生可能エネルギー設備導入以外　計</t>
    <rPh sb="0" eb="2">
      <t>サイセイ</t>
    </rPh>
    <rPh sb="2" eb="4">
      <t>カノウ</t>
    </rPh>
    <rPh sb="9" eb="11">
      <t>セツビ</t>
    </rPh>
    <rPh sb="11" eb="13">
      <t>ドウニュウ</t>
    </rPh>
    <rPh sb="13" eb="15">
      <t>イガイ</t>
    </rPh>
    <rPh sb="16" eb="17">
      <t>ケイ</t>
    </rPh>
    <phoneticPr fontId="4"/>
  </si>
  <si>
    <t>太陽光パネル</t>
    <rPh sb="0" eb="3">
      <t>タイヨウコウ</t>
    </rPh>
    <phoneticPr fontId="17"/>
  </si>
  <si>
    <t>パワコン</t>
    <phoneticPr fontId="17"/>
  </si>
  <si>
    <t>蓄電池</t>
    <rPh sb="0" eb="3">
      <t>チクデンチ</t>
    </rPh>
    <phoneticPr fontId="17"/>
  </si>
  <si>
    <t>再生可能エネルギー設備導入　計</t>
    <rPh sb="0" eb="2">
      <t>サイセイ</t>
    </rPh>
    <rPh sb="2" eb="4">
      <t>カノウ</t>
    </rPh>
    <rPh sb="9" eb="11">
      <t>セツビ</t>
    </rPh>
    <rPh sb="11" eb="13">
      <t>ドウニュウ</t>
    </rPh>
    <rPh sb="14" eb="15">
      <t>ケイ</t>
    </rPh>
    <phoneticPr fontId="4"/>
  </si>
  <si>
    <t>（１）再生可能エネルギー設備導入以外（Ａ）</t>
    <rPh sb="3" eb="5">
      <t>サイセイ</t>
    </rPh>
    <rPh sb="5" eb="7">
      <t>カノウ</t>
    </rPh>
    <rPh sb="12" eb="14">
      <t>セツビ</t>
    </rPh>
    <rPh sb="14" eb="16">
      <t>ドウニュウ</t>
    </rPh>
    <rPh sb="16" eb="18">
      <t>イガイ</t>
    </rPh>
    <phoneticPr fontId="4"/>
  </si>
  <si>
    <t>（２）再生可能エネルギー設備（Ｂ）</t>
    <rPh sb="3" eb="5">
      <t>サイセイ</t>
    </rPh>
    <rPh sb="5" eb="7">
      <t>カノウ</t>
    </rPh>
    <rPh sb="12" eb="14">
      <t>セツビ</t>
    </rPh>
    <phoneticPr fontId="4"/>
  </si>
  <si>
    <t>再生可能エネルギー設備導入以外</t>
    <rPh sb="0" eb="2">
      <t>サイセイ</t>
    </rPh>
    <rPh sb="2" eb="4">
      <t>カノウ</t>
    </rPh>
    <rPh sb="9" eb="11">
      <t>セツビ</t>
    </rPh>
    <rPh sb="11" eb="13">
      <t>ドウニュウ</t>
    </rPh>
    <rPh sb="13" eb="15">
      <t>イガイ</t>
    </rPh>
    <phoneticPr fontId="4"/>
  </si>
  <si>
    <t>再生可能エネルギー設備</t>
    <rPh sb="0" eb="2">
      <t>サイセイ</t>
    </rPh>
    <rPh sb="2" eb="4">
      <t>カノウ</t>
    </rPh>
    <rPh sb="9" eb="11">
      <t>セツビ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</si>
  <si>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</si>
  <si>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</si>
  <si>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（３）　Ａ＋Ｂ</t>
    <phoneticPr fontId="4"/>
  </si>
  <si>
    <t>交付決定額</t>
    <rPh sb="0" eb="2">
      <t>コウフ</t>
    </rPh>
    <rPh sb="2" eb="5">
      <t>ケッテイガク</t>
    </rPh>
    <phoneticPr fontId="4"/>
  </si>
  <si>
    <t>変更後の事業費内訳</t>
    <rPh sb="0" eb="3">
      <t>ヘンコウゴ</t>
    </rPh>
    <rPh sb="4" eb="7">
      <t>ジギョウヒ</t>
    </rPh>
    <rPh sb="7" eb="9">
      <t>ウチワケ</t>
    </rPh>
    <phoneticPr fontId="4"/>
  </si>
  <si>
    <t>〇変更後の見積書をもとに記載してください（変更前との差額ではありません）。</t>
    <rPh sb="1" eb="4">
      <t>ヘンコウゴ</t>
    </rPh>
    <rPh sb="5" eb="8">
      <t>ミツモリショ</t>
    </rPh>
    <rPh sb="12" eb="14">
      <t>キサイ</t>
    </rPh>
    <rPh sb="21" eb="24">
      <t>ヘンコウマエ</t>
    </rPh>
    <rPh sb="26" eb="28">
      <t>サガク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</si>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</sst>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0.0000_ "/>
    <numFmt numFmtId="179" formatCode="#,##0.00_);[Red]\(#,##0.00\)"/>
    <numFmt numFmtId="180" formatCode="0.0"/>
    <numFmt numFmtId="181" formatCode="0.0%"/>
    <numFmt numFmtId="182" formatCode="0.000"/>
    <numFmt numFmtId="183" formatCode="0.0000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2" xfId="0" applyFont="1" applyBorder="1" applyProtection="1">
      <alignment vertical="center"/>
      <protection hidden="1"/>
    </xf>
    <xf numFmtId="0" fontId="10" fillId="0" borderId="6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177" fontId="12" fillId="0" borderId="0" xfId="0" applyNumberFormat="1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Protection="1">
      <alignment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4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8" fontId="10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0" fillId="0" borderId="1" xfId="0" applyFont="1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23" fillId="0" borderId="3" xfId="0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49" fontId="10" fillId="0" borderId="0" xfId="0" applyNumberFormat="1" applyFont="1" applyAlignment="1" applyProtection="1">
      <alignment horizontal="left" vertical="center"/>
      <protection hidden="1"/>
    </xf>
    <xf numFmtId="179" fontId="10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179" fontId="10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1" fontId="0" fillId="9" borderId="7" xfId="0" applyNumberFormat="1" applyFill="1" applyBorder="1">
      <alignment vertical="center"/>
    </xf>
    <xf numFmtId="181" fontId="0" fillId="5" borderId="7" xfId="1" applyNumberFormat="1" applyFont="1" applyFill="1" applyBorder="1" applyProtection="1">
      <alignment vertical="center"/>
    </xf>
    <xf numFmtId="181" fontId="0" fillId="9" borderId="0" xfId="0" applyNumberFormat="1" applyFill="1">
      <alignment vertical="center"/>
    </xf>
    <xf numFmtId="181" fontId="0" fillId="5" borderId="0" xfId="1" applyNumberFormat="1" applyFont="1" applyFill="1" applyProtection="1">
      <alignment vertical="center"/>
    </xf>
    <xf numFmtId="181" fontId="0" fillId="10" borderId="0" xfId="0" applyNumberFormat="1" applyFill="1">
      <alignment vertical="center"/>
    </xf>
    <xf numFmtId="181" fontId="0" fillId="0" borderId="0" xfId="1" applyNumberFormat="1" applyFont="1">
      <alignment vertical="center"/>
    </xf>
    <xf numFmtId="181" fontId="0" fillId="5" borderId="0" xfId="1" applyNumberFormat="1" applyFont="1" applyFill="1">
      <alignment vertical="center"/>
    </xf>
    <xf numFmtId="181" fontId="0" fillId="9" borderId="0" xfId="1" applyNumberFormat="1" applyFont="1" applyFill="1">
      <alignment vertical="center"/>
    </xf>
    <xf numFmtId="181" fontId="0" fillId="1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1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1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2" fontId="0" fillId="0" borderId="7" xfId="0" applyNumberFormat="1" applyBorder="1">
      <alignment vertical="center"/>
    </xf>
    <xf numFmtId="180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9" fontId="0" fillId="0" borderId="60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2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3" fillId="0" borderId="1" xfId="0" applyFont="1" applyBorder="1" applyAlignment="1" applyProtection="1">
      <alignment horizontal="right" vertical="center"/>
      <protection hidden="1"/>
    </xf>
    <xf numFmtId="0" fontId="10" fillId="0" borderId="1" xfId="2" applyNumberFormat="1" applyFont="1" applyBorder="1" applyAlignment="1" applyProtection="1">
      <alignment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176" fontId="12" fillId="0" borderId="0" xfId="0" applyNumberFormat="1" applyFont="1" applyAlignment="1" applyProtection="1">
      <alignment horizontal="center" vertical="center"/>
      <protection hidden="1"/>
    </xf>
    <xf numFmtId="12" fontId="12" fillId="0" borderId="0" xfId="0" applyNumberFormat="1" applyFont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176" fontId="12" fillId="0" borderId="8" xfId="0" applyNumberFormat="1" applyFont="1" applyBorder="1" applyAlignment="1" applyProtection="1">
      <alignment horizontal="center" vertical="center"/>
      <protection hidden="1"/>
    </xf>
    <xf numFmtId="176" fontId="12" fillId="0" borderId="1" xfId="0" applyNumberFormat="1" applyFont="1" applyBorder="1" applyAlignment="1" applyProtection="1">
      <alignment horizontal="center" vertical="center"/>
      <protection hidden="1"/>
    </xf>
    <xf numFmtId="176" fontId="12" fillId="0" borderId="9" xfId="0" applyNumberFormat="1" applyFont="1" applyBorder="1" applyAlignment="1" applyProtection="1">
      <alignment horizontal="center" vertical="center"/>
      <protection hidden="1"/>
    </xf>
    <xf numFmtId="176" fontId="12" fillId="0" borderId="6" xfId="0" applyNumberFormat="1" applyFont="1" applyBorder="1" applyAlignment="1" applyProtection="1">
      <alignment horizontal="center" vertical="center"/>
      <protection hidden="1"/>
    </xf>
    <xf numFmtId="176" fontId="12" fillId="0" borderId="3" xfId="0" applyNumberFormat="1" applyFont="1" applyBorder="1" applyAlignment="1" applyProtection="1">
      <alignment horizontal="center" vertical="center"/>
      <protection hidden="1"/>
    </xf>
    <xf numFmtId="176" fontId="12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12" fillId="0" borderId="7" xfId="0" applyNumberFormat="1" applyFont="1" applyBorder="1" applyAlignment="1" applyProtection="1">
      <alignment horizontal="center" vertical="center"/>
      <protection hidden="1"/>
    </xf>
    <xf numFmtId="176" fontId="12" fillId="0" borderId="21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38" fontId="12" fillId="0" borderId="0" xfId="2" applyFont="1" applyBorder="1" applyAlignment="1" applyProtection="1">
      <alignment horizontal="center" vertical="center"/>
      <protection hidden="1"/>
    </xf>
    <xf numFmtId="176" fontId="12" fillId="7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2" fontId="12" fillId="0" borderId="21" xfId="0" applyNumberFormat="1" applyFont="1" applyBorder="1" applyAlignment="1" applyProtection="1">
      <alignment horizontal="center" vertical="center"/>
      <protection hidden="1"/>
    </xf>
    <xf numFmtId="12" fontId="12" fillId="0" borderId="29" xfId="0" applyNumberFormat="1" applyFont="1" applyBorder="1" applyAlignment="1" applyProtection="1">
      <alignment horizontal="center" vertical="center"/>
      <protection hidden="1"/>
    </xf>
    <xf numFmtId="12" fontId="12" fillId="0" borderId="20" xfId="0" applyNumberFormat="1" applyFont="1" applyBorder="1" applyAlignment="1" applyProtection="1">
      <alignment horizontal="center" vertical="center"/>
      <protection hidden="1"/>
    </xf>
    <xf numFmtId="0" fontId="28" fillId="0" borderId="42" xfId="0" applyFont="1" applyBorder="1" applyAlignment="1" applyProtection="1">
      <alignment horizontal="center" vertical="center"/>
      <protection hidden="1"/>
    </xf>
    <xf numFmtId="0" fontId="33" fillId="0" borderId="42" xfId="0" applyFont="1" applyBorder="1" applyAlignment="1" applyProtection="1">
      <alignment horizontal="left" vertical="center" shrinkToFit="1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176" fontId="10" fillId="3" borderId="16" xfId="0" applyNumberFormat="1" applyFont="1" applyFill="1" applyBorder="1" applyAlignment="1" applyProtection="1">
      <alignment horizontal="center" vertical="center"/>
      <protection hidden="1"/>
    </xf>
    <xf numFmtId="176" fontId="10" fillId="3" borderId="41" xfId="0" applyNumberFormat="1" applyFont="1" applyFill="1" applyBorder="1" applyAlignment="1" applyProtection="1">
      <alignment horizontal="center" vertical="center"/>
      <protection hidden="1"/>
    </xf>
    <xf numFmtId="176" fontId="10" fillId="3" borderId="17" xfId="0" applyNumberFormat="1" applyFont="1" applyFill="1" applyBorder="1" applyAlignment="1" applyProtection="1">
      <alignment horizontal="center" vertical="center"/>
      <protection hidden="1"/>
    </xf>
    <xf numFmtId="176" fontId="10" fillId="0" borderId="18" xfId="0" applyNumberFormat="1" applyFont="1" applyBorder="1" applyAlignment="1" applyProtection="1">
      <alignment horizontal="right" vertical="center"/>
      <protection hidden="1"/>
    </xf>
    <xf numFmtId="176" fontId="10" fillId="0" borderId="39" xfId="0" applyNumberFormat="1" applyFont="1" applyBorder="1" applyAlignment="1" applyProtection="1">
      <alignment horizontal="right" vertical="center"/>
      <protection hidden="1"/>
    </xf>
    <xf numFmtId="0" fontId="32" fillId="0" borderId="22" xfId="0" applyFont="1" applyBorder="1" applyAlignment="1" applyProtection="1">
      <alignment horizontal="center"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176" fontId="10" fillId="3" borderId="14" xfId="0" applyNumberFormat="1" applyFont="1" applyFill="1" applyBorder="1" applyAlignment="1" applyProtection="1">
      <alignment horizontal="center" vertical="center"/>
      <protection hidden="1"/>
    </xf>
    <xf numFmtId="176" fontId="10" fillId="3" borderId="12" xfId="0" applyNumberFormat="1" applyFont="1" applyFill="1" applyBorder="1" applyAlignment="1" applyProtection="1">
      <alignment horizontal="center" vertical="center"/>
      <protection hidden="1"/>
    </xf>
    <xf numFmtId="176" fontId="10" fillId="3" borderId="13" xfId="0" applyNumberFormat="1" applyFont="1" applyFill="1" applyBorder="1" applyAlignment="1" applyProtection="1">
      <alignment horizontal="center" vertical="center"/>
      <protection hidden="1"/>
    </xf>
    <xf numFmtId="176" fontId="10" fillId="0" borderId="15" xfId="0" applyNumberFormat="1" applyFont="1" applyBorder="1" applyAlignment="1" applyProtection="1">
      <alignment horizontal="right" vertical="center"/>
      <protection hidden="1"/>
    </xf>
    <xf numFmtId="176" fontId="10" fillId="0" borderId="40" xfId="0" applyNumberFormat="1" applyFont="1" applyBorder="1" applyAlignment="1" applyProtection="1">
      <alignment horizontal="right" vertical="center"/>
      <protection hidden="1"/>
    </xf>
    <xf numFmtId="176" fontId="10" fillId="12" borderId="31" xfId="0" applyNumberFormat="1" applyFont="1" applyFill="1" applyBorder="1" applyAlignment="1" applyProtection="1">
      <alignment horizontal="right" vertical="center"/>
      <protection hidden="1"/>
    </xf>
    <xf numFmtId="176" fontId="10" fillId="12" borderId="74" xfId="0" applyNumberFormat="1" applyFont="1" applyFill="1" applyBorder="1" applyAlignment="1" applyProtection="1">
      <alignment horizontal="right" vertical="center"/>
      <protection hidden="1"/>
    </xf>
    <xf numFmtId="0" fontId="32" fillId="0" borderId="46" xfId="0" applyFont="1" applyBorder="1" applyAlignment="1" applyProtection="1">
      <alignment horizontal="center" vertical="center"/>
      <protection hidden="1"/>
    </xf>
    <xf numFmtId="0" fontId="32" fillId="0" borderId="47" xfId="0" applyFont="1" applyBorder="1" applyAlignment="1" applyProtection="1">
      <alignment horizontal="center" vertical="center"/>
      <protection hidden="1"/>
    </xf>
    <xf numFmtId="176" fontId="10" fillId="0" borderId="26" xfId="0" applyNumberFormat="1" applyFont="1" applyBorder="1" applyAlignment="1" applyProtection="1">
      <alignment horizontal="center" vertical="center"/>
      <protection locked="0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176" fontId="10" fillId="0" borderId="73" xfId="0" applyNumberFormat="1" applyFont="1" applyBorder="1" applyAlignment="1" applyProtection="1">
      <alignment horizontal="center" vertical="center"/>
      <protection locked="0"/>
    </xf>
    <xf numFmtId="176" fontId="10" fillId="0" borderId="75" xfId="0" applyNumberFormat="1" applyFont="1" applyBorder="1" applyAlignment="1" applyProtection="1">
      <alignment horizontal="right" vertical="center"/>
      <protection hidden="1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176" fontId="10" fillId="0" borderId="26" xfId="0" applyNumberFormat="1" applyFont="1" applyBorder="1" applyAlignment="1" applyProtection="1">
      <alignment horizontal="right" vertical="center"/>
      <protection hidden="1"/>
    </xf>
    <xf numFmtId="176" fontId="10" fillId="0" borderId="32" xfId="0" applyNumberFormat="1" applyFont="1" applyBorder="1" applyAlignment="1" applyProtection="1">
      <alignment horizontal="right" vertical="center"/>
      <protection hidden="1"/>
    </xf>
    <xf numFmtId="0" fontId="32" fillId="0" borderId="49" xfId="0" applyFont="1" applyBorder="1" applyAlignment="1" applyProtection="1">
      <alignment horizontal="center" vertical="center"/>
      <protection hidden="1"/>
    </xf>
    <xf numFmtId="0" fontId="32" fillId="0" borderId="36" xfId="0" applyFont="1" applyBorder="1" applyAlignment="1" applyProtection="1">
      <alignment horizontal="center" vertical="center"/>
      <protection hidden="1"/>
    </xf>
    <xf numFmtId="176" fontId="10" fillId="3" borderId="35" xfId="0" applyNumberFormat="1" applyFont="1" applyFill="1" applyBorder="1" applyAlignment="1" applyProtection="1">
      <alignment horizontal="center" vertical="center"/>
      <protection hidden="1"/>
    </xf>
    <xf numFmtId="176" fontId="10" fillId="3" borderId="36" xfId="0" applyNumberFormat="1" applyFont="1" applyFill="1" applyBorder="1" applyAlignment="1" applyProtection="1">
      <alignment horizontal="center" vertical="center"/>
      <protection hidden="1"/>
    </xf>
    <xf numFmtId="176" fontId="10" fillId="3" borderId="37" xfId="0" applyNumberFormat="1" applyFont="1" applyFill="1" applyBorder="1" applyAlignment="1" applyProtection="1">
      <alignment horizontal="center" vertical="center"/>
      <protection hidden="1"/>
    </xf>
    <xf numFmtId="176" fontId="10" fillId="0" borderId="33" xfId="0" applyNumberFormat="1" applyFont="1" applyBorder="1" applyAlignment="1" applyProtection="1">
      <alignment horizontal="right" vertical="center"/>
      <protection hidden="1"/>
    </xf>
    <xf numFmtId="176" fontId="10" fillId="0" borderId="34" xfId="0" applyNumberFormat="1" applyFont="1" applyBorder="1" applyAlignment="1" applyProtection="1">
      <alignment horizontal="right" vertical="center"/>
      <protection hidden="1"/>
    </xf>
    <xf numFmtId="0" fontId="31" fillId="0" borderId="44" xfId="0" applyFont="1" applyBorder="1" applyAlignment="1" applyProtection="1">
      <alignment horizontal="center" vertical="center" wrapText="1"/>
      <protection hidden="1"/>
    </xf>
    <xf numFmtId="0" fontId="31" fillId="0" borderId="80" xfId="0" applyFont="1" applyBorder="1" applyAlignment="1" applyProtection="1">
      <alignment horizontal="center" vertical="center" wrapText="1"/>
      <protection hidden="1"/>
    </xf>
    <xf numFmtId="0" fontId="31" fillId="0" borderId="30" xfId="0" applyFont="1" applyBorder="1" applyAlignment="1" applyProtection="1">
      <alignment horizontal="center" vertical="center" wrapText="1"/>
      <protection hidden="1"/>
    </xf>
    <xf numFmtId="0" fontId="32" fillId="12" borderId="48" xfId="0" applyFont="1" applyFill="1" applyBorder="1" applyAlignment="1" applyProtection="1">
      <alignment horizontal="center" vertical="center"/>
      <protection hidden="1"/>
    </xf>
    <xf numFmtId="176" fontId="10" fillId="3" borderId="19" xfId="0" applyNumberFormat="1" applyFont="1" applyFill="1" applyBorder="1" applyAlignment="1" applyProtection="1">
      <alignment horizontal="center" vertical="center"/>
      <protection hidden="1"/>
    </xf>
    <xf numFmtId="176" fontId="10" fillId="3" borderId="31" xfId="0" applyNumberFormat="1" applyFont="1" applyFill="1" applyBorder="1" applyAlignment="1" applyProtection="1">
      <alignment horizontal="center" vertical="center"/>
      <protection hidden="1"/>
    </xf>
    <xf numFmtId="176" fontId="10" fillId="0" borderId="7" xfId="0" applyNumberFormat="1" applyFont="1" applyBorder="1" applyAlignment="1" applyProtection="1">
      <alignment horizontal="right" vertical="center"/>
      <protection hidden="1"/>
    </xf>
    <xf numFmtId="176" fontId="10" fillId="0" borderId="25" xfId="0" applyNumberFormat="1" applyFont="1" applyBorder="1" applyAlignment="1" applyProtection="1">
      <alignment horizontal="right" vertical="center"/>
      <protection hidden="1"/>
    </xf>
    <xf numFmtId="0" fontId="32" fillId="0" borderId="21" xfId="0" applyFont="1" applyBorder="1" applyAlignment="1" applyProtection="1">
      <alignment horizontal="center" vertical="center" shrinkToFit="1"/>
      <protection hidden="1"/>
    </xf>
    <xf numFmtId="0" fontId="32" fillId="0" borderId="29" xfId="0" applyFont="1" applyBorder="1" applyAlignment="1" applyProtection="1">
      <alignment horizontal="center" vertical="center" shrinkToFit="1"/>
      <protection hidden="1"/>
    </xf>
    <xf numFmtId="176" fontId="10" fillId="0" borderId="28" xfId="0" applyNumberFormat="1" applyFont="1" applyBorder="1" applyAlignment="1" applyProtection="1">
      <alignment horizontal="center" vertical="center"/>
      <protection locked="0"/>
    </xf>
    <xf numFmtId="176" fontId="10" fillId="0" borderId="21" xfId="0" applyNumberFormat="1" applyFont="1" applyBorder="1" applyAlignment="1" applyProtection="1">
      <alignment horizontal="center" vertical="center"/>
      <protection locked="0"/>
    </xf>
    <xf numFmtId="176" fontId="10" fillId="0" borderId="20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right" vertical="center"/>
      <protection locked="0"/>
    </xf>
    <xf numFmtId="176" fontId="10" fillId="0" borderId="78" xfId="0" applyNumberFormat="1" applyFont="1" applyBorder="1" applyAlignment="1" applyProtection="1">
      <alignment horizontal="right" vertical="center"/>
      <protection hidden="1"/>
    </xf>
    <xf numFmtId="176" fontId="10" fillId="0" borderId="79" xfId="0" applyNumberFormat="1" applyFont="1" applyBorder="1" applyAlignment="1" applyProtection="1">
      <alignment horizontal="right" vertical="center"/>
      <protection hidden="1"/>
    </xf>
    <xf numFmtId="0" fontId="32" fillId="0" borderId="21" xfId="0" applyFont="1" applyBorder="1" applyAlignment="1" applyProtection="1">
      <alignment horizontal="center" vertical="center"/>
      <protection hidden="1"/>
    </xf>
    <xf numFmtId="176" fontId="10" fillId="0" borderId="19" xfId="0" applyNumberFormat="1" applyFont="1" applyBorder="1" applyAlignment="1" applyProtection="1">
      <alignment horizontal="right" vertical="center"/>
      <protection hidden="1"/>
    </xf>
    <xf numFmtId="0" fontId="32" fillId="0" borderId="16" xfId="0" applyFont="1" applyBorder="1" applyAlignment="1" applyProtection="1">
      <alignment horizontal="center" vertical="center"/>
      <protection hidden="1"/>
    </xf>
    <xf numFmtId="0" fontId="32" fillId="0" borderId="41" xfId="0" applyFont="1" applyBorder="1" applyAlignment="1" applyProtection="1">
      <alignment horizontal="center" vertical="center"/>
      <protection hidden="1"/>
    </xf>
    <xf numFmtId="176" fontId="10" fillId="0" borderId="18" xfId="0" applyNumberFormat="1" applyFont="1" applyBorder="1" applyAlignment="1" applyProtection="1">
      <alignment horizontal="right" vertical="center"/>
      <protection locked="0"/>
    </xf>
    <xf numFmtId="176" fontId="10" fillId="12" borderId="31" xfId="0" applyNumberFormat="1" applyFont="1" applyFill="1" applyBorder="1" applyAlignment="1" applyProtection="1">
      <alignment horizontal="center" vertical="center"/>
      <protection hidden="1"/>
    </xf>
    <xf numFmtId="0" fontId="32" fillId="12" borderId="46" xfId="0" applyFont="1" applyFill="1" applyBorder="1" applyAlignment="1" applyProtection="1">
      <alignment horizontal="center" vertical="center" shrinkToFit="1"/>
      <protection hidden="1"/>
    </xf>
    <xf numFmtId="0" fontId="32" fillId="12" borderId="47" xfId="0" applyFont="1" applyFill="1" applyBorder="1" applyAlignment="1" applyProtection="1">
      <alignment horizontal="center" vertical="center" shrinkToFit="1"/>
      <protection hidden="1"/>
    </xf>
    <xf numFmtId="176" fontId="10" fillId="12" borderId="46" xfId="0" applyNumberFormat="1" applyFont="1" applyFill="1" applyBorder="1" applyAlignment="1" applyProtection="1">
      <alignment horizontal="center" vertical="center"/>
      <protection hidden="1"/>
    </xf>
    <xf numFmtId="176" fontId="10" fillId="12" borderId="47" xfId="0" applyNumberFormat="1" applyFont="1" applyFill="1" applyBorder="1" applyAlignment="1" applyProtection="1">
      <alignment horizontal="center" vertical="center"/>
      <protection hidden="1"/>
    </xf>
    <xf numFmtId="176" fontId="10" fillId="12" borderId="73" xfId="0" applyNumberFormat="1" applyFont="1" applyFill="1" applyBorder="1" applyAlignment="1" applyProtection="1">
      <alignment horizontal="center" vertical="center"/>
      <protection hidden="1"/>
    </xf>
    <xf numFmtId="176" fontId="10" fillId="12" borderId="26" xfId="0" applyNumberFormat="1" applyFont="1" applyFill="1" applyBorder="1" applyAlignment="1" applyProtection="1">
      <alignment horizontal="right" vertical="center"/>
      <protection hidden="1"/>
    </xf>
    <xf numFmtId="176" fontId="10" fillId="12" borderId="32" xfId="0" applyNumberFormat="1" applyFont="1" applyFill="1" applyBorder="1" applyAlignment="1" applyProtection="1">
      <alignment horizontal="right" vertical="center"/>
      <protection hidden="1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6" fontId="10" fillId="0" borderId="21" xfId="0" applyNumberFormat="1" applyFont="1" applyBorder="1" applyAlignment="1" applyProtection="1">
      <alignment horizontal="right" vertical="center"/>
      <protection hidden="1"/>
    </xf>
    <xf numFmtId="176" fontId="10" fillId="0" borderId="29" xfId="0" applyNumberFormat="1" applyFont="1" applyBorder="1" applyAlignment="1" applyProtection="1">
      <alignment horizontal="right" vertical="center"/>
      <protection hidden="1"/>
    </xf>
    <xf numFmtId="176" fontId="10" fillId="0" borderId="57" xfId="0" applyNumberFormat="1" applyFont="1" applyBorder="1" applyAlignment="1" applyProtection="1">
      <alignment horizontal="right" vertical="center"/>
      <protection hidden="1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Protection="1">
      <alignment vertical="center"/>
      <protection locked="0"/>
    </xf>
    <xf numFmtId="0" fontId="32" fillId="0" borderId="29" xfId="0" applyFont="1" applyBorder="1" applyProtection="1">
      <alignment vertical="center"/>
      <protection locked="0"/>
    </xf>
    <xf numFmtId="0" fontId="32" fillId="0" borderId="16" xfId="0" applyFont="1" applyBorder="1" applyProtection="1">
      <alignment vertical="center"/>
      <protection locked="0"/>
    </xf>
    <xf numFmtId="0" fontId="32" fillId="0" borderId="41" xfId="0" applyFont="1" applyBorder="1" applyProtection="1">
      <alignment vertical="center"/>
      <protection locked="0"/>
    </xf>
    <xf numFmtId="0" fontId="32" fillId="12" borderId="15" xfId="0" applyFont="1" applyFill="1" applyBorder="1" applyAlignment="1" applyProtection="1">
      <alignment horizontal="center" vertical="center" shrinkToFit="1"/>
      <protection hidden="1"/>
    </xf>
    <xf numFmtId="176" fontId="10" fillId="12" borderId="38" xfId="0" applyNumberFormat="1" applyFont="1" applyFill="1" applyBorder="1" applyAlignment="1" applyProtection="1">
      <alignment horizontal="center" vertical="center"/>
      <protection hidden="1"/>
    </xf>
    <xf numFmtId="176" fontId="10" fillId="12" borderId="15" xfId="0" applyNumberFormat="1" applyFont="1" applyFill="1" applyBorder="1" applyAlignment="1" applyProtection="1">
      <alignment horizontal="right" vertical="center"/>
      <protection hidden="1"/>
    </xf>
    <xf numFmtId="176" fontId="10" fillId="12" borderId="40" xfId="0" applyNumberFormat="1" applyFont="1" applyFill="1" applyBorder="1" applyAlignment="1" applyProtection="1">
      <alignment horizontal="right" vertical="center"/>
      <protection hidden="1"/>
    </xf>
    <xf numFmtId="176" fontId="10" fillId="0" borderId="29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0" fontId="31" fillId="0" borderId="44" xfId="0" applyFont="1" applyBorder="1" applyAlignment="1" applyProtection="1">
      <alignment horizontal="center" vertical="center"/>
      <protection hidden="1"/>
    </xf>
    <xf numFmtId="0" fontId="31" fillId="0" borderId="42" xfId="0" applyFont="1" applyBorder="1" applyAlignment="1" applyProtection="1">
      <alignment horizontal="center" vertical="center"/>
      <protection hidden="1"/>
    </xf>
    <xf numFmtId="0" fontId="31" fillId="0" borderId="43" xfId="0" applyFont="1" applyBorder="1" applyAlignment="1" applyProtection="1">
      <alignment horizontal="center" vertical="center"/>
      <protection hidden="1"/>
    </xf>
    <xf numFmtId="0" fontId="31" fillId="0" borderId="30" xfId="0" applyFont="1" applyBorder="1" applyAlignment="1" applyProtection="1">
      <alignment horizontal="center" vertical="center"/>
      <protection hidden="1"/>
    </xf>
    <xf numFmtId="0" fontId="31" fillId="0" borderId="10" xfId="0" applyFont="1" applyBorder="1" applyAlignment="1" applyProtection="1">
      <alignment horizontal="center" vertical="center"/>
      <protection hidden="1"/>
    </xf>
    <xf numFmtId="0" fontId="31" fillId="0" borderId="45" xfId="0" applyFont="1" applyBorder="1" applyAlignment="1" applyProtection="1">
      <alignment horizontal="center" vertical="center"/>
      <protection hidden="1"/>
    </xf>
    <xf numFmtId="176" fontId="10" fillId="0" borderId="76" xfId="0" applyNumberFormat="1" applyFont="1" applyBorder="1" applyAlignment="1" applyProtection="1">
      <alignment horizontal="center" vertical="center"/>
      <protection hidden="1"/>
    </xf>
    <xf numFmtId="176" fontId="10" fillId="0" borderId="42" xfId="0" applyNumberFormat="1" applyFont="1" applyBorder="1" applyAlignment="1" applyProtection="1">
      <alignment horizontal="center" vertical="center"/>
      <protection hidden="1"/>
    </xf>
    <xf numFmtId="176" fontId="10" fillId="0" borderId="43" xfId="0" applyNumberFormat="1" applyFont="1" applyBorder="1" applyAlignment="1" applyProtection="1">
      <alignment horizontal="center" vertical="center"/>
      <protection hidden="1"/>
    </xf>
    <xf numFmtId="176" fontId="10" fillId="0" borderId="5" xfId="0" applyNumberFormat="1" applyFont="1" applyBorder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11" xfId="0" applyNumberFormat="1" applyFont="1" applyBorder="1" applyAlignment="1" applyProtection="1">
      <alignment horizontal="center" vertical="center"/>
      <protection hidden="1"/>
    </xf>
    <xf numFmtId="176" fontId="10" fillId="0" borderId="77" xfId="0" applyNumberFormat="1" applyFont="1" applyBorder="1" applyAlignment="1" applyProtection="1">
      <alignment horizontal="center" vertical="center"/>
      <protection hidden="1"/>
    </xf>
    <xf numFmtId="176" fontId="10" fillId="0" borderId="24" xfId="0" applyNumberFormat="1" applyFont="1" applyBorder="1" applyAlignment="1" applyProtection="1">
      <alignment horizontal="center" vertical="center"/>
      <protection hidden="1"/>
    </xf>
    <xf numFmtId="176" fontId="10" fillId="0" borderId="8" xfId="0" applyNumberFormat="1" applyFont="1" applyBorder="1" applyAlignment="1" applyProtection="1">
      <alignment horizontal="center" vertical="center"/>
      <protection hidden="1"/>
    </xf>
    <xf numFmtId="0" fontId="32" fillId="0" borderId="21" xfId="0" applyFont="1" applyBorder="1" applyAlignment="1" applyProtection="1">
      <alignment horizontal="left" vertical="center"/>
      <protection locked="0"/>
    </xf>
    <xf numFmtId="0" fontId="32" fillId="0" borderId="29" xfId="0" applyFont="1" applyBorder="1" applyAlignment="1" applyProtection="1">
      <alignment horizontal="left" vertical="center"/>
      <protection locked="0"/>
    </xf>
    <xf numFmtId="0" fontId="32" fillId="0" borderId="16" xfId="0" applyFont="1" applyBorder="1" applyAlignment="1" applyProtection="1">
      <alignment horizontal="left" vertical="center" shrinkToFit="1"/>
      <protection locked="0"/>
    </xf>
    <xf numFmtId="0" fontId="32" fillId="0" borderId="41" xfId="0" applyFont="1" applyBorder="1" applyAlignment="1" applyProtection="1">
      <alignment horizontal="left" vertical="center" shrinkToFit="1"/>
      <protection locked="0"/>
    </xf>
    <xf numFmtId="176" fontId="10" fillId="0" borderId="18" xfId="0" applyNumberFormat="1" applyFont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2" fillId="0" borderId="50" xfId="0" applyNumberFormat="1" applyFont="1" applyBorder="1" applyAlignment="1" applyProtection="1">
      <alignment horizontal="center"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3" xfId="0" applyBorder="1" applyAlignment="1" applyProtection="1">
      <alignment horizontal="left" vertical="center"/>
      <protection hidden="1"/>
    </xf>
    <xf numFmtId="0" fontId="0" fillId="0" borderId="52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177" fontId="12" fillId="0" borderId="21" xfId="0" applyNumberFormat="1" applyFont="1" applyBorder="1" applyAlignment="1" applyProtection="1">
      <alignment horizontal="center" vertical="center"/>
      <protection hidden="1"/>
    </xf>
    <xf numFmtId="177" fontId="12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2" fillId="0" borderId="8" xfId="0" applyNumberFormat="1" applyFont="1" applyBorder="1" applyAlignment="1" applyProtection="1">
      <alignment horizontal="center" vertical="center"/>
      <protection hidden="1"/>
    </xf>
    <xf numFmtId="177" fontId="12" fillId="0" borderId="1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3" xfId="0" applyNumberFormat="1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0" fillId="0" borderId="21" xfId="2" applyFont="1" applyBorder="1" applyAlignment="1" applyProtection="1">
      <alignment horizontal="center" vertical="center"/>
      <protection hidden="1"/>
    </xf>
    <xf numFmtId="38" fontId="10" fillId="0" borderId="29" xfId="2" applyFont="1" applyBorder="1" applyAlignment="1" applyProtection="1">
      <alignment horizontal="center" vertical="center"/>
      <protection hidden="1"/>
    </xf>
    <xf numFmtId="38" fontId="10" fillId="0" borderId="20" xfId="2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58" xfId="0" applyFont="1" applyBorder="1" applyAlignment="1" applyProtection="1">
      <alignment horizontal="center" vertical="center"/>
      <protection hidden="1"/>
    </xf>
    <xf numFmtId="0" fontId="10" fillId="0" borderId="59" xfId="0" applyFont="1" applyBorder="1" applyAlignment="1" applyProtection="1">
      <alignment horizontal="center" vertical="center"/>
      <protection hidden="1"/>
    </xf>
    <xf numFmtId="0" fontId="10" fillId="8" borderId="8" xfId="0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0" fontId="10" fillId="8" borderId="9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0" fontId="10" fillId="8" borderId="3" xfId="0" applyFont="1" applyFill="1" applyBorder="1" applyAlignment="1" applyProtection="1">
      <alignment horizontal="center" vertical="center"/>
      <protection hidden="1"/>
    </xf>
    <xf numFmtId="0" fontId="10" fillId="8" borderId="4" xfId="0" applyFont="1" applyFill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 wrapText="1" shrinkToFit="1"/>
      <protection hidden="1"/>
    </xf>
    <xf numFmtId="0" fontId="10" fillId="0" borderId="9" xfId="0" applyFont="1" applyBorder="1" applyAlignment="1" applyProtection="1">
      <alignment horizontal="center" vertical="center" wrapText="1" shrinkToFit="1"/>
      <protection hidden="1"/>
    </xf>
    <xf numFmtId="0" fontId="10" fillId="0" borderId="6" xfId="0" applyFont="1" applyBorder="1" applyAlignment="1" applyProtection="1">
      <alignment horizontal="center" vertical="center" wrapText="1" shrinkToFit="1"/>
      <protection hidden="1"/>
    </xf>
    <xf numFmtId="0" fontId="10" fillId="0" borderId="4" xfId="0" applyFont="1" applyBorder="1" applyAlignment="1" applyProtection="1">
      <alignment horizontal="center" vertical="center" wrapText="1" shrinkToFi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 applyProtection="1">
      <alignment horizontal="center" vertical="center" wrapText="1" shrinkToFit="1"/>
      <protection hidden="1"/>
    </xf>
    <xf numFmtId="0" fontId="10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7" xfId="2" applyNumberFormat="1" applyFont="1" applyBorder="1" applyAlignment="1" applyProtection="1">
      <alignment horizontal="right" vertical="center"/>
      <protection locked="0"/>
    </xf>
    <xf numFmtId="0" fontId="10" fillId="0" borderId="21" xfId="2" applyNumberFormat="1" applyFont="1" applyBorder="1" applyAlignment="1" applyProtection="1">
      <alignment horizontal="right" vertical="center"/>
      <protection locked="0"/>
    </xf>
    <xf numFmtId="0" fontId="10" fillId="0" borderId="20" xfId="2" applyNumberFormat="1" applyFont="1" applyBorder="1" applyAlignment="1" applyProtection="1">
      <alignment horizontal="center" vertical="center" shrinkToFit="1"/>
      <protection hidden="1"/>
    </xf>
    <xf numFmtId="0" fontId="10" fillId="0" borderId="7" xfId="2" applyNumberFormat="1" applyFont="1" applyBorder="1" applyAlignment="1" applyProtection="1">
      <alignment horizontal="center" vertical="center" shrinkToFit="1"/>
      <protection hidden="1"/>
    </xf>
    <xf numFmtId="9" fontId="10" fillId="0" borderId="21" xfId="0" applyNumberFormat="1" applyFont="1" applyBorder="1" applyAlignment="1" applyProtection="1">
      <alignment horizontal="center" vertical="center"/>
      <protection locked="0"/>
    </xf>
    <xf numFmtId="9" fontId="10" fillId="0" borderId="20" xfId="0" applyNumberFormat="1" applyFont="1" applyBorder="1" applyAlignment="1" applyProtection="1">
      <alignment horizontal="center" vertical="center"/>
      <protection locked="0"/>
    </xf>
    <xf numFmtId="38" fontId="10" fillId="0" borderId="7" xfId="2" applyFont="1" applyBorder="1" applyAlignment="1" applyProtection="1">
      <alignment horizontal="right" vertical="center"/>
      <protection hidden="1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/>
      <protection locked="0"/>
    </xf>
    <xf numFmtId="0" fontId="6" fillId="2" borderId="0" xfId="3" applyFont="1" applyFill="1" applyAlignment="1" applyProtection="1">
      <alignment horizontal="center" vertical="center" shrinkToFit="1"/>
      <protection hidden="1"/>
    </xf>
    <xf numFmtId="0" fontId="10" fillId="0" borderId="61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center" vertical="center" wrapText="1"/>
      <protection hidden="1"/>
    </xf>
    <xf numFmtId="0" fontId="10" fillId="0" borderId="64" xfId="0" applyFont="1" applyBorder="1" applyAlignment="1" applyProtection="1">
      <alignment horizontal="center" vertical="center" wrapText="1"/>
      <protection hidden="1"/>
    </xf>
    <xf numFmtId="0" fontId="10" fillId="0" borderId="65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center" vertical="center"/>
      <protection hidden="1"/>
    </xf>
    <xf numFmtId="0" fontId="10" fillId="0" borderId="63" xfId="0" applyFont="1" applyBorder="1" applyAlignment="1" applyProtection="1">
      <alignment horizontal="center" vertical="center"/>
      <protection hidden="1"/>
    </xf>
    <xf numFmtId="0" fontId="10" fillId="0" borderId="65" xfId="0" applyFont="1" applyBorder="1" applyAlignment="1" applyProtection="1">
      <alignment horizontal="center" vertical="center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0" fillId="0" borderId="70" xfId="0" applyFont="1" applyBorder="1" applyAlignment="1" applyProtection="1">
      <alignment horizontal="center" vertical="center"/>
      <protection hidden="1"/>
    </xf>
    <xf numFmtId="0" fontId="10" fillId="0" borderId="71" xfId="0" applyFont="1" applyBorder="1" applyAlignment="1" applyProtection="1">
      <alignment horizontal="center" vertical="center"/>
      <protection hidden="1"/>
    </xf>
    <xf numFmtId="0" fontId="16" fillId="5" borderId="8" xfId="0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/>
      <protection hidden="1"/>
    </xf>
    <xf numFmtId="0" fontId="16" fillId="5" borderId="6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 textRotation="255" wrapText="1"/>
      <protection hidden="1"/>
    </xf>
    <xf numFmtId="0" fontId="15" fillId="0" borderId="9" xfId="0" applyFont="1" applyBorder="1" applyAlignment="1" applyProtection="1">
      <alignment horizontal="center" vertical="center" textRotation="255" wrapText="1"/>
      <protection hidden="1"/>
    </xf>
    <xf numFmtId="0" fontId="15" fillId="0" borderId="6" xfId="0" applyFont="1" applyBorder="1" applyAlignment="1" applyProtection="1">
      <alignment horizontal="center" vertical="center" textRotation="255" wrapText="1"/>
      <protection hidden="1"/>
    </xf>
    <xf numFmtId="0" fontId="15" fillId="0" borderId="4" xfId="0" applyFont="1" applyBorder="1" applyAlignment="1" applyProtection="1">
      <alignment horizontal="center" vertical="center" textRotation="255" wrapTex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0" fillId="0" borderId="5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28"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6350</xdr:colOff>
      <xdr:row>47</xdr:row>
      <xdr:rowOff>133350</xdr:rowOff>
    </xdr:from>
    <xdr:to>
      <xdr:col>45</xdr:col>
      <xdr:colOff>77398</xdr:colOff>
      <xdr:row>51</xdr:row>
      <xdr:rowOff>39838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39AF147-199E-4F76-AE13-4875EC2F746B}"/>
            </a:ext>
          </a:extLst>
        </xdr:cNvPr>
        <xdr:cNvSpPr/>
      </xdr:nvSpPr>
      <xdr:spPr>
        <a:xfrm>
          <a:off x="7273925" y="10734675"/>
          <a:ext cx="1880798" cy="592288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rgbClr val="1F497D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交付決定通知書の交付決定額を入力してください。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</xdr:colOff>
      <xdr:row>51</xdr:row>
      <xdr:rowOff>161925</xdr:rowOff>
    </xdr:from>
    <xdr:to>
      <xdr:col>45</xdr:col>
      <xdr:colOff>76320</xdr:colOff>
      <xdr:row>57</xdr:row>
      <xdr:rowOff>15896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25A12D-6C81-49E5-8BA3-1005DEC23203}"/>
            </a:ext>
          </a:extLst>
        </xdr:cNvPr>
        <xdr:cNvSpPr/>
      </xdr:nvSpPr>
      <xdr:spPr>
        <a:xfrm>
          <a:off x="7277100" y="11172825"/>
          <a:ext cx="1876545" cy="75884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rgbClr val="1F497D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上段の表を作成し、交付決定額を入力すると、補助申請額が自動で計算されます。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</xdr:row>
          <xdr:rowOff>50800</xdr:rowOff>
        </xdr:from>
        <xdr:to>
          <xdr:col>23</xdr:col>
          <xdr:colOff>114300</xdr:colOff>
          <xdr:row>3</xdr:row>
          <xdr:rowOff>127000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31750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18075\Desktop\R7&#27096;&#24335;&#65288;EMS&#38500;&#12367;&#65289;\&#9733;&#27096;&#24335;13-1&#21495;&#21442;&#32771;_&#20107;&#26989;&#23455;&#32318;&#26360;_.xlsx" TargetMode="External"/><Relationship Id="rId1" Type="http://schemas.openxmlformats.org/officeDocument/2006/relationships/externalLinkPath" Target="/Users/018075/Desktop/R7&#27096;&#24335;&#65288;EMS&#38500;&#12367;&#65289;/&#9733;&#27096;&#24335;13-1&#21495;&#21442;&#32771;_&#20107;&#26989;&#23455;&#32318;&#26360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実施者・事業内容"/>
      <sheetName val="資金計画"/>
      <sheetName val="比較図"/>
      <sheetName val="省エネ診断"/>
      <sheetName val="資産登録"/>
      <sheetName val="換算シート"/>
      <sheetName val="照明算定(導入前1)"/>
      <sheetName val="照明算定(導入後1)"/>
      <sheetName val="照明算定(導入前2)"/>
      <sheetName val="照明算定(導入後2)"/>
      <sheetName val="照明算定(導入前3)"/>
      <sheetName val="照明算定(導入後3)"/>
      <sheetName val="ボイラ排出量算定"/>
      <sheetName val="ボイラ排出量算定（追加)"/>
      <sheetName val="空調算定(導入前）"/>
      <sheetName val="空調算定（導入後）"/>
      <sheetName val="Sheet1"/>
      <sheetName val="排出量算定（太陽光）"/>
      <sheetName val="排出量算定(コンプレッサー）"/>
      <sheetName val="排出量算定(任意)"/>
    </sheetNames>
    <sheetDataSet>
      <sheetData sheetId="0">
        <row r="84">
          <cell r="A84" t="str">
            <v>農業・林業</v>
          </cell>
          <cell r="B84" t="str">
            <v>漁業</v>
          </cell>
          <cell r="C84" t="str">
            <v>鉱業・採石業・砂利採取業</v>
          </cell>
          <cell r="D84" t="str">
            <v>建設業</v>
          </cell>
          <cell r="E84" t="str">
            <v>製造業</v>
          </cell>
          <cell r="F84" t="str">
            <v>電気・ガス・熱供給・水道業</v>
          </cell>
          <cell r="G84" t="str">
            <v>情報通信業</v>
          </cell>
          <cell r="H84" t="str">
            <v>運輸業・郵便業</v>
          </cell>
          <cell r="I84" t="str">
            <v>卸売業・小売業</v>
          </cell>
          <cell r="J84" t="str">
            <v>金融業・保険業</v>
          </cell>
          <cell r="K84" t="str">
            <v>不動産業・物品賃貸業</v>
          </cell>
          <cell r="L84" t="str">
            <v>学術研究・専門・技術サービス業</v>
          </cell>
          <cell r="M84" t="str">
            <v>宿泊業・飲食サービス業</v>
          </cell>
          <cell r="N84" t="str">
            <v>生活関連サービス業・娯楽業</v>
          </cell>
          <cell r="O84" t="str">
            <v>教育・学習支援業</v>
          </cell>
          <cell r="P84" t="str">
            <v>医療・福祉</v>
          </cell>
          <cell r="Q84" t="str">
            <v>複合サービス事業</v>
          </cell>
          <cell r="R84" t="str">
            <v>サービス業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332F-55C2-44AA-B5C7-F563C47F863B}">
  <dimension ref="A1:AI58"/>
  <sheetViews>
    <sheetView showZeros="0" tabSelected="1" view="pageBreakPreview" zoomScaleNormal="100" zoomScaleSheetLayoutView="100" workbookViewId="0"/>
  </sheetViews>
  <sheetFormatPr defaultColWidth="9" defaultRowHeight="13"/>
  <cols>
    <col min="1" max="10" width="2.6328125" style="3" customWidth="1"/>
    <col min="11" max="11" width="4.7265625" style="3" customWidth="1"/>
    <col min="12" max="15" width="2.6328125" style="3" customWidth="1"/>
    <col min="16" max="16" width="6" style="3" customWidth="1"/>
    <col min="17" max="22" width="2.6328125" style="3" customWidth="1"/>
    <col min="23" max="23" width="2.90625" style="3" customWidth="1"/>
    <col min="24" max="27" width="2.6328125" style="3" customWidth="1"/>
    <col min="28" max="28" width="4.6328125" style="3" customWidth="1"/>
    <col min="29" max="33" width="2.6328125" style="3" customWidth="1"/>
    <col min="34" max="34" width="8" style="3" customWidth="1"/>
    <col min="35" max="59" width="2.6328125" style="3" customWidth="1"/>
    <col min="60" max="16384" width="9" style="3"/>
  </cols>
  <sheetData>
    <row r="1" spans="1:35" ht="18.5" thickBot="1">
      <c r="A1" s="93" t="s">
        <v>262</v>
      </c>
      <c r="AH1" s="68" t="s">
        <v>208</v>
      </c>
    </row>
    <row r="2" spans="1:35" ht="20.149999999999999" customHeight="1">
      <c r="A2" s="210" t="s">
        <v>12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  <c r="L2" s="216" t="s">
        <v>209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6" t="s">
        <v>210</v>
      </c>
      <c r="Y2" s="217"/>
      <c r="Z2" s="217"/>
      <c r="AA2" s="217"/>
      <c r="AB2" s="218"/>
      <c r="AC2" s="217" t="s">
        <v>18</v>
      </c>
      <c r="AD2" s="217"/>
      <c r="AE2" s="217"/>
      <c r="AF2" s="217"/>
      <c r="AG2" s="217"/>
      <c r="AH2" s="222"/>
    </row>
    <row r="3" spans="1:35" ht="20.149999999999999" customHeight="1" thickBot="1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5"/>
      <c r="L3" s="224" t="s">
        <v>211</v>
      </c>
      <c r="M3" s="224"/>
      <c r="N3" s="224"/>
      <c r="O3" s="224"/>
      <c r="P3" s="224"/>
      <c r="Q3" s="224" t="s">
        <v>212</v>
      </c>
      <c r="R3" s="224"/>
      <c r="S3" s="224" t="s">
        <v>20</v>
      </c>
      <c r="T3" s="224"/>
      <c r="U3" s="224"/>
      <c r="V3" s="224"/>
      <c r="W3" s="225"/>
      <c r="X3" s="219"/>
      <c r="Y3" s="220"/>
      <c r="Z3" s="220"/>
      <c r="AA3" s="220"/>
      <c r="AB3" s="221"/>
      <c r="AC3" s="220"/>
      <c r="AD3" s="220"/>
      <c r="AE3" s="220"/>
      <c r="AF3" s="220"/>
      <c r="AG3" s="220"/>
      <c r="AH3" s="223"/>
    </row>
    <row r="4" spans="1:35" ht="20.149999999999999" customHeight="1">
      <c r="A4" s="162" t="s">
        <v>232</v>
      </c>
      <c r="B4" s="228"/>
      <c r="C4" s="229"/>
      <c r="D4" s="229"/>
      <c r="E4" s="229"/>
      <c r="F4" s="229"/>
      <c r="G4" s="229"/>
      <c r="H4" s="229"/>
      <c r="I4" s="229"/>
      <c r="J4" s="229"/>
      <c r="K4" s="229"/>
      <c r="L4" s="230"/>
      <c r="M4" s="230"/>
      <c r="N4" s="230"/>
      <c r="O4" s="230"/>
      <c r="P4" s="230"/>
      <c r="Q4" s="230"/>
      <c r="R4" s="230"/>
      <c r="S4" s="176">
        <f t="shared" ref="S4:S10" si="0">ROUND(L4*Q4,0)</f>
        <v>0</v>
      </c>
      <c r="T4" s="176"/>
      <c r="U4" s="176"/>
      <c r="V4" s="176"/>
      <c r="W4" s="176"/>
      <c r="X4" s="182"/>
      <c r="Y4" s="182"/>
      <c r="Z4" s="182"/>
      <c r="AA4" s="182"/>
      <c r="AB4" s="182"/>
      <c r="AC4" s="176">
        <f t="shared" ref="AC4:AC10" si="1">S4+X4</f>
        <v>0</v>
      </c>
      <c r="AD4" s="176"/>
      <c r="AE4" s="176"/>
      <c r="AF4" s="176"/>
      <c r="AG4" s="176"/>
      <c r="AH4" s="177"/>
    </row>
    <row r="5" spans="1:35" ht="20.149999999999999" customHeight="1">
      <c r="A5" s="163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173"/>
      <c r="M5" s="208"/>
      <c r="N5" s="208"/>
      <c r="O5" s="208"/>
      <c r="P5" s="174"/>
      <c r="Q5" s="209"/>
      <c r="R5" s="209"/>
      <c r="S5" s="168">
        <f t="shared" si="0"/>
        <v>0</v>
      </c>
      <c r="T5" s="168"/>
      <c r="U5" s="168"/>
      <c r="V5" s="168"/>
      <c r="W5" s="168"/>
      <c r="X5" s="175"/>
      <c r="Y5" s="175"/>
      <c r="Z5" s="175"/>
      <c r="AA5" s="175"/>
      <c r="AB5" s="175"/>
      <c r="AC5" s="168">
        <f t="shared" si="1"/>
        <v>0</v>
      </c>
      <c r="AD5" s="168"/>
      <c r="AE5" s="168"/>
      <c r="AF5" s="168"/>
      <c r="AG5" s="168"/>
      <c r="AH5" s="169"/>
    </row>
    <row r="6" spans="1:35" ht="20.149999999999999" customHeight="1">
      <c r="A6" s="163"/>
      <c r="B6" s="226"/>
      <c r="C6" s="227"/>
      <c r="D6" s="227"/>
      <c r="E6" s="227"/>
      <c r="F6" s="227"/>
      <c r="G6" s="227"/>
      <c r="H6" s="227"/>
      <c r="I6" s="227"/>
      <c r="J6" s="227"/>
      <c r="K6" s="227"/>
      <c r="L6" s="173"/>
      <c r="M6" s="208"/>
      <c r="N6" s="208"/>
      <c r="O6" s="208"/>
      <c r="P6" s="174"/>
      <c r="Q6" s="209"/>
      <c r="R6" s="209"/>
      <c r="S6" s="168">
        <f t="shared" si="0"/>
        <v>0</v>
      </c>
      <c r="T6" s="168"/>
      <c r="U6" s="168"/>
      <c r="V6" s="168"/>
      <c r="W6" s="168"/>
      <c r="X6" s="175"/>
      <c r="Y6" s="175"/>
      <c r="Z6" s="175"/>
      <c r="AA6" s="175"/>
      <c r="AB6" s="175"/>
      <c r="AC6" s="168">
        <f t="shared" si="1"/>
        <v>0</v>
      </c>
      <c r="AD6" s="168"/>
      <c r="AE6" s="168"/>
      <c r="AF6" s="168"/>
      <c r="AG6" s="168"/>
      <c r="AH6" s="169"/>
    </row>
    <row r="7" spans="1:35" ht="20.149999999999999" customHeight="1">
      <c r="A7" s="163"/>
      <c r="B7" s="191"/>
      <c r="C7" s="192"/>
      <c r="D7" s="192"/>
      <c r="E7" s="192"/>
      <c r="F7" s="192"/>
      <c r="G7" s="192"/>
      <c r="H7" s="192"/>
      <c r="I7" s="192"/>
      <c r="J7" s="192"/>
      <c r="K7" s="192"/>
      <c r="L7" s="173"/>
      <c r="M7" s="208"/>
      <c r="N7" s="208"/>
      <c r="O7" s="208"/>
      <c r="P7" s="174"/>
      <c r="Q7" s="209"/>
      <c r="R7" s="209"/>
      <c r="S7" s="168">
        <f t="shared" si="0"/>
        <v>0</v>
      </c>
      <c r="T7" s="168"/>
      <c r="U7" s="168"/>
      <c r="V7" s="168"/>
      <c r="W7" s="168"/>
      <c r="X7" s="175"/>
      <c r="Y7" s="175"/>
      <c r="Z7" s="175"/>
      <c r="AA7" s="175"/>
      <c r="AB7" s="175"/>
      <c r="AC7" s="168">
        <f t="shared" si="1"/>
        <v>0</v>
      </c>
      <c r="AD7" s="168"/>
      <c r="AE7" s="168"/>
      <c r="AF7" s="168"/>
      <c r="AG7" s="168"/>
      <c r="AH7" s="169"/>
    </row>
    <row r="8" spans="1:35" ht="20.149999999999999" customHeight="1">
      <c r="A8" s="163"/>
      <c r="B8" s="191"/>
      <c r="C8" s="192"/>
      <c r="D8" s="192"/>
      <c r="E8" s="192"/>
      <c r="F8" s="192"/>
      <c r="G8" s="192"/>
      <c r="H8" s="192"/>
      <c r="I8" s="192"/>
      <c r="J8" s="192"/>
      <c r="K8" s="192"/>
      <c r="L8" s="173"/>
      <c r="M8" s="208"/>
      <c r="N8" s="208"/>
      <c r="O8" s="208"/>
      <c r="P8" s="174"/>
      <c r="Q8" s="209"/>
      <c r="R8" s="209"/>
      <c r="S8" s="168">
        <f t="shared" si="0"/>
        <v>0</v>
      </c>
      <c r="T8" s="168"/>
      <c r="U8" s="168"/>
      <c r="V8" s="168"/>
      <c r="W8" s="168"/>
      <c r="X8" s="175"/>
      <c r="Y8" s="175"/>
      <c r="Z8" s="175"/>
      <c r="AA8" s="175"/>
      <c r="AB8" s="175"/>
      <c r="AC8" s="168">
        <f t="shared" si="1"/>
        <v>0</v>
      </c>
      <c r="AD8" s="168"/>
      <c r="AE8" s="168"/>
      <c r="AF8" s="168"/>
      <c r="AG8" s="168"/>
      <c r="AH8" s="169"/>
    </row>
    <row r="9" spans="1:35" ht="20.149999999999999" customHeight="1">
      <c r="A9" s="163"/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73"/>
      <c r="M9" s="208"/>
      <c r="N9" s="208"/>
      <c r="O9" s="208"/>
      <c r="P9" s="174"/>
      <c r="Q9" s="209"/>
      <c r="R9" s="209"/>
      <c r="S9" s="168">
        <f t="shared" si="0"/>
        <v>0</v>
      </c>
      <c r="T9" s="168"/>
      <c r="U9" s="168"/>
      <c r="V9" s="168"/>
      <c r="W9" s="168"/>
      <c r="X9" s="175"/>
      <c r="Y9" s="175"/>
      <c r="Z9" s="175"/>
      <c r="AA9" s="175"/>
      <c r="AB9" s="175"/>
      <c r="AC9" s="168">
        <f t="shared" si="1"/>
        <v>0</v>
      </c>
      <c r="AD9" s="168"/>
      <c r="AE9" s="168"/>
      <c r="AF9" s="168"/>
      <c r="AG9" s="168"/>
      <c r="AH9" s="169"/>
    </row>
    <row r="10" spans="1:35" ht="20.149999999999999" customHeight="1">
      <c r="A10" s="163"/>
      <c r="B10" s="191"/>
      <c r="C10" s="192"/>
      <c r="D10" s="192"/>
      <c r="E10" s="192"/>
      <c r="F10" s="192"/>
      <c r="G10" s="192"/>
      <c r="H10" s="192"/>
      <c r="I10" s="192"/>
      <c r="J10" s="192"/>
      <c r="K10" s="192"/>
      <c r="L10" s="173"/>
      <c r="M10" s="208"/>
      <c r="N10" s="208"/>
      <c r="O10" s="208"/>
      <c r="P10" s="174"/>
      <c r="Q10" s="209"/>
      <c r="R10" s="209"/>
      <c r="S10" s="168">
        <f t="shared" si="0"/>
        <v>0</v>
      </c>
      <c r="T10" s="168"/>
      <c r="U10" s="168"/>
      <c r="V10" s="168"/>
      <c r="W10" s="168"/>
      <c r="X10" s="175"/>
      <c r="Y10" s="175"/>
      <c r="Z10" s="175"/>
      <c r="AA10" s="175"/>
      <c r="AB10" s="175"/>
      <c r="AC10" s="168">
        <f t="shared" si="1"/>
        <v>0</v>
      </c>
      <c r="AD10" s="168"/>
      <c r="AE10" s="168"/>
      <c r="AF10" s="168"/>
      <c r="AG10" s="168"/>
      <c r="AH10" s="169"/>
    </row>
    <row r="11" spans="1:35" ht="20.149999999999999" customHeight="1" thickBot="1">
      <c r="A11" s="163"/>
      <c r="B11" s="204" t="s">
        <v>249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5"/>
      <c r="M11" s="205"/>
      <c r="N11" s="205"/>
      <c r="O11" s="205"/>
      <c r="P11" s="205"/>
      <c r="Q11" s="205"/>
      <c r="R11" s="205"/>
      <c r="S11" s="206">
        <f>SUM(S4:S10)</f>
        <v>0</v>
      </c>
      <c r="T11" s="206"/>
      <c r="U11" s="206"/>
      <c r="V11" s="206"/>
      <c r="W11" s="206"/>
      <c r="X11" s="206">
        <f>SUM(X4:X10)</f>
        <v>0</v>
      </c>
      <c r="Y11" s="206"/>
      <c r="Z11" s="206"/>
      <c r="AA11" s="206"/>
      <c r="AB11" s="206"/>
      <c r="AC11" s="206">
        <f>SUM(AC4:AH10)</f>
        <v>0</v>
      </c>
      <c r="AD11" s="206"/>
      <c r="AE11" s="206"/>
      <c r="AF11" s="206"/>
      <c r="AG11" s="206"/>
      <c r="AH11" s="207"/>
      <c r="AI11" s="3" t="s">
        <v>233</v>
      </c>
    </row>
    <row r="12" spans="1:35" ht="20.149999999999999" customHeight="1">
      <c r="A12" s="163"/>
      <c r="B12" s="202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172"/>
      <c r="M12" s="172"/>
      <c r="N12" s="172"/>
      <c r="O12" s="172"/>
      <c r="P12" s="172"/>
      <c r="Q12" s="172"/>
      <c r="R12" s="172"/>
      <c r="S12" s="179">
        <f>ROUND(L12*Q12,0)</f>
        <v>0</v>
      </c>
      <c r="T12" s="179"/>
      <c r="U12" s="179"/>
      <c r="V12" s="179"/>
      <c r="W12" s="179"/>
      <c r="X12" s="194"/>
      <c r="Y12" s="194"/>
      <c r="Z12" s="194"/>
      <c r="AA12" s="194"/>
      <c r="AB12" s="194"/>
      <c r="AC12" s="176">
        <f>S12+X12</f>
        <v>0</v>
      </c>
      <c r="AD12" s="176"/>
      <c r="AE12" s="176"/>
      <c r="AF12" s="176"/>
      <c r="AG12" s="176"/>
      <c r="AH12" s="177"/>
    </row>
    <row r="13" spans="1:35" ht="20.149999999999999" customHeight="1">
      <c r="A13" s="163"/>
      <c r="B13" s="200" t="s">
        <v>251</v>
      </c>
      <c r="C13" s="201"/>
      <c r="D13" s="201"/>
      <c r="E13" s="201"/>
      <c r="F13" s="201"/>
      <c r="G13" s="201"/>
      <c r="H13" s="201"/>
      <c r="I13" s="201"/>
      <c r="J13" s="201"/>
      <c r="K13" s="201"/>
      <c r="L13" s="172"/>
      <c r="M13" s="172"/>
      <c r="N13" s="172"/>
      <c r="O13" s="172"/>
      <c r="P13" s="172"/>
      <c r="Q13" s="172"/>
      <c r="R13" s="172"/>
      <c r="S13" s="168">
        <f>ROUND(L13*Q13,0)</f>
        <v>0</v>
      </c>
      <c r="T13" s="168"/>
      <c r="U13" s="168"/>
      <c r="V13" s="168"/>
      <c r="W13" s="168"/>
      <c r="X13" s="194"/>
      <c r="Y13" s="194"/>
      <c r="Z13" s="194"/>
      <c r="AA13" s="194"/>
      <c r="AB13" s="194"/>
      <c r="AC13" s="168">
        <f t="shared" ref="AC13:AC15" si="2">S13+X13</f>
        <v>0</v>
      </c>
      <c r="AD13" s="168"/>
      <c r="AE13" s="168"/>
      <c r="AF13" s="168"/>
      <c r="AG13" s="168"/>
      <c r="AH13" s="169"/>
    </row>
    <row r="14" spans="1:35" ht="20.149999999999999" customHeight="1">
      <c r="A14" s="163"/>
      <c r="B14" s="200" t="s">
        <v>252</v>
      </c>
      <c r="C14" s="201"/>
      <c r="D14" s="201"/>
      <c r="E14" s="201"/>
      <c r="F14" s="201"/>
      <c r="G14" s="201"/>
      <c r="H14" s="201"/>
      <c r="I14" s="201"/>
      <c r="J14" s="201"/>
      <c r="K14" s="201"/>
      <c r="L14" s="172"/>
      <c r="M14" s="172"/>
      <c r="N14" s="172"/>
      <c r="O14" s="172"/>
      <c r="P14" s="172"/>
      <c r="Q14" s="173"/>
      <c r="R14" s="174"/>
      <c r="S14" s="168">
        <f>ROUND(L14*Q14,0)</f>
        <v>0</v>
      </c>
      <c r="T14" s="168"/>
      <c r="U14" s="168"/>
      <c r="V14" s="168"/>
      <c r="W14" s="168"/>
      <c r="X14" s="194"/>
      <c r="Y14" s="194"/>
      <c r="Z14" s="194"/>
      <c r="AA14" s="194"/>
      <c r="AB14" s="194"/>
      <c r="AC14" s="168">
        <f t="shared" si="2"/>
        <v>0</v>
      </c>
      <c r="AD14" s="168"/>
      <c r="AE14" s="168"/>
      <c r="AF14" s="168"/>
      <c r="AG14" s="168"/>
      <c r="AH14" s="169"/>
    </row>
    <row r="15" spans="1:35" ht="20.149999999999999" customHeight="1">
      <c r="A15" s="163"/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72"/>
      <c r="M15" s="172"/>
      <c r="N15" s="172"/>
      <c r="O15" s="172"/>
      <c r="P15" s="172"/>
      <c r="Q15" s="173"/>
      <c r="R15" s="174"/>
      <c r="S15" s="179">
        <f t="shared" ref="S15" si="3">ROUND(L15*Q15,0)</f>
        <v>0</v>
      </c>
      <c r="T15" s="179"/>
      <c r="U15" s="179"/>
      <c r="V15" s="179"/>
      <c r="W15" s="179"/>
      <c r="X15" s="194"/>
      <c r="Y15" s="194"/>
      <c r="Z15" s="194"/>
      <c r="AA15" s="194"/>
      <c r="AB15" s="194"/>
      <c r="AC15" s="168">
        <f t="shared" si="2"/>
        <v>0</v>
      </c>
      <c r="AD15" s="168"/>
      <c r="AE15" s="168"/>
      <c r="AF15" s="168"/>
      <c r="AG15" s="168"/>
      <c r="AH15" s="169"/>
    </row>
    <row r="16" spans="1:35" ht="20.149999999999999" customHeight="1">
      <c r="A16" s="163"/>
      <c r="B16" s="191"/>
      <c r="C16" s="192"/>
      <c r="D16" s="192"/>
      <c r="E16" s="192"/>
      <c r="F16" s="192"/>
      <c r="G16" s="192"/>
      <c r="H16" s="192"/>
      <c r="I16" s="192"/>
      <c r="J16" s="192"/>
      <c r="K16" s="193"/>
      <c r="L16" s="172"/>
      <c r="M16" s="172"/>
      <c r="N16" s="172"/>
      <c r="O16" s="172"/>
      <c r="P16" s="172"/>
      <c r="Q16" s="173"/>
      <c r="R16" s="174"/>
      <c r="S16" s="168">
        <f>ROUND(L16*Q16,0)</f>
        <v>0</v>
      </c>
      <c r="T16" s="168"/>
      <c r="U16" s="168"/>
      <c r="V16" s="168"/>
      <c r="W16" s="168"/>
      <c r="X16" s="194"/>
      <c r="Y16" s="194"/>
      <c r="Z16" s="194"/>
      <c r="AA16" s="194"/>
      <c r="AB16" s="194"/>
      <c r="AC16" s="168">
        <f>S16+X16</f>
        <v>0</v>
      </c>
      <c r="AD16" s="168"/>
      <c r="AE16" s="168"/>
      <c r="AF16" s="168"/>
      <c r="AG16" s="168"/>
      <c r="AH16" s="169"/>
    </row>
    <row r="17" spans="1:35" ht="20.149999999999999" customHeight="1">
      <c r="A17" s="163"/>
      <c r="B17" s="191"/>
      <c r="C17" s="192"/>
      <c r="D17" s="192"/>
      <c r="E17" s="192"/>
      <c r="F17" s="192"/>
      <c r="G17" s="192"/>
      <c r="H17" s="192"/>
      <c r="I17" s="192"/>
      <c r="J17" s="192"/>
      <c r="K17" s="193"/>
      <c r="L17" s="172"/>
      <c r="M17" s="172"/>
      <c r="N17" s="172"/>
      <c r="O17" s="172"/>
      <c r="P17" s="172"/>
      <c r="Q17" s="173"/>
      <c r="R17" s="174"/>
      <c r="S17" s="168">
        <f>ROUND(L17*Q17,0)</f>
        <v>0</v>
      </c>
      <c r="T17" s="168"/>
      <c r="U17" s="168"/>
      <c r="V17" s="168"/>
      <c r="W17" s="168"/>
      <c r="X17" s="194"/>
      <c r="Y17" s="194"/>
      <c r="Z17" s="194"/>
      <c r="AA17" s="194"/>
      <c r="AB17" s="194"/>
      <c r="AC17" s="168">
        <f>S17+X17</f>
        <v>0</v>
      </c>
      <c r="AD17" s="168"/>
      <c r="AE17" s="168"/>
      <c r="AF17" s="168"/>
      <c r="AG17" s="168"/>
      <c r="AH17" s="169"/>
    </row>
    <row r="18" spans="1:35" ht="20.149999999999999" customHeight="1">
      <c r="A18" s="163"/>
      <c r="B18" s="191"/>
      <c r="C18" s="192"/>
      <c r="D18" s="192"/>
      <c r="E18" s="192"/>
      <c r="F18" s="192"/>
      <c r="G18" s="192"/>
      <c r="H18" s="192"/>
      <c r="I18" s="192"/>
      <c r="J18" s="192"/>
      <c r="K18" s="193"/>
      <c r="L18" s="172"/>
      <c r="M18" s="172"/>
      <c r="N18" s="172"/>
      <c r="O18" s="172"/>
      <c r="P18" s="172"/>
      <c r="Q18" s="173"/>
      <c r="R18" s="174"/>
      <c r="S18" s="168">
        <f>ROUND(L18*Q18,0)</f>
        <v>0</v>
      </c>
      <c r="T18" s="168"/>
      <c r="U18" s="168"/>
      <c r="V18" s="168"/>
      <c r="W18" s="168"/>
      <c r="X18" s="194"/>
      <c r="Y18" s="194"/>
      <c r="Z18" s="194"/>
      <c r="AA18" s="194"/>
      <c r="AB18" s="194"/>
      <c r="AC18" s="195">
        <f>S18+X18</f>
        <v>0</v>
      </c>
      <c r="AD18" s="196"/>
      <c r="AE18" s="196"/>
      <c r="AF18" s="196"/>
      <c r="AG18" s="196"/>
      <c r="AH18" s="197"/>
    </row>
    <row r="19" spans="1:35" ht="20.149999999999999" customHeight="1" thickBot="1">
      <c r="A19" s="163"/>
      <c r="B19" s="184" t="s">
        <v>253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6"/>
      <c r="M19" s="187"/>
      <c r="N19" s="187"/>
      <c r="O19" s="187"/>
      <c r="P19" s="188"/>
      <c r="Q19" s="186"/>
      <c r="R19" s="188"/>
      <c r="S19" s="189">
        <f>SUM(S12:S18)</f>
        <v>0</v>
      </c>
      <c r="T19" s="189"/>
      <c r="U19" s="189"/>
      <c r="V19" s="189"/>
      <c r="W19" s="189"/>
      <c r="X19" s="189">
        <f>SUM(X12:X18)</f>
        <v>0</v>
      </c>
      <c r="Y19" s="189"/>
      <c r="Z19" s="189"/>
      <c r="AA19" s="189"/>
      <c r="AB19" s="189"/>
      <c r="AC19" s="189">
        <f>SUM(AC12:AH18)</f>
        <v>0</v>
      </c>
      <c r="AD19" s="189"/>
      <c r="AE19" s="189"/>
      <c r="AF19" s="189"/>
      <c r="AG19" s="189"/>
      <c r="AH19" s="190"/>
      <c r="AI19" s="3" t="s">
        <v>234</v>
      </c>
    </row>
    <row r="20" spans="1:35" ht="20.149999999999999" customHeight="1" thickTop="1" thickBot="1">
      <c r="A20" s="164"/>
      <c r="B20" s="165" t="s">
        <v>20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83"/>
      <c r="M20" s="183"/>
      <c r="N20" s="183"/>
      <c r="O20" s="183"/>
      <c r="P20" s="183"/>
      <c r="Q20" s="183"/>
      <c r="R20" s="183"/>
      <c r="S20" s="144">
        <f>S11+S19</f>
        <v>0</v>
      </c>
      <c r="T20" s="144"/>
      <c r="U20" s="144"/>
      <c r="V20" s="144"/>
      <c r="W20" s="144"/>
      <c r="X20" s="144">
        <f>X11+X19</f>
        <v>0</v>
      </c>
      <c r="Y20" s="144"/>
      <c r="Z20" s="144"/>
      <c r="AA20" s="144"/>
      <c r="AB20" s="144"/>
      <c r="AC20" s="144">
        <f>AC11+AC19</f>
        <v>0</v>
      </c>
      <c r="AD20" s="144"/>
      <c r="AE20" s="144"/>
      <c r="AF20" s="144"/>
      <c r="AG20" s="144"/>
      <c r="AH20" s="145"/>
      <c r="AI20" s="3" t="s">
        <v>235</v>
      </c>
    </row>
    <row r="21" spans="1:35" ht="20.149999999999999" customHeight="1">
      <c r="A21" s="162" t="s">
        <v>236</v>
      </c>
      <c r="B21" s="180" t="s">
        <v>213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72"/>
      <c r="M21" s="172"/>
      <c r="N21" s="172"/>
      <c r="O21" s="172"/>
      <c r="P21" s="172"/>
      <c r="Q21" s="172"/>
      <c r="R21" s="172"/>
      <c r="S21" s="135">
        <f>ROUND(L21*Q21,0)</f>
        <v>0</v>
      </c>
      <c r="T21" s="135"/>
      <c r="U21" s="135"/>
      <c r="V21" s="135"/>
      <c r="W21" s="135"/>
      <c r="X21" s="182"/>
      <c r="Y21" s="182"/>
      <c r="Z21" s="182"/>
      <c r="AA21" s="182"/>
      <c r="AB21" s="182"/>
      <c r="AC21" s="176">
        <f t="shared" ref="AC21:AC24" si="4">S21+X21</f>
        <v>0</v>
      </c>
      <c r="AD21" s="176"/>
      <c r="AE21" s="176"/>
      <c r="AF21" s="176"/>
      <c r="AG21" s="176"/>
      <c r="AH21" s="177"/>
    </row>
    <row r="22" spans="1:35" ht="20.149999999999999" customHeight="1">
      <c r="A22" s="163"/>
      <c r="B22" s="178" t="s">
        <v>237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72"/>
      <c r="M22" s="172"/>
      <c r="N22" s="172"/>
      <c r="O22" s="172"/>
      <c r="P22" s="172"/>
      <c r="Q22" s="172"/>
      <c r="R22" s="172"/>
      <c r="S22" s="179">
        <f t="shared" ref="S22:S25" si="5">ROUND(L22*Q22,0)</f>
        <v>0</v>
      </c>
      <c r="T22" s="179"/>
      <c r="U22" s="179"/>
      <c r="V22" s="179"/>
      <c r="W22" s="179"/>
      <c r="X22" s="175"/>
      <c r="Y22" s="175"/>
      <c r="Z22" s="175"/>
      <c r="AA22" s="175"/>
      <c r="AB22" s="175"/>
      <c r="AC22" s="168">
        <f t="shared" si="4"/>
        <v>0</v>
      </c>
      <c r="AD22" s="168"/>
      <c r="AE22" s="168"/>
      <c r="AF22" s="168"/>
      <c r="AG22" s="168"/>
      <c r="AH22" s="169"/>
    </row>
    <row r="23" spans="1:35" ht="20.149999999999999" customHeight="1">
      <c r="A23" s="163"/>
      <c r="B23" s="178" t="s">
        <v>214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72"/>
      <c r="M23" s="172"/>
      <c r="N23" s="172"/>
      <c r="O23" s="172"/>
      <c r="P23" s="172"/>
      <c r="Q23" s="173"/>
      <c r="R23" s="174"/>
      <c r="S23" s="168">
        <f t="shared" si="5"/>
        <v>0</v>
      </c>
      <c r="T23" s="168"/>
      <c r="U23" s="168"/>
      <c r="V23" s="168"/>
      <c r="W23" s="168"/>
      <c r="X23" s="175"/>
      <c r="Y23" s="175"/>
      <c r="Z23" s="175"/>
      <c r="AA23" s="175"/>
      <c r="AB23" s="175"/>
      <c r="AC23" s="168">
        <f t="shared" si="4"/>
        <v>0</v>
      </c>
      <c r="AD23" s="168"/>
      <c r="AE23" s="168"/>
      <c r="AF23" s="168"/>
      <c r="AG23" s="168"/>
      <c r="AH23" s="169"/>
    </row>
    <row r="24" spans="1:35" ht="20.149999999999999" customHeight="1">
      <c r="A24" s="163"/>
      <c r="B24" s="170" t="s">
        <v>230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2"/>
      <c r="M24" s="172"/>
      <c r="N24" s="172"/>
      <c r="O24" s="172"/>
      <c r="P24" s="172"/>
      <c r="Q24" s="173"/>
      <c r="R24" s="174"/>
      <c r="S24" s="168">
        <f t="shared" si="5"/>
        <v>0</v>
      </c>
      <c r="T24" s="168"/>
      <c r="U24" s="168"/>
      <c r="V24" s="168"/>
      <c r="W24" s="168"/>
      <c r="X24" s="175"/>
      <c r="Y24" s="175"/>
      <c r="Z24" s="175"/>
      <c r="AA24" s="175"/>
      <c r="AB24" s="175"/>
      <c r="AC24" s="168">
        <f t="shared" si="4"/>
        <v>0</v>
      </c>
      <c r="AD24" s="168"/>
      <c r="AE24" s="168"/>
      <c r="AF24" s="168"/>
      <c r="AG24" s="168"/>
      <c r="AH24" s="169"/>
    </row>
    <row r="25" spans="1:35" ht="20.149999999999999" customHeight="1" thickBot="1">
      <c r="A25" s="163"/>
      <c r="B25" s="146" t="s">
        <v>43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8"/>
      <c r="M25" s="148"/>
      <c r="N25" s="148"/>
      <c r="O25" s="148"/>
      <c r="P25" s="148"/>
      <c r="Q25" s="149"/>
      <c r="R25" s="150"/>
      <c r="S25" s="151">
        <f t="shared" si="5"/>
        <v>0</v>
      </c>
      <c r="T25" s="151"/>
      <c r="U25" s="151"/>
      <c r="V25" s="151"/>
      <c r="W25" s="151"/>
      <c r="X25" s="152"/>
      <c r="Y25" s="152"/>
      <c r="Z25" s="152"/>
      <c r="AA25" s="152"/>
      <c r="AB25" s="152"/>
      <c r="AC25" s="153">
        <f>S25+X25</f>
        <v>0</v>
      </c>
      <c r="AD25" s="153"/>
      <c r="AE25" s="153"/>
      <c r="AF25" s="153"/>
      <c r="AG25" s="153"/>
      <c r="AH25" s="154"/>
    </row>
    <row r="26" spans="1:35" ht="20.149999999999999" customHeight="1" thickTop="1" thickBot="1">
      <c r="A26" s="164"/>
      <c r="B26" s="165" t="s">
        <v>20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6"/>
      <c r="M26" s="166"/>
      <c r="N26" s="166"/>
      <c r="O26" s="166"/>
      <c r="P26" s="166"/>
      <c r="Q26" s="167"/>
      <c r="R26" s="167"/>
      <c r="S26" s="144">
        <f>SUM(S21:W25)</f>
        <v>0</v>
      </c>
      <c r="T26" s="144"/>
      <c r="U26" s="144"/>
      <c r="V26" s="144"/>
      <c r="W26" s="144"/>
      <c r="X26" s="144">
        <f>SUM(X21:AB25)</f>
        <v>0</v>
      </c>
      <c r="Y26" s="144"/>
      <c r="Z26" s="144"/>
      <c r="AA26" s="144"/>
      <c r="AB26" s="144"/>
      <c r="AC26" s="144">
        <f>SUM(AC21:AH25)</f>
        <v>0</v>
      </c>
      <c r="AD26" s="144"/>
      <c r="AE26" s="144"/>
      <c r="AF26" s="144"/>
      <c r="AG26" s="144"/>
      <c r="AH26" s="145"/>
    </row>
    <row r="27" spans="1:35" ht="20.149999999999999" customHeight="1">
      <c r="A27" s="130" t="s">
        <v>14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 t="s">
        <v>215</v>
      </c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4"/>
      <c r="AC27" s="135">
        <f>AC20+AC26</f>
        <v>0</v>
      </c>
      <c r="AD27" s="135"/>
      <c r="AE27" s="135"/>
      <c r="AF27" s="135"/>
      <c r="AG27" s="135"/>
      <c r="AH27" s="136"/>
    </row>
    <row r="28" spans="1:35" ht="20.149999999999999" customHeight="1" thickBot="1">
      <c r="A28" s="137" t="s">
        <v>13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9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1"/>
      <c r="AC28" s="142">
        <f>ROUNDDOWN(AC27*0.1,0)</f>
        <v>0</v>
      </c>
      <c r="AD28" s="142"/>
      <c r="AE28" s="142"/>
      <c r="AF28" s="142"/>
      <c r="AG28" s="142"/>
      <c r="AH28" s="143"/>
    </row>
    <row r="29" spans="1:35" ht="20.149999999999999" customHeight="1" thickBot="1">
      <c r="A29" s="155" t="s">
        <v>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7" t="s">
        <v>216</v>
      </c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160">
        <f>AC27+AC28</f>
        <v>0</v>
      </c>
      <c r="AD29" s="160"/>
      <c r="AE29" s="160"/>
      <c r="AF29" s="160"/>
      <c r="AG29" s="160"/>
      <c r="AH29" s="161"/>
    </row>
    <row r="30" spans="1:35" ht="16.5">
      <c r="A30" s="128" t="s">
        <v>217</v>
      </c>
      <c r="B30" s="128"/>
      <c r="C30" s="129" t="s">
        <v>263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</row>
    <row r="31" spans="1:35" ht="18">
      <c r="A31" s="92"/>
      <c r="B31" s="92"/>
      <c r="C31" s="103" t="s">
        <v>264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</row>
    <row r="32" spans="1:35" ht="16.5">
      <c r="A32" s="102"/>
      <c r="B32" s="102"/>
      <c r="C32" s="103" t="s">
        <v>258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</row>
    <row r="33" spans="1:34" ht="16.5">
      <c r="A33" s="102"/>
      <c r="B33" s="102"/>
      <c r="C33" s="103" t="s">
        <v>259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</row>
    <row r="34" spans="1:34" ht="24.75" customHeight="1">
      <c r="D34" s="4"/>
    </row>
    <row r="35" spans="1:34">
      <c r="A35" s="3" t="s">
        <v>231</v>
      </c>
      <c r="D35" s="4"/>
      <c r="AH35" s="68" t="s">
        <v>208</v>
      </c>
    </row>
    <row r="36" spans="1:34">
      <c r="A36" s="3" t="s">
        <v>254</v>
      </c>
      <c r="D36" s="4"/>
      <c r="P36" s="3" t="s">
        <v>238</v>
      </c>
      <c r="Z36" s="3" t="s">
        <v>239</v>
      </c>
      <c r="AC36" s="68"/>
      <c r="AH36" s="68"/>
    </row>
    <row r="37" spans="1:34" ht="13.5" customHeight="1">
      <c r="B37" s="114" t="s">
        <v>218</v>
      </c>
      <c r="C37" s="114"/>
      <c r="D37" s="114"/>
      <c r="E37" s="114"/>
      <c r="F37" s="114"/>
      <c r="G37" s="114"/>
      <c r="H37" s="114"/>
      <c r="I37" s="53"/>
      <c r="K37" s="117" t="s">
        <v>219</v>
      </c>
      <c r="L37" s="123"/>
      <c r="M37" s="124"/>
      <c r="P37" s="116" t="s">
        <v>220</v>
      </c>
      <c r="Q37" s="116"/>
      <c r="R37" s="116"/>
      <c r="S37" s="116"/>
      <c r="T37" s="116"/>
      <c r="U37" s="116"/>
      <c r="V37" s="117"/>
      <c r="W37" s="118" t="s">
        <v>240</v>
      </c>
      <c r="X37" s="119"/>
      <c r="Y37" s="119"/>
      <c r="Z37" s="116" t="s">
        <v>241</v>
      </c>
      <c r="AA37" s="116"/>
      <c r="AB37" s="116"/>
      <c r="AC37" s="116"/>
      <c r="AD37" s="116"/>
      <c r="AE37" s="116"/>
      <c r="AF37" s="116"/>
    </row>
    <row r="38" spans="1:34" ht="13.5" customHeight="1">
      <c r="B38" s="112">
        <f>AC11</f>
        <v>0</v>
      </c>
      <c r="C38" s="112"/>
      <c r="D38" s="112"/>
      <c r="E38" s="112"/>
      <c r="F38" s="112"/>
      <c r="G38" s="112"/>
      <c r="H38" s="112"/>
      <c r="I38" s="110" t="s">
        <v>221</v>
      </c>
      <c r="J38" s="110"/>
      <c r="K38" s="125">
        <f>1/3</f>
        <v>0.33333333333333331</v>
      </c>
      <c r="L38" s="126"/>
      <c r="M38" s="127"/>
      <c r="N38" s="110" t="s">
        <v>7</v>
      </c>
      <c r="O38" s="111"/>
      <c r="P38" s="112">
        <f>ROUNDDOWN(B38*K38,-4)</f>
        <v>0</v>
      </c>
      <c r="Q38" s="112"/>
      <c r="R38" s="112"/>
      <c r="S38" s="112"/>
      <c r="T38" s="112"/>
      <c r="U38" s="112"/>
      <c r="V38" s="113"/>
      <c r="W38" s="120"/>
      <c r="X38" s="119"/>
      <c r="Y38" s="119"/>
      <c r="Z38" s="112">
        <v>3000000</v>
      </c>
      <c r="AA38" s="112"/>
      <c r="AB38" s="112"/>
      <c r="AC38" s="112"/>
      <c r="AD38" s="112"/>
      <c r="AE38" s="112"/>
      <c r="AF38" s="112"/>
    </row>
    <row r="39" spans="1:34" ht="13.5" customHeight="1">
      <c r="B39" s="112"/>
      <c r="C39" s="112"/>
      <c r="D39" s="112"/>
      <c r="E39" s="112"/>
      <c r="F39" s="112"/>
      <c r="G39" s="112"/>
      <c r="H39" s="112"/>
      <c r="I39" s="110"/>
      <c r="J39" s="110"/>
      <c r="K39" s="125"/>
      <c r="L39" s="126"/>
      <c r="M39" s="127"/>
      <c r="N39" s="110"/>
      <c r="O39" s="111"/>
      <c r="P39" s="112"/>
      <c r="Q39" s="112"/>
      <c r="R39" s="112"/>
      <c r="S39" s="112"/>
      <c r="T39" s="112"/>
      <c r="U39" s="112"/>
      <c r="V39" s="113"/>
      <c r="W39" s="120"/>
      <c r="X39" s="119"/>
      <c r="Y39" s="119"/>
      <c r="Z39" s="112"/>
      <c r="AA39" s="112"/>
      <c r="AB39" s="112"/>
      <c r="AC39" s="112"/>
      <c r="AD39" s="112"/>
      <c r="AE39" s="112"/>
      <c r="AF39" s="112"/>
    </row>
    <row r="40" spans="1:34" ht="13.5" customHeight="1">
      <c r="B40" s="95"/>
      <c r="C40" s="95"/>
      <c r="D40" s="95"/>
      <c r="E40" s="95"/>
      <c r="F40" s="95"/>
      <c r="G40" s="95"/>
      <c r="H40" s="95"/>
      <c r="I40" s="18"/>
      <c r="J40" s="18"/>
      <c r="K40" s="96"/>
      <c r="L40" s="96"/>
      <c r="M40" s="96"/>
      <c r="N40" s="18"/>
      <c r="O40" s="18"/>
      <c r="P40" s="97" t="s">
        <v>222</v>
      </c>
      <c r="Q40" s="95"/>
      <c r="R40" s="95"/>
      <c r="S40" s="95"/>
      <c r="T40" s="95"/>
      <c r="U40" s="95"/>
      <c r="V40" s="95"/>
      <c r="W40" s="94"/>
      <c r="X40" s="94"/>
      <c r="Y40" s="94"/>
      <c r="Z40" s="95"/>
      <c r="AA40" s="95"/>
      <c r="AB40" s="95"/>
      <c r="AC40" s="95"/>
      <c r="AD40" s="95"/>
      <c r="AE40" s="95"/>
      <c r="AF40" s="95"/>
    </row>
    <row r="41" spans="1:34" ht="5.15" customHeight="1">
      <c r="B41" s="95"/>
      <c r="C41" s="95"/>
      <c r="D41" s="95"/>
      <c r="E41" s="95"/>
      <c r="F41" s="95"/>
      <c r="G41" s="95"/>
      <c r="H41" s="95"/>
      <c r="I41" s="18"/>
      <c r="J41" s="18"/>
      <c r="K41" s="96"/>
      <c r="L41" s="96"/>
      <c r="M41" s="96"/>
      <c r="N41" s="18"/>
      <c r="O41" s="18"/>
      <c r="P41" s="97"/>
      <c r="Q41" s="95"/>
      <c r="R41" s="95"/>
      <c r="S41" s="95"/>
      <c r="T41" s="95"/>
      <c r="U41" s="95"/>
      <c r="V41" s="95"/>
      <c r="W41" s="94"/>
      <c r="X41" s="94"/>
      <c r="Y41" s="94"/>
      <c r="Z41" s="95"/>
      <c r="AA41" s="95"/>
      <c r="AB41" s="95"/>
      <c r="AC41" s="95"/>
      <c r="AD41" s="95"/>
      <c r="AE41" s="95"/>
      <c r="AF41" s="95"/>
    </row>
    <row r="42" spans="1:34">
      <c r="A42" s="3" t="s">
        <v>255</v>
      </c>
      <c r="D42" s="4"/>
      <c r="P42" s="3" t="s">
        <v>242</v>
      </c>
      <c r="Z42" s="3" t="s">
        <v>243</v>
      </c>
      <c r="AC42" s="68"/>
    </row>
    <row r="43" spans="1:34" ht="13.5" customHeight="1">
      <c r="B43" s="114" t="s">
        <v>218</v>
      </c>
      <c r="C43" s="114"/>
      <c r="D43" s="114"/>
      <c r="E43" s="114"/>
      <c r="F43" s="114"/>
      <c r="G43" s="114"/>
      <c r="H43" s="114"/>
      <c r="I43" s="53"/>
      <c r="K43" s="117" t="s">
        <v>219</v>
      </c>
      <c r="L43" s="123"/>
      <c r="M43" s="124"/>
      <c r="P43" s="116" t="s">
        <v>220</v>
      </c>
      <c r="Q43" s="116"/>
      <c r="R43" s="116"/>
      <c r="S43" s="116"/>
      <c r="T43" s="116"/>
      <c r="U43" s="116"/>
      <c r="V43" s="117"/>
      <c r="W43" s="118" t="s">
        <v>240</v>
      </c>
      <c r="X43" s="119"/>
      <c r="Y43" s="119"/>
      <c r="Z43" s="116" t="s">
        <v>241</v>
      </c>
      <c r="AA43" s="116"/>
      <c r="AB43" s="116"/>
      <c r="AC43" s="116"/>
      <c r="AD43" s="116"/>
      <c r="AE43" s="116"/>
      <c r="AF43" s="116"/>
    </row>
    <row r="44" spans="1:34" ht="13.5" customHeight="1">
      <c r="B44" s="112">
        <f>AC19</f>
        <v>0</v>
      </c>
      <c r="C44" s="112"/>
      <c r="D44" s="112"/>
      <c r="E44" s="112"/>
      <c r="F44" s="112"/>
      <c r="G44" s="112"/>
      <c r="H44" s="112"/>
      <c r="I44" s="110" t="s">
        <v>221</v>
      </c>
      <c r="J44" s="110"/>
      <c r="K44" s="125">
        <f>1/3</f>
        <v>0.33333333333333331</v>
      </c>
      <c r="L44" s="126"/>
      <c r="M44" s="127"/>
      <c r="N44" s="110" t="s">
        <v>7</v>
      </c>
      <c r="O44" s="111"/>
      <c r="P44" s="112">
        <f>ROUNDDOWN(B44*K44,-4)</f>
        <v>0</v>
      </c>
      <c r="Q44" s="112"/>
      <c r="R44" s="112"/>
      <c r="S44" s="112"/>
      <c r="T44" s="112"/>
      <c r="U44" s="112"/>
      <c r="V44" s="113"/>
      <c r="W44" s="120"/>
      <c r="X44" s="119"/>
      <c r="Y44" s="119"/>
      <c r="Z44" s="112">
        <v>5000000</v>
      </c>
      <c r="AA44" s="112"/>
      <c r="AB44" s="112"/>
      <c r="AC44" s="112"/>
      <c r="AD44" s="112"/>
      <c r="AE44" s="112"/>
      <c r="AF44" s="112"/>
    </row>
    <row r="45" spans="1:34" ht="13.5" customHeight="1">
      <c r="B45" s="112"/>
      <c r="C45" s="112"/>
      <c r="D45" s="112"/>
      <c r="E45" s="112"/>
      <c r="F45" s="112"/>
      <c r="G45" s="112"/>
      <c r="H45" s="112"/>
      <c r="I45" s="110"/>
      <c r="J45" s="110"/>
      <c r="K45" s="125"/>
      <c r="L45" s="126"/>
      <c r="M45" s="127"/>
      <c r="N45" s="110"/>
      <c r="O45" s="111"/>
      <c r="P45" s="112"/>
      <c r="Q45" s="112"/>
      <c r="R45" s="112"/>
      <c r="S45" s="112"/>
      <c r="T45" s="112"/>
      <c r="U45" s="112"/>
      <c r="V45" s="113"/>
      <c r="W45" s="120"/>
      <c r="X45" s="119"/>
      <c r="Y45" s="119"/>
      <c r="Z45" s="112"/>
      <c r="AA45" s="112"/>
      <c r="AB45" s="112"/>
      <c r="AC45" s="112"/>
      <c r="AD45" s="112"/>
      <c r="AE45" s="112"/>
      <c r="AF45" s="112"/>
    </row>
    <row r="46" spans="1:34" ht="13.5" customHeight="1">
      <c r="A46" s="95"/>
      <c r="B46" s="95"/>
      <c r="C46" s="95"/>
      <c r="D46" s="95"/>
      <c r="E46" s="95"/>
      <c r="F46" s="95"/>
      <c r="G46" s="95"/>
      <c r="H46" s="95"/>
      <c r="I46" s="18"/>
      <c r="J46" s="18"/>
      <c r="K46" s="96"/>
      <c r="L46" s="96"/>
      <c r="M46" s="96"/>
      <c r="N46" s="18"/>
      <c r="O46" s="18"/>
      <c r="P46" s="97" t="s">
        <v>222</v>
      </c>
      <c r="Q46" s="95"/>
      <c r="R46" s="95"/>
      <c r="S46" s="95"/>
      <c r="T46" s="95"/>
    </row>
    <row r="47" spans="1:34" ht="5.15" customHeight="1">
      <c r="A47" s="95"/>
      <c r="B47" s="95"/>
      <c r="C47" s="95"/>
      <c r="D47" s="95"/>
      <c r="E47" s="95"/>
      <c r="F47" s="95"/>
      <c r="G47" s="95"/>
      <c r="H47" s="95"/>
      <c r="I47" s="18"/>
      <c r="J47" s="18"/>
      <c r="K47" s="96"/>
      <c r="L47" s="96"/>
      <c r="M47" s="96"/>
      <c r="N47" s="18"/>
      <c r="O47" s="18"/>
      <c r="P47" s="97"/>
      <c r="Q47" s="95"/>
      <c r="R47" s="95"/>
      <c r="S47" s="95"/>
      <c r="T47" s="95"/>
    </row>
    <row r="48" spans="1:34" ht="13.5" customHeight="1">
      <c r="A48" s="3" t="s">
        <v>260</v>
      </c>
      <c r="D48" s="4"/>
      <c r="R48" s="3" t="s">
        <v>244</v>
      </c>
      <c r="AB48" s="3" t="s">
        <v>245</v>
      </c>
      <c r="AE48" s="68"/>
    </row>
    <row r="49" spans="1:34" ht="13.5" customHeight="1">
      <c r="B49" s="114" t="s">
        <v>256</v>
      </c>
      <c r="C49" s="114"/>
      <c r="D49" s="114"/>
      <c r="E49" s="114"/>
      <c r="F49" s="114"/>
      <c r="G49" s="115"/>
      <c r="H49" s="98"/>
      <c r="I49" s="53"/>
      <c r="J49" s="114" t="s">
        <v>257</v>
      </c>
      <c r="K49" s="114"/>
      <c r="L49" s="114"/>
      <c r="M49" s="114"/>
      <c r="N49" s="114"/>
      <c r="O49" s="115"/>
      <c r="P49" s="98"/>
      <c r="Q49" s="53"/>
      <c r="R49" s="116" t="s">
        <v>220</v>
      </c>
      <c r="S49" s="116"/>
      <c r="T49" s="116"/>
      <c r="U49" s="116"/>
      <c r="V49" s="116"/>
      <c r="W49" s="116"/>
      <c r="X49" s="117"/>
      <c r="Y49" s="118" t="s">
        <v>240</v>
      </c>
      <c r="Z49" s="119"/>
      <c r="AA49" s="119"/>
      <c r="AB49" s="116" t="s">
        <v>261</v>
      </c>
      <c r="AC49" s="116"/>
      <c r="AD49" s="116"/>
      <c r="AE49" s="116"/>
      <c r="AF49" s="116"/>
      <c r="AG49" s="116"/>
      <c r="AH49" s="116"/>
    </row>
    <row r="50" spans="1:34" ht="13.5" customHeight="1">
      <c r="B50" s="112">
        <f>MIN(P38,Z38)</f>
        <v>0</v>
      </c>
      <c r="C50" s="112"/>
      <c r="D50" s="112"/>
      <c r="E50" s="112"/>
      <c r="F50" s="112"/>
      <c r="G50" s="112"/>
      <c r="H50" s="121" t="s">
        <v>246</v>
      </c>
      <c r="I50" s="121"/>
      <c r="J50" s="112">
        <f>MIN(Z44,P44)</f>
        <v>0</v>
      </c>
      <c r="K50" s="112"/>
      <c r="L50" s="112"/>
      <c r="M50" s="112"/>
      <c r="N50" s="112"/>
      <c r="O50" s="112"/>
      <c r="P50" s="110" t="s">
        <v>7</v>
      </c>
      <c r="Q50" s="110"/>
      <c r="R50" s="112">
        <f>B50+J50</f>
        <v>0</v>
      </c>
      <c r="S50" s="112"/>
      <c r="T50" s="112"/>
      <c r="U50" s="112"/>
      <c r="V50" s="112"/>
      <c r="W50" s="112"/>
      <c r="X50" s="113"/>
      <c r="Y50" s="120"/>
      <c r="Z50" s="119"/>
      <c r="AA50" s="119"/>
      <c r="AB50" s="122"/>
      <c r="AC50" s="122"/>
      <c r="AD50" s="122"/>
      <c r="AE50" s="122"/>
      <c r="AF50" s="122"/>
      <c r="AG50" s="122"/>
      <c r="AH50" s="122"/>
    </row>
    <row r="51" spans="1:34" ht="13.5" customHeight="1">
      <c r="B51" s="112"/>
      <c r="C51" s="112"/>
      <c r="D51" s="112"/>
      <c r="E51" s="112"/>
      <c r="F51" s="112"/>
      <c r="G51" s="112"/>
      <c r="H51" s="121"/>
      <c r="I51" s="121"/>
      <c r="J51" s="112"/>
      <c r="K51" s="112"/>
      <c r="L51" s="112"/>
      <c r="M51" s="112"/>
      <c r="N51" s="112"/>
      <c r="O51" s="112"/>
      <c r="P51" s="110"/>
      <c r="Q51" s="110"/>
      <c r="R51" s="112"/>
      <c r="S51" s="112"/>
      <c r="T51" s="112"/>
      <c r="U51" s="112"/>
      <c r="V51" s="112"/>
      <c r="W51" s="112"/>
      <c r="X51" s="113"/>
      <c r="Y51" s="120"/>
      <c r="Z51" s="119"/>
      <c r="AA51" s="119"/>
      <c r="AB51" s="122"/>
      <c r="AC51" s="122"/>
      <c r="AD51" s="122"/>
      <c r="AE51" s="122"/>
      <c r="AF51" s="122"/>
      <c r="AG51" s="122"/>
      <c r="AH51" s="122"/>
    </row>
    <row r="52" spans="1:34" ht="13.5" customHeight="1"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7" t="s">
        <v>222</v>
      </c>
      <c r="S52" s="95"/>
      <c r="T52" s="95"/>
      <c r="U52" s="95"/>
      <c r="V52" s="95"/>
      <c r="W52" s="95"/>
      <c r="X52" s="95"/>
      <c r="Y52" s="95"/>
      <c r="Z52" s="100"/>
      <c r="AA52" s="100"/>
      <c r="AB52" s="100"/>
    </row>
    <row r="53" spans="1:34" ht="5.15" customHeight="1"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7"/>
      <c r="S53" s="95"/>
      <c r="T53" s="95"/>
      <c r="U53" s="95"/>
      <c r="V53" s="95"/>
      <c r="W53" s="95"/>
      <c r="X53" s="95"/>
      <c r="Y53" s="95"/>
      <c r="Z53" s="100"/>
      <c r="AA53" s="100"/>
      <c r="AB53" s="100"/>
    </row>
    <row r="54" spans="1:34" ht="13.5" customHeight="1">
      <c r="A54" s="3" t="s">
        <v>247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101"/>
    </row>
    <row r="55" spans="1:34">
      <c r="A55" s="3" t="s">
        <v>248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V55" s="117" t="s">
        <v>229</v>
      </c>
      <c r="W55" s="123"/>
      <c r="X55" s="123"/>
      <c r="Y55" s="123"/>
      <c r="Z55" s="123"/>
      <c r="AA55" s="123"/>
      <c r="AB55" s="123"/>
      <c r="AC55" s="124"/>
    </row>
    <row r="56" spans="1:34" ht="13.5" customHeight="1">
      <c r="V56" s="104">
        <f>MIN(R50,AB50)</f>
        <v>0</v>
      </c>
      <c r="W56" s="105"/>
      <c r="X56" s="105"/>
      <c r="Y56" s="105"/>
      <c r="Z56" s="105"/>
      <c r="AA56" s="105"/>
      <c r="AB56" s="105"/>
      <c r="AC56" s="106"/>
    </row>
    <row r="57" spans="1:34">
      <c r="V57" s="107"/>
      <c r="W57" s="108"/>
      <c r="X57" s="108"/>
      <c r="Y57" s="108"/>
      <c r="Z57" s="108"/>
      <c r="AA57" s="108"/>
      <c r="AB57" s="108"/>
      <c r="AC57" s="109"/>
    </row>
    <row r="58" spans="1:34">
      <c r="D58" s="4"/>
    </row>
  </sheetData>
  <sheetProtection algorithmName="SHA-512" hashValue="xkuzylYmMl+EZqJeJHkzRcfWlYZdEuuKQYhcmgBLAPcU5YbWVljLbM1E3cDBvT1U81fAPNHTB11Ozdx1DFMSIg==" saltValue="g6aeBQIihxcD9NdArsaEfQ==" spinCount="100000" sheet="1" formatCells="0"/>
  <mergeCells count="196">
    <mergeCell ref="L4:P4"/>
    <mergeCell ref="Q4:R4"/>
    <mergeCell ref="S4:W4"/>
    <mergeCell ref="X4:AB4"/>
    <mergeCell ref="B6:K6"/>
    <mergeCell ref="L6:P6"/>
    <mergeCell ref="Q6:R6"/>
    <mergeCell ref="S6:W6"/>
    <mergeCell ref="X6:AB6"/>
    <mergeCell ref="AC6:AH6"/>
    <mergeCell ref="B7:K7"/>
    <mergeCell ref="L7:P7"/>
    <mergeCell ref="Q7:R7"/>
    <mergeCell ref="S7:W7"/>
    <mergeCell ref="X7:AB7"/>
    <mergeCell ref="AC7:AH7"/>
    <mergeCell ref="A2:K3"/>
    <mergeCell ref="L2:W2"/>
    <mergeCell ref="X2:AB3"/>
    <mergeCell ref="AC2:AH3"/>
    <mergeCell ref="L3:P3"/>
    <mergeCell ref="Q3:R3"/>
    <mergeCell ref="S3:W3"/>
    <mergeCell ref="AC4:AH4"/>
    <mergeCell ref="B5:K5"/>
    <mergeCell ref="L5:P5"/>
    <mergeCell ref="Q5:R5"/>
    <mergeCell ref="S5:W5"/>
    <mergeCell ref="X5:AB5"/>
    <mergeCell ref="AC5:AH5"/>
    <mergeCell ref="A4:A20"/>
    <mergeCell ref="B4:K4"/>
    <mergeCell ref="B9:K9"/>
    <mergeCell ref="L9:P9"/>
    <mergeCell ref="Q9:R9"/>
    <mergeCell ref="S9:W9"/>
    <mergeCell ref="X9:AB9"/>
    <mergeCell ref="AC9:AH9"/>
    <mergeCell ref="B8:K8"/>
    <mergeCell ref="L8:P8"/>
    <mergeCell ref="Q8:R8"/>
    <mergeCell ref="S8:W8"/>
    <mergeCell ref="X8:AB8"/>
    <mergeCell ref="AC8:AH8"/>
    <mergeCell ref="B11:K11"/>
    <mergeCell ref="L11:P11"/>
    <mergeCell ref="Q11:R11"/>
    <mergeCell ref="S11:W11"/>
    <mergeCell ref="X11:AB11"/>
    <mergeCell ref="AC11:AH11"/>
    <mergeCell ref="B10:K10"/>
    <mergeCell ref="L10:P10"/>
    <mergeCell ref="Q10:R10"/>
    <mergeCell ref="S10:W10"/>
    <mergeCell ref="X10:AB10"/>
    <mergeCell ref="AC10:AH10"/>
    <mergeCell ref="B13:K13"/>
    <mergeCell ref="L13:P13"/>
    <mergeCell ref="Q13:R13"/>
    <mergeCell ref="S13:W13"/>
    <mergeCell ref="X13:AB13"/>
    <mergeCell ref="AC13:AH13"/>
    <mergeCell ref="B12:K12"/>
    <mergeCell ref="L12:P12"/>
    <mergeCell ref="Q12:R12"/>
    <mergeCell ref="S12:W12"/>
    <mergeCell ref="X12:AB12"/>
    <mergeCell ref="AC12:AH12"/>
    <mergeCell ref="B15:K15"/>
    <mergeCell ref="L15:P15"/>
    <mergeCell ref="Q15:R15"/>
    <mergeCell ref="S15:W15"/>
    <mergeCell ref="X15:AB15"/>
    <mergeCell ref="AC15:AH15"/>
    <mergeCell ref="B14:K14"/>
    <mergeCell ref="L14:P14"/>
    <mergeCell ref="Q14:R14"/>
    <mergeCell ref="S14:W14"/>
    <mergeCell ref="X14:AB14"/>
    <mergeCell ref="AC14:AH14"/>
    <mergeCell ref="B17:K17"/>
    <mergeCell ref="L17:P17"/>
    <mergeCell ref="Q17:R17"/>
    <mergeCell ref="S17:W17"/>
    <mergeCell ref="X17:AB17"/>
    <mergeCell ref="AC17:AH17"/>
    <mergeCell ref="B16:K16"/>
    <mergeCell ref="L16:P16"/>
    <mergeCell ref="Q16:R16"/>
    <mergeCell ref="S16:W16"/>
    <mergeCell ref="X16:AB16"/>
    <mergeCell ref="AC16:AH16"/>
    <mergeCell ref="AC20:AH20"/>
    <mergeCell ref="B19:K19"/>
    <mergeCell ref="L19:P19"/>
    <mergeCell ref="Q19:R19"/>
    <mergeCell ref="S19:W19"/>
    <mergeCell ref="X19:AB19"/>
    <mergeCell ref="AC19:AH19"/>
    <mergeCell ref="B18:K18"/>
    <mergeCell ref="L18:P18"/>
    <mergeCell ref="Q18:R18"/>
    <mergeCell ref="S18:W18"/>
    <mergeCell ref="X18:AB18"/>
    <mergeCell ref="AC18:AH18"/>
    <mergeCell ref="B23:K23"/>
    <mergeCell ref="L23:P23"/>
    <mergeCell ref="Q23:R23"/>
    <mergeCell ref="S23:W23"/>
    <mergeCell ref="X23:AB23"/>
    <mergeCell ref="B20:K20"/>
    <mergeCell ref="L20:P20"/>
    <mergeCell ref="Q20:R20"/>
    <mergeCell ref="S20:W20"/>
    <mergeCell ref="X20:AB20"/>
    <mergeCell ref="B22:K22"/>
    <mergeCell ref="L22:P22"/>
    <mergeCell ref="Q22:R22"/>
    <mergeCell ref="S22:W22"/>
    <mergeCell ref="X22:AB22"/>
    <mergeCell ref="AC22:AH22"/>
    <mergeCell ref="B21:K21"/>
    <mergeCell ref="L21:P21"/>
    <mergeCell ref="Q21:R21"/>
    <mergeCell ref="S21:W21"/>
    <mergeCell ref="X21:AB21"/>
    <mergeCell ref="AC26:AH26"/>
    <mergeCell ref="B25:K25"/>
    <mergeCell ref="L25:P25"/>
    <mergeCell ref="Q25:R25"/>
    <mergeCell ref="S25:W25"/>
    <mergeCell ref="X25:AB25"/>
    <mergeCell ref="AC25:AH25"/>
    <mergeCell ref="A29:K29"/>
    <mergeCell ref="L29:AB29"/>
    <mergeCell ref="AC29:AH29"/>
    <mergeCell ref="A21:A26"/>
    <mergeCell ref="B26:K26"/>
    <mergeCell ref="L26:P26"/>
    <mergeCell ref="Q26:R26"/>
    <mergeCell ref="S26:W26"/>
    <mergeCell ref="X26:AB26"/>
    <mergeCell ref="AC23:AH23"/>
    <mergeCell ref="B24:K24"/>
    <mergeCell ref="L24:P24"/>
    <mergeCell ref="Q24:R24"/>
    <mergeCell ref="S24:W24"/>
    <mergeCell ref="X24:AB24"/>
    <mergeCell ref="AC24:AH24"/>
    <mergeCell ref="AC21:AH21"/>
    <mergeCell ref="A30:B30"/>
    <mergeCell ref="C30:AH30"/>
    <mergeCell ref="C31:AH31"/>
    <mergeCell ref="A27:K27"/>
    <mergeCell ref="L27:AB27"/>
    <mergeCell ref="AC27:AH27"/>
    <mergeCell ref="A28:K28"/>
    <mergeCell ref="L28:AB28"/>
    <mergeCell ref="AC28:AH28"/>
    <mergeCell ref="V55:AC55"/>
    <mergeCell ref="C33:AH33"/>
    <mergeCell ref="B37:H37"/>
    <mergeCell ref="K37:M37"/>
    <mergeCell ref="P37:V37"/>
    <mergeCell ref="W37:Y39"/>
    <mergeCell ref="Z37:AF37"/>
    <mergeCell ref="B38:H39"/>
    <mergeCell ref="I38:J39"/>
    <mergeCell ref="K38:M39"/>
    <mergeCell ref="N38:O39"/>
    <mergeCell ref="P38:V39"/>
    <mergeCell ref="Z38:AF39"/>
    <mergeCell ref="C32:AH32"/>
    <mergeCell ref="V56:AC57"/>
    <mergeCell ref="N44:O45"/>
    <mergeCell ref="P44:V45"/>
    <mergeCell ref="Z44:AF45"/>
    <mergeCell ref="B49:G49"/>
    <mergeCell ref="J49:O49"/>
    <mergeCell ref="R49:X49"/>
    <mergeCell ref="Y49:AA51"/>
    <mergeCell ref="AB49:AH49"/>
    <mergeCell ref="B50:G51"/>
    <mergeCell ref="H50:I51"/>
    <mergeCell ref="J50:O51"/>
    <mergeCell ref="P50:Q51"/>
    <mergeCell ref="R50:X51"/>
    <mergeCell ref="AB50:AH51"/>
    <mergeCell ref="B43:H43"/>
    <mergeCell ref="K43:M43"/>
    <mergeCell ref="P43:V43"/>
    <mergeCell ref="W43:Y45"/>
    <mergeCell ref="Z43:AF43"/>
    <mergeCell ref="B44:H45"/>
    <mergeCell ref="I44:J45"/>
    <mergeCell ref="K44:M45"/>
  </mergeCells>
  <phoneticPr fontId="17"/>
  <conditionalFormatting sqref="B11:K14">
    <cfRule type="containsBlanks" dxfId="27" priority="10">
      <formula>LEN(TRIM(B11))=0</formula>
    </cfRule>
  </conditionalFormatting>
  <conditionalFormatting sqref="B19:K19">
    <cfRule type="containsBlanks" dxfId="26" priority="9">
      <formula>LEN(TRIM(B19))=0</formula>
    </cfRule>
  </conditionalFormatting>
  <conditionalFormatting sqref="B4:R10">
    <cfRule type="containsBlanks" dxfId="25" priority="12">
      <formula>LEN(TRIM(B4))=0</formula>
    </cfRule>
  </conditionalFormatting>
  <conditionalFormatting sqref="L12:R14 B15:R18">
    <cfRule type="containsBlanks" dxfId="24" priority="16">
      <formula>LEN(TRIM(B12))=0</formula>
    </cfRule>
  </conditionalFormatting>
  <conditionalFormatting sqref="L21:AB25">
    <cfRule type="containsBlanks" dxfId="23" priority="13">
      <formula>LEN(TRIM(L21))=0</formula>
    </cfRule>
  </conditionalFormatting>
  <conditionalFormatting sqref="U45:AA45">
    <cfRule type="containsBlanks" dxfId="22" priority="17">
      <formula>LEN(TRIM(U45))=0</formula>
    </cfRule>
    <cfRule type="containsBlanks" dxfId="21" priority="18">
      <formula>LEN(TRIM(U45))=0</formula>
    </cfRule>
  </conditionalFormatting>
  <conditionalFormatting sqref="X4:AB19">
    <cfRule type="containsBlanks" dxfId="20" priority="15">
      <formula>LEN(TRIM(X4))=0</formula>
    </cfRule>
  </conditionalFormatting>
  <conditionalFormatting sqref="AB50:AH51">
    <cfRule type="expression" dxfId="19" priority="1">
      <formula>AB50&lt;&gt;""</formula>
    </cfRule>
  </conditionalFormatting>
  <printOptions horizontalCentered="1" verticalCentered="1"/>
  <pageMargins left="0.70866141732283472" right="0.70866141732283472" top="0.74803149606299213" bottom="0.47244094488188981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"/>
  <cols>
    <col min="1" max="35" width="2.6328125" style="3" customWidth="1"/>
    <col min="36" max="40" width="2.6328125" style="3" hidden="1" customWidth="1"/>
    <col min="41" max="52" width="9" style="3" hidden="1" customWidth="1"/>
    <col min="53" max="16384" width="9" style="3"/>
  </cols>
  <sheetData>
    <row r="1" spans="1:49">
      <c r="A1" s="385" t="s">
        <v>137</v>
      </c>
      <c r="B1" s="386"/>
      <c r="C1" s="386"/>
      <c r="D1" s="386"/>
      <c r="E1" s="386"/>
      <c r="F1" s="386"/>
      <c r="G1" s="386"/>
      <c r="H1" s="386"/>
      <c r="I1" s="386"/>
      <c r="J1" s="386"/>
      <c r="K1" s="387"/>
      <c r="L1" s="391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3"/>
      <c r="AB1" s="397" t="s">
        <v>21</v>
      </c>
      <c r="AC1" s="398"/>
      <c r="AD1" s="401" t="str">
        <f ca="1">RIGHT(CELL("filename",AI1),LEN(CELL("filename",AI1))-FIND("]",CELL("filename",AI1)))</f>
        <v>ボイラ排出量算定（追加)</v>
      </c>
      <c r="AE1" s="402"/>
      <c r="AF1" s="402"/>
      <c r="AG1" s="402"/>
      <c r="AH1" s="402"/>
      <c r="AI1" s="403"/>
      <c r="AU1" s="3" t="s">
        <v>45</v>
      </c>
      <c r="AV1" s="3">
        <v>1</v>
      </c>
      <c r="AW1" s="25" t="s">
        <v>46</v>
      </c>
    </row>
    <row r="2" spans="1:49">
      <c r="A2" s="388"/>
      <c r="B2" s="389"/>
      <c r="C2" s="389"/>
      <c r="D2" s="389"/>
      <c r="E2" s="389"/>
      <c r="F2" s="389"/>
      <c r="G2" s="389"/>
      <c r="H2" s="389"/>
      <c r="I2" s="389"/>
      <c r="J2" s="389"/>
      <c r="K2" s="390"/>
      <c r="L2" s="394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6"/>
      <c r="AB2" s="399"/>
      <c r="AC2" s="400"/>
      <c r="AD2" s="404"/>
      <c r="AE2" s="405"/>
      <c r="AF2" s="405"/>
      <c r="AG2" s="405"/>
      <c r="AH2" s="405"/>
      <c r="AI2" s="406"/>
      <c r="AU2" s="3" t="s">
        <v>47</v>
      </c>
      <c r="AV2" s="3">
        <v>0.995</v>
      </c>
      <c r="AW2" s="25" t="s">
        <v>48</v>
      </c>
    </row>
    <row r="3" spans="1:49" ht="13.5" customHeight="1">
      <c r="A3" s="407" t="s">
        <v>225</v>
      </c>
      <c r="B3" s="408"/>
      <c r="C3" s="408"/>
      <c r="D3" s="408"/>
      <c r="E3" s="408"/>
      <c r="F3" s="408"/>
      <c r="G3" s="408"/>
      <c r="H3" s="408"/>
      <c r="I3" s="411"/>
      <c r="J3" s="411"/>
      <c r="K3" s="411"/>
      <c r="L3" s="412" t="s">
        <v>126</v>
      </c>
      <c r="M3" s="413"/>
      <c r="N3" s="413"/>
      <c r="O3" s="413"/>
      <c r="P3" s="413"/>
      <c r="Q3" s="413"/>
      <c r="R3" s="413"/>
      <c r="S3" s="413"/>
      <c r="T3" s="413"/>
      <c r="U3" s="413"/>
      <c r="V3" s="414"/>
      <c r="W3" s="418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20"/>
      <c r="AU3" s="3" t="s">
        <v>49</v>
      </c>
      <c r="AV3" s="3">
        <v>0.99</v>
      </c>
      <c r="AW3" s="25" t="s">
        <v>50</v>
      </c>
    </row>
    <row r="4" spans="1:49" ht="13.5" customHeight="1">
      <c r="A4" s="409"/>
      <c r="B4" s="410"/>
      <c r="C4" s="410"/>
      <c r="D4" s="410"/>
      <c r="E4" s="410"/>
      <c r="F4" s="410"/>
      <c r="G4" s="410"/>
      <c r="H4" s="410"/>
      <c r="I4" s="411"/>
      <c r="J4" s="411"/>
      <c r="K4" s="411"/>
      <c r="L4" s="415"/>
      <c r="M4" s="416"/>
      <c r="N4" s="416"/>
      <c r="O4" s="416"/>
      <c r="P4" s="416"/>
      <c r="Q4" s="416"/>
      <c r="R4" s="416"/>
      <c r="S4" s="416"/>
      <c r="T4" s="416"/>
      <c r="U4" s="416"/>
      <c r="V4" s="417"/>
      <c r="W4" s="421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3"/>
      <c r="AJ4" s="4"/>
      <c r="AK4" s="7"/>
      <c r="AU4" s="3" t="s">
        <v>51</v>
      </c>
      <c r="AV4" s="3">
        <v>0.98499999999999999</v>
      </c>
      <c r="AW4" s="25" t="s">
        <v>52</v>
      </c>
    </row>
    <row r="5" spans="1:49" ht="13.5" customHeight="1">
      <c r="A5" s="276" t="s">
        <v>2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8"/>
      <c r="AJ5" s="4"/>
      <c r="AU5" s="3" t="s">
        <v>59</v>
      </c>
      <c r="AV5" s="3">
        <v>0.98</v>
      </c>
      <c r="AW5" s="25" t="s">
        <v>60</v>
      </c>
    </row>
    <row r="6" spans="1:49" ht="13.5" customHeight="1">
      <c r="A6" s="26" t="s">
        <v>124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61</v>
      </c>
      <c r="AV6" s="3">
        <v>0.97499999999999998</v>
      </c>
      <c r="AW6" s="25" t="s">
        <v>62</v>
      </c>
    </row>
    <row r="7" spans="1:49" ht="13.5" customHeight="1">
      <c r="A7" s="6"/>
      <c r="B7" s="7" t="s">
        <v>132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63</v>
      </c>
      <c r="AV7" s="3">
        <v>0.97</v>
      </c>
      <c r="AW7" s="25" t="s">
        <v>64</v>
      </c>
    </row>
    <row r="8" spans="1:49" ht="13.5" customHeight="1">
      <c r="A8" s="6"/>
      <c r="B8" s="7" t="s">
        <v>131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372"/>
      <c r="AP8" s="372"/>
      <c r="AQ8" s="372"/>
      <c r="AU8" s="3" t="s">
        <v>65</v>
      </c>
      <c r="AV8" s="3">
        <v>0.96499999999999997</v>
      </c>
      <c r="AW8" s="25" t="s">
        <v>66</v>
      </c>
    </row>
    <row r="9" spans="1:49" ht="13.5" customHeight="1">
      <c r="A9" s="6"/>
      <c r="B9" s="322"/>
      <c r="C9" s="341" t="s">
        <v>127</v>
      </c>
      <c r="D9" s="341"/>
      <c r="E9" s="341"/>
      <c r="F9" s="341"/>
      <c r="G9" s="341"/>
      <c r="H9" s="341"/>
      <c r="I9" s="342"/>
      <c r="J9" s="373" t="s">
        <v>128</v>
      </c>
      <c r="K9" s="374"/>
      <c r="L9" s="374"/>
      <c r="M9" s="377" t="s">
        <v>130</v>
      </c>
      <c r="N9" s="378"/>
      <c r="O9" s="381" t="s">
        <v>129</v>
      </c>
      <c r="P9" s="381"/>
      <c r="Q9" s="381"/>
      <c r="R9" s="322"/>
      <c r="S9" s="340" t="s">
        <v>127</v>
      </c>
      <c r="T9" s="341"/>
      <c r="U9" s="341"/>
      <c r="V9" s="341"/>
      <c r="W9" s="341"/>
      <c r="X9" s="341"/>
      <c r="Y9" s="342"/>
      <c r="Z9" s="373" t="s">
        <v>128</v>
      </c>
      <c r="AA9" s="374"/>
      <c r="AB9" s="374"/>
      <c r="AC9" s="377" t="s">
        <v>130</v>
      </c>
      <c r="AD9" s="378"/>
      <c r="AE9" s="381" t="s">
        <v>129</v>
      </c>
      <c r="AF9" s="381"/>
      <c r="AG9" s="381"/>
      <c r="AH9" s="28"/>
      <c r="AI9" s="8"/>
      <c r="AU9" s="3" t="s">
        <v>67</v>
      </c>
      <c r="AV9" s="3">
        <v>0.96</v>
      </c>
      <c r="AW9" s="25" t="s">
        <v>22</v>
      </c>
    </row>
    <row r="10" spans="1:49" ht="13.5" customHeight="1">
      <c r="A10" s="6"/>
      <c r="B10" s="323"/>
      <c r="C10" s="344"/>
      <c r="D10" s="344"/>
      <c r="E10" s="344"/>
      <c r="F10" s="344"/>
      <c r="G10" s="344"/>
      <c r="H10" s="344"/>
      <c r="I10" s="345"/>
      <c r="J10" s="375"/>
      <c r="K10" s="376"/>
      <c r="L10" s="376"/>
      <c r="M10" s="379"/>
      <c r="N10" s="380"/>
      <c r="O10" s="382"/>
      <c r="P10" s="382"/>
      <c r="Q10" s="382"/>
      <c r="R10" s="323"/>
      <c r="S10" s="343"/>
      <c r="T10" s="344"/>
      <c r="U10" s="344"/>
      <c r="V10" s="344"/>
      <c r="W10" s="344"/>
      <c r="X10" s="344"/>
      <c r="Y10" s="345"/>
      <c r="Z10" s="375"/>
      <c r="AA10" s="376"/>
      <c r="AB10" s="376"/>
      <c r="AC10" s="383"/>
      <c r="AD10" s="384"/>
      <c r="AE10" s="382"/>
      <c r="AF10" s="382"/>
      <c r="AG10" s="382"/>
      <c r="AH10" s="28"/>
      <c r="AI10" s="8"/>
      <c r="AU10" s="3" t="s">
        <v>68</v>
      </c>
      <c r="AV10" s="3">
        <v>0.95499999999999996</v>
      </c>
    </row>
    <row r="11" spans="1:49" ht="13.5" customHeight="1">
      <c r="A11" s="6"/>
      <c r="B11" s="20">
        <v>1</v>
      </c>
      <c r="C11" s="293"/>
      <c r="D11" s="300"/>
      <c r="E11" s="300"/>
      <c r="F11" s="300"/>
      <c r="G11" s="300"/>
      <c r="H11" s="300"/>
      <c r="I11" s="294"/>
      <c r="J11" s="371"/>
      <c r="K11" s="365"/>
      <c r="L11" s="365"/>
      <c r="M11" s="365"/>
      <c r="N11" s="366"/>
      <c r="O11" s="293"/>
      <c r="P11" s="300"/>
      <c r="Q11" s="294"/>
      <c r="R11" s="19">
        <v>5</v>
      </c>
      <c r="S11" s="293"/>
      <c r="T11" s="300"/>
      <c r="U11" s="300"/>
      <c r="V11" s="300"/>
      <c r="W11" s="300"/>
      <c r="X11" s="300"/>
      <c r="Y11" s="294"/>
      <c r="Z11" s="371"/>
      <c r="AA11" s="365"/>
      <c r="AB11" s="365"/>
      <c r="AC11" s="365"/>
      <c r="AD11" s="366"/>
      <c r="AE11" s="293"/>
      <c r="AF11" s="300"/>
      <c r="AG11" s="294"/>
      <c r="AH11" s="29"/>
      <c r="AI11" s="8"/>
      <c r="AU11" s="3" t="s">
        <v>69</v>
      </c>
      <c r="AV11" s="3">
        <v>0.95</v>
      </c>
    </row>
    <row r="12" spans="1:49" ht="13.5" customHeight="1">
      <c r="A12" s="6"/>
      <c r="B12" s="20">
        <v>2</v>
      </c>
      <c r="C12" s="293"/>
      <c r="D12" s="300"/>
      <c r="E12" s="300"/>
      <c r="F12" s="300"/>
      <c r="G12" s="300"/>
      <c r="H12" s="300"/>
      <c r="I12" s="294"/>
      <c r="J12" s="371"/>
      <c r="K12" s="365"/>
      <c r="L12" s="365"/>
      <c r="M12" s="365"/>
      <c r="N12" s="366"/>
      <c r="O12" s="293"/>
      <c r="P12" s="300"/>
      <c r="Q12" s="294"/>
      <c r="R12" s="19">
        <v>6</v>
      </c>
      <c r="S12" s="293"/>
      <c r="T12" s="300"/>
      <c r="U12" s="300"/>
      <c r="V12" s="300"/>
      <c r="W12" s="300"/>
      <c r="X12" s="300"/>
      <c r="Y12" s="294"/>
      <c r="Z12" s="371"/>
      <c r="AA12" s="365"/>
      <c r="AB12" s="365"/>
      <c r="AC12" s="365"/>
      <c r="AD12" s="366"/>
      <c r="AE12" s="293"/>
      <c r="AF12" s="300"/>
      <c r="AG12" s="294"/>
      <c r="AH12" s="29"/>
      <c r="AI12" s="8"/>
      <c r="AU12" s="3" t="s">
        <v>70</v>
      </c>
      <c r="AV12" s="3">
        <v>0.94499999999999995</v>
      </c>
    </row>
    <row r="13" spans="1:49" ht="13.5" customHeight="1">
      <c r="A13" s="6"/>
      <c r="B13" s="20">
        <v>3</v>
      </c>
      <c r="C13" s="293"/>
      <c r="D13" s="300"/>
      <c r="E13" s="300"/>
      <c r="F13" s="300"/>
      <c r="G13" s="300"/>
      <c r="H13" s="300"/>
      <c r="I13" s="294"/>
      <c r="J13" s="371"/>
      <c r="K13" s="365"/>
      <c r="L13" s="365"/>
      <c r="M13" s="365"/>
      <c r="N13" s="366"/>
      <c r="O13" s="293"/>
      <c r="P13" s="300"/>
      <c r="Q13" s="294"/>
      <c r="R13" s="19">
        <v>7</v>
      </c>
      <c r="S13" s="293"/>
      <c r="T13" s="300"/>
      <c r="U13" s="300"/>
      <c r="V13" s="300"/>
      <c r="W13" s="300"/>
      <c r="X13" s="300"/>
      <c r="Y13" s="294"/>
      <c r="Z13" s="371"/>
      <c r="AA13" s="365"/>
      <c r="AB13" s="365"/>
      <c r="AC13" s="365"/>
      <c r="AD13" s="366"/>
      <c r="AE13" s="293"/>
      <c r="AF13" s="300"/>
      <c r="AG13" s="294"/>
      <c r="AH13" s="29"/>
      <c r="AI13" s="8"/>
      <c r="AU13" s="3" t="s">
        <v>71</v>
      </c>
      <c r="AV13" s="3">
        <v>0.94</v>
      </c>
    </row>
    <row r="14" spans="1:49" ht="13.5" customHeight="1">
      <c r="A14" s="6"/>
      <c r="B14" s="20">
        <v>4</v>
      </c>
      <c r="C14" s="293"/>
      <c r="D14" s="300"/>
      <c r="E14" s="300"/>
      <c r="F14" s="300"/>
      <c r="G14" s="300"/>
      <c r="H14" s="300"/>
      <c r="I14" s="294"/>
      <c r="J14" s="371"/>
      <c r="K14" s="365"/>
      <c r="L14" s="365"/>
      <c r="M14" s="365"/>
      <c r="N14" s="366"/>
      <c r="O14" s="293"/>
      <c r="P14" s="300"/>
      <c r="Q14" s="294"/>
      <c r="R14" s="19">
        <v>8</v>
      </c>
      <c r="S14" s="293"/>
      <c r="T14" s="300"/>
      <c r="U14" s="300"/>
      <c r="V14" s="300"/>
      <c r="W14" s="300"/>
      <c r="X14" s="300"/>
      <c r="Y14" s="294"/>
      <c r="Z14" s="371"/>
      <c r="AA14" s="365"/>
      <c r="AB14" s="365"/>
      <c r="AC14" s="365"/>
      <c r="AD14" s="366"/>
      <c r="AE14" s="293"/>
      <c r="AF14" s="300"/>
      <c r="AG14" s="294"/>
      <c r="AH14" s="29"/>
      <c r="AI14" s="8"/>
      <c r="AU14" s="3" t="s">
        <v>72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73</v>
      </c>
      <c r="AV15" s="3">
        <v>0.93</v>
      </c>
    </row>
    <row r="16" spans="1:49">
      <c r="A16" s="6"/>
      <c r="B16" s="7" t="s">
        <v>133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74</v>
      </c>
      <c r="AV16" s="3">
        <v>0.92500000000000004</v>
      </c>
    </row>
    <row r="17" spans="1:48">
      <c r="A17" s="6"/>
      <c r="B17" s="322"/>
      <c r="C17" s="330" t="s">
        <v>53</v>
      </c>
      <c r="D17" s="331"/>
      <c r="E17" s="331"/>
      <c r="F17" s="331"/>
      <c r="G17" s="331"/>
      <c r="H17" s="331"/>
      <c r="I17" s="331"/>
      <c r="J17" s="332"/>
      <c r="K17" s="330" t="s">
        <v>54</v>
      </c>
      <c r="L17" s="331"/>
      <c r="M17" s="331"/>
      <c r="N17" s="332"/>
      <c r="O17" s="367" t="s">
        <v>55</v>
      </c>
      <c r="P17" s="368"/>
      <c r="Q17" s="340" t="s">
        <v>23</v>
      </c>
      <c r="R17" s="341"/>
      <c r="S17" s="341"/>
      <c r="T17" s="342"/>
      <c r="U17" s="330" t="s">
        <v>24</v>
      </c>
      <c r="V17" s="332"/>
      <c r="W17" s="336" t="s">
        <v>56</v>
      </c>
      <c r="X17" s="346"/>
      <c r="Y17" s="346"/>
      <c r="Z17" s="346"/>
      <c r="AA17" s="346"/>
      <c r="AB17" s="337"/>
      <c r="AC17" s="336" t="s">
        <v>57</v>
      </c>
      <c r="AD17" s="337"/>
      <c r="AE17" s="348" t="s">
        <v>58</v>
      </c>
      <c r="AF17" s="348"/>
      <c r="AG17" s="348"/>
      <c r="AH17" s="348"/>
      <c r="AI17" s="9"/>
      <c r="AK17" s="7"/>
      <c r="AU17" s="3" t="s">
        <v>75</v>
      </c>
      <c r="AV17" s="3">
        <v>0.92</v>
      </c>
    </row>
    <row r="18" spans="1:48">
      <c r="A18" s="6"/>
      <c r="B18" s="323"/>
      <c r="C18" s="333"/>
      <c r="D18" s="334"/>
      <c r="E18" s="334"/>
      <c r="F18" s="334"/>
      <c r="G18" s="334"/>
      <c r="H18" s="334"/>
      <c r="I18" s="334"/>
      <c r="J18" s="335"/>
      <c r="K18" s="333"/>
      <c r="L18" s="334"/>
      <c r="M18" s="334"/>
      <c r="N18" s="335"/>
      <c r="O18" s="369"/>
      <c r="P18" s="370"/>
      <c r="Q18" s="343"/>
      <c r="R18" s="344"/>
      <c r="S18" s="344"/>
      <c r="T18" s="345"/>
      <c r="U18" s="333"/>
      <c r="V18" s="335"/>
      <c r="W18" s="338"/>
      <c r="X18" s="347"/>
      <c r="Y18" s="347"/>
      <c r="Z18" s="347"/>
      <c r="AA18" s="347"/>
      <c r="AB18" s="339"/>
      <c r="AC18" s="338"/>
      <c r="AD18" s="339"/>
      <c r="AE18" s="348"/>
      <c r="AF18" s="348"/>
      <c r="AG18" s="348"/>
      <c r="AH18" s="348"/>
      <c r="AI18" s="9"/>
      <c r="AK18" s="7"/>
      <c r="AR18" s="3" t="s">
        <v>123</v>
      </c>
      <c r="AU18" s="3" t="s">
        <v>76</v>
      </c>
      <c r="AV18" s="3">
        <v>0.91500000000000004</v>
      </c>
    </row>
    <row r="19" spans="1:48" ht="13.5" customHeight="1">
      <c r="A19" s="29"/>
      <c r="B19" s="19">
        <v>1</v>
      </c>
      <c r="C19" s="293"/>
      <c r="D19" s="300"/>
      <c r="E19" s="300"/>
      <c r="F19" s="300"/>
      <c r="G19" s="300"/>
      <c r="H19" s="300"/>
      <c r="I19" s="300"/>
      <c r="J19" s="294"/>
      <c r="K19" s="301"/>
      <c r="L19" s="302"/>
      <c r="M19" s="302"/>
      <c r="N19" s="303"/>
      <c r="O19" s="351"/>
      <c r="P19" s="352"/>
      <c r="Q19" s="319"/>
      <c r="R19" s="320"/>
      <c r="S19" s="320"/>
      <c r="T19" s="321"/>
      <c r="U19" s="353"/>
      <c r="V19" s="354"/>
      <c r="W19" s="355"/>
      <c r="X19" s="355"/>
      <c r="Y19" s="355"/>
      <c r="Z19" s="356"/>
      <c r="AA19" s="357" t="str">
        <f>IF(Q19="","",VLOOKUP(Q19,$B$71:$Y$80,10,FALSE))</f>
        <v/>
      </c>
      <c r="AB19" s="358"/>
      <c r="AC19" s="359"/>
      <c r="AD19" s="360"/>
      <c r="AE19" s="361" t="str">
        <f>IF(Q19="","",W19*AL19*AP19*44/12)</f>
        <v/>
      </c>
      <c r="AF19" s="361"/>
      <c r="AG19" s="361"/>
      <c r="AH19" s="361"/>
      <c r="AI19" s="30"/>
      <c r="AK19" s="7"/>
      <c r="AL19" s="3" t="e">
        <f>VLOOKUP(Q19,$B$71:$Y$80,13,FALSE)</f>
        <v>#N/A</v>
      </c>
      <c r="AM19" s="304" t="e">
        <f>VLOOKUP(Q19,$B$71:$Y$80,17,FALSE)</f>
        <v>#N/A</v>
      </c>
      <c r="AN19" s="304"/>
      <c r="AO19" s="304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77</v>
      </c>
      <c r="AV19" s="3">
        <v>0.91</v>
      </c>
    </row>
    <row r="20" spans="1:48" ht="13.5" customHeight="1">
      <c r="A20" s="6"/>
      <c r="B20" s="19">
        <v>2</v>
      </c>
      <c r="C20" s="293"/>
      <c r="D20" s="300"/>
      <c r="E20" s="300"/>
      <c r="F20" s="300"/>
      <c r="G20" s="300"/>
      <c r="H20" s="300"/>
      <c r="I20" s="300"/>
      <c r="J20" s="294"/>
      <c r="K20" s="301"/>
      <c r="L20" s="302"/>
      <c r="M20" s="302"/>
      <c r="N20" s="303"/>
      <c r="O20" s="351"/>
      <c r="P20" s="352"/>
      <c r="Q20" s="319"/>
      <c r="R20" s="320"/>
      <c r="S20" s="320"/>
      <c r="T20" s="321"/>
      <c r="U20" s="353"/>
      <c r="V20" s="354"/>
      <c r="W20" s="355"/>
      <c r="X20" s="355"/>
      <c r="Y20" s="355"/>
      <c r="Z20" s="356"/>
      <c r="AA20" s="357" t="str">
        <f>IF(Q20="","",VLOOKUP(Q20,$B$71:$Y$80,10,FALSE))</f>
        <v/>
      </c>
      <c r="AB20" s="358"/>
      <c r="AC20" s="359"/>
      <c r="AD20" s="360"/>
      <c r="AE20" s="361" t="str">
        <f>IF(Q20="","",W20*AL20*AP20*44/12)</f>
        <v/>
      </c>
      <c r="AF20" s="361"/>
      <c r="AG20" s="361"/>
      <c r="AH20" s="361"/>
      <c r="AI20" s="30"/>
      <c r="AL20" s="3" t="e">
        <f>VLOOKUP(Q20,$B$71:$Y$80,13,FALSE)</f>
        <v>#N/A</v>
      </c>
      <c r="AM20" s="304" t="e">
        <f>VLOOKUP(Q20,$B$71:$Y$80,17,FALSE)</f>
        <v>#N/A</v>
      </c>
      <c r="AN20" s="304"/>
      <c r="AO20" s="304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78</v>
      </c>
      <c r="AV20" s="3">
        <v>0.90500000000000003</v>
      </c>
    </row>
    <row r="21" spans="1:48" ht="13.5" customHeight="1">
      <c r="A21" s="6"/>
      <c r="B21" s="19">
        <v>3</v>
      </c>
      <c r="C21" s="293"/>
      <c r="D21" s="300"/>
      <c r="E21" s="300"/>
      <c r="F21" s="300"/>
      <c r="G21" s="300"/>
      <c r="H21" s="300"/>
      <c r="I21" s="300"/>
      <c r="J21" s="294"/>
      <c r="K21" s="362"/>
      <c r="L21" s="363"/>
      <c r="M21" s="363"/>
      <c r="N21" s="364"/>
      <c r="O21" s="351"/>
      <c r="P21" s="352"/>
      <c r="Q21" s="319"/>
      <c r="R21" s="320"/>
      <c r="S21" s="320"/>
      <c r="T21" s="321"/>
      <c r="U21" s="353"/>
      <c r="V21" s="354"/>
      <c r="W21" s="355"/>
      <c r="X21" s="355"/>
      <c r="Y21" s="355"/>
      <c r="Z21" s="356"/>
      <c r="AA21" s="357" t="str">
        <f>IF(Q21="","",VLOOKUP(Q21,$B$71:$Y$80,10,FALSE))</f>
        <v/>
      </c>
      <c r="AB21" s="358"/>
      <c r="AC21" s="359"/>
      <c r="AD21" s="360"/>
      <c r="AE21" s="361" t="str">
        <f>IF(Q21="","",W21*AL21*AP21*44/12)</f>
        <v/>
      </c>
      <c r="AF21" s="361"/>
      <c r="AG21" s="361"/>
      <c r="AH21" s="361"/>
      <c r="AI21" s="30"/>
      <c r="AL21" s="3" t="e">
        <f>VLOOKUP(Q21,$B$71:$Y$80,13,FALSE)</f>
        <v>#N/A</v>
      </c>
      <c r="AM21" s="304" t="e">
        <f>VLOOKUP(Q21,$B$71:$Y$80,17,FALSE)</f>
        <v>#N/A</v>
      </c>
      <c r="AN21" s="304"/>
      <c r="AO21" s="304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79</v>
      </c>
      <c r="AV21" s="3">
        <v>0.9</v>
      </c>
    </row>
    <row r="22" spans="1:48" ht="13.5" customHeight="1" thickBot="1">
      <c r="A22" s="6"/>
      <c r="B22" s="19">
        <v>4</v>
      </c>
      <c r="C22" s="293"/>
      <c r="D22" s="300"/>
      <c r="E22" s="300"/>
      <c r="F22" s="300"/>
      <c r="G22" s="300"/>
      <c r="H22" s="300"/>
      <c r="I22" s="300"/>
      <c r="J22" s="294"/>
      <c r="K22" s="301"/>
      <c r="L22" s="302"/>
      <c r="M22" s="302"/>
      <c r="N22" s="303"/>
      <c r="O22" s="351"/>
      <c r="P22" s="352"/>
      <c r="Q22" s="319"/>
      <c r="R22" s="320"/>
      <c r="S22" s="320"/>
      <c r="T22" s="321"/>
      <c r="U22" s="353"/>
      <c r="V22" s="354"/>
      <c r="W22" s="355"/>
      <c r="X22" s="355"/>
      <c r="Y22" s="355"/>
      <c r="Z22" s="356"/>
      <c r="AA22" s="357" t="str">
        <f>IF(Q22="","",VLOOKUP(Q22,$B$71:$Y$80,10,FALSE))</f>
        <v/>
      </c>
      <c r="AB22" s="358"/>
      <c r="AC22" s="359"/>
      <c r="AD22" s="360"/>
      <c r="AE22" s="361" t="str">
        <f>IF(Q22="","",W22*AL22*AP22*44/12)</f>
        <v/>
      </c>
      <c r="AF22" s="361"/>
      <c r="AG22" s="361"/>
      <c r="AH22" s="361"/>
      <c r="AI22" s="30"/>
      <c r="AL22" s="3" t="e">
        <f>VLOOKUP(Q22,$B$71:$Y$80,13,FALSE)</f>
        <v>#N/A</v>
      </c>
      <c r="AM22" s="304" t="e">
        <f>VLOOKUP(Q22,$B$71:$Y$80,17,FALSE)</f>
        <v>#N/A</v>
      </c>
      <c r="AN22" s="304"/>
      <c r="AO22" s="304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80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81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82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11</v>
      </c>
      <c r="S25" s="279" t="s">
        <v>19</v>
      </c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80"/>
      <c r="AO25" s="3" t="s">
        <v>207</v>
      </c>
      <c r="AU25" s="3" t="s">
        <v>83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2"/>
      <c r="AO26" s="3" t="s">
        <v>206</v>
      </c>
      <c r="AU26" s="3" t="s">
        <v>84</v>
      </c>
      <c r="AV26" s="3">
        <v>0.875</v>
      </c>
    </row>
    <row r="27" spans="1:48" ht="13.5" customHeight="1">
      <c r="A27" s="38"/>
      <c r="B27" s="13"/>
      <c r="H27" s="283" t="s">
        <v>8</v>
      </c>
      <c r="I27" s="283"/>
      <c r="J27" s="283"/>
      <c r="K27" s="283"/>
      <c r="L27" s="283"/>
      <c r="M27" s="283"/>
      <c r="N27" s="283"/>
      <c r="O27" s="283"/>
      <c r="P27" s="285"/>
      <c r="Q27" s="286"/>
      <c r="R27" s="286"/>
      <c r="S27" s="286"/>
      <c r="T27" s="286"/>
      <c r="U27" s="286"/>
      <c r="V27" s="240" t="s">
        <v>5</v>
      </c>
      <c r="W27" s="240"/>
      <c r="X27" s="240"/>
      <c r="Y27" s="257"/>
      <c r="Z27" s="349">
        <f>SUM(AE19:AG22)</f>
        <v>0</v>
      </c>
      <c r="AA27" s="350"/>
      <c r="AB27" s="350"/>
      <c r="AC27" s="350"/>
      <c r="AD27" s="350"/>
      <c r="AE27" s="350"/>
      <c r="AF27" s="110" t="s">
        <v>5</v>
      </c>
      <c r="AG27" s="110"/>
      <c r="AH27" s="110"/>
      <c r="AI27" s="111"/>
      <c r="AU27" s="3" t="s">
        <v>85</v>
      </c>
      <c r="AV27" s="3">
        <v>0.87</v>
      </c>
    </row>
    <row r="28" spans="1:48" ht="13.5" customHeight="1">
      <c r="A28" s="38"/>
      <c r="B28" s="13"/>
      <c r="H28" s="284"/>
      <c r="I28" s="284"/>
      <c r="J28" s="284"/>
      <c r="K28" s="284"/>
      <c r="L28" s="284"/>
      <c r="M28" s="284"/>
      <c r="N28" s="284"/>
      <c r="O28" s="284"/>
      <c r="P28" s="287"/>
      <c r="Q28" s="288"/>
      <c r="R28" s="288"/>
      <c r="S28" s="288"/>
      <c r="T28" s="288"/>
      <c r="U28" s="288"/>
      <c r="V28" s="270"/>
      <c r="W28" s="270"/>
      <c r="X28" s="270"/>
      <c r="Y28" s="259"/>
      <c r="Z28" s="291"/>
      <c r="AA28" s="292"/>
      <c r="AB28" s="292"/>
      <c r="AC28" s="292"/>
      <c r="AD28" s="292"/>
      <c r="AE28" s="292"/>
      <c r="AF28" s="270"/>
      <c r="AG28" s="270"/>
      <c r="AH28" s="270"/>
      <c r="AI28" s="259"/>
      <c r="AU28" s="3" t="s">
        <v>86</v>
      </c>
      <c r="AV28" s="3">
        <v>0.86499999999999999</v>
      </c>
    </row>
    <row r="29" spans="1:48" ht="13.5" customHeight="1">
      <c r="AU29" s="3" t="s">
        <v>87</v>
      </c>
      <c r="AV29" s="3">
        <v>0.86</v>
      </c>
    </row>
    <row r="30" spans="1:48" ht="13.5" customHeight="1">
      <c r="A30" s="276" t="s">
        <v>3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8"/>
      <c r="AU30" s="3" t="s">
        <v>88</v>
      </c>
      <c r="AV30" s="3">
        <v>0.85499999999999998</v>
      </c>
    </row>
    <row r="31" spans="1:48" ht="13.5" customHeight="1">
      <c r="A31" s="26" t="s">
        <v>125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89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90</v>
      </c>
      <c r="AV32" s="3">
        <v>0.84499999999999997</v>
      </c>
    </row>
    <row r="33" spans="1:48" ht="13.5" customHeight="1">
      <c r="A33" s="6"/>
      <c r="B33" s="7" t="s">
        <v>26</v>
      </c>
      <c r="C33" s="7"/>
      <c r="D33" s="7"/>
      <c r="E33" s="7"/>
      <c r="F33" s="7"/>
      <c r="G33" s="7"/>
      <c r="H33" s="7"/>
      <c r="I33" s="313"/>
      <c r="J33" s="314"/>
      <c r="K33" s="314"/>
      <c r="L33" s="314"/>
      <c r="M33" s="314"/>
      <c r="N33" s="314"/>
      <c r="O33" s="314"/>
      <c r="P33" s="315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91</v>
      </c>
      <c r="AV33" s="3">
        <v>0.84</v>
      </c>
    </row>
    <row r="34" spans="1:48" ht="13.5" customHeight="1">
      <c r="A34" s="6"/>
      <c r="B34" s="7" t="s">
        <v>0</v>
      </c>
      <c r="C34" s="7"/>
      <c r="D34" s="7"/>
      <c r="E34" s="7"/>
      <c r="F34" s="7"/>
      <c r="G34" s="7"/>
      <c r="H34" s="7"/>
      <c r="I34" s="316"/>
      <c r="J34" s="317"/>
      <c r="K34" s="317"/>
      <c r="L34" s="317"/>
      <c r="M34" s="317"/>
      <c r="N34" s="317"/>
      <c r="O34" s="317"/>
      <c r="P34" s="318"/>
      <c r="Q34" s="7" t="s">
        <v>134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92</v>
      </c>
      <c r="AV34" s="3">
        <v>0.83499999999999996</v>
      </c>
    </row>
    <row r="35" spans="1:48" ht="13.5" customHeight="1">
      <c r="A35" s="6"/>
      <c r="B35" s="7" t="s">
        <v>23</v>
      </c>
      <c r="C35" s="7"/>
      <c r="D35" s="7"/>
      <c r="E35" s="7"/>
      <c r="F35" s="7"/>
      <c r="G35" s="7"/>
      <c r="H35" s="7"/>
      <c r="I35" s="319"/>
      <c r="J35" s="320"/>
      <c r="K35" s="320"/>
      <c r="L35" s="320"/>
      <c r="M35" s="320"/>
      <c r="N35" s="320"/>
      <c r="O35" s="320"/>
      <c r="P35" s="321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93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94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95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135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96</v>
      </c>
      <c r="AV38" s="3">
        <v>0.81499999999999995</v>
      </c>
    </row>
    <row r="39" spans="1:48" ht="13.5" customHeight="1">
      <c r="A39" s="6"/>
      <c r="B39" s="322"/>
      <c r="C39" s="324" t="s">
        <v>53</v>
      </c>
      <c r="D39" s="325"/>
      <c r="E39" s="325"/>
      <c r="F39" s="325"/>
      <c r="G39" s="325"/>
      <c r="H39" s="325"/>
      <c r="I39" s="325"/>
      <c r="J39" s="325"/>
      <c r="K39" s="326"/>
      <c r="L39" s="330" t="s">
        <v>54</v>
      </c>
      <c r="M39" s="331"/>
      <c r="N39" s="331"/>
      <c r="O39" s="332"/>
      <c r="P39" s="256" t="s">
        <v>117</v>
      </c>
      <c r="Q39" s="257"/>
      <c r="R39" s="336" t="s">
        <v>57</v>
      </c>
      <c r="S39" s="337"/>
      <c r="T39" s="340" t="s">
        <v>120</v>
      </c>
      <c r="U39" s="341"/>
      <c r="V39" s="342"/>
      <c r="W39" s="336" t="s">
        <v>122</v>
      </c>
      <c r="X39" s="346"/>
      <c r="Y39" s="346"/>
      <c r="Z39" s="346"/>
      <c r="AA39" s="346"/>
      <c r="AB39" s="337"/>
      <c r="AC39" s="348" t="s">
        <v>58</v>
      </c>
      <c r="AD39" s="348"/>
      <c r="AE39" s="348"/>
      <c r="AF39" s="348"/>
      <c r="AG39" s="4"/>
      <c r="AH39" s="7"/>
      <c r="AI39" s="8"/>
      <c r="AU39" s="3" t="s">
        <v>97</v>
      </c>
      <c r="AV39" s="3">
        <v>0.81</v>
      </c>
    </row>
    <row r="40" spans="1:48" ht="13.5" customHeight="1">
      <c r="A40" s="6"/>
      <c r="B40" s="323"/>
      <c r="C40" s="327"/>
      <c r="D40" s="328"/>
      <c r="E40" s="328"/>
      <c r="F40" s="328"/>
      <c r="G40" s="328"/>
      <c r="H40" s="328"/>
      <c r="I40" s="328"/>
      <c r="J40" s="328"/>
      <c r="K40" s="329"/>
      <c r="L40" s="333"/>
      <c r="M40" s="334"/>
      <c r="N40" s="334"/>
      <c r="O40" s="335"/>
      <c r="P40" s="258"/>
      <c r="Q40" s="259"/>
      <c r="R40" s="338"/>
      <c r="S40" s="339"/>
      <c r="T40" s="343"/>
      <c r="U40" s="344"/>
      <c r="V40" s="345"/>
      <c r="W40" s="338"/>
      <c r="X40" s="347"/>
      <c r="Y40" s="347"/>
      <c r="Z40" s="347"/>
      <c r="AA40" s="347"/>
      <c r="AB40" s="339"/>
      <c r="AC40" s="348"/>
      <c r="AD40" s="348"/>
      <c r="AE40" s="348"/>
      <c r="AF40" s="348"/>
      <c r="AG40" s="4"/>
      <c r="AI40" s="30"/>
      <c r="AU40" s="3" t="s">
        <v>98</v>
      </c>
      <c r="AV40" s="3">
        <v>0.80500000000000005</v>
      </c>
    </row>
    <row r="41" spans="1:48" ht="13.5" customHeight="1">
      <c r="A41" s="6"/>
      <c r="B41" s="42">
        <v>1</v>
      </c>
      <c r="C41" s="293"/>
      <c r="D41" s="300"/>
      <c r="E41" s="300"/>
      <c r="F41" s="300"/>
      <c r="G41" s="300"/>
      <c r="H41" s="300"/>
      <c r="I41" s="300"/>
      <c r="J41" s="300"/>
      <c r="K41" s="294"/>
      <c r="L41" s="301"/>
      <c r="M41" s="302"/>
      <c r="N41" s="302"/>
      <c r="O41" s="303"/>
      <c r="P41" s="293"/>
      <c r="Q41" s="294"/>
      <c r="R41" s="295"/>
      <c r="S41" s="296"/>
      <c r="T41" s="297"/>
      <c r="U41" s="298"/>
      <c r="V41" s="299"/>
      <c r="W41" s="308">
        <f>AR45</f>
        <v>0</v>
      </c>
      <c r="X41" s="309"/>
      <c r="Y41" s="309"/>
      <c r="Z41" s="309"/>
      <c r="AA41" s="235" t="str">
        <f>IF(I35="","",VLOOKUP(I35,$B$71:$Y$80,10,FALSE))</f>
        <v/>
      </c>
      <c r="AB41" s="114"/>
      <c r="AC41" s="310" t="str">
        <f>IF(I35="","",W41*AL41*AP41*44/12)</f>
        <v/>
      </c>
      <c r="AD41" s="311"/>
      <c r="AE41" s="311"/>
      <c r="AF41" s="312"/>
      <c r="AI41" s="8"/>
      <c r="AL41" s="3" t="e">
        <f>VLOOKUP(I35,$B$71:$Y$80,13,FALSE)</f>
        <v>#N/A</v>
      </c>
      <c r="AM41" s="304" t="e">
        <f>VLOOKUP(I35,$B$71:$Y$80,17,FALSE)</f>
        <v>#N/A</v>
      </c>
      <c r="AN41" s="304"/>
      <c r="AO41" s="304"/>
      <c r="AP41" s="31" t="e">
        <f>VLOOKUP(I35,$B$71:$Y$80,21,FALSE)</f>
        <v>#N/A</v>
      </c>
      <c r="AR41" s="3" t="e">
        <f>$AR$23*T41/R41/AM41</f>
        <v>#DIV/0!</v>
      </c>
      <c r="AU41" s="3" t="s">
        <v>99</v>
      </c>
      <c r="AV41" s="3">
        <v>0.8</v>
      </c>
    </row>
    <row r="42" spans="1:48" ht="13.5" customHeight="1">
      <c r="A42" s="6"/>
      <c r="B42" s="42">
        <v>2</v>
      </c>
      <c r="C42" s="293"/>
      <c r="D42" s="300"/>
      <c r="E42" s="300"/>
      <c r="F42" s="300"/>
      <c r="G42" s="300"/>
      <c r="H42" s="300"/>
      <c r="I42" s="300"/>
      <c r="J42" s="300"/>
      <c r="K42" s="294"/>
      <c r="L42" s="301"/>
      <c r="M42" s="302"/>
      <c r="N42" s="302"/>
      <c r="O42" s="303"/>
      <c r="P42" s="293"/>
      <c r="Q42" s="294"/>
      <c r="R42" s="295"/>
      <c r="S42" s="296"/>
      <c r="T42" s="297"/>
      <c r="U42" s="298"/>
      <c r="V42" s="299"/>
      <c r="W42" s="305" t="s">
        <v>138</v>
      </c>
      <c r="X42" s="306"/>
      <c r="Y42" s="306"/>
      <c r="Z42" s="306"/>
      <c r="AA42" s="306"/>
      <c r="AB42" s="306"/>
      <c r="AC42" s="306"/>
      <c r="AD42" s="306"/>
      <c r="AE42" s="306"/>
      <c r="AF42" s="306"/>
      <c r="AH42" s="7"/>
      <c r="AI42" s="8"/>
      <c r="AM42" s="304" t="e">
        <f>VLOOKUP(IF(C42="","",I$35),$B$71:$Y$80,17,FALSE)</f>
        <v>#N/A</v>
      </c>
      <c r="AN42" s="304"/>
      <c r="AO42" s="304"/>
      <c r="AP42" s="31" t="e">
        <f>VLOOKUP(IF(C42="","",I$35),$B$71:$Y$80,21,FALSE)</f>
        <v>#N/A</v>
      </c>
      <c r="AR42" s="3" t="e">
        <f>$AR$23*T42/R42/AM42</f>
        <v>#DIV/0!</v>
      </c>
      <c r="AU42" s="3" t="s">
        <v>100</v>
      </c>
      <c r="AV42" s="3">
        <v>0.79500000000000004</v>
      </c>
    </row>
    <row r="43" spans="1:48" ht="13.5" customHeight="1">
      <c r="A43" s="6"/>
      <c r="B43" s="42">
        <v>3</v>
      </c>
      <c r="C43" s="293"/>
      <c r="D43" s="300"/>
      <c r="E43" s="300"/>
      <c r="F43" s="300"/>
      <c r="G43" s="300"/>
      <c r="H43" s="300"/>
      <c r="I43" s="300"/>
      <c r="J43" s="300"/>
      <c r="K43" s="294"/>
      <c r="L43" s="301"/>
      <c r="M43" s="302"/>
      <c r="N43" s="302"/>
      <c r="O43" s="303"/>
      <c r="P43" s="293"/>
      <c r="Q43" s="294"/>
      <c r="R43" s="295"/>
      <c r="S43" s="296"/>
      <c r="T43" s="297"/>
      <c r="U43" s="298"/>
      <c r="V43" s="299"/>
      <c r="W43" s="307"/>
      <c r="X43" s="279"/>
      <c r="Y43" s="279"/>
      <c r="Z43" s="279"/>
      <c r="AA43" s="279"/>
      <c r="AB43" s="279"/>
      <c r="AC43" s="279"/>
      <c r="AD43" s="279"/>
      <c r="AE43" s="279"/>
      <c r="AF43" s="279"/>
      <c r="AH43" s="7"/>
      <c r="AI43" s="8"/>
      <c r="AM43" s="304" t="e">
        <f>VLOOKUP(IF(C43="","",I$35),$B$71:$Y$80,17,FALSE)</f>
        <v>#N/A</v>
      </c>
      <c r="AN43" s="304"/>
      <c r="AO43" s="304"/>
      <c r="AP43" s="31" t="e">
        <f>VLOOKUP(IF(C43="","",I$35),$B$71:$Y$80,21,FALSE)</f>
        <v>#N/A</v>
      </c>
      <c r="AR43" s="3" t="e">
        <f>$AR$23*T43/R43/AM43</f>
        <v>#DIV/0!</v>
      </c>
      <c r="AU43" s="3" t="s">
        <v>101</v>
      </c>
      <c r="AV43" s="3">
        <v>0.79</v>
      </c>
    </row>
    <row r="44" spans="1:48" ht="13.5" customHeight="1" thickBot="1">
      <c r="A44" s="6"/>
      <c r="B44" s="42">
        <v>4</v>
      </c>
      <c r="C44" s="293"/>
      <c r="D44" s="300"/>
      <c r="E44" s="300"/>
      <c r="F44" s="300"/>
      <c r="G44" s="300"/>
      <c r="H44" s="300"/>
      <c r="I44" s="300"/>
      <c r="J44" s="300"/>
      <c r="K44" s="294"/>
      <c r="L44" s="301"/>
      <c r="M44" s="302"/>
      <c r="N44" s="302"/>
      <c r="O44" s="303"/>
      <c r="P44" s="293"/>
      <c r="Q44" s="294"/>
      <c r="R44" s="295"/>
      <c r="S44" s="296"/>
      <c r="T44" s="297"/>
      <c r="U44" s="298"/>
      <c r="V44" s="299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304" t="e">
        <f>VLOOKUP(IF(C44="","",I$35),$B$71:$Y$80,17,FALSE)</f>
        <v>#N/A</v>
      </c>
      <c r="AN44" s="304"/>
      <c r="AO44" s="304"/>
      <c r="AP44" s="31" t="e">
        <f>VLOOKUP(IF(C44="","",I$35),$B$71:$Y$80,21,FALSE)</f>
        <v>#N/A</v>
      </c>
      <c r="AR44" s="3" t="e">
        <f>$AR$23*T44/R44/AM44</f>
        <v>#DIV/0!</v>
      </c>
      <c r="AU44" s="3" t="s">
        <v>102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121</v>
      </c>
      <c r="T45" s="276">
        <f>SUM(T41:U44)</f>
        <v>0</v>
      </c>
      <c r="U45" s="277"/>
      <c r="V45" s="278"/>
      <c r="W45" s="44" t="s">
        <v>136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103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104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105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11</v>
      </c>
      <c r="S48" s="279" t="s">
        <v>19</v>
      </c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79"/>
      <c r="AG48" s="279"/>
      <c r="AH48" s="279"/>
      <c r="AI48" s="280"/>
      <c r="AU48" s="3" t="s">
        <v>83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2"/>
      <c r="AO49" s="3" t="s">
        <v>206</v>
      </c>
      <c r="AU49" s="3" t="s">
        <v>84</v>
      </c>
      <c r="AV49" s="3">
        <v>0.875</v>
      </c>
    </row>
    <row r="50" spans="1:48">
      <c r="A50" s="38"/>
      <c r="H50" s="283" t="s">
        <v>9</v>
      </c>
      <c r="I50" s="283"/>
      <c r="J50" s="283"/>
      <c r="K50" s="283"/>
      <c r="L50" s="283"/>
      <c r="M50" s="283"/>
      <c r="N50" s="283"/>
      <c r="O50" s="283"/>
      <c r="P50" s="285"/>
      <c r="Q50" s="286"/>
      <c r="R50" s="286"/>
      <c r="S50" s="286"/>
      <c r="T50" s="286"/>
      <c r="U50" s="286"/>
      <c r="V50" s="240" t="s">
        <v>5</v>
      </c>
      <c r="W50" s="240"/>
      <c r="X50" s="240"/>
      <c r="Y50" s="257"/>
      <c r="Z50" s="289" t="str">
        <f>AC41</f>
        <v/>
      </c>
      <c r="AA50" s="290"/>
      <c r="AB50" s="290"/>
      <c r="AC50" s="290"/>
      <c r="AD50" s="290"/>
      <c r="AE50" s="290"/>
      <c r="AF50" s="240" t="s">
        <v>5</v>
      </c>
      <c r="AG50" s="240"/>
      <c r="AH50" s="240"/>
      <c r="AI50" s="257"/>
      <c r="AU50" s="3" t="s">
        <v>106</v>
      </c>
      <c r="AV50" s="3">
        <v>0.755</v>
      </c>
    </row>
    <row r="51" spans="1:48">
      <c r="A51" s="38"/>
      <c r="B51" s="13"/>
      <c r="H51" s="284"/>
      <c r="I51" s="284"/>
      <c r="J51" s="284"/>
      <c r="K51" s="284"/>
      <c r="L51" s="284"/>
      <c r="M51" s="284"/>
      <c r="N51" s="284"/>
      <c r="O51" s="284"/>
      <c r="P51" s="287"/>
      <c r="Q51" s="288"/>
      <c r="R51" s="288"/>
      <c r="S51" s="288"/>
      <c r="T51" s="288"/>
      <c r="U51" s="288"/>
      <c r="V51" s="270"/>
      <c r="W51" s="270"/>
      <c r="X51" s="270"/>
      <c r="Y51" s="259"/>
      <c r="Z51" s="291"/>
      <c r="AA51" s="292"/>
      <c r="AB51" s="292"/>
      <c r="AC51" s="292"/>
      <c r="AD51" s="292"/>
      <c r="AE51" s="292"/>
      <c r="AF51" s="270"/>
      <c r="AG51" s="270"/>
      <c r="AH51" s="270"/>
      <c r="AI51" s="259"/>
      <c r="AU51" s="3" t="s">
        <v>107</v>
      </c>
      <c r="AV51" s="3">
        <v>0.75</v>
      </c>
    </row>
    <row r="52" spans="1:48" ht="13.5" thickBot="1">
      <c r="AU52" s="3" t="s">
        <v>108</v>
      </c>
      <c r="AV52" s="3">
        <v>0.745</v>
      </c>
    </row>
    <row r="53" spans="1:48" ht="13.5" thickTop="1">
      <c r="B53" s="117" t="s">
        <v>8</v>
      </c>
      <c r="C53" s="123"/>
      <c r="D53" s="123"/>
      <c r="E53" s="123"/>
      <c r="F53" s="123"/>
      <c r="G53" s="123"/>
      <c r="H53" s="123"/>
      <c r="I53" s="123"/>
      <c r="J53" s="123"/>
      <c r="K53" s="124"/>
      <c r="N53" s="117" t="s">
        <v>9</v>
      </c>
      <c r="O53" s="123"/>
      <c r="P53" s="123"/>
      <c r="Q53" s="123"/>
      <c r="R53" s="123"/>
      <c r="S53" s="123"/>
      <c r="T53" s="123"/>
      <c r="U53" s="123"/>
      <c r="V53" s="123"/>
      <c r="W53" s="124"/>
      <c r="Z53" s="247" t="s">
        <v>6</v>
      </c>
      <c r="AA53" s="248"/>
      <c r="AB53" s="248"/>
      <c r="AC53" s="248"/>
      <c r="AD53" s="248"/>
      <c r="AE53" s="248"/>
      <c r="AF53" s="248"/>
      <c r="AG53" s="248"/>
      <c r="AH53" s="248"/>
      <c r="AI53" s="249"/>
      <c r="AU53" s="3" t="s">
        <v>109</v>
      </c>
      <c r="AV53" s="3">
        <v>0.74</v>
      </c>
    </row>
    <row r="54" spans="1:48" ht="13.5" customHeight="1">
      <c r="B54" s="268">
        <f>IF($AQ$7=2,P27,Z27)</f>
        <v>0</v>
      </c>
      <c r="C54" s="269"/>
      <c r="D54" s="269"/>
      <c r="E54" s="269"/>
      <c r="F54" s="269"/>
      <c r="G54" s="269"/>
      <c r="H54" s="240" t="s">
        <v>5</v>
      </c>
      <c r="I54" s="240"/>
      <c r="J54" s="240"/>
      <c r="K54" s="257"/>
      <c r="L54" s="271" t="s">
        <v>10</v>
      </c>
      <c r="M54" s="111"/>
      <c r="N54" s="272" t="str">
        <f>IF(AQ7=2,P50,Z50)</f>
        <v/>
      </c>
      <c r="O54" s="273"/>
      <c r="P54" s="273"/>
      <c r="Q54" s="273"/>
      <c r="R54" s="273"/>
      <c r="S54" s="273"/>
      <c r="T54" s="240" t="s">
        <v>5</v>
      </c>
      <c r="U54" s="240"/>
      <c r="V54" s="240"/>
      <c r="W54" s="257"/>
      <c r="X54" s="271" t="s">
        <v>7</v>
      </c>
      <c r="Y54" s="110"/>
      <c r="Z54" s="260" t="str">
        <f>IFERROR(B54-N54,"")</f>
        <v/>
      </c>
      <c r="AA54" s="251"/>
      <c r="AB54" s="251"/>
      <c r="AC54" s="251"/>
      <c r="AD54" s="251"/>
      <c r="AE54" s="251"/>
      <c r="AF54" s="240" t="s">
        <v>5</v>
      </c>
      <c r="AG54" s="240"/>
      <c r="AH54" s="240"/>
      <c r="AI54" s="241"/>
      <c r="AU54" s="3" t="s">
        <v>110</v>
      </c>
      <c r="AV54" s="3">
        <v>0.73499999999999999</v>
      </c>
    </row>
    <row r="55" spans="1:48" ht="14.25" customHeight="1" thickBot="1">
      <c r="A55" s="14"/>
      <c r="B55" s="268"/>
      <c r="C55" s="269"/>
      <c r="D55" s="269"/>
      <c r="E55" s="269"/>
      <c r="F55" s="269"/>
      <c r="G55" s="269"/>
      <c r="H55" s="270"/>
      <c r="I55" s="270"/>
      <c r="J55" s="270"/>
      <c r="K55" s="259"/>
      <c r="L55" s="271"/>
      <c r="M55" s="111"/>
      <c r="N55" s="274"/>
      <c r="O55" s="275"/>
      <c r="P55" s="275"/>
      <c r="Q55" s="275"/>
      <c r="R55" s="275"/>
      <c r="S55" s="275"/>
      <c r="T55" s="270"/>
      <c r="U55" s="270"/>
      <c r="V55" s="270"/>
      <c r="W55" s="259"/>
      <c r="X55" s="271"/>
      <c r="Y55" s="110"/>
      <c r="Z55" s="261"/>
      <c r="AA55" s="262"/>
      <c r="AB55" s="262"/>
      <c r="AC55" s="262"/>
      <c r="AD55" s="262"/>
      <c r="AE55" s="262"/>
      <c r="AF55" s="242"/>
      <c r="AG55" s="242"/>
      <c r="AH55" s="242"/>
      <c r="AI55" s="243"/>
      <c r="AU55" s="3" t="s">
        <v>111</v>
      </c>
      <c r="AV55" s="3">
        <v>0.73</v>
      </c>
    </row>
    <row r="56" spans="1:48" ht="14" thickTop="1" thickBot="1">
      <c r="AU56" s="3" t="s">
        <v>112</v>
      </c>
      <c r="AV56" s="3">
        <v>0.72499999999999998</v>
      </c>
    </row>
    <row r="57" spans="1:48" ht="13.5" customHeight="1" thickTop="1">
      <c r="N57" s="244" t="s">
        <v>223</v>
      </c>
      <c r="O57" s="245"/>
      <c r="P57" s="245"/>
      <c r="Q57" s="245"/>
      <c r="R57" s="245"/>
      <c r="S57" s="245"/>
      <c r="T57" s="246"/>
      <c r="Z57" s="247" t="s">
        <v>228</v>
      </c>
      <c r="AA57" s="248"/>
      <c r="AB57" s="248"/>
      <c r="AC57" s="248"/>
      <c r="AD57" s="248"/>
      <c r="AE57" s="248"/>
      <c r="AF57" s="248"/>
      <c r="AG57" s="248"/>
      <c r="AH57" s="248"/>
      <c r="AI57" s="249"/>
      <c r="AU57" s="3" t="s">
        <v>113</v>
      </c>
      <c r="AV57" s="3">
        <v>0.72</v>
      </c>
    </row>
    <row r="58" spans="1:48" ht="13.5" customHeight="1">
      <c r="N58" s="250">
        <f>I3</f>
        <v>0</v>
      </c>
      <c r="O58" s="251"/>
      <c r="P58" s="251"/>
      <c r="Q58" s="251"/>
      <c r="R58" s="252"/>
      <c r="S58" s="256" t="s">
        <v>1</v>
      </c>
      <c r="T58" s="257"/>
      <c r="Z58" s="260" t="str">
        <f>IFERROR(Z54*N58,"")</f>
        <v/>
      </c>
      <c r="AA58" s="251"/>
      <c r="AB58" s="251"/>
      <c r="AC58" s="251"/>
      <c r="AD58" s="251"/>
      <c r="AE58" s="251"/>
      <c r="AF58" s="263" t="s">
        <v>224</v>
      </c>
      <c r="AG58" s="264"/>
      <c r="AH58" s="264"/>
      <c r="AI58" s="265"/>
      <c r="AU58" s="3" t="s">
        <v>114</v>
      </c>
      <c r="AV58" s="3">
        <v>0.71499999999999997</v>
      </c>
    </row>
    <row r="59" spans="1:48" ht="14.25" customHeight="1" thickBot="1">
      <c r="N59" s="253"/>
      <c r="O59" s="254"/>
      <c r="P59" s="254"/>
      <c r="Q59" s="254"/>
      <c r="R59" s="255"/>
      <c r="S59" s="258"/>
      <c r="T59" s="259"/>
      <c r="Z59" s="261"/>
      <c r="AA59" s="262"/>
      <c r="AB59" s="262"/>
      <c r="AC59" s="262"/>
      <c r="AD59" s="262"/>
      <c r="AE59" s="262"/>
      <c r="AF59" s="266"/>
      <c r="AG59" s="266"/>
      <c r="AH59" s="266"/>
      <c r="AI59" s="267"/>
      <c r="AU59" s="3" t="s">
        <v>115</v>
      </c>
      <c r="AV59" s="3">
        <v>0.71</v>
      </c>
    </row>
    <row r="60" spans="1:48" ht="14.5" thickTop="1">
      <c r="P60" s="15"/>
      <c r="AU60" s="3" t="s">
        <v>116</v>
      </c>
      <c r="AV60" s="3">
        <v>0.70499999999999996</v>
      </c>
    </row>
    <row r="61" spans="1:48" ht="13.5" customHeight="1"/>
    <row r="62" spans="1:48" ht="14.25" customHeight="1">
      <c r="B62" s="3" t="s">
        <v>226</v>
      </c>
      <c r="C62" s="3" t="s">
        <v>227</v>
      </c>
    </row>
    <row r="66" spans="2:36" hidden="1"/>
    <row r="67" spans="2:36" hidden="1"/>
    <row r="68" spans="2:36" hidden="1"/>
    <row r="69" spans="2:36" hidden="1"/>
    <row r="70" spans="2:36" hidden="1">
      <c r="B70" s="236" t="s">
        <v>23</v>
      </c>
      <c r="C70" s="236"/>
      <c r="D70" s="236"/>
      <c r="E70" s="236"/>
      <c r="F70" s="236"/>
      <c r="G70" s="236"/>
      <c r="H70" s="236"/>
      <c r="I70" s="236"/>
      <c r="J70" s="236"/>
      <c r="K70" s="236" t="s">
        <v>15</v>
      </c>
      <c r="L70" s="236"/>
      <c r="M70" s="236"/>
      <c r="N70" s="48" t="s">
        <v>118</v>
      </c>
      <c r="O70" s="49"/>
      <c r="P70" s="49"/>
      <c r="Q70" s="50"/>
      <c r="R70" s="237" t="s">
        <v>119</v>
      </c>
      <c r="S70" s="238"/>
      <c r="T70" s="238"/>
      <c r="U70" s="239"/>
      <c r="V70" s="236" t="s">
        <v>25</v>
      </c>
      <c r="W70" s="236"/>
      <c r="X70" s="236"/>
      <c r="Y70" s="236"/>
      <c r="AA70" s="51" t="s">
        <v>26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114" t="s">
        <v>17</v>
      </c>
      <c r="C71" s="114"/>
      <c r="D71" s="114"/>
      <c r="E71" s="114"/>
      <c r="F71" s="114"/>
      <c r="G71" s="114"/>
      <c r="H71" s="114"/>
      <c r="I71" s="114"/>
      <c r="J71" s="114"/>
      <c r="K71" s="114" t="s">
        <v>16</v>
      </c>
      <c r="L71" s="114"/>
      <c r="M71" s="114"/>
      <c r="N71" s="52">
        <v>36.700000000000003</v>
      </c>
      <c r="O71" s="52"/>
      <c r="P71" s="52"/>
      <c r="Q71" s="52"/>
      <c r="R71" s="115">
        <v>34.200000000000003</v>
      </c>
      <c r="S71" s="234"/>
      <c r="T71" s="234"/>
      <c r="U71" s="235"/>
      <c r="V71" s="114">
        <v>1.8499999999999999E-2</v>
      </c>
      <c r="W71" s="114"/>
      <c r="X71" s="114"/>
      <c r="Y71" s="114"/>
      <c r="AA71" s="52" t="s">
        <v>27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114" t="s">
        <v>28</v>
      </c>
      <c r="C72" s="114"/>
      <c r="D72" s="114"/>
      <c r="E72" s="114"/>
      <c r="F72" s="114"/>
      <c r="G72" s="114"/>
      <c r="H72" s="114"/>
      <c r="I72" s="114"/>
      <c r="J72" s="114"/>
      <c r="K72" s="114" t="s">
        <v>16</v>
      </c>
      <c r="L72" s="114"/>
      <c r="M72" s="114"/>
      <c r="N72" s="52">
        <v>39.1</v>
      </c>
      <c r="O72" s="52"/>
      <c r="P72" s="52"/>
      <c r="Q72" s="52"/>
      <c r="R72" s="115">
        <v>36.6</v>
      </c>
      <c r="S72" s="234"/>
      <c r="T72" s="234"/>
      <c r="U72" s="235"/>
      <c r="V72" s="114">
        <v>1.89E-2</v>
      </c>
      <c r="W72" s="114"/>
      <c r="X72" s="114"/>
      <c r="Y72" s="114"/>
      <c r="AA72" s="52" t="s">
        <v>29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114" t="s">
        <v>30</v>
      </c>
      <c r="C73" s="114"/>
      <c r="D73" s="114"/>
      <c r="E73" s="114"/>
      <c r="F73" s="114"/>
      <c r="G73" s="114"/>
      <c r="H73" s="114"/>
      <c r="I73" s="114"/>
      <c r="J73" s="114"/>
      <c r="K73" s="114" t="s">
        <v>16</v>
      </c>
      <c r="L73" s="114"/>
      <c r="M73" s="114"/>
      <c r="N73" s="52">
        <v>41.9</v>
      </c>
      <c r="O73" s="52"/>
      <c r="P73" s="52"/>
      <c r="Q73" s="52"/>
      <c r="R73" s="115">
        <v>39.4</v>
      </c>
      <c r="S73" s="234"/>
      <c r="T73" s="234"/>
      <c r="U73" s="235"/>
      <c r="V73" s="114">
        <v>1.95E-2</v>
      </c>
      <c r="W73" s="114"/>
      <c r="X73" s="114"/>
      <c r="Y73" s="114"/>
      <c r="AA73" s="52" t="s">
        <v>31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114" t="s">
        <v>32</v>
      </c>
      <c r="C74" s="114"/>
      <c r="D74" s="114"/>
      <c r="E74" s="114"/>
      <c r="F74" s="114"/>
      <c r="G74" s="114"/>
      <c r="H74" s="114"/>
      <c r="I74" s="114"/>
      <c r="J74" s="114"/>
      <c r="K74" s="114" t="s">
        <v>33</v>
      </c>
      <c r="L74" s="114"/>
      <c r="M74" s="114"/>
      <c r="N74" s="52">
        <v>50.8</v>
      </c>
      <c r="O74" s="52"/>
      <c r="P74" s="52"/>
      <c r="Q74" s="52"/>
      <c r="R74" s="115">
        <v>45.8</v>
      </c>
      <c r="S74" s="234"/>
      <c r="T74" s="234"/>
      <c r="U74" s="235"/>
      <c r="V74" s="114">
        <v>1.61E-2</v>
      </c>
      <c r="W74" s="114"/>
      <c r="X74" s="114"/>
      <c r="Y74" s="114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114" t="s">
        <v>34</v>
      </c>
      <c r="C75" s="114"/>
      <c r="D75" s="114"/>
      <c r="E75" s="114"/>
      <c r="F75" s="114"/>
      <c r="G75" s="114"/>
      <c r="H75" s="114"/>
      <c r="I75" s="114"/>
      <c r="J75" s="114"/>
      <c r="K75" s="114" t="s">
        <v>33</v>
      </c>
      <c r="L75" s="114"/>
      <c r="M75" s="114"/>
      <c r="N75" s="52">
        <v>54.6</v>
      </c>
      <c r="O75" s="52"/>
      <c r="P75" s="52"/>
      <c r="Q75" s="52"/>
      <c r="R75" s="115">
        <v>49.2</v>
      </c>
      <c r="S75" s="234"/>
      <c r="T75" s="234"/>
      <c r="U75" s="235"/>
      <c r="V75" s="114">
        <v>1.35E-2</v>
      </c>
      <c r="W75" s="114"/>
      <c r="X75" s="114"/>
      <c r="Y75" s="114"/>
      <c r="AA75" s="51" t="s">
        <v>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114" t="s">
        <v>35</v>
      </c>
      <c r="C76" s="114"/>
      <c r="D76" s="114"/>
      <c r="E76" s="114"/>
      <c r="F76" s="114"/>
      <c r="G76" s="114"/>
      <c r="H76" s="114"/>
      <c r="I76" s="114"/>
      <c r="J76" s="114"/>
      <c r="K76" s="114" t="s">
        <v>36</v>
      </c>
      <c r="L76" s="114"/>
      <c r="M76" s="114"/>
      <c r="N76" s="52">
        <v>45</v>
      </c>
      <c r="O76" s="52"/>
      <c r="P76" s="52"/>
      <c r="Q76" s="52"/>
      <c r="R76" s="115">
        <v>40.6</v>
      </c>
      <c r="S76" s="234"/>
      <c r="T76" s="234"/>
      <c r="U76" s="235"/>
      <c r="V76" s="114">
        <v>1.3599999999999999E-2</v>
      </c>
      <c r="W76" s="114"/>
      <c r="X76" s="114"/>
      <c r="Y76" s="114"/>
      <c r="AA76" s="52" t="s">
        <v>37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114" t="s">
        <v>38</v>
      </c>
      <c r="C77" s="114"/>
      <c r="D77" s="114"/>
      <c r="E77" s="114"/>
      <c r="F77" s="114"/>
      <c r="G77" s="114"/>
      <c r="H77" s="114"/>
      <c r="I77" s="114"/>
      <c r="J77" s="114"/>
      <c r="K77" s="114" t="s">
        <v>36</v>
      </c>
      <c r="L77" s="114"/>
      <c r="M77" s="114"/>
      <c r="N77" s="52">
        <v>43.12</v>
      </c>
      <c r="O77" s="52"/>
      <c r="P77" s="52"/>
      <c r="Q77" s="52"/>
      <c r="R77" s="231">
        <f>N77*0.902</f>
        <v>38.894239999999996</v>
      </c>
      <c r="S77" s="232"/>
      <c r="T77" s="232"/>
      <c r="U77" s="233"/>
      <c r="V77" s="114">
        <v>1.3599999999999999E-2</v>
      </c>
      <c r="W77" s="114"/>
      <c r="X77" s="114"/>
      <c r="Y77" s="114"/>
      <c r="AA77" s="52" t="s">
        <v>39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114" t="s">
        <v>40</v>
      </c>
      <c r="C78" s="114"/>
      <c r="D78" s="114"/>
      <c r="E78" s="114"/>
      <c r="F78" s="114"/>
      <c r="G78" s="114"/>
      <c r="H78" s="114"/>
      <c r="I78" s="114"/>
      <c r="J78" s="114"/>
      <c r="K78" s="114" t="s">
        <v>36</v>
      </c>
      <c r="L78" s="114"/>
      <c r="M78" s="114"/>
      <c r="N78" s="52">
        <v>46.04</v>
      </c>
      <c r="O78" s="52"/>
      <c r="P78" s="52"/>
      <c r="Q78" s="52"/>
      <c r="R78" s="231">
        <f>N78*0.902</f>
        <v>41.528080000000003</v>
      </c>
      <c r="S78" s="232"/>
      <c r="T78" s="232"/>
      <c r="U78" s="233"/>
      <c r="V78" s="114">
        <v>1.3599999999999999E-2</v>
      </c>
      <c r="W78" s="114"/>
      <c r="X78" s="114"/>
      <c r="Y78" s="114"/>
      <c r="AA78" s="52" t="s">
        <v>41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114" t="s">
        <v>42</v>
      </c>
      <c r="C79" s="114"/>
      <c r="D79" s="114"/>
      <c r="E79" s="114"/>
      <c r="F79" s="114"/>
      <c r="G79" s="114"/>
      <c r="H79" s="114"/>
      <c r="I79" s="114"/>
      <c r="J79" s="114"/>
      <c r="K79" s="114" t="s">
        <v>36</v>
      </c>
      <c r="L79" s="114"/>
      <c r="M79" s="114"/>
      <c r="N79" s="52">
        <v>41.86</v>
      </c>
      <c r="O79" s="52"/>
      <c r="P79" s="52"/>
      <c r="Q79" s="52"/>
      <c r="R79" s="231">
        <f>N79*0.902</f>
        <v>37.757719999999999</v>
      </c>
      <c r="S79" s="232"/>
      <c r="T79" s="232"/>
      <c r="U79" s="233"/>
      <c r="V79" s="114">
        <v>1.3599999999999999E-2</v>
      </c>
      <c r="W79" s="114"/>
      <c r="X79" s="114"/>
      <c r="Y79" s="114"/>
      <c r="AA79" s="52" t="s">
        <v>43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114" t="s">
        <v>44</v>
      </c>
      <c r="C80" s="114"/>
      <c r="D80" s="114"/>
      <c r="E80" s="114"/>
      <c r="F80" s="114"/>
      <c r="G80" s="114"/>
      <c r="H80" s="114"/>
      <c r="I80" s="114"/>
      <c r="J80" s="114"/>
      <c r="K80" s="114" t="s">
        <v>36</v>
      </c>
      <c r="L80" s="114"/>
      <c r="M80" s="114"/>
      <c r="N80" s="52">
        <v>29.3</v>
      </c>
      <c r="O80" s="52"/>
      <c r="P80" s="52"/>
      <c r="Q80" s="52"/>
      <c r="R80" s="231">
        <f>N80*0.902</f>
        <v>26.428600000000003</v>
      </c>
      <c r="S80" s="232"/>
      <c r="T80" s="232"/>
      <c r="U80" s="233"/>
      <c r="V80" s="114">
        <v>1.3599999999999999E-2</v>
      </c>
      <c r="W80" s="114"/>
      <c r="X80" s="114"/>
      <c r="Y80" s="114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17"/>
  <conditionalFormatting sqref="C19:C22">
    <cfRule type="containsBlanks" dxfId="18" priority="17">
      <formula>LEN(TRIM(C19))=0</formula>
    </cfRule>
  </conditionalFormatting>
  <conditionalFormatting sqref="C41:C44">
    <cfRule type="containsBlanks" dxfId="17" priority="20">
      <formula>LEN(TRIM(C41))=0</formula>
    </cfRule>
  </conditionalFormatting>
  <conditionalFormatting sqref="C11:Q14">
    <cfRule type="containsBlanks" dxfId="16" priority="10">
      <formula>LEN(TRIM(C11))=0</formula>
    </cfRule>
  </conditionalFormatting>
  <conditionalFormatting sqref="I3:K4">
    <cfRule type="containsBlanks" dxfId="15" priority="1">
      <formula>LEN(TRIM(I3))=0</formula>
    </cfRule>
  </conditionalFormatting>
  <conditionalFormatting sqref="I33:P34">
    <cfRule type="containsBlanks" dxfId="14" priority="16">
      <formula>LEN(TRIM(I33))=0</formula>
    </cfRule>
  </conditionalFormatting>
  <conditionalFormatting sqref="K19:K22">
    <cfRule type="containsBlanks" dxfId="13" priority="18">
      <formula>LEN(TRIM(K19))=0</formula>
    </cfRule>
  </conditionalFormatting>
  <conditionalFormatting sqref="L41:L44">
    <cfRule type="containsBlanks" dxfId="12" priority="2">
      <formula>LEN(TRIM(L41))=0</formula>
    </cfRule>
  </conditionalFormatting>
  <conditionalFormatting sqref="L24:Z24">
    <cfRule type="expression" dxfId="11" priority="23">
      <formula>($K$24="")</formula>
    </cfRule>
  </conditionalFormatting>
  <conditionalFormatting sqref="P41:R44">
    <cfRule type="containsBlanks" dxfId="10" priority="14">
      <formula>LEN(TRIM(P41))=0</formula>
    </cfRule>
  </conditionalFormatting>
  <conditionalFormatting sqref="P27:U28">
    <cfRule type="notContainsBlanks" dxfId="9" priority="8">
      <formula>LEN(TRIM(P27))&gt;0</formula>
    </cfRule>
    <cfRule type="expression" dxfId="8" priority="25">
      <formula>AQ7=2</formula>
    </cfRule>
  </conditionalFormatting>
  <conditionalFormatting sqref="P50:U51">
    <cfRule type="notContainsBlanks" dxfId="7" priority="5">
      <formula>LEN(TRIM(P50))&gt;0</formula>
    </cfRule>
    <cfRule type="expression" dxfId="6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5" priority="21">
      <formula>LEN(TRIM(I19))=0</formula>
    </cfRule>
  </conditionalFormatting>
  <conditionalFormatting sqref="S11:AG14">
    <cfRule type="containsBlanks" dxfId="4" priority="9">
      <formula>LEN(TRIM(S11))=0</formula>
    </cfRule>
  </conditionalFormatting>
  <conditionalFormatting sqref="T41:T44">
    <cfRule type="containsBlanks" dxfId="3" priority="13">
      <formula>LEN(TRIM(T41))=0</formula>
    </cfRule>
  </conditionalFormatting>
  <conditionalFormatting sqref="U19:Z22">
    <cfRule type="containsBlanks" dxfId="2" priority="12">
      <formula>LEN(TRIM(U19))=0</formula>
    </cfRule>
  </conditionalFormatting>
  <conditionalFormatting sqref="W45">
    <cfRule type="expression" dxfId="1" priority="24">
      <formula>$T$45=1</formula>
    </cfRule>
  </conditionalFormatting>
  <conditionalFormatting sqref="AC19:AD22">
    <cfRule type="containsBlanks" dxfId="0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5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12700</xdr:colOff>
                    <xdr:row>2</xdr:row>
                    <xdr:rowOff>50800</xdr:rowOff>
                  </from>
                  <to>
                    <xdr:col>23</xdr:col>
                    <xdr:colOff>114300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31750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"/>
  <cols>
    <col min="5" max="5" width="9.90625" bestFit="1" customWidth="1"/>
    <col min="21" max="21" width="9.90625" bestFit="1" customWidth="1"/>
    <col min="22" max="22" width="9.7265625" customWidth="1"/>
    <col min="23" max="24" width="9.90625" bestFit="1" customWidth="1"/>
  </cols>
  <sheetData>
    <row r="5" spans="6:14">
      <c r="F5" s="424"/>
      <c r="G5" s="427" t="s">
        <v>139</v>
      </c>
      <c r="H5" s="427"/>
      <c r="I5" s="427"/>
      <c r="J5" s="427"/>
      <c r="K5" s="427" t="s">
        <v>140</v>
      </c>
      <c r="L5" s="427"/>
      <c r="M5" s="427"/>
      <c r="N5" s="427"/>
    </row>
    <row r="6" spans="6:14">
      <c r="F6" s="425"/>
      <c r="G6" s="428" t="s">
        <v>142</v>
      </c>
      <c r="H6" s="429"/>
      <c r="I6" s="428" t="s">
        <v>144</v>
      </c>
      <c r="J6" s="429"/>
      <c r="K6" s="428" t="s">
        <v>142</v>
      </c>
      <c r="L6" s="429"/>
      <c r="M6" s="428" t="s">
        <v>144</v>
      </c>
      <c r="N6" s="429"/>
    </row>
    <row r="7" spans="6:14">
      <c r="F7" s="426"/>
      <c r="G7" s="23" t="s">
        <v>145</v>
      </c>
      <c r="H7" s="23" t="s">
        <v>146</v>
      </c>
      <c r="I7" s="23" t="s">
        <v>145</v>
      </c>
      <c r="J7" s="23" t="s">
        <v>146</v>
      </c>
      <c r="K7" s="23" t="s">
        <v>145</v>
      </c>
      <c r="L7" s="23" t="s">
        <v>146</v>
      </c>
      <c r="M7" s="23" t="s">
        <v>145</v>
      </c>
      <c r="N7" s="23" t="s">
        <v>146</v>
      </c>
    </row>
    <row r="8" spans="6:14">
      <c r="F8" s="55" t="s">
        <v>147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148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149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150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151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152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153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154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155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156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157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158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159</v>
      </c>
      <c r="G22" t="s">
        <v>139</v>
      </c>
      <c r="K22" t="s">
        <v>140</v>
      </c>
      <c r="P22" t="s">
        <v>162</v>
      </c>
      <c r="U22" t="s">
        <v>169</v>
      </c>
    </row>
    <row r="23" spans="6:23">
      <c r="G23" t="s">
        <v>142</v>
      </c>
      <c r="I23" t="s">
        <v>144</v>
      </c>
      <c r="K23" t="s">
        <v>142</v>
      </c>
      <c r="M23" t="s">
        <v>144</v>
      </c>
    </row>
    <row r="24" spans="6:23">
      <c r="G24" t="s">
        <v>145</v>
      </c>
      <c r="H24" t="s">
        <v>146</v>
      </c>
      <c r="I24" t="s">
        <v>145</v>
      </c>
      <c r="J24" t="s">
        <v>146</v>
      </c>
      <c r="K24" t="s">
        <v>145</v>
      </c>
      <c r="L24" t="s">
        <v>146</v>
      </c>
      <c r="M24" t="s">
        <v>145</v>
      </c>
      <c r="N24" t="s">
        <v>146</v>
      </c>
      <c r="P24" t="s">
        <v>139</v>
      </c>
      <c r="R24" t="s">
        <v>140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142</v>
      </c>
      <c r="Q25" t="s">
        <v>144</v>
      </c>
      <c r="R25" t="s">
        <v>142</v>
      </c>
      <c r="S25" t="s">
        <v>144</v>
      </c>
      <c r="U25" t="s">
        <v>142</v>
      </c>
      <c r="V25" t="s">
        <v>144</v>
      </c>
      <c r="W25" t="s">
        <v>168</v>
      </c>
    </row>
    <row r="26" spans="6:23">
      <c r="F26" t="s">
        <v>147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148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149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150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151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152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153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154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155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156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157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158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166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160</v>
      </c>
      <c r="G40" t="s">
        <v>161</v>
      </c>
      <c r="P40" t="s">
        <v>163</v>
      </c>
    </row>
    <row r="41" spans="6:27">
      <c r="G41" t="s">
        <v>139</v>
      </c>
      <c r="I41" t="s">
        <v>140</v>
      </c>
      <c r="U41" t="s">
        <v>164</v>
      </c>
    </row>
    <row r="42" spans="6:27">
      <c r="G42" t="s">
        <v>145</v>
      </c>
      <c r="H42" t="s">
        <v>146</v>
      </c>
      <c r="I42" t="s">
        <v>145</v>
      </c>
      <c r="J42" t="s">
        <v>146</v>
      </c>
      <c r="P42" t="s">
        <v>139</v>
      </c>
      <c r="Q42" t="s">
        <v>140</v>
      </c>
      <c r="U42" t="s">
        <v>139</v>
      </c>
      <c r="W42" t="s">
        <v>140</v>
      </c>
      <c r="Y42" t="s">
        <v>170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142</v>
      </c>
      <c r="V43" t="s">
        <v>144</v>
      </c>
      <c r="W43" t="s">
        <v>142</v>
      </c>
      <c r="X43" t="s">
        <v>144</v>
      </c>
      <c r="Y43" t="s">
        <v>142</v>
      </c>
      <c r="Z43" t="s">
        <v>144</v>
      </c>
      <c r="AA43" t="s">
        <v>171</v>
      </c>
    </row>
    <row r="44" spans="6:27">
      <c r="F44" t="s">
        <v>147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148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149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150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151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152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153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154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155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156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157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158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194</v>
      </c>
    </row>
    <row r="62" spans="2:27">
      <c r="B62" t="s">
        <v>182</v>
      </c>
      <c r="K62" t="s">
        <v>183</v>
      </c>
    </row>
    <row r="63" spans="2:27">
      <c r="B63" s="70"/>
      <c r="C63" s="428" t="s">
        <v>184</v>
      </c>
      <c r="D63" s="430"/>
      <c r="E63" s="430"/>
      <c r="F63" s="430"/>
      <c r="G63" s="430"/>
      <c r="H63" s="429"/>
      <c r="I63" s="428" t="s">
        <v>185</v>
      </c>
      <c r="J63" s="429"/>
      <c r="K63" s="428" t="s">
        <v>184</v>
      </c>
      <c r="L63" s="430"/>
      <c r="M63" s="430"/>
      <c r="N63" s="430"/>
      <c r="O63" s="430"/>
      <c r="P63" s="429"/>
      <c r="Q63" s="428" t="s">
        <v>185</v>
      </c>
      <c r="R63" s="429"/>
    </row>
    <row r="64" spans="2:27">
      <c r="B64" s="71"/>
      <c r="C64" s="428" t="s">
        <v>186</v>
      </c>
      <c r="D64" s="429"/>
      <c r="E64" s="428" t="s">
        <v>140</v>
      </c>
      <c r="F64" s="429"/>
      <c r="G64" s="428" t="s">
        <v>187</v>
      </c>
      <c r="H64" s="429"/>
      <c r="I64" s="72"/>
      <c r="J64" s="17"/>
      <c r="K64" s="428" t="s">
        <v>186</v>
      </c>
      <c r="L64" s="429"/>
      <c r="M64" s="428" t="s">
        <v>140</v>
      </c>
      <c r="N64" s="429"/>
      <c r="O64" s="428" t="s">
        <v>187</v>
      </c>
      <c r="P64" s="429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188</v>
      </c>
      <c r="C66" s="23" t="s">
        <v>142</v>
      </c>
      <c r="D66" s="23" t="s">
        <v>144</v>
      </c>
      <c r="E66" s="23" t="s">
        <v>142</v>
      </c>
      <c r="F66" s="23" t="s">
        <v>144</v>
      </c>
      <c r="G66" s="23" t="s">
        <v>142</v>
      </c>
      <c r="H66" s="23" t="s">
        <v>144</v>
      </c>
      <c r="I66" s="23" t="s">
        <v>142</v>
      </c>
      <c r="J66" s="23" t="s">
        <v>144</v>
      </c>
      <c r="K66" s="23" t="s">
        <v>142</v>
      </c>
      <c r="L66" s="23" t="s">
        <v>144</v>
      </c>
      <c r="M66" s="23" t="s">
        <v>142</v>
      </c>
      <c r="N66" s="23" t="s">
        <v>144</v>
      </c>
      <c r="O66" s="23" t="s">
        <v>142</v>
      </c>
      <c r="P66" s="23" t="s">
        <v>144</v>
      </c>
      <c r="Q66" s="23" t="s">
        <v>142</v>
      </c>
      <c r="R66" s="23" t="s">
        <v>144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189</v>
      </c>
      <c r="C70" s="23" t="s">
        <v>142</v>
      </c>
      <c r="D70" s="23" t="s">
        <v>144</v>
      </c>
      <c r="E70" s="23" t="s">
        <v>142</v>
      </c>
      <c r="F70" s="23" t="s">
        <v>144</v>
      </c>
      <c r="G70" s="23" t="s">
        <v>142</v>
      </c>
      <c r="H70" s="23" t="s">
        <v>144</v>
      </c>
      <c r="I70" s="23" t="s">
        <v>142</v>
      </c>
      <c r="J70" s="23" t="s">
        <v>144</v>
      </c>
      <c r="K70" s="23" t="s">
        <v>142</v>
      </c>
      <c r="L70" s="23" t="s">
        <v>144</v>
      </c>
      <c r="M70" s="23" t="s">
        <v>142</v>
      </c>
      <c r="N70" s="23" t="s">
        <v>144</v>
      </c>
      <c r="O70" s="23" t="s">
        <v>142</v>
      </c>
      <c r="P70" s="23" t="s">
        <v>144</v>
      </c>
      <c r="Q70" s="23" t="s">
        <v>142</v>
      </c>
      <c r="R70" s="23" t="s">
        <v>144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3.5" thickBot="1"/>
    <row r="75" spans="2:18" ht="13.5" thickBot="1">
      <c r="C75" s="78">
        <v>0.25</v>
      </c>
    </row>
    <row r="76" spans="2:18">
      <c r="C76" s="79"/>
      <c r="G76" t="s">
        <v>141</v>
      </c>
      <c r="H76">
        <v>111</v>
      </c>
      <c r="I76" s="24" t="s">
        <v>177</v>
      </c>
      <c r="J76">
        <v>2015</v>
      </c>
      <c r="M76" t="s">
        <v>190</v>
      </c>
      <c r="N76" t="s">
        <v>191</v>
      </c>
      <c r="O76" t="s">
        <v>192</v>
      </c>
      <c r="P76" t="s">
        <v>193</v>
      </c>
    </row>
    <row r="77" spans="2:18">
      <c r="G77" t="s">
        <v>143</v>
      </c>
      <c r="H77">
        <v>112</v>
      </c>
      <c r="I77" s="24" t="s">
        <v>178</v>
      </c>
      <c r="J77">
        <v>1</v>
      </c>
      <c r="L77" t="s">
        <v>188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179</v>
      </c>
      <c r="H78">
        <v>12</v>
      </c>
      <c r="I78" s="24" t="s">
        <v>180</v>
      </c>
      <c r="J78">
        <v>1</v>
      </c>
      <c r="K78">
        <f>MATCH(H77,C65:J65,0)</f>
        <v>2</v>
      </c>
      <c r="L78" t="s">
        <v>189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181</v>
      </c>
      <c r="H79">
        <v>2</v>
      </c>
      <c r="J79">
        <v>2</v>
      </c>
      <c r="O79" t="s">
        <v>142</v>
      </c>
      <c r="P79" t="s">
        <v>144</v>
      </c>
    </row>
    <row r="80" spans="2:18">
      <c r="B80" t="s">
        <v>198</v>
      </c>
      <c r="G80" s="24"/>
    </row>
    <row r="81" spans="2:11">
      <c r="C81" t="s">
        <v>196</v>
      </c>
      <c r="H81" s="1" t="s">
        <v>197</v>
      </c>
    </row>
    <row r="82" spans="2:11">
      <c r="B82" s="2"/>
      <c r="C82" s="72" t="s">
        <v>182</v>
      </c>
      <c r="D82" s="80"/>
      <c r="E82" s="72" t="s">
        <v>183</v>
      </c>
      <c r="F82" s="17"/>
      <c r="H82" s="72" t="s">
        <v>182</v>
      </c>
      <c r="I82" s="80"/>
      <c r="J82" s="72" t="s">
        <v>183</v>
      </c>
      <c r="K82" s="17"/>
    </row>
    <row r="83" spans="2:11">
      <c r="B83" s="2" t="s">
        <v>188</v>
      </c>
      <c r="C83" s="23" t="s">
        <v>142</v>
      </c>
      <c r="D83" s="23" t="s">
        <v>144</v>
      </c>
      <c r="E83" s="23" t="s">
        <v>142</v>
      </c>
      <c r="F83" s="23" t="s">
        <v>144</v>
      </c>
      <c r="H83" s="23" t="s">
        <v>142</v>
      </c>
      <c r="I83" s="23" t="s">
        <v>144</v>
      </c>
      <c r="J83" s="23" t="s">
        <v>142</v>
      </c>
      <c r="K83" s="23" t="s">
        <v>144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189</v>
      </c>
      <c r="C87" s="23" t="s">
        <v>142</v>
      </c>
      <c r="D87" s="23" t="s">
        <v>144</v>
      </c>
      <c r="E87" s="23" t="s">
        <v>142</v>
      </c>
      <c r="F87" s="23" t="s">
        <v>144</v>
      </c>
      <c r="H87" s="23" t="s">
        <v>142</v>
      </c>
      <c r="I87" s="23" t="s">
        <v>144</v>
      </c>
      <c r="J87" s="23" t="s">
        <v>142</v>
      </c>
      <c r="K87" s="23" t="s">
        <v>144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431" t="s">
        <v>196</v>
      </c>
      <c r="C93" s="23" t="s">
        <v>188</v>
      </c>
      <c r="D93" s="23" t="s">
        <v>188</v>
      </c>
      <c r="E93" s="23" t="s">
        <v>189</v>
      </c>
      <c r="F93" s="23" t="s">
        <v>189</v>
      </c>
      <c r="G93" s="23" t="s">
        <v>188</v>
      </c>
      <c r="H93" s="23" t="s">
        <v>188</v>
      </c>
      <c r="I93" s="23" t="s">
        <v>189</v>
      </c>
      <c r="J93" s="23" t="s">
        <v>189</v>
      </c>
    </row>
    <row r="94" spans="2:11">
      <c r="B94" s="432"/>
      <c r="C94" s="428" t="s">
        <v>182</v>
      </c>
      <c r="D94" s="430"/>
      <c r="E94" s="430"/>
      <c r="F94" s="429"/>
      <c r="G94" s="428" t="s">
        <v>199</v>
      </c>
      <c r="H94" s="430"/>
      <c r="I94" s="430"/>
      <c r="J94" s="429"/>
    </row>
    <row r="95" spans="2:11">
      <c r="B95" s="433"/>
      <c r="C95" s="84" t="s">
        <v>142</v>
      </c>
      <c r="D95" s="85" t="s">
        <v>144</v>
      </c>
      <c r="E95" s="84" t="s">
        <v>142</v>
      </c>
      <c r="F95" s="85" t="s">
        <v>144</v>
      </c>
      <c r="G95" s="84" t="s">
        <v>142</v>
      </c>
      <c r="H95" s="85" t="s">
        <v>144</v>
      </c>
      <c r="I95" s="84" t="s">
        <v>142</v>
      </c>
      <c r="J95" s="85" t="s">
        <v>144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176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165</v>
      </c>
      <c r="D144" s="67"/>
      <c r="E144" s="67"/>
      <c r="F144" s="3"/>
      <c r="G144" s="3"/>
      <c r="H144" s="3"/>
      <c r="I144" s="3"/>
      <c r="J144" s="3"/>
      <c r="K144" s="3" t="s">
        <v>173</v>
      </c>
      <c r="L144" s="3"/>
      <c r="M144" s="3"/>
      <c r="N144" s="3"/>
      <c r="O144" s="3" t="s">
        <v>200</v>
      </c>
      <c r="P144" s="3"/>
      <c r="Q144" s="3"/>
      <c r="R144" s="3"/>
      <c r="S144" s="3"/>
      <c r="T144" s="3"/>
    </row>
    <row r="145" spans="2:20">
      <c r="B145" s="3"/>
      <c r="C145" s="42" t="s">
        <v>142</v>
      </c>
      <c r="D145" s="42" t="s">
        <v>144</v>
      </c>
      <c r="E145" s="42" t="s">
        <v>174</v>
      </c>
      <c r="F145" s="67" t="s">
        <v>202</v>
      </c>
      <c r="G145" s="3"/>
      <c r="H145" s="3"/>
      <c r="I145" s="3"/>
      <c r="J145" s="3"/>
      <c r="K145" s="42" t="s">
        <v>175</v>
      </c>
      <c r="L145" s="67" t="s">
        <v>202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151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151</v>
      </c>
      <c r="I146" s="68" t="s">
        <v>203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150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150</v>
      </c>
      <c r="I147" s="68" t="s">
        <v>203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152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152</v>
      </c>
      <c r="I148" s="68" t="s">
        <v>203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156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156</v>
      </c>
      <c r="I149" s="68" t="s">
        <v>204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157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157</v>
      </c>
      <c r="I150" s="68" t="s">
        <v>204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149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149</v>
      </c>
      <c r="I151" s="68" t="s">
        <v>203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155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155</v>
      </c>
      <c r="I152" s="68" t="s">
        <v>204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158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158</v>
      </c>
      <c r="I153" s="68" t="s">
        <v>204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148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148</v>
      </c>
      <c r="I154" s="68" t="s">
        <v>203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153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153</v>
      </c>
      <c r="I155" s="68" t="s">
        <v>203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154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154</v>
      </c>
      <c r="I156" s="68" t="s">
        <v>204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172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172</v>
      </c>
      <c r="I157" s="68" t="s">
        <v>203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167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167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197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195</v>
      </c>
      <c r="E162" s="3" t="s">
        <v>182</v>
      </c>
      <c r="F162" s="3"/>
      <c r="G162" s="3"/>
      <c r="H162" s="3"/>
      <c r="I162" s="3"/>
      <c r="J162" s="3" t="s">
        <v>199</v>
      </c>
      <c r="K162" s="3"/>
      <c r="L162" s="3"/>
      <c r="M162" s="3"/>
      <c r="N162" s="3"/>
      <c r="O162" s="3"/>
      <c r="P162" s="3" t="s">
        <v>182</v>
      </c>
      <c r="Q162" s="3"/>
      <c r="R162" s="3" t="s">
        <v>183</v>
      </c>
      <c r="S162" s="3"/>
      <c r="T162" s="3"/>
    </row>
    <row r="163" spans="2:20">
      <c r="B163" s="3"/>
      <c r="C163" s="3"/>
      <c r="D163" s="3"/>
      <c r="E163" s="3" t="s">
        <v>142</v>
      </c>
      <c r="F163" s="3" t="s">
        <v>144</v>
      </c>
      <c r="G163" s="3" t="s">
        <v>142</v>
      </c>
      <c r="H163" s="3" t="s">
        <v>144</v>
      </c>
      <c r="I163" s="3" t="s">
        <v>205</v>
      </c>
      <c r="J163" s="3" t="s">
        <v>142</v>
      </c>
      <c r="K163" s="3" t="s">
        <v>144</v>
      </c>
      <c r="L163" s="3" t="s">
        <v>142</v>
      </c>
      <c r="M163" s="3" t="s">
        <v>144</v>
      </c>
      <c r="N163" s="3" t="s">
        <v>205</v>
      </c>
      <c r="O163" s="3"/>
      <c r="P163" s="3" t="s">
        <v>142</v>
      </c>
      <c r="Q163" s="3" t="s">
        <v>144</v>
      </c>
      <c r="R163" s="3" t="s">
        <v>142</v>
      </c>
      <c r="S163" s="3" t="s">
        <v>144</v>
      </c>
      <c r="T163" s="3"/>
    </row>
    <row r="164" spans="2:20">
      <c r="B164" s="3"/>
      <c r="C164" s="3"/>
      <c r="D164" s="3"/>
      <c r="E164" s="3" t="s">
        <v>188</v>
      </c>
      <c r="F164" s="3" t="s">
        <v>188</v>
      </c>
      <c r="G164" s="3" t="s">
        <v>189</v>
      </c>
      <c r="H164" s="3" t="s">
        <v>189</v>
      </c>
      <c r="I164" s="3" t="s">
        <v>189</v>
      </c>
      <c r="J164" s="3" t="s">
        <v>188</v>
      </c>
      <c r="K164" s="3" t="s">
        <v>188</v>
      </c>
      <c r="L164" s="3" t="s">
        <v>189</v>
      </c>
      <c r="M164" s="3" t="s">
        <v>189</v>
      </c>
      <c r="N164" s="3" t="s">
        <v>189</v>
      </c>
      <c r="O164" s="3"/>
      <c r="P164" s="3" t="s">
        <v>188</v>
      </c>
      <c r="Q164" s="3" t="s">
        <v>189</v>
      </c>
      <c r="R164" s="3" t="s">
        <v>188</v>
      </c>
      <c r="S164" s="3" t="s">
        <v>189</v>
      </c>
      <c r="T164" s="3"/>
    </row>
    <row r="165" spans="2:20">
      <c r="B165" s="3"/>
      <c r="C165" s="3" t="s">
        <v>201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82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81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80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79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78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77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76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75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74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73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72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71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70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69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68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67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65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63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17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変更後の事業費内訳</vt:lpstr>
      <vt:lpstr>ボイラ排出量算定（追加)</vt:lpstr>
      <vt:lpstr>Sheet1</vt:lpstr>
      <vt:lpstr>'ボイラ排出量算定（追加)'!Print_Area</vt:lpstr>
      <vt:lpstr>変更後の事業費内訳!Print_Area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鈴木 芳晴（温暖化対策課）</cp:lastModifiedBy>
  <cp:lastPrinted>2025-07-29T00:10:08Z</cp:lastPrinted>
  <dcterms:created xsi:type="dcterms:W3CDTF">2013-01-29T04:15:39Z</dcterms:created>
  <dcterms:modified xsi:type="dcterms:W3CDTF">2025-08-01T14:53:01Z</dcterms:modified>
</cp:coreProperties>
</file>