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08892\Box\【02_課所共有】11_06_建築安全課\R07年度\05_建築指導担当\20_建築指導全般\20_01_懸案\知事説明対応\04_県省エネシミュレーション\★HP掲載用\"/>
    </mc:Choice>
  </mc:AlternateContent>
  <xr:revisionPtr revIDLastSave="0" documentId="13_ncr:1_{14909DD0-45FC-42D1-8BB3-CAA35A86B32C}" xr6:coauthVersionLast="47" xr6:coauthVersionMax="47" xr10:uidLastSave="{00000000-0000-0000-0000-000000000000}"/>
  <workbookProtection workbookAlgorithmName="SHA-512" workbookHashValue="mloOzYZOjSQw9bukxHuE6hey+VSLRllF7V/9eM2FbaVEl8k6xPRMBW0usHaBx+amKx405RY6c9UMeQnA4wFdIQ==" workbookSaltValue="hu6HM5rlDDK/r1wNIlAonA==" workbookSpinCount="100000" lockStructure="1"/>
  <bookViews>
    <workbookView xWindow="-120" yWindow="-120" windowWidth="20730" windowHeight="11040" xr2:uid="{7225B998-65A8-4C63-9D3F-0A7BAA12E03F}"/>
  </bookViews>
  <sheets>
    <sheet name="表示用" sheetId="2" r:id="rId1"/>
    <sheet name="計算式" sheetId="1" state="hidden" r:id="rId2"/>
  </sheets>
  <externalReferences>
    <externalReference r:id="rId3"/>
  </externalReferences>
  <definedNames>
    <definedName name="APF" localSheetId="1">計算式!$N$12</definedName>
    <definedName name="APF" localSheetId="0">表示用!#REF!</definedName>
    <definedName name="APF">'[1]280㎡'!$H$10</definedName>
    <definedName name="_xlnm.Print_Area" localSheetId="0">表示用!$B$1:$AR$23</definedName>
    <definedName name="UA_外皮平均熱還流率_等級３" localSheetId="1">計算式!$N$8</definedName>
    <definedName name="UA_外皮平均熱還流率_等級３" localSheetId="0">表示用!#REF!</definedName>
    <definedName name="UA_外皮平均熱還流率_等級３">'[1]280㎡'!$H$5</definedName>
    <definedName name="UA_外皮平均熱還流率_等級４" localSheetId="1">計算式!$N$9</definedName>
    <definedName name="UA_外皮平均熱還流率_等級４" localSheetId="0">表示用!#REF!</definedName>
    <definedName name="UA_外皮平均熱還流率_等級４">'[1]280㎡'!$H$6</definedName>
    <definedName name="UA値１" localSheetId="1">計算式!$N$8</definedName>
    <definedName name="UA値１" localSheetId="0">表示用!#REF!</definedName>
    <definedName name="一日の運転時間" localSheetId="1">計算式!$N$10</definedName>
    <definedName name="一日の運転時間" localSheetId="0">表示用!#REF!</definedName>
    <definedName name="一日の運転時間">'[1]280㎡'!$H$8</definedName>
    <definedName name="温度差" localSheetId="1">計算式!$N$11</definedName>
    <definedName name="温度差" localSheetId="0">表示用!#REF!</definedName>
    <definedName name="温度差">'[1]280㎡'!$H$9</definedName>
    <definedName name="外皮熱損失量１" localSheetId="1">計算式!#REF!</definedName>
    <definedName name="外皮熱損失量１" localSheetId="0">表示用!#REF!</definedName>
    <definedName name="外皮熱損失量１">'[1]280㎡'!#REF!</definedName>
    <definedName name="外皮熱損失量２" localSheetId="1">計算式!#REF!</definedName>
    <definedName name="外皮熱損失量２" localSheetId="0">表示用!#REF!</definedName>
    <definedName name="外皮熱損失量２">'[1]280㎡'!#REF!</definedName>
    <definedName name="外壁面積" localSheetId="1">計算式!$G$6</definedName>
    <definedName name="外壁面積" localSheetId="0">表示用!$N$4</definedName>
    <definedName name="外壁面積">'[1]280㎡'!$D$4</definedName>
    <definedName name="電気" localSheetId="1">計算式!$G$8</definedName>
    <definedName name="電気" localSheetId="0">表示用!$N$6</definedName>
    <definedName name="電気">'[1]280㎡'!$D$6</definedName>
    <definedName name="電力代金の単価" localSheetId="1">計算式!$G$8</definedName>
    <definedName name="電力代金の単価" localSheetId="0">表示用!$N$6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2" l="1"/>
  <c r="G6" i="1"/>
  <c r="G8" i="1"/>
  <c r="G7" i="1"/>
  <c r="E13" i="1" s="1"/>
  <c r="I14" i="2" l="1"/>
  <c r="S23" i="1"/>
  <c r="Q8" i="1"/>
  <c r="Q22" i="1"/>
  <c r="Q23" i="1"/>
  <c r="G11" i="1"/>
  <c r="AC13" i="2" s="1"/>
  <c r="S22" i="1"/>
  <c r="R23" i="1"/>
  <c r="Q9" i="1"/>
  <c r="P22" i="1"/>
  <c r="R22" i="1"/>
  <c r="P23" i="1"/>
  <c r="S24" i="1" l="1"/>
  <c r="S25" i="1" s="1"/>
  <c r="Q24" i="1"/>
  <c r="Q25" i="1" s="1"/>
  <c r="I13" i="1"/>
  <c r="R24" i="1"/>
  <c r="R25" i="1" s="1"/>
  <c r="P24" i="1"/>
  <c r="P25"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<sst xmlns="http://schemas.openxmlformats.org/spreadsheetml/2006/main" count="62" uniqueCount="50">
  <si>
    <t>※黄色セルに入力</t>
    <rPh sb="1" eb="3">
      <t>キイロ</t>
    </rPh>
    <rPh sb="6" eb="8">
      <t>ニュウリョク</t>
    </rPh>
    <phoneticPr fontId="3"/>
  </si>
  <si>
    <t>※枠内のみ表示</t>
    <rPh sb="1" eb="3">
      <t>ワクナイ</t>
    </rPh>
    <rPh sb="5" eb="7">
      <t>ヒョウジ</t>
    </rPh>
    <phoneticPr fontId="3"/>
  </si>
  <si>
    <t>断熱性能を【等級３】から【等級４】にしたときの電気代の変化</t>
    <rPh sb="0" eb="2">
      <t>ダンネツ</t>
    </rPh>
    <rPh sb="2" eb="4">
      <t>セイノウ</t>
    </rPh>
    <rPh sb="6" eb="8">
      <t>トウキュウ</t>
    </rPh>
    <rPh sb="13" eb="15">
      <t>トウキュウ</t>
    </rPh>
    <rPh sb="23" eb="26">
      <t>デンキダイ</t>
    </rPh>
    <rPh sb="27" eb="29">
      <t>ヘンカ</t>
    </rPh>
    <phoneticPr fontId="3"/>
  </si>
  <si>
    <t>木造住宅・６地域</t>
    <phoneticPr fontId="3"/>
  </si>
  <si>
    <t>【算定条件】</t>
    <rPh sb="1" eb="3">
      <t>サンテイ</t>
    </rPh>
    <rPh sb="3" eb="5">
      <t>ジョウケン</t>
    </rPh>
    <phoneticPr fontId="3"/>
  </si>
  <si>
    <t>外皮面積（床・壁・屋根）</t>
    <rPh sb="0" eb="2">
      <t>ガイヒ</t>
    </rPh>
    <rPh sb="2" eb="4">
      <t>メンセキ</t>
    </rPh>
    <rPh sb="5" eb="6">
      <t>ユカ</t>
    </rPh>
    <rPh sb="7" eb="8">
      <t>カベ</t>
    </rPh>
    <rPh sb="9" eb="11">
      <t>ヤネ</t>
    </rPh>
    <phoneticPr fontId="3"/>
  </si>
  <si>
    <t>㎡</t>
    <phoneticPr fontId="3"/>
  </si>
  <si>
    <t>建築面積60㎡、２階建て相当</t>
    <rPh sb="0" eb="3">
      <t>イッパンテキ</t>
    </rPh>
    <rPh sb="4" eb="6">
      <t>コダ</t>
    </rPh>
    <rPh sb="7" eb="8">
      <t>ジュウ</t>
    </rPh>
    <rPh sb="8" eb="10">
      <t>ケンチク</t>
    </rPh>
    <rPh sb="10" eb="12">
      <t>メンセキカイダソウトウ</t>
    </rPh>
    <phoneticPr fontId="3"/>
  </si>
  <si>
    <t>延床面積</t>
    <rPh sb="0" eb="2">
      <t>ノベユカ</t>
    </rPh>
    <rPh sb="2" eb="4">
      <t>メンセキ</t>
    </rPh>
    <phoneticPr fontId="3"/>
  </si>
  <si>
    <t>外皮面積</t>
    <rPh sb="0" eb="2">
      <t>ガイヒ</t>
    </rPh>
    <rPh sb="2" eb="4">
      <t>メンセキ</t>
    </rPh>
    <phoneticPr fontId="3"/>
  </si>
  <si>
    <t>電力代金の単価</t>
    <rPh sb="0" eb="2">
      <t>デンリョク</t>
    </rPh>
    <rPh sb="2" eb="4">
      <t>ダイキン</t>
    </rPh>
    <rPh sb="5" eb="7">
      <t>タンカ</t>
    </rPh>
    <phoneticPr fontId="3"/>
  </si>
  <si>
    <t>円/kWh</t>
    <rPh sb="0" eb="1">
      <t>エン</t>
    </rPh>
    <phoneticPr fontId="3"/>
  </si>
  <si>
    <t>UA（外皮平均熱還流率）等級３</t>
    <phoneticPr fontId="3"/>
  </si>
  <si>
    <t>W/㎡K</t>
  </si>
  <si>
    <t>電気代</t>
  </si>
  <si>
    <t>円/年</t>
  </si>
  <si>
    <t>資料：国土交通省『建築物省エネ法に基づく建築物の販売・賃金時の省エネ性能表示制度』　</t>
    <rPh sb="0" eb="2">
      <t>シリョウ</t>
    </rPh>
    <rPh sb="3" eb="8">
      <t>コクドコウツウショウ</t>
    </rPh>
    <rPh sb="9" eb="11">
      <t>ケンチク</t>
    </rPh>
    <rPh sb="11" eb="12">
      <t>ブツ</t>
    </rPh>
    <rPh sb="12" eb="13">
      <t>ショウ</t>
    </rPh>
    <rPh sb="15" eb="16">
      <t>ホウ</t>
    </rPh>
    <rPh sb="17" eb="18">
      <t>モト</t>
    </rPh>
    <rPh sb="20" eb="22">
      <t>ケンチク</t>
    </rPh>
    <rPh sb="22" eb="23">
      <t>ブツ</t>
    </rPh>
    <rPh sb="24" eb="26">
      <t>ハンバイ</t>
    </rPh>
    <rPh sb="27" eb="29">
      <t>チンギン</t>
    </rPh>
    <rPh sb="29" eb="30">
      <t>ジ</t>
    </rPh>
    <rPh sb="31" eb="32">
      <t>ショウ</t>
    </rPh>
    <rPh sb="34" eb="38">
      <t>セイノウヒョウジ</t>
    </rPh>
    <rPh sb="38" eb="40">
      <t>セイド</t>
    </rPh>
    <phoneticPr fontId="3"/>
  </si>
  <si>
    <t>UA（外皮平均熱還流率）等級４</t>
    <phoneticPr fontId="3"/>
  </si>
  <si>
    <t>断熱性能を【等級３】から【等級４】にすることによって</t>
    <phoneticPr fontId="3"/>
  </si>
  <si>
    <t>一日の運転時間</t>
    <rPh sb="0" eb="2">
      <t>イチニチ</t>
    </rPh>
    <rPh sb="3" eb="7">
      <t>ウンテンジカン</t>
    </rPh>
    <phoneticPr fontId="3"/>
  </si>
  <si>
    <t>ｈ</t>
  </si>
  <si>
    <t>１年（365日）あたりの電気代が</t>
    <rPh sb="1" eb="2">
      <t>ネン</t>
    </rPh>
    <rPh sb="6" eb="7">
      <t>ニチ</t>
    </rPh>
    <rPh sb="12" eb="15">
      <t>デンキダイ</t>
    </rPh>
    <phoneticPr fontId="3"/>
  </si>
  <si>
    <t>円になる。</t>
    <rPh sb="0" eb="1">
      <t>エン</t>
    </rPh>
    <phoneticPr fontId="3"/>
  </si>
  <si>
    <t>温度差（外気と室内）</t>
    <rPh sb="0" eb="3">
      <t>オンドサ</t>
    </rPh>
    <rPh sb="4" eb="6">
      <t>ガイキ</t>
    </rPh>
    <rPh sb="7" eb="9">
      <t>シツナイ</t>
    </rPh>
    <phoneticPr fontId="3"/>
  </si>
  <si>
    <t>℃</t>
    <phoneticPr fontId="3"/>
  </si>
  <si>
    <t>室内設定と外気の温度差</t>
  </si>
  <si>
    <t>１年間の空調エネルギー／年間消費電力</t>
    <phoneticPr fontId="3"/>
  </si>
  <si>
    <t>APF（通年エネルギー消費効率）
スタンダードモデル５～６、高級機種では６～７</t>
    <phoneticPr fontId="3"/>
  </si>
  <si>
    <t>追加的コスト 約</t>
    <rPh sb="0" eb="3">
      <t>ツイカテキ</t>
    </rPh>
    <rPh sb="7" eb="8">
      <t>ヤク</t>
    </rPh>
    <phoneticPr fontId="3"/>
  </si>
  <si>
    <t>円を</t>
    <rPh sb="0" eb="1">
      <t>エン</t>
    </rPh>
    <phoneticPr fontId="3"/>
  </si>
  <si>
    <t>電気代の低減により、約</t>
    <rPh sb="0" eb="3">
      <t>デンキダイ</t>
    </rPh>
    <rPh sb="4" eb="6">
      <t>テイゲン</t>
    </rPh>
    <rPh sb="10" eb="11">
      <t>ヤク</t>
    </rPh>
    <phoneticPr fontId="3"/>
  </si>
  <si>
    <t>年で回収することができる。</t>
    <rPh sb="0" eb="1">
      <t>ネン</t>
    </rPh>
    <rPh sb="2" eb="4">
      <t>カイシュウ</t>
    </rPh>
    <phoneticPr fontId="3"/>
  </si>
  <si>
    <t>【計算式】</t>
    <rPh sb="1" eb="4">
      <t>ケイサンシキ</t>
    </rPh>
    <phoneticPr fontId="3"/>
  </si>
  <si>
    <t>UA〔W/㎡K〕×面積〔㎡〕＝外皮・損失量外皮熱損失量〔W/K〕</t>
    <rPh sb="15" eb="17">
      <t>ガイヒ</t>
    </rPh>
    <phoneticPr fontId="3"/>
  </si>
  <si>
    <t>外皮熱損失量〔W/K〕×運転時間〔h〕×温度差〔℃〕／（１年間の空調エネルギー〔kWh〕／年間消費電力〔kWh〕）＝電気量〔kWh〕</t>
    <rPh sb="0" eb="2">
      <t>ガイヒ</t>
    </rPh>
    <phoneticPr fontId="3"/>
  </si>
  <si>
    <t>　　凡例：　　　 　　既成の値を目安値として算定　　　　　　　　所定の計算を省略した代替の数式</t>
    <rPh sb="2" eb="4">
      <t>ハンレイ</t>
    </rPh>
    <rPh sb="11" eb="13">
      <t>キセイ</t>
    </rPh>
    <rPh sb="14" eb="15">
      <t>アタイ</t>
    </rPh>
    <rPh sb="16" eb="19">
      <t>メヤスチ</t>
    </rPh>
    <rPh sb="22" eb="24">
      <t>サンテイ</t>
    </rPh>
    <phoneticPr fontId="3"/>
  </si>
  <si>
    <t>8h/10℃</t>
    <phoneticPr fontId="3"/>
  </si>
  <si>
    <t>8h/15℃</t>
    <phoneticPr fontId="3"/>
  </si>
  <si>
    <t>10h/10℃</t>
    <phoneticPr fontId="3"/>
  </si>
  <si>
    <t>10h/15℃</t>
    <phoneticPr fontId="3"/>
  </si>
  <si>
    <t>UA等級３</t>
    <phoneticPr fontId="3"/>
  </si>
  <si>
    <t>UA等級４</t>
    <phoneticPr fontId="3"/>
  </si>
  <si>
    <t>差</t>
    <rPh sb="0" eb="1">
      <t>サ</t>
    </rPh>
    <phoneticPr fontId="3"/>
  </si>
  <si>
    <t>※黄色セルに入力可能です。</t>
    <rPh sb="1" eb="3">
      <t>キイロ</t>
    </rPh>
    <rPh sb="6" eb="8">
      <t>ニュウリョク</t>
    </rPh>
    <rPh sb="8" eb="10">
      <t>カノウ</t>
    </rPh>
    <phoneticPr fontId="3"/>
  </si>
  <si>
    <t>断熱性能を【等級３】から【等級４】にすることによって１年（365日）あたりの電気代が</t>
    <phoneticPr fontId="3"/>
  </si>
  <si>
    <t>円を電気代の低減により、約</t>
    <rPh sb="0" eb="1">
      <t>エン</t>
    </rPh>
    <phoneticPr fontId="3"/>
  </si>
  <si>
    <t>年で回収することができる。</t>
    <phoneticPr fontId="3"/>
  </si>
  <si>
    <t>計算の条件
・断熱性能【等級３】と【等級４】住宅でエアコンを運転した際にかかる電気料金の差額を算出します。
・断熱性能を表す外皮平均熱貫流率（UA値）は、基準値とします。外皮熱損失量のみの比較とし、算出の際に開口部等は考慮しないものとします。
・追加的コストとは、同一の住宅に対し、断熱等級を３から４に上げるための措置を行うための費用です。
     延床面積１㎡あたりの追加的コストを7,200円としています。（参考：国土交通省資料）
 シミュレーションによって算出した値であって、実際の電気料金を保証するものではありません。
 追加的コストの回収年数については、電気料金の変動を考慮していません。　</t>
    <rPh sb="41" eb="43">
      <t>リョウキン</t>
    </rPh>
    <rPh sb="186" eb="189">
      <t>ツイカテキ</t>
    </rPh>
    <rPh sb="246" eb="250">
      <t>デンキリョウキン</t>
    </rPh>
    <rPh sb="284" eb="288">
      <t>デンキリョウキン</t>
    </rPh>
    <phoneticPr fontId="3"/>
  </si>
  <si>
    <t>断熱性能を【等級３】から【等級４】にしたときの電気料金の変化</t>
    <rPh sb="0" eb="2">
      <t>ダンネツ</t>
    </rPh>
    <rPh sb="2" eb="4">
      <t>セイノウ</t>
    </rPh>
    <rPh sb="6" eb="8">
      <t>トウキュウ</t>
    </rPh>
    <rPh sb="13" eb="15">
      <t>トウキュウ</t>
    </rPh>
    <rPh sb="23" eb="25">
      <t>デンキ</t>
    </rPh>
    <rPh sb="25" eb="27">
      <t>リョウキン</t>
    </rPh>
    <rPh sb="28" eb="30">
      <t>ヘンカ</t>
    </rPh>
    <phoneticPr fontId="3"/>
  </si>
  <si>
    <t>【設定条件】
　・木造住宅
　・２階建て
　・地域区分は５・６地域
　・エアコンの能力・効率は一般的なものとし、
　  １日の運転時間は８時間とする
　・外気と室内の温度差　１０℃</t>
    <rPh sb="23" eb="27">
      <t>チイキクブン</t>
    </rPh>
    <rPh sb="44" eb="46">
      <t>コウリツ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</si>
</sst>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HGPｺﾞｼｯｸM"/>
      <family val="3"/>
      <charset val="128"/>
    </font>
    <font>
      <b/>
      <sz val="14"/>
      <color theme="1"/>
      <name val="游ゴシック"/>
      <family val="3"/>
      <charset val="128"/>
      <scheme val="minor"/>
    </font>
    <font>
      <sz val="10"/>
      <color theme="1"/>
      <name val="Meiryo UI"/>
      <family val="3"/>
      <charset val="128"/>
    </font>
    <font>
      <sz val="12"/>
      <color theme="1"/>
      <name val="游ゴシック"/>
      <family val="2"/>
      <charset val="128"/>
      <scheme val="minor"/>
    </font>
    <font>
      <sz val="11"/>
      <color theme="1"/>
      <name val="HGPｺﾞｼｯｸM"/>
      <family val="3"/>
      <charset val="128"/>
    </font>
    <font>
      <sz val="12"/>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6"/>
      <color theme="1"/>
      <name val="游ゴシック"/>
      <family val="2"/>
      <charset val="128"/>
      <scheme val="minor"/>
    </font>
    <font>
      <b/>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1"/>
      <color theme="1"/>
      <name val="BIZ UDPゴシック"/>
      <family val="3"/>
      <charset val="128"/>
    </font>
    <font>
      <sz val="11"/>
      <color rgb="FFFF0000"/>
      <name val="BIZ UDPゴシック"/>
      <family val="3"/>
      <charset val="128"/>
    </font>
    <font>
      <sz val="10"/>
      <color theme="1"/>
      <name val="BIZ UDPゴシック"/>
      <family val="3"/>
      <charset val="128"/>
    </font>
    <font>
      <b/>
      <sz val="14"/>
      <color theme="1"/>
      <name val="BIZ UDPゴシック"/>
      <family val="3"/>
      <charset val="128"/>
    </font>
    <font>
      <sz val="12"/>
      <color theme="1"/>
      <name val="BIZ UDPゴシック"/>
      <family val="3"/>
      <charset val="128"/>
    </font>
    <font>
      <sz val="12"/>
      <name val="BIZ UDPゴシック"/>
      <family val="3"/>
      <charset val="128"/>
    </font>
    <font>
      <sz val="6"/>
      <color theme="1"/>
      <name val="BIZ UDPゴシック"/>
      <family val="3"/>
      <charset val="128"/>
    </font>
    <font>
      <b/>
      <sz val="12"/>
      <color theme="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0" fillId="2" borderId="0" xfId="0" applyFill="1">
      <alignment vertical="center"/>
    </xf>
    <xf numFmtId="0" fontId="2"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pplyAlignment="1">
      <alignment horizontal="center" vertical="center" wrapText="1"/>
    </xf>
    <xf numFmtId="0" fontId="7" fillId="2" borderId="0" xfId="0" applyFont="1" applyFill="1">
      <alignment vertical="center"/>
    </xf>
    <xf numFmtId="0" fontId="8" fillId="2" borderId="4" xfId="0" applyFont="1" applyFill="1" applyBorder="1">
      <alignment vertical="center"/>
    </xf>
    <xf numFmtId="0" fontId="8" fillId="2" borderId="0" xfId="0" applyFont="1" applyFill="1">
      <alignment vertical="center"/>
    </xf>
    <xf numFmtId="0" fontId="8" fillId="2" borderId="5" xfId="0" applyFont="1" applyFill="1" applyBorder="1">
      <alignment vertical="center"/>
    </xf>
    <xf numFmtId="0" fontId="9" fillId="2" borderId="0" xfId="0" applyFont="1" applyFill="1">
      <alignment vertical="center"/>
    </xf>
    <xf numFmtId="0" fontId="10" fillId="3" borderId="7" xfId="0" applyFont="1" applyFill="1" applyBorder="1" applyAlignment="1">
      <alignment horizontal="center" vertical="center"/>
    </xf>
    <xf numFmtId="0" fontId="11" fillId="2" borderId="0" xfId="0" applyFont="1" applyFill="1">
      <alignment vertical="center"/>
    </xf>
    <xf numFmtId="0" fontId="11" fillId="3" borderId="7" xfId="0" applyFont="1" applyFill="1" applyBorder="1" applyAlignment="1">
      <alignment horizontal="center" vertical="center"/>
    </xf>
    <xf numFmtId="0" fontId="10" fillId="2" borderId="0" xfId="0" applyFont="1" applyFill="1">
      <alignment vertical="center"/>
    </xf>
    <xf numFmtId="0" fontId="9" fillId="2" borderId="0" xfId="0" applyFont="1" applyFill="1" applyAlignment="1">
      <alignment vertical="center" wrapText="1"/>
    </xf>
    <xf numFmtId="0" fontId="9" fillId="2" borderId="0" xfId="0" applyFont="1" applyFill="1" applyAlignment="1">
      <alignment horizontal="right" vertical="center"/>
    </xf>
    <xf numFmtId="38" fontId="12" fillId="2" borderId="0" xfId="1" applyFont="1" applyFill="1" applyBorder="1">
      <alignment vertical="center"/>
    </xf>
    <xf numFmtId="3" fontId="0" fillId="2" borderId="0" xfId="0" applyNumberFormat="1" applyFill="1">
      <alignment vertical="center"/>
    </xf>
    <xf numFmtId="0" fontId="11" fillId="2" borderId="0" xfId="0" applyFont="1" applyFill="1" applyAlignment="1">
      <alignment horizontal="center" vertical="center"/>
    </xf>
    <xf numFmtId="0" fontId="13" fillId="0" borderId="5" xfId="0" applyFont="1" applyBorder="1" applyAlignment="1">
      <alignment horizontal="right" vertical="center"/>
    </xf>
    <xf numFmtId="0" fontId="14" fillId="2" borderId="0" xfId="0" applyFont="1" applyFill="1">
      <alignment vertical="center"/>
    </xf>
    <xf numFmtId="0" fontId="14" fillId="2" borderId="8" xfId="0" applyFont="1" applyFill="1" applyBorder="1" applyAlignment="1">
      <alignment horizontal="center" vertical="center"/>
    </xf>
    <xf numFmtId="0" fontId="15" fillId="2" borderId="0" xfId="0" applyFont="1" applyFill="1">
      <alignment vertical="center"/>
    </xf>
    <xf numFmtId="0" fontId="16" fillId="2" borderId="0" xfId="0" applyFont="1" applyFill="1">
      <alignment vertical="center"/>
    </xf>
    <xf numFmtId="0" fontId="16" fillId="2" borderId="0" xfId="0" applyFont="1" applyFill="1" applyAlignment="1">
      <alignment horizontal="left" vertical="center" indent="3"/>
    </xf>
    <xf numFmtId="3" fontId="14" fillId="2" borderId="7" xfId="1" applyNumberFormat="1" applyFont="1" applyFill="1" applyBorder="1" applyAlignment="1">
      <alignment horizontal="center" vertical="center"/>
    </xf>
    <xf numFmtId="38" fontId="14" fillId="2" borderId="0" xfId="1" applyFont="1" applyFill="1" applyBorder="1">
      <alignment vertical="center"/>
    </xf>
    <xf numFmtId="38" fontId="4" fillId="2" borderId="0" xfId="1" applyFont="1" applyFill="1">
      <alignment vertical="center"/>
    </xf>
    <xf numFmtId="0" fontId="12" fillId="2" borderId="0" xfId="0" applyFont="1" applyFill="1">
      <alignment vertical="center"/>
    </xf>
    <xf numFmtId="38" fontId="12" fillId="2" borderId="7" xfId="1"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left" vertical="center"/>
    </xf>
    <xf numFmtId="0" fontId="4" fillId="2" borderId="5" xfId="0" applyFont="1" applyFill="1" applyBorder="1">
      <alignment vertical="center"/>
    </xf>
    <xf numFmtId="0" fontId="15" fillId="2" borderId="0" xfId="0" applyFont="1" applyFill="1" applyAlignment="1">
      <alignment horizontal="left" vertical="center"/>
    </xf>
    <xf numFmtId="0" fontId="12" fillId="2" borderId="5" xfId="0" applyFont="1" applyFill="1" applyBorder="1">
      <alignment vertical="center"/>
    </xf>
    <xf numFmtId="0" fontId="9" fillId="2" borderId="0" xfId="0" applyFont="1" applyFill="1" applyAlignment="1">
      <alignment horizontal="left" vertical="center" wrapText="1"/>
    </xf>
    <xf numFmtId="0" fontId="11" fillId="2" borderId="10" xfId="0" applyFont="1" applyFill="1" applyBorder="1">
      <alignment vertical="center"/>
    </xf>
    <xf numFmtId="0" fontId="15" fillId="2" borderId="11" xfId="0" applyFont="1" applyFill="1" applyBorder="1">
      <alignment vertical="center"/>
    </xf>
    <xf numFmtId="0" fontId="15" fillId="2" borderId="12" xfId="0" applyFont="1" applyFill="1" applyBorder="1">
      <alignment vertical="center"/>
    </xf>
    <xf numFmtId="0" fontId="9" fillId="2" borderId="0" xfId="0" applyFont="1" applyFill="1" applyAlignment="1">
      <alignment horizontal="left" vertical="top"/>
    </xf>
    <xf numFmtId="0" fontId="15" fillId="2" borderId="0" xfId="0" applyFont="1" applyFill="1" applyAlignment="1">
      <alignment horizontal="left" vertical="center" wrapText="1"/>
    </xf>
    <xf numFmtId="0" fontId="5" fillId="2" borderId="7" xfId="0" applyFont="1" applyFill="1" applyBorder="1" applyAlignment="1">
      <alignment horizontal="center" vertical="center"/>
    </xf>
    <xf numFmtId="38" fontId="15" fillId="2" borderId="7" xfId="1" applyFont="1" applyFill="1" applyBorder="1">
      <alignment vertical="center"/>
    </xf>
    <xf numFmtId="14" fontId="5" fillId="2" borderId="0" xfId="0" applyNumberFormat="1" applyFont="1" applyFill="1">
      <alignment vertical="center"/>
    </xf>
    <xf numFmtId="38" fontId="5" fillId="2" borderId="7" xfId="1" applyFont="1" applyFill="1" applyBorder="1">
      <alignment vertical="center"/>
    </xf>
    <xf numFmtId="38" fontId="5" fillId="2" borderId="0" xfId="1" applyFont="1" applyFill="1">
      <alignment vertical="center"/>
    </xf>
    <xf numFmtId="38" fontId="12" fillId="2" borderId="0" xfId="1"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left" vertical="center"/>
    </xf>
    <xf numFmtId="0" fontId="17"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20" fillId="2" borderId="0" xfId="0" applyFont="1" applyFill="1" applyAlignment="1">
      <alignment horizontal="center" vertical="center" wrapText="1"/>
    </xf>
    <xf numFmtId="0" fontId="21" fillId="2" borderId="4" xfId="0" applyFont="1" applyFill="1" applyBorder="1">
      <alignment vertical="center"/>
    </xf>
    <xf numFmtId="0" fontId="21" fillId="2" borderId="0" xfId="0" applyFont="1" applyFill="1">
      <alignment vertical="center"/>
    </xf>
    <xf numFmtId="0" fontId="21" fillId="2" borderId="5" xfId="0" applyFont="1" applyFill="1" applyBorder="1">
      <alignment vertical="center"/>
    </xf>
    <xf numFmtId="0" fontId="21" fillId="2" borderId="0" xfId="0" applyFont="1" applyFill="1" applyAlignment="1"/>
    <xf numFmtId="0" fontId="23" fillId="2" borderId="0" xfId="0" applyFont="1" applyFill="1" applyAlignment="1">
      <alignment horizontal="right"/>
    </xf>
    <xf numFmtId="0" fontId="24" fillId="2" borderId="0" xfId="0" applyFont="1" applyFill="1" applyAlignment="1">
      <alignment horizontal="center" vertical="center"/>
    </xf>
    <xf numFmtId="38" fontId="24" fillId="2" borderId="0" xfId="1" applyFont="1" applyFill="1" applyBorder="1">
      <alignment vertical="center"/>
    </xf>
    <xf numFmtId="0" fontId="17" fillId="2" borderId="13" xfId="0" applyFont="1" applyFill="1" applyBorder="1" applyAlignment="1" applyProtection="1">
      <alignment horizontal="left" vertical="center"/>
      <protection hidden="1"/>
    </xf>
    <xf numFmtId="0" fontId="17" fillId="2" borderId="0" xfId="0" applyFont="1" applyFill="1" applyAlignment="1" applyProtection="1">
      <alignment horizontal="center" vertical="center"/>
      <protection hidden="1"/>
    </xf>
    <xf numFmtId="0" fontId="17" fillId="2" borderId="5" xfId="0" applyFont="1" applyFill="1" applyBorder="1" applyAlignment="1">
      <alignment horizontal="left" vertical="center"/>
    </xf>
    <xf numFmtId="0" fontId="19" fillId="2" borderId="0" xfId="0" applyFont="1" applyFill="1" applyAlignment="1">
      <alignment horizontal="left" vertical="center"/>
    </xf>
    <xf numFmtId="0" fontId="17" fillId="2" borderId="5" xfId="0" applyFont="1" applyFill="1" applyBorder="1">
      <alignment vertical="center"/>
    </xf>
    <xf numFmtId="0" fontId="21" fillId="2" borderId="10" xfId="0" applyFont="1" applyFill="1" applyBorder="1">
      <alignment vertical="center"/>
    </xf>
    <xf numFmtId="0" fontId="19" fillId="2" borderId="11" xfId="0" applyFont="1" applyFill="1" applyBorder="1">
      <alignment vertical="center"/>
    </xf>
    <xf numFmtId="0" fontId="19" fillId="2" borderId="12" xfId="0" applyFont="1" applyFill="1" applyBorder="1">
      <alignment vertical="center"/>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1" fillId="2" borderId="0" xfId="0" applyFont="1" applyFill="1" applyAlignment="1">
      <alignment horizontal="left" vertical="center"/>
    </xf>
    <xf numFmtId="0" fontId="24" fillId="2" borderId="0" xfId="0" applyFont="1" applyFill="1">
      <alignment vertical="center"/>
    </xf>
    <xf numFmtId="38" fontId="17" fillId="2" borderId="0" xfId="1" applyFont="1" applyFill="1" applyBorder="1" applyAlignment="1" applyProtection="1">
      <alignment horizontal="center" vertical="center"/>
      <protection hidden="1"/>
    </xf>
    <xf numFmtId="0" fontId="17" fillId="2" borderId="0" xfId="0" applyFont="1" applyFill="1" applyAlignment="1" applyProtection="1">
      <alignment horizontal="left" vertical="center"/>
      <protection hidden="1"/>
    </xf>
    <xf numFmtId="0" fontId="17" fillId="2" borderId="0" xfId="0" applyFont="1" applyFill="1" applyAlignment="1">
      <alignment horizontal="left" vertical="center" wrapText="1" indent="1"/>
    </xf>
    <xf numFmtId="0" fontId="17" fillId="2" borderId="0" xfId="0" applyFont="1" applyFill="1" applyAlignment="1">
      <alignment horizontal="left" vertical="center" indent="1"/>
    </xf>
    <xf numFmtId="0" fontId="17" fillId="2" borderId="14" xfId="0" applyFont="1" applyFill="1" applyBorder="1" applyAlignment="1" applyProtection="1">
      <alignment horizontal="center" vertical="center"/>
      <protection hidden="1"/>
    </xf>
    <xf numFmtId="0" fontId="17" fillId="2" borderId="15" xfId="0" applyFont="1" applyFill="1" applyBorder="1" applyAlignment="1" applyProtection="1">
      <alignment horizontal="center" vertical="center"/>
      <protection hidden="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2" fillId="3" borderId="14" xfId="0" applyFont="1" applyFill="1" applyBorder="1" applyAlignment="1" applyProtection="1">
      <alignment horizontal="center" vertical="center"/>
      <protection locked="0"/>
    </xf>
    <xf numFmtId="0" fontId="22" fillId="3" borderId="16" xfId="0" applyFont="1" applyFill="1" applyBorder="1" applyAlignment="1" applyProtection="1">
      <alignment horizontal="center" vertical="center"/>
      <protection locked="0"/>
    </xf>
    <xf numFmtId="0" fontId="22" fillId="3" borderId="15" xfId="0" applyFont="1" applyFill="1" applyBorder="1" applyAlignment="1" applyProtection="1">
      <alignment horizontal="center" vertical="center"/>
      <protection locked="0"/>
    </xf>
    <xf numFmtId="0" fontId="21" fillId="3" borderId="14" xfId="0" applyFont="1" applyFill="1" applyBorder="1" applyAlignment="1" applyProtection="1">
      <alignment horizontal="center" vertical="center"/>
      <protection locked="0"/>
    </xf>
    <xf numFmtId="0" fontId="21" fillId="3" borderId="16" xfId="0"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protection locked="0"/>
    </xf>
    <xf numFmtId="3" fontId="24" fillId="2" borderId="14" xfId="1" applyNumberFormat="1" applyFont="1" applyFill="1" applyBorder="1" applyAlignment="1" applyProtection="1">
      <alignment horizontal="center" vertical="center"/>
      <protection hidden="1"/>
    </xf>
    <xf numFmtId="3" fontId="24" fillId="2" borderId="16" xfId="1" applyNumberFormat="1" applyFont="1" applyFill="1" applyBorder="1" applyAlignment="1" applyProtection="1">
      <alignment horizontal="center" vertical="center"/>
      <protection hidden="1"/>
    </xf>
    <xf numFmtId="3" fontId="24" fillId="2" borderId="15" xfId="1" applyNumberFormat="1" applyFont="1" applyFill="1" applyBorder="1" applyAlignment="1" applyProtection="1">
      <alignment horizontal="center" vertical="center"/>
      <protection hidden="1"/>
    </xf>
    <xf numFmtId="0" fontId="20" fillId="2" borderId="0" xfId="0" applyFont="1" applyFill="1" applyAlignment="1">
      <alignment horizontal="center" vertical="center" wrapText="1"/>
    </xf>
    <xf numFmtId="38" fontId="17" fillId="2" borderId="14" xfId="1" applyFont="1" applyFill="1" applyBorder="1" applyAlignment="1" applyProtection="1">
      <alignment horizontal="center" vertical="center"/>
      <protection hidden="1"/>
    </xf>
    <xf numFmtId="38" fontId="17" fillId="2" borderId="16" xfId="1" applyFont="1" applyFill="1" applyBorder="1" applyAlignment="1" applyProtection="1">
      <alignment horizontal="center" vertical="center"/>
      <protection hidden="1"/>
    </xf>
    <xf numFmtId="38" fontId="17" fillId="2" borderId="15" xfId="1" applyFont="1" applyFill="1" applyBorder="1" applyAlignment="1" applyProtection="1">
      <alignment horizontal="center" vertical="center"/>
      <protection hidden="1"/>
    </xf>
    <xf numFmtId="0" fontId="21" fillId="2" borderId="0" xfId="0" applyFont="1" applyFill="1" applyAlignment="1">
      <alignment horizontal="left" vertical="center" wrapText="1" indent="1"/>
    </xf>
    <xf numFmtId="0" fontId="9" fillId="2" borderId="0" xfId="0" applyFont="1" applyFill="1" applyAlignment="1">
      <alignment horizontal="left" vertical="top" wrapText="1"/>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8" fillId="2" borderId="6"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141684</xdr:colOff>
      <xdr:row>15</xdr:row>
      <xdr:rowOff>33541</xdr:rowOff>
    </xdr:from>
    <xdr:to>
      <xdr:col>42</xdr:col>
      <xdr:colOff>111604</xdr:colOff>
      <xdr:row>21</xdr:row>
      <xdr:rowOff>33541</xdr:rowOff>
    </xdr:to>
    <xdr:sp macro="" textlink="">
      <xdr:nvSpPr>
        <xdr:cNvPr id="2" name="正方形/長方形 1">
          <a:extLst>
            <a:ext uri="{FF2B5EF4-FFF2-40B4-BE49-F238E27FC236}">
              <a16:creationId xmlns:a16="http://schemas.microsoft.com/office/drawing/2014/main" id="{1935415E-5D47-46F4-908E-FB9C1A90886D}"/>
            </a:ext>
          </a:extLst>
        </xdr:cNvPr>
        <xdr:cNvSpPr/>
      </xdr:nvSpPr>
      <xdr:spPr>
        <a:xfrm>
          <a:off x="924095" y="4274434"/>
          <a:ext cx="9494920" cy="1700893"/>
        </a:xfrm>
        <a:prstGeom prst="rect">
          <a:avLst/>
        </a:prstGeom>
        <a:noFill/>
        <a:ln w="76200">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250033</xdr:colOff>
      <xdr:row>13</xdr:row>
      <xdr:rowOff>39687</xdr:rowOff>
    </xdr:from>
    <xdr:to>
      <xdr:col>15</xdr:col>
      <xdr:colOff>228204</xdr:colOff>
      <xdr:row>13</xdr:row>
      <xdr:rowOff>295275</xdr:rowOff>
    </xdr:to>
    <xdr:sp macro="" textlink="">
      <xdr:nvSpPr>
        <xdr:cNvPr id="3" name="正方形/長方形 2">
          <a:extLst>
            <a:ext uri="{FF2B5EF4-FFF2-40B4-BE49-F238E27FC236}">
              <a16:creationId xmlns:a16="http://schemas.microsoft.com/office/drawing/2014/main" id="{D8A4D584-4F48-4607-ADE7-33FC7D97F681}"/>
            </a:ext>
          </a:extLst>
        </xdr:cNvPr>
        <xdr:cNvSpPr/>
      </xdr:nvSpPr>
      <xdr:spPr>
        <a:xfrm>
          <a:off x="8127208" y="4078287"/>
          <a:ext cx="3988196" cy="255588"/>
        </a:xfrm>
        <a:prstGeom prst="rect">
          <a:avLst/>
        </a:prstGeom>
        <a:noFill/>
        <a:ln w="38100">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23074</xdr:colOff>
      <xdr:row>16</xdr:row>
      <xdr:rowOff>307181</xdr:rowOff>
    </xdr:from>
    <xdr:to>
      <xdr:col>14</xdr:col>
      <xdr:colOff>424483</xdr:colOff>
      <xdr:row>17</xdr:row>
      <xdr:rowOff>285618</xdr:rowOff>
    </xdr:to>
    <xdr:sp macro="" textlink="">
      <xdr:nvSpPr>
        <xdr:cNvPr id="4" name="正方形/長方形 3">
          <a:extLst>
            <a:ext uri="{FF2B5EF4-FFF2-40B4-BE49-F238E27FC236}">
              <a16:creationId xmlns:a16="http://schemas.microsoft.com/office/drawing/2014/main" id="{B3C12A10-F378-488C-AF9B-8CF414630F70}"/>
            </a:ext>
          </a:extLst>
        </xdr:cNvPr>
        <xdr:cNvSpPr/>
      </xdr:nvSpPr>
      <xdr:spPr>
        <a:xfrm>
          <a:off x="11148274" y="5288756"/>
          <a:ext cx="401409" cy="330862"/>
        </a:xfrm>
        <a:prstGeom prst="rect">
          <a:avLst/>
        </a:prstGeom>
        <a:noFill/>
        <a:ln w="38100">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83344</xdr:colOff>
      <xdr:row>8</xdr:row>
      <xdr:rowOff>30956</xdr:rowOff>
    </xdr:from>
    <xdr:to>
      <xdr:col>14</xdr:col>
      <xdr:colOff>23813</xdr:colOff>
      <xdr:row>8</xdr:row>
      <xdr:rowOff>282956</xdr:rowOff>
    </xdr:to>
    <xdr:sp macro="" textlink="">
      <xdr:nvSpPr>
        <xdr:cNvPr id="5" name="四角形: 角を丸くする 4">
          <a:extLst>
            <a:ext uri="{FF2B5EF4-FFF2-40B4-BE49-F238E27FC236}">
              <a16:creationId xmlns:a16="http://schemas.microsoft.com/office/drawing/2014/main" id="{156DFC2A-461F-43CE-875E-DFD9F42D4D6E}"/>
            </a:ext>
          </a:extLst>
        </xdr:cNvPr>
        <xdr:cNvSpPr/>
      </xdr:nvSpPr>
      <xdr:spPr>
        <a:xfrm>
          <a:off x="10760869" y="2497931"/>
          <a:ext cx="388144" cy="252000"/>
        </a:xfrm>
        <a:prstGeom prst="roundRect">
          <a:avLst/>
        </a:prstGeom>
        <a:solidFill>
          <a:srgbClr val="FF6600">
            <a:alpha val="20000"/>
          </a:srgbClr>
        </a:solidFill>
        <a:ln w="3175" cap="flat" cmpd="sng" algn="ctr">
          <a:solidFill>
            <a:srgbClr val="E9713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13</xdr:col>
      <xdr:colOff>76200</xdr:colOff>
      <xdr:row>7</xdr:row>
      <xdr:rowOff>47624</xdr:rowOff>
    </xdr:from>
    <xdr:to>
      <xdr:col>14</xdr:col>
      <xdr:colOff>16669</xdr:colOff>
      <xdr:row>7</xdr:row>
      <xdr:rowOff>300187</xdr:rowOff>
    </xdr:to>
    <xdr:sp macro="" textlink="">
      <xdr:nvSpPr>
        <xdr:cNvPr id="6" name="四角形: 角を丸くする 5">
          <a:extLst>
            <a:ext uri="{FF2B5EF4-FFF2-40B4-BE49-F238E27FC236}">
              <a16:creationId xmlns:a16="http://schemas.microsoft.com/office/drawing/2014/main" id="{3DF91F94-B13A-4BD7-8B09-FCDEF7100934}"/>
            </a:ext>
          </a:extLst>
        </xdr:cNvPr>
        <xdr:cNvSpPr/>
      </xdr:nvSpPr>
      <xdr:spPr>
        <a:xfrm>
          <a:off x="10753725" y="2200274"/>
          <a:ext cx="388144" cy="252563"/>
        </a:xfrm>
        <a:prstGeom prst="roundRect">
          <a:avLst/>
        </a:prstGeom>
        <a:solidFill>
          <a:srgbClr val="FF6600">
            <a:alpha val="20000"/>
          </a:srgbClr>
        </a:solidFill>
        <a:ln w="3175" cap="flat" cmpd="sng" algn="ctr">
          <a:solidFill>
            <a:srgbClr val="FF66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12</xdr:col>
      <xdr:colOff>676275</xdr:colOff>
      <xdr:row>16</xdr:row>
      <xdr:rowOff>257175</xdr:rowOff>
    </xdr:from>
    <xdr:to>
      <xdr:col>12</xdr:col>
      <xdr:colOff>1064419</xdr:colOff>
      <xdr:row>17</xdr:row>
      <xdr:rowOff>271613</xdr:rowOff>
    </xdr:to>
    <xdr:sp macro="" textlink="">
      <xdr:nvSpPr>
        <xdr:cNvPr id="7" name="四角形: 角を丸くする 6">
          <a:extLst>
            <a:ext uri="{FF2B5EF4-FFF2-40B4-BE49-F238E27FC236}">
              <a16:creationId xmlns:a16="http://schemas.microsoft.com/office/drawing/2014/main" id="{6562E5FC-C04E-44F9-97F1-2A9CBA6BC725}"/>
            </a:ext>
          </a:extLst>
        </xdr:cNvPr>
        <xdr:cNvSpPr/>
      </xdr:nvSpPr>
      <xdr:spPr>
        <a:xfrm>
          <a:off x="8810625" y="5238750"/>
          <a:ext cx="388144" cy="366863"/>
        </a:xfrm>
        <a:prstGeom prst="roundRect">
          <a:avLst/>
        </a:prstGeom>
        <a:solidFill>
          <a:srgbClr val="FF6600">
            <a:alpha val="20000"/>
          </a:srgbClr>
        </a:solidFill>
        <a:ln w="3175" cap="flat" cmpd="sng" algn="ctr">
          <a:solidFill>
            <a:srgbClr val="FF66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18</xdr:col>
      <xdr:colOff>138753</xdr:colOff>
      <xdr:row>4</xdr:row>
      <xdr:rowOff>152400</xdr:rowOff>
    </xdr:from>
    <xdr:to>
      <xdr:col>22</xdr:col>
      <xdr:colOff>352426</xdr:colOff>
      <xdr:row>12</xdr:row>
      <xdr:rowOff>42648</xdr:rowOff>
    </xdr:to>
    <xdr:grpSp>
      <xdr:nvGrpSpPr>
        <xdr:cNvPr id="8" name="グループ化 7">
          <a:extLst>
            <a:ext uri="{FF2B5EF4-FFF2-40B4-BE49-F238E27FC236}">
              <a16:creationId xmlns:a16="http://schemas.microsoft.com/office/drawing/2014/main" id="{FF20D36A-1255-4883-A4A6-B25B8C3C5435}"/>
            </a:ext>
          </a:extLst>
        </xdr:cNvPr>
        <xdr:cNvGrpSpPr/>
      </xdr:nvGrpSpPr>
      <xdr:grpSpPr>
        <a:xfrm>
          <a:off x="14319097" y="1360884"/>
          <a:ext cx="3487892" cy="2414373"/>
          <a:chOff x="4106190" y="1186594"/>
          <a:chExt cx="3588911" cy="2505808"/>
        </a:xfrm>
      </xdr:grpSpPr>
      <xdr:grpSp>
        <xdr:nvGrpSpPr>
          <xdr:cNvPr id="9" name="グループ化 8">
            <a:extLst>
              <a:ext uri="{FF2B5EF4-FFF2-40B4-BE49-F238E27FC236}">
                <a16:creationId xmlns:a16="http://schemas.microsoft.com/office/drawing/2014/main" id="{34492F02-4FEB-B0B9-C5F9-10B305EE3A0D}"/>
              </a:ext>
            </a:extLst>
          </xdr:cNvPr>
          <xdr:cNvGrpSpPr/>
        </xdr:nvGrpSpPr>
        <xdr:grpSpPr>
          <a:xfrm>
            <a:off x="4106190" y="1186594"/>
            <a:ext cx="3588911" cy="2505808"/>
            <a:chOff x="7021388" y="1223710"/>
            <a:chExt cx="3924001" cy="2977570"/>
          </a:xfrm>
        </xdr:grpSpPr>
        <xdr:grpSp>
          <xdr:nvGrpSpPr>
            <xdr:cNvPr id="12" name="グループ化 11">
              <a:extLst>
                <a:ext uri="{FF2B5EF4-FFF2-40B4-BE49-F238E27FC236}">
                  <a16:creationId xmlns:a16="http://schemas.microsoft.com/office/drawing/2014/main" id="{B75A2C49-9BD1-CBD3-DEFE-B7CA4B8A9E03}"/>
                </a:ext>
              </a:extLst>
            </xdr:cNvPr>
            <xdr:cNvGrpSpPr/>
          </xdr:nvGrpSpPr>
          <xdr:grpSpPr>
            <a:xfrm>
              <a:off x="7383984" y="1223710"/>
              <a:ext cx="3190636" cy="2486066"/>
              <a:chOff x="2559266" y="303608"/>
              <a:chExt cx="8116023" cy="6323809"/>
            </a:xfrm>
          </xdr:grpSpPr>
          <xdr:pic>
            <xdr:nvPicPr>
              <xdr:cNvPr id="14" name="図 13">
                <a:extLst>
                  <a:ext uri="{FF2B5EF4-FFF2-40B4-BE49-F238E27FC236}">
                    <a16:creationId xmlns:a16="http://schemas.microsoft.com/office/drawing/2014/main" id="{3AF6E1E1-8C7B-D592-795F-0561C6CCE389}"/>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565801" y="303608"/>
                <a:ext cx="8095239" cy="6323809"/>
              </a:xfrm>
              <a:prstGeom prst="rect">
                <a:avLst/>
              </a:prstGeom>
            </xdr:spPr>
          </xdr:pic>
          <xdr:sp macro="" textlink="">
            <xdr:nvSpPr>
              <xdr:cNvPr id="15" name="正方形/長方形 14">
                <a:extLst>
                  <a:ext uri="{FF2B5EF4-FFF2-40B4-BE49-F238E27FC236}">
                    <a16:creationId xmlns:a16="http://schemas.microsoft.com/office/drawing/2014/main" id="{2E7D21AD-4D25-5E03-1277-FBCD4CF226F2}"/>
                  </a:ext>
                </a:extLst>
              </xdr:cNvPr>
              <xdr:cNvSpPr/>
            </xdr:nvSpPr>
            <xdr:spPr>
              <a:xfrm>
                <a:off x="2600831" y="1528330"/>
                <a:ext cx="2999869" cy="2381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 name="正方形/長方形 15">
                <a:extLst>
                  <a:ext uri="{FF2B5EF4-FFF2-40B4-BE49-F238E27FC236}">
                    <a16:creationId xmlns:a16="http://schemas.microsoft.com/office/drawing/2014/main" id="{A9281F75-4A79-BD0B-7B75-77A6B7950730}"/>
                  </a:ext>
                </a:extLst>
              </xdr:cNvPr>
              <xdr:cNvSpPr/>
            </xdr:nvSpPr>
            <xdr:spPr>
              <a:xfrm>
                <a:off x="2559266" y="2285135"/>
                <a:ext cx="2904619" cy="2381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 name="正方形/長方形 16">
                <a:extLst>
                  <a:ext uri="{FF2B5EF4-FFF2-40B4-BE49-F238E27FC236}">
                    <a16:creationId xmlns:a16="http://schemas.microsoft.com/office/drawing/2014/main" id="{99363FFD-54DE-8769-5D3D-C0BA3679E46A}"/>
                  </a:ext>
                </a:extLst>
              </xdr:cNvPr>
              <xdr:cNvSpPr/>
            </xdr:nvSpPr>
            <xdr:spPr>
              <a:xfrm>
                <a:off x="10052132" y="424910"/>
                <a:ext cx="623157" cy="60485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 name="正方形/長方形 17">
                <a:extLst>
                  <a:ext uri="{FF2B5EF4-FFF2-40B4-BE49-F238E27FC236}">
                    <a16:creationId xmlns:a16="http://schemas.microsoft.com/office/drawing/2014/main" id="{BAE2FF3B-70B7-0B2E-DDD1-61FDF5072EA2}"/>
                  </a:ext>
                </a:extLst>
              </xdr:cNvPr>
              <xdr:cNvSpPr/>
            </xdr:nvSpPr>
            <xdr:spPr>
              <a:xfrm>
                <a:off x="9050097" y="692015"/>
                <a:ext cx="388284" cy="2381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3" name="テキスト ボックス 12">
              <a:extLst>
                <a:ext uri="{FF2B5EF4-FFF2-40B4-BE49-F238E27FC236}">
                  <a16:creationId xmlns:a16="http://schemas.microsoft.com/office/drawing/2014/main" id="{50513E2A-8979-1DD8-C3F4-B9FF9A6B963D}"/>
                </a:ext>
              </a:extLst>
            </xdr:cNvPr>
            <xdr:cNvSpPr txBox="1"/>
          </xdr:nvSpPr>
          <xdr:spPr>
            <a:xfrm>
              <a:off x="7021388" y="3575491"/>
              <a:ext cx="3924001" cy="62578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t>住宅性能表示制度に基づく</a:t>
              </a:r>
              <a:endParaRPr lang="en-US" altLang="ja-JP" sz="1100" b="1"/>
            </a:p>
            <a:p>
              <a:pPr algn="ctr"/>
              <a:r>
                <a:rPr lang="ja-JP" altLang="en-US" sz="1100" b="1"/>
                <a:t>「断熱等性能等級」</a:t>
              </a:r>
              <a:endParaRPr kumimoji="1" lang="en-US" altLang="ja-JP" sz="1100" b="1">
                <a:latin typeface="BIZ UDゴシック" panose="020B0400000000000000" pitchFamily="49" charset="-128"/>
                <a:ea typeface="BIZ UDゴシック" panose="020B0400000000000000" pitchFamily="49" charset="-128"/>
              </a:endParaRPr>
            </a:p>
          </xdr:txBody>
        </xdr:sp>
      </xdr:grpSp>
      <xdr:pic>
        <xdr:nvPicPr>
          <xdr:cNvPr id="10" name="図 9">
            <a:extLst>
              <a:ext uri="{FF2B5EF4-FFF2-40B4-BE49-F238E27FC236}">
                <a16:creationId xmlns:a16="http://schemas.microsoft.com/office/drawing/2014/main" id="{BDC00E79-FB3E-EDF4-EB77-6C60A0204F5E}"/>
              </a:ext>
            </a:extLst>
          </xdr:cNvPr>
          <xdr:cNvPicPr>
            <a:picLocks noChangeAspect="1"/>
          </xdr:cNvPicPr>
        </xdr:nvPicPr>
        <xdr:blipFill>
          <a:blip xmlns:r="http://schemas.openxmlformats.org/officeDocument/2006/relationships" r:embed="rId2"/>
          <a:stretch>
            <a:fillRect/>
          </a:stretch>
        </xdr:blipFill>
        <xdr:spPr>
          <a:xfrm>
            <a:off x="6452638" y="2175913"/>
            <a:ext cx="459032" cy="276225"/>
          </a:xfrm>
          <a:prstGeom prst="rect">
            <a:avLst/>
          </a:prstGeom>
        </xdr:spPr>
      </xdr:pic>
      <xdr:sp macro="" textlink="">
        <xdr:nvSpPr>
          <xdr:cNvPr id="11" name="四角形: 角を丸くする 10">
            <a:extLst>
              <a:ext uri="{FF2B5EF4-FFF2-40B4-BE49-F238E27FC236}">
                <a16:creationId xmlns:a16="http://schemas.microsoft.com/office/drawing/2014/main" id="{887F3541-3E1E-697B-2D6C-34886672550F}"/>
              </a:ext>
            </a:extLst>
          </xdr:cNvPr>
          <xdr:cNvSpPr/>
        </xdr:nvSpPr>
        <xdr:spPr>
          <a:xfrm>
            <a:off x="6442745" y="2449942"/>
            <a:ext cx="468557" cy="257175"/>
          </a:xfrm>
          <a:prstGeom prst="roundRect">
            <a:avLst/>
          </a:prstGeom>
          <a:solidFill>
            <a:srgbClr val="FF6600">
              <a:alpha val="20000"/>
            </a:srgbClr>
          </a:solidFill>
          <a:ln w="3175" cap="flat" cmpd="sng" algn="ctr">
            <a:solidFill>
              <a:srgbClr val="FF66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ADLaM Display" panose="020F0502020204030204" pitchFamily="2" charset="0"/>
              </a:rPr>
              <a:t>1.54</a:t>
            </a:r>
            <a:endParaRPr kumimoji="1" lang="ja-JP" altLang="en-US" sz="7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ADLaM Display" panose="020F0502020204030204" pitchFamily="2" charset="0"/>
            </a:endParaRPr>
          </a:p>
        </xdr:txBody>
      </xdr:sp>
    </xdr:grpSp>
    <xdr:clientData/>
  </xdr:twoCellAnchor>
  <xdr:twoCellAnchor>
    <xdr:from>
      <xdr:col>15</xdr:col>
      <xdr:colOff>69453</xdr:colOff>
      <xdr:row>4</xdr:row>
      <xdr:rowOff>158750</xdr:rowOff>
    </xdr:from>
    <xdr:to>
      <xdr:col>18</xdr:col>
      <xdr:colOff>515938</xdr:colOff>
      <xdr:row>5</xdr:row>
      <xdr:rowOff>228203</xdr:rowOff>
    </xdr:to>
    <xdr:sp macro="" textlink="">
      <xdr:nvSpPr>
        <xdr:cNvPr id="19" name="テキスト ボックス 18">
          <a:extLst>
            <a:ext uri="{FF2B5EF4-FFF2-40B4-BE49-F238E27FC236}">
              <a16:creationId xmlns:a16="http://schemas.microsoft.com/office/drawing/2014/main" id="{3598F6BA-DDDA-4CFB-9A29-706A8CC7112D}"/>
            </a:ext>
          </a:extLst>
        </xdr:cNvPr>
        <xdr:cNvSpPr txBox="1"/>
      </xdr:nvSpPr>
      <xdr:spPr>
        <a:xfrm>
          <a:off x="11956653" y="1368425"/>
          <a:ext cx="2732485" cy="383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一般家庭の電気代</a:t>
          </a:r>
          <a:r>
            <a:rPr kumimoji="1" lang="en-US" altLang="ja-JP" sz="1100">
              <a:latin typeface="BIZ UDPゴシック" panose="020B0400000000000000" pitchFamily="50" charset="-128"/>
              <a:ea typeface="BIZ UDPゴシック" panose="020B0400000000000000" pitchFamily="50" charset="-128"/>
            </a:rPr>
            <a:t>122,664</a:t>
          </a:r>
          <a:r>
            <a:rPr kumimoji="1" lang="ja-JP" altLang="en-US" sz="1100">
              <a:latin typeface="BIZ UDPゴシック" panose="020B0400000000000000" pitchFamily="50" charset="-128"/>
              <a:ea typeface="BIZ UDPゴシック" panose="020B0400000000000000" pitchFamily="50" charset="-128"/>
            </a:rPr>
            <a:t>円</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年</a:t>
          </a:r>
        </a:p>
      </xdr:txBody>
    </xdr:sp>
    <xdr:clientData/>
  </xdr:twoCellAnchor>
  <xdr:twoCellAnchor editAs="oneCell">
    <xdr:from>
      <xdr:col>7</xdr:col>
      <xdr:colOff>742950</xdr:colOff>
      <xdr:row>4</xdr:row>
      <xdr:rowOff>38701</xdr:rowOff>
    </xdr:from>
    <xdr:to>
      <xdr:col>9</xdr:col>
      <xdr:colOff>2590800</xdr:colOff>
      <xdr:row>8</xdr:row>
      <xdr:rowOff>118791</xdr:rowOff>
    </xdr:to>
    <xdr:pic>
      <xdr:nvPicPr>
        <xdr:cNvPr id="20" name="図 19">
          <a:extLst>
            <a:ext uri="{FF2B5EF4-FFF2-40B4-BE49-F238E27FC236}">
              <a16:creationId xmlns:a16="http://schemas.microsoft.com/office/drawing/2014/main" id="{58E3A8FF-5EEC-4648-84A1-32268FC896B6}"/>
            </a:ext>
          </a:extLst>
        </xdr:cNvPr>
        <xdr:cNvPicPr>
          <a:picLocks noChangeAspect="1"/>
        </xdr:cNvPicPr>
      </xdr:nvPicPr>
      <xdr:blipFill>
        <a:blip xmlns:r="http://schemas.openxmlformats.org/officeDocument/2006/relationships" r:embed="rId3"/>
        <a:stretch>
          <a:fillRect/>
        </a:stretch>
      </xdr:blipFill>
      <xdr:spPr>
        <a:xfrm>
          <a:off x="4181475" y="1248376"/>
          <a:ext cx="3467100" cy="1337390"/>
        </a:xfrm>
        <a:prstGeom prst="rect">
          <a:avLst/>
        </a:prstGeom>
      </xdr:spPr>
    </xdr:pic>
    <xdr:clientData/>
  </xdr:twoCellAnchor>
  <xdr:twoCellAnchor>
    <xdr:from>
      <xdr:col>9</xdr:col>
      <xdr:colOff>1593273</xdr:colOff>
      <xdr:row>6</xdr:row>
      <xdr:rowOff>182189</xdr:rowOff>
    </xdr:from>
    <xdr:to>
      <xdr:col>9</xdr:col>
      <xdr:colOff>2074404</xdr:colOff>
      <xdr:row>7</xdr:row>
      <xdr:rowOff>118264</xdr:rowOff>
    </xdr:to>
    <xdr:sp macro="" textlink="">
      <xdr:nvSpPr>
        <xdr:cNvPr id="21" name="正方形/長方形 20">
          <a:extLst>
            <a:ext uri="{FF2B5EF4-FFF2-40B4-BE49-F238E27FC236}">
              <a16:creationId xmlns:a16="http://schemas.microsoft.com/office/drawing/2014/main" id="{7C123D24-E57E-42EB-A494-B7E50A4C4034}"/>
            </a:ext>
          </a:extLst>
        </xdr:cNvPr>
        <xdr:cNvSpPr/>
      </xdr:nvSpPr>
      <xdr:spPr>
        <a:xfrm>
          <a:off x="6651048" y="2020514"/>
          <a:ext cx="481131" cy="2504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86592</xdr:colOff>
      <xdr:row>14</xdr:row>
      <xdr:rowOff>103909</xdr:rowOff>
    </xdr:from>
    <xdr:to>
      <xdr:col>9</xdr:col>
      <xdr:colOff>2649683</xdr:colOff>
      <xdr:row>21</xdr:row>
      <xdr:rowOff>237557</xdr:rowOff>
    </xdr:to>
    <xdr:sp macro="" textlink="">
      <xdr:nvSpPr>
        <xdr:cNvPr id="24" name="四角形: 角を丸くする 23">
          <a:extLst>
            <a:ext uri="{FF2B5EF4-FFF2-40B4-BE49-F238E27FC236}">
              <a16:creationId xmlns:a16="http://schemas.microsoft.com/office/drawing/2014/main" id="{C809B263-099B-BC8E-1222-A94218517C09}"/>
            </a:ext>
          </a:extLst>
        </xdr:cNvPr>
        <xdr:cNvSpPr/>
      </xdr:nvSpPr>
      <xdr:spPr>
        <a:xfrm>
          <a:off x="294410" y="4130386"/>
          <a:ext cx="7412182" cy="2203171"/>
        </a:xfrm>
        <a:prstGeom prst="round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000">
              <a:solidFill>
                <a:schemeClr val="tx1"/>
              </a:solidFill>
            </a:rPr>
            <a:t>計算の条件</a:t>
          </a:r>
          <a:endParaRPr kumimoji="1" lang="en-US" altLang="ja-JP" sz="1000">
            <a:solidFill>
              <a:schemeClr val="tx1"/>
            </a:solidFill>
          </a:endParaRPr>
        </a:p>
        <a:p>
          <a:pPr marL="108000" indent="-457200"/>
          <a:r>
            <a:rPr kumimoji="1" lang="ja-JP" altLang="en-US" sz="1000">
              <a:solidFill>
                <a:schemeClr val="tx1"/>
              </a:solidFill>
            </a:rPr>
            <a:t>・断熱性能</a:t>
          </a:r>
          <a:r>
            <a:rPr kumimoji="1" lang="en-US" altLang="ja-JP" sz="1000">
              <a:solidFill>
                <a:schemeClr val="tx1"/>
              </a:solidFill>
            </a:rPr>
            <a:t>【</a:t>
          </a:r>
          <a:r>
            <a:rPr kumimoji="1" lang="ja-JP" altLang="en-US" sz="1000">
              <a:solidFill>
                <a:schemeClr val="tx1"/>
              </a:solidFill>
            </a:rPr>
            <a:t>等級３</a:t>
          </a:r>
          <a:r>
            <a:rPr kumimoji="1" lang="en-US" altLang="ja-JP" sz="1000">
              <a:solidFill>
                <a:schemeClr val="tx1"/>
              </a:solidFill>
            </a:rPr>
            <a:t>】</a:t>
          </a:r>
          <a:r>
            <a:rPr kumimoji="1" lang="ja-JP" altLang="en-US" sz="1000">
              <a:solidFill>
                <a:schemeClr val="tx1"/>
              </a:solidFill>
            </a:rPr>
            <a:t>と</a:t>
          </a:r>
          <a:r>
            <a:rPr kumimoji="1" lang="en-US" altLang="ja-JP" sz="1000">
              <a:solidFill>
                <a:schemeClr val="tx1"/>
              </a:solidFill>
            </a:rPr>
            <a:t>【</a:t>
          </a:r>
          <a:r>
            <a:rPr kumimoji="1" lang="ja-JP" altLang="en-US" sz="1000">
              <a:solidFill>
                <a:schemeClr val="tx1"/>
              </a:solidFill>
            </a:rPr>
            <a:t>等級４</a:t>
          </a:r>
          <a:r>
            <a:rPr kumimoji="1" lang="en-US" altLang="ja-JP" sz="1000">
              <a:solidFill>
                <a:schemeClr val="tx1"/>
              </a:solidFill>
            </a:rPr>
            <a:t>】</a:t>
          </a:r>
          <a:r>
            <a:rPr kumimoji="1" lang="ja-JP" altLang="en-US" sz="1000">
              <a:solidFill>
                <a:schemeClr val="tx1"/>
              </a:solidFill>
            </a:rPr>
            <a:t>住宅でエアコンを運転した際に係る電気代の差額を算出します。</a:t>
          </a:r>
          <a:endParaRPr kumimoji="1" lang="en-US" altLang="ja-JP" sz="1000">
            <a:solidFill>
              <a:schemeClr val="tx1"/>
            </a:solidFill>
          </a:endParaRPr>
        </a:p>
        <a:p>
          <a:pPr marL="108000" indent="-457200"/>
          <a:r>
            <a:rPr lang="ja-JP" altLang="en-US" sz="1000">
              <a:solidFill>
                <a:schemeClr val="tx1"/>
              </a:solidFill>
              <a:latin typeface="+mj-lt"/>
            </a:rPr>
            <a:t>・</a:t>
          </a:r>
          <a:r>
            <a:rPr kumimoji="1" lang="ja-JP" altLang="en-US" sz="1000">
              <a:solidFill>
                <a:schemeClr val="tx1"/>
              </a:solidFill>
              <a:latin typeface="+mj-lt"/>
            </a:rPr>
            <a:t>断熱性能を表す外皮平均熱貫流率（</a:t>
          </a:r>
          <a:r>
            <a:rPr kumimoji="1" lang="en-US" altLang="ja-JP" sz="1000">
              <a:solidFill>
                <a:schemeClr val="tx1"/>
              </a:solidFill>
              <a:latin typeface="+mj-lt"/>
            </a:rPr>
            <a:t>UA</a:t>
          </a:r>
          <a:r>
            <a:rPr kumimoji="1" lang="ja-JP" altLang="en-US" sz="1000">
              <a:solidFill>
                <a:schemeClr val="tx1"/>
              </a:solidFill>
              <a:latin typeface="+mj-lt"/>
            </a:rPr>
            <a:t>値）は</a:t>
          </a:r>
          <a:r>
            <a:rPr kumimoji="1" lang="ja-JP" altLang="en-US" sz="1000">
              <a:solidFill>
                <a:schemeClr val="tx1"/>
              </a:solidFill>
            </a:rPr>
            <a:t>、基準値とします。外皮熱損失量のみの比較とし、算出の際に開口部等は考慮しないものとします。</a:t>
          </a:r>
          <a:endParaRPr kumimoji="1" lang="en-US" altLang="ja-JP" sz="1000">
            <a:solidFill>
              <a:schemeClr val="tx1"/>
            </a:solidFill>
          </a:endParaRPr>
        </a:p>
        <a:p>
          <a:pPr marL="108000" indent="-457200"/>
          <a:r>
            <a:rPr kumimoji="1" lang="ja-JP" altLang="en-US" sz="1000">
              <a:solidFill>
                <a:schemeClr val="tx1"/>
              </a:solidFill>
            </a:rPr>
            <a:t>・追加的コストとは、同一の住宅に対し、断熱等級を３から４に上げるための措置を行うための費用です。</a:t>
          </a:r>
          <a:endParaRPr kumimoji="1" lang="en-US" altLang="ja-JP" sz="1000">
            <a:solidFill>
              <a:schemeClr val="tx1"/>
            </a:solidFill>
          </a:endParaRPr>
        </a:p>
        <a:p>
          <a:pPr marL="108000" indent="-457200"/>
          <a:r>
            <a:rPr kumimoji="1" lang="en-US" altLang="ja-JP" sz="1000">
              <a:solidFill>
                <a:schemeClr val="tx1"/>
              </a:solidFill>
            </a:rPr>
            <a:t>     </a:t>
          </a:r>
          <a:r>
            <a:rPr kumimoji="1" lang="ja-JP" altLang="en-US" sz="1000">
              <a:solidFill>
                <a:schemeClr val="tx1"/>
              </a:solidFill>
            </a:rPr>
            <a:t>延床面積１㎡あたり</a:t>
          </a:r>
          <a:r>
            <a:rPr kumimoji="1" lang="en-US" altLang="ja-JP" sz="1000">
              <a:solidFill>
                <a:schemeClr val="tx1"/>
              </a:solidFill>
            </a:rPr>
            <a:t>7,200</a:t>
          </a:r>
          <a:r>
            <a:rPr kumimoji="1" lang="ja-JP" altLang="en-US" sz="1000">
              <a:solidFill>
                <a:schemeClr val="tx1"/>
              </a:solidFill>
            </a:rPr>
            <a:t>円</a:t>
          </a:r>
          <a:r>
            <a:rPr lang="ja-JP" altLang="en-US" sz="1000">
              <a:solidFill>
                <a:schemeClr val="tx1"/>
              </a:solidFill>
            </a:rPr>
            <a:t>（</a:t>
          </a:r>
          <a:r>
            <a:rPr kumimoji="1" lang="ja-JP" altLang="en-US" sz="1000">
              <a:solidFill>
                <a:schemeClr val="tx1"/>
              </a:solidFill>
            </a:rPr>
            <a:t>参考：国土交通省資料）</a:t>
          </a:r>
        </a:p>
        <a:p>
          <a:endParaRPr kumimoji="1" lang="ja-JP" altLang="en-US" sz="1000" i="1">
            <a:solidFill>
              <a:schemeClr val="tx1"/>
            </a:solidFill>
          </a:endParaRPr>
        </a:p>
        <a:p>
          <a:r>
            <a:rPr lang="ja-JP" altLang="en-US" sz="1000">
              <a:solidFill>
                <a:schemeClr val="tx1"/>
              </a:solidFill>
              <a:ea typeface="游ゴシック"/>
            </a:rPr>
            <a:t> シミュレーションによって算出した値であって、実際の光熱費を保証するものではありません。</a:t>
          </a:r>
          <a:endParaRPr lang="en-US" altLang="ja-JP" sz="1000">
            <a:solidFill>
              <a:schemeClr val="tx1"/>
            </a:solidFill>
            <a:ea typeface="游ゴシック"/>
          </a:endParaRPr>
        </a:p>
        <a:p>
          <a:r>
            <a:rPr lang="ja-JP" altLang="en-US" sz="1000">
              <a:solidFill>
                <a:schemeClr val="tx1"/>
              </a:solidFill>
              <a:ea typeface="游ゴシック"/>
            </a:rPr>
            <a:t> 断熱性能を変更したときの、冷暖房に掛かる電気代の差額を試算したものです。</a:t>
          </a:r>
          <a:endParaRPr lang="en-US" altLang="ja-JP" sz="1000">
            <a:solidFill>
              <a:schemeClr val="tx1"/>
            </a:solidFill>
            <a:ea typeface="游ゴシック"/>
          </a:endParaRPr>
        </a:p>
        <a:p>
          <a:r>
            <a:rPr lang="ja-JP" altLang="en-US" sz="1000">
              <a:solidFill>
                <a:schemeClr val="tx1"/>
              </a:solidFill>
              <a:ea typeface="游ゴシック"/>
            </a:rPr>
            <a:t> 追加的コストの回収年数については、電力代金の変動を考慮していません。　</a:t>
          </a:r>
          <a:endParaRPr kumimoji="1" lang="ja-JP" altLang="en-US" sz="1000">
            <a:solidFill>
              <a:schemeClr val="tx1"/>
            </a:solidFill>
          </a:endParaRPr>
        </a:p>
      </xdr:txBody>
    </xdr:sp>
    <xdr:clientData/>
  </xdr:twoCellAnchor>
  <xdr:twoCellAnchor editAs="oneCell">
    <xdr:from>
      <xdr:col>12</xdr:col>
      <xdr:colOff>0</xdr:colOff>
      <xdr:row>3</xdr:row>
      <xdr:rowOff>0</xdr:rowOff>
    </xdr:from>
    <xdr:to>
      <xdr:col>17</xdr:col>
      <xdr:colOff>374644</xdr:colOff>
      <xdr:row>9</xdr:row>
      <xdr:rowOff>220604</xdr:rowOff>
    </xdr:to>
    <xdr:pic>
      <xdr:nvPicPr>
        <xdr:cNvPr id="23" name="図 22">
          <a:extLst>
            <a:ext uri="{FF2B5EF4-FFF2-40B4-BE49-F238E27FC236}">
              <a16:creationId xmlns:a16="http://schemas.microsoft.com/office/drawing/2014/main" id="{4D9D54AF-4C2C-63E8-8357-F0B1716F2C83}"/>
            </a:ext>
          </a:extLst>
        </xdr:cNvPr>
        <xdr:cNvPicPr>
          <a:picLocks noChangeAspect="1"/>
        </xdr:cNvPicPr>
      </xdr:nvPicPr>
      <xdr:blipFill>
        <a:blip xmlns:r="http://schemas.openxmlformats.org/officeDocument/2006/relationships" r:embed="rId4"/>
        <a:stretch>
          <a:fillRect/>
        </a:stretch>
      </xdr:blipFill>
      <xdr:spPr>
        <a:xfrm>
          <a:off x="8143875" y="577453"/>
          <a:ext cx="5649113" cy="24292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08892\Box\&#12304;03_&#20491;&#20154;&#12501;&#12457;&#12523;&#12480;&#12305;108892_&#23665;&#23822;%20&#32654;&#23019;\R7\&#30465;&#12456;&#12493;\0612&#12304;&#22806;&#22721;&#12305;&#38651;&#27671;&#20195;&#12398;&#12471;&#12511;&#12517;&#12524;&#12540;&#12471;&#12519;&#12531;%20.xlsx" TargetMode="External"/><Relationship Id="rId1" Type="http://schemas.openxmlformats.org/officeDocument/2006/relationships/externalLinkPath" Target="/Users/108892/Box/&#12304;03_&#20491;&#20154;&#12501;&#12457;&#12523;&#12480;&#12305;108892_&#23665;&#23822;%20&#32654;&#23019;/R7/&#30465;&#12456;&#12493;/0612&#12304;&#22806;&#22721;&#12305;&#38651;&#27671;&#20195;&#12398;&#12471;&#12511;&#12517;&#12524;&#12540;&#12471;&#12519;&#1253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606㎡"/>
      <sheetName val="★290.5㎡ "/>
      <sheetName val="372"/>
      <sheetName val="482㎡"/>
      <sheetName val="420㎡"/>
      <sheetName val="331㎡"/>
      <sheetName val="290.5㎡"/>
      <sheetName val="280㎡"/>
    </sheetNames>
    <sheetDataSet>
      <sheetData sheetId="0"/>
      <sheetData sheetId="1"/>
      <sheetData sheetId="2"/>
      <sheetData sheetId="3"/>
      <sheetData sheetId="4"/>
      <sheetData sheetId="5"/>
      <sheetData sheetId="6"/>
      <sheetData sheetId="7"/>
      <sheetData sheetId="8">
        <row r="4">
          <cell r="D4">
            <v>280</v>
          </cell>
        </row>
        <row r="5">
          <cell r="H5">
            <v>1.54</v>
          </cell>
        </row>
        <row r="6">
          <cell r="D6">
            <v>30</v>
          </cell>
          <cell r="H6">
            <v>0.87</v>
          </cell>
        </row>
        <row r="8">
          <cell r="H8">
            <v>8</v>
          </cell>
        </row>
        <row r="9">
          <cell r="H9">
            <v>10</v>
          </cell>
        </row>
        <row r="10">
          <cell r="H10">
            <v>6</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E77F-DC29-4B5F-ACAB-3ADC2ADC46A7}">
  <dimension ref="B1:BA28"/>
  <sheetViews>
    <sheetView tabSelected="1" zoomScale="80" zoomScaleNormal="80" zoomScaleSheetLayoutView="84" workbookViewId="0">
      <selection activeCell="AX3" sqref="AX3"/>
    </sheetView>
  </sheetViews>
  <sheetFormatPr defaultRowHeight="27.75" customHeight="1" x14ac:dyDescent="0.4"/>
  <cols>
    <col min="1" max="1" width="9" style="50" customWidth="1"/>
    <col min="2" max="2" width="1.375" style="50" customWidth="1"/>
    <col min="3" max="42" width="3.125" style="50" customWidth="1"/>
    <col min="43" max="43" width="3.125" style="52" customWidth="1"/>
    <col min="44" max="44" width="1" style="52" customWidth="1"/>
    <col min="45" max="45" width="9" style="50" customWidth="1"/>
    <col min="46" max="16384" width="9" style="50"/>
  </cols>
  <sheetData>
    <row r="1" spans="3:44" ht="21" customHeight="1" thickBot="1" x14ac:dyDescent="0.45">
      <c r="D1" s="51" t="s">
        <v>43</v>
      </c>
      <c r="E1" s="51"/>
      <c r="F1" s="51"/>
      <c r="G1" s="51"/>
      <c r="H1" s="51"/>
      <c r="I1" s="51"/>
      <c r="J1" s="51"/>
      <c r="K1" s="51"/>
      <c r="L1" s="51"/>
      <c r="M1" s="51"/>
      <c r="N1" s="51"/>
      <c r="O1" s="51"/>
    </row>
    <row r="2" spans="3:44" ht="22.5" customHeight="1" x14ac:dyDescent="0.4">
      <c r="C2" s="79" t="s">
        <v>48</v>
      </c>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1"/>
      <c r="AR2" s="53"/>
    </row>
    <row r="3" spans="3:44" ht="22.5" customHeight="1" x14ac:dyDescent="0.4">
      <c r="C3" s="69"/>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70"/>
      <c r="AR3" s="53"/>
    </row>
    <row r="4" spans="3:44" ht="22.5" customHeight="1" x14ac:dyDescent="0.4">
      <c r="C4" s="69"/>
      <c r="D4" s="53"/>
      <c r="E4" s="71" t="s">
        <v>5</v>
      </c>
      <c r="F4" s="71"/>
      <c r="G4" s="71"/>
      <c r="H4" s="71"/>
      <c r="I4" s="71"/>
      <c r="J4" s="71"/>
      <c r="K4" s="71"/>
      <c r="M4" s="71"/>
      <c r="N4" s="82">
        <v>290.5</v>
      </c>
      <c r="O4" s="83"/>
      <c r="P4" s="84"/>
      <c r="Q4" s="55" t="s">
        <v>6</v>
      </c>
      <c r="R4" s="55"/>
      <c r="S4" s="55"/>
      <c r="T4" s="91" t="e" vm="1">
        <v>#VALUE!</v>
      </c>
      <c r="U4" s="91"/>
      <c r="V4" s="91"/>
      <c r="W4" s="91"/>
      <c r="X4" s="91"/>
      <c r="Y4" s="91"/>
      <c r="Z4" s="91"/>
      <c r="AA4" s="91"/>
      <c r="AB4" s="91"/>
      <c r="AC4" s="91"/>
      <c r="AD4" s="91"/>
      <c r="AE4" s="91"/>
      <c r="AF4" s="91"/>
      <c r="AG4" s="91"/>
      <c r="AH4" s="91"/>
      <c r="AI4" s="91"/>
      <c r="AJ4" s="91"/>
      <c r="AK4" s="91"/>
      <c r="AL4" s="91"/>
      <c r="AM4" s="91"/>
      <c r="AN4" s="91"/>
      <c r="AO4" s="91"/>
      <c r="AP4" s="91"/>
      <c r="AQ4" s="70"/>
      <c r="AR4" s="53"/>
    </row>
    <row r="5" spans="3:44" ht="22.5" customHeight="1" x14ac:dyDescent="0.4">
      <c r="C5" s="69"/>
      <c r="D5" s="53"/>
      <c r="E5" s="71" t="s">
        <v>8</v>
      </c>
      <c r="F5" s="71"/>
      <c r="G5" s="71"/>
      <c r="H5" s="71"/>
      <c r="I5" s="71"/>
      <c r="J5" s="71"/>
      <c r="K5" s="71"/>
      <c r="M5" s="71"/>
      <c r="N5" s="82">
        <v>120</v>
      </c>
      <c r="O5" s="83"/>
      <c r="P5" s="84"/>
      <c r="Q5" s="55" t="s">
        <v>6</v>
      </c>
      <c r="R5" s="55"/>
      <c r="S5" s="55"/>
      <c r="T5" s="91"/>
      <c r="U5" s="91"/>
      <c r="V5" s="91"/>
      <c r="W5" s="91"/>
      <c r="X5" s="91"/>
      <c r="Y5" s="91"/>
      <c r="Z5" s="91"/>
      <c r="AA5" s="91"/>
      <c r="AB5" s="91"/>
      <c r="AC5" s="91"/>
      <c r="AD5" s="91"/>
      <c r="AE5" s="91"/>
      <c r="AF5" s="91"/>
      <c r="AG5" s="91"/>
      <c r="AH5" s="91"/>
      <c r="AI5" s="91"/>
      <c r="AJ5" s="91"/>
      <c r="AK5" s="91"/>
      <c r="AL5" s="91"/>
      <c r="AM5" s="91"/>
      <c r="AN5" s="91"/>
      <c r="AO5" s="91"/>
      <c r="AP5" s="91"/>
      <c r="AQ5" s="70"/>
      <c r="AR5" s="53"/>
    </row>
    <row r="6" spans="3:44" ht="22.5" customHeight="1" x14ac:dyDescent="0.4">
      <c r="C6" s="69"/>
      <c r="D6" s="53"/>
      <c r="E6" s="71" t="s">
        <v>10</v>
      </c>
      <c r="F6" s="71"/>
      <c r="G6" s="71"/>
      <c r="H6" s="71"/>
      <c r="I6" s="71"/>
      <c r="J6" s="71"/>
      <c r="K6" s="71"/>
      <c r="M6" s="71"/>
      <c r="N6" s="85">
        <v>30</v>
      </c>
      <c r="O6" s="86"/>
      <c r="P6" s="87"/>
      <c r="Q6" s="55" t="s">
        <v>11</v>
      </c>
      <c r="R6" s="55"/>
      <c r="S6" s="55"/>
      <c r="T6" s="91"/>
      <c r="U6" s="91"/>
      <c r="V6" s="91"/>
      <c r="W6" s="91"/>
      <c r="X6" s="91"/>
      <c r="Y6" s="91"/>
      <c r="Z6" s="91"/>
      <c r="AA6" s="91"/>
      <c r="AB6" s="91"/>
      <c r="AC6" s="91"/>
      <c r="AD6" s="91"/>
      <c r="AE6" s="91"/>
      <c r="AF6" s="91"/>
      <c r="AG6" s="91"/>
      <c r="AH6" s="91"/>
      <c r="AI6" s="91"/>
      <c r="AJ6" s="91"/>
      <c r="AK6" s="91"/>
      <c r="AL6" s="91"/>
      <c r="AM6" s="91"/>
      <c r="AN6" s="91"/>
      <c r="AO6" s="91"/>
      <c r="AP6" s="91"/>
      <c r="AQ6" s="70"/>
      <c r="AR6" s="53"/>
    </row>
    <row r="7" spans="3:44" ht="22.5" customHeight="1" x14ac:dyDescent="0.4">
      <c r="C7" s="69"/>
      <c r="D7" s="53"/>
      <c r="E7" s="95" t="s">
        <v>49</v>
      </c>
      <c r="F7" s="95"/>
      <c r="G7" s="95"/>
      <c r="H7" s="95"/>
      <c r="I7" s="95"/>
      <c r="J7" s="95"/>
      <c r="K7" s="95"/>
      <c r="L7" s="95"/>
      <c r="M7" s="95"/>
      <c r="N7" s="95"/>
      <c r="O7" s="95"/>
      <c r="P7" s="95"/>
      <c r="Q7" s="95"/>
      <c r="R7" s="95"/>
      <c r="S7" s="95"/>
      <c r="T7" s="91"/>
      <c r="U7" s="91"/>
      <c r="V7" s="91"/>
      <c r="W7" s="91"/>
      <c r="X7" s="91"/>
      <c r="Y7" s="91"/>
      <c r="Z7" s="91"/>
      <c r="AA7" s="91"/>
      <c r="AB7" s="91"/>
      <c r="AC7" s="91"/>
      <c r="AD7" s="91"/>
      <c r="AE7" s="91"/>
      <c r="AF7" s="91"/>
      <c r="AG7" s="91"/>
      <c r="AH7" s="91"/>
      <c r="AI7" s="91"/>
      <c r="AJ7" s="91"/>
      <c r="AK7" s="91"/>
      <c r="AL7" s="91"/>
      <c r="AM7" s="91"/>
      <c r="AN7" s="91"/>
      <c r="AO7" s="91"/>
      <c r="AP7" s="91"/>
      <c r="AQ7" s="70"/>
      <c r="AR7" s="53"/>
    </row>
    <row r="8" spans="3:44" ht="22.5" customHeight="1" x14ac:dyDescent="0.4">
      <c r="C8" s="54"/>
      <c r="D8" s="71"/>
      <c r="E8" s="95"/>
      <c r="F8" s="95"/>
      <c r="G8" s="95"/>
      <c r="H8" s="95"/>
      <c r="I8" s="95"/>
      <c r="J8" s="95"/>
      <c r="K8" s="95"/>
      <c r="L8" s="95"/>
      <c r="M8" s="95"/>
      <c r="N8" s="95"/>
      <c r="O8" s="95"/>
      <c r="P8" s="95"/>
      <c r="Q8" s="95"/>
      <c r="R8" s="95"/>
      <c r="S8" s="95"/>
      <c r="T8" s="91"/>
      <c r="U8" s="91"/>
      <c r="V8" s="91"/>
      <c r="W8" s="91"/>
      <c r="X8" s="91"/>
      <c r="Y8" s="91"/>
      <c r="Z8" s="91"/>
      <c r="AA8" s="91"/>
      <c r="AB8" s="91"/>
      <c r="AC8" s="91"/>
      <c r="AD8" s="91"/>
      <c r="AE8" s="91"/>
      <c r="AF8" s="91"/>
      <c r="AG8" s="91"/>
      <c r="AH8" s="91"/>
      <c r="AI8" s="91"/>
      <c r="AJ8" s="91"/>
      <c r="AK8" s="91"/>
      <c r="AL8" s="91"/>
      <c r="AM8" s="91"/>
      <c r="AN8" s="91"/>
      <c r="AO8" s="91"/>
      <c r="AP8" s="91"/>
      <c r="AQ8" s="56"/>
      <c r="AR8" s="55"/>
    </row>
    <row r="9" spans="3:44" ht="22.5" customHeight="1" x14ac:dyDescent="0.4">
      <c r="C9" s="54"/>
      <c r="E9" s="95"/>
      <c r="F9" s="95"/>
      <c r="G9" s="95"/>
      <c r="H9" s="95"/>
      <c r="I9" s="95"/>
      <c r="J9" s="95"/>
      <c r="K9" s="95"/>
      <c r="L9" s="95"/>
      <c r="M9" s="95"/>
      <c r="N9" s="95"/>
      <c r="O9" s="95"/>
      <c r="P9" s="95"/>
      <c r="Q9" s="95"/>
      <c r="R9" s="95"/>
      <c r="S9" s="95"/>
      <c r="T9" s="91"/>
      <c r="U9" s="91"/>
      <c r="V9" s="91"/>
      <c r="W9" s="91"/>
      <c r="X9" s="91"/>
      <c r="Y9" s="91"/>
      <c r="Z9" s="91"/>
      <c r="AA9" s="91"/>
      <c r="AB9" s="91"/>
      <c r="AC9" s="91"/>
      <c r="AD9" s="91"/>
      <c r="AE9" s="91"/>
      <c r="AF9" s="91"/>
      <c r="AG9" s="91"/>
      <c r="AH9" s="91"/>
      <c r="AI9" s="91"/>
      <c r="AJ9" s="91"/>
      <c r="AK9" s="91"/>
      <c r="AL9" s="91"/>
      <c r="AM9" s="91"/>
      <c r="AN9" s="91"/>
      <c r="AO9" s="91"/>
      <c r="AP9" s="91"/>
      <c r="AQ9" s="65"/>
      <c r="AR9" s="50"/>
    </row>
    <row r="10" spans="3:44" ht="22.5" customHeight="1" x14ac:dyDescent="0.4">
      <c r="C10" s="54"/>
      <c r="E10" s="95"/>
      <c r="F10" s="95"/>
      <c r="G10" s="95"/>
      <c r="H10" s="95"/>
      <c r="I10" s="95"/>
      <c r="J10" s="95"/>
      <c r="K10" s="95"/>
      <c r="L10" s="95"/>
      <c r="M10" s="95"/>
      <c r="N10" s="95"/>
      <c r="O10" s="95"/>
      <c r="P10" s="95"/>
      <c r="Q10" s="95"/>
      <c r="R10" s="95"/>
      <c r="S10" s="95"/>
      <c r="T10" s="91"/>
      <c r="U10" s="91"/>
      <c r="V10" s="91"/>
      <c r="W10" s="91"/>
      <c r="X10" s="91"/>
      <c r="Y10" s="91"/>
      <c r="Z10" s="91"/>
      <c r="AA10" s="91"/>
      <c r="AB10" s="91"/>
      <c r="AC10" s="91"/>
      <c r="AD10" s="91"/>
      <c r="AE10" s="91"/>
      <c r="AF10" s="91"/>
      <c r="AG10" s="91"/>
      <c r="AH10" s="91"/>
      <c r="AI10" s="91"/>
      <c r="AJ10" s="91"/>
      <c r="AK10" s="91"/>
      <c r="AL10" s="91"/>
      <c r="AM10" s="91"/>
      <c r="AN10" s="91"/>
      <c r="AO10" s="91"/>
      <c r="AP10" s="91"/>
      <c r="AQ10" s="65"/>
      <c r="AR10" s="50"/>
    </row>
    <row r="11" spans="3:44" ht="22.5" customHeight="1" x14ac:dyDescent="0.4">
      <c r="C11" s="54"/>
      <c r="E11" s="95"/>
      <c r="F11" s="95"/>
      <c r="G11" s="95"/>
      <c r="H11" s="95"/>
      <c r="I11" s="95"/>
      <c r="J11" s="95"/>
      <c r="K11" s="95"/>
      <c r="L11" s="95"/>
      <c r="M11" s="95"/>
      <c r="N11" s="95"/>
      <c r="O11" s="95"/>
      <c r="P11" s="95"/>
      <c r="Q11" s="95"/>
      <c r="R11" s="95"/>
      <c r="S11" s="95"/>
      <c r="T11" s="91"/>
      <c r="U11" s="91"/>
      <c r="V11" s="91"/>
      <c r="W11" s="91"/>
      <c r="X11" s="91"/>
      <c r="Y11" s="91"/>
      <c r="Z11" s="91"/>
      <c r="AA11" s="91"/>
      <c r="AB11" s="91"/>
      <c r="AC11" s="91"/>
      <c r="AD11" s="91"/>
      <c r="AE11" s="91"/>
      <c r="AF11" s="91"/>
      <c r="AG11" s="91"/>
      <c r="AH11" s="91"/>
      <c r="AI11" s="91"/>
      <c r="AJ11" s="91"/>
      <c r="AK11" s="91"/>
      <c r="AL11" s="91"/>
      <c r="AM11" s="91"/>
      <c r="AN11" s="91"/>
      <c r="AO11" s="91"/>
      <c r="AP11" s="91"/>
      <c r="AQ11" s="65"/>
      <c r="AR11" s="50"/>
    </row>
    <row r="12" spans="3:44" ht="22.5" customHeight="1" x14ac:dyDescent="0.15">
      <c r="C12" s="54"/>
      <c r="D12" s="55"/>
      <c r="E12" s="95"/>
      <c r="F12" s="95"/>
      <c r="G12" s="95"/>
      <c r="H12" s="95"/>
      <c r="I12" s="95"/>
      <c r="J12" s="95"/>
      <c r="K12" s="95"/>
      <c r="L12" s="95"/>
      <c r="M12" s="95"/>
      <c r="N12" s="95"/>
      <c r="O12" s="95"/>
      <c r="P12" s="95"/>
      <c r="Q12" s="95"/>
      <c r="R12" s="95"/>
      <c r="S12" s="95"/>
      <c r="T12" s="57"/>
      <c r="U12" s="57"/>
      <c r="V12" s="57"/>
      <c r="W12" s="58"/>
      <c r="X12" s="58"/>
      <c r="Y12" s="58"/>
      <c r="Z12" s="55"/>
      <c r="AA12" s="55"/>
      <c r="AB12" s="55"/>
      <c r="AC12" s="55"/>
      <c r="AD12" s="55"/>
      <c r="AQ12" s="65"/>
      <c r="AR12" s="50"/>
    </row>
    <row r="13" spans="3:44" ht="22.5" customHeight="1" x14ac:dyDescent="0.4">
      <c r="C13" s="54"/>
      <c r="D13" s="72" t="s">
        <v>44</v>
      </c>
      <c r="E13" s="72"/>
      <c r="F13" s="72"/>
      <c r="G13" s="72"/>
      <c r="H13" s="72"/>
      <c r="I13" s="72"/>
      <c r="J13" s="72"/>
      <c r="K13" s="72"/>
      <c r="L13" s="72"/>
      <c r="M13" s="72"/>
      <c r="N13" s="72"/>
      <c r="O13" s="59"/>
      <c r="P13" s="59"/>
      <c r="Q13" s="59"/>
      <c r="R13" s="59"/>
      <c r="S13" s="59"/>
      <c r="T13" s="59"/>
      <c r="U13" s="59"/>
      <c r="V13" s="59"/>
      <c r="W13" s="59"/>
      <c r="X13" s="55"/>
      <c r="Y13" s="55"/>
      <c r="Z13" s="55"/>
      <c r="AA13" s="55"/>
      <c r="AB13" s="55"/>
      <c r="AC13" s="88">
        <f>計算式!G11</f>
        <v>-28400</v>
      </c>
      <c r="AD13" s="89"/>
      <c r="AE13" s="89"/>
      <c r="AF13" s="90"/>
      <c r="AG13" s="60" t="s">
        <v>22</v>
      </c>
      <c r="AH13" s="60"/>
      <c r="AI13" s="60"/>
      <c r="AJ13" s="60"/>
      <c r="AK13" s="60"/>
      <c r="AL13" s="60"/>
      <c r="AM13" s="60"/>
      <c r="AN13" s="60"/>
      <c r="AO13" s="60"/>
      <c r="AP13" s="55"/>
      <c r="AQ13" s="56"/>
      <c r="AR13" s="50"/>
    </row>
    <row r="14" spans="3:44" ht="22.5" customHeight="1" x14ac:dyDescent="0.4">
      <c r="C14" s="54"/>
      <c r="D14" s="50" t="s">
        <v>28</v>
      </c>
      <c r="I14" s="92">
        <f>計算式!E13</f>
        <v>864000</v>
      </c>
      <c r="J14" s="93"/>
      <c r="K14" s="93"/>
      <c r="L14" s="94"/>
      <c r="M14" s="50" t="s">
        <v>45</v>
      </c>
      <c r="U14" s="77">
        <f>計算式!I13</f>
        <v>31</v>
      </c>
      <c r="V14" s="78"/>
      <c r="W14" s="61" t="s">
        <v>46</v>
      </c>
      <c r="X14" s="62"/>
      <c r="Y14" s="62"/>
      <c r="Z14" s="62"/>
      <c r="AA14" s="62"/>
      <c r="AB14" s="62"/>
      <c r="AC14" s="62"/>
      <c r="AD14" s="62"/>
      <c r="AE14" s="62"/>
      <c r="AF14" s="62"/>
      <c r="AG14" s="62"/>
      <c r="AH14" s="62"/>
      <c r="AI14" s="62"/>
      <c r="AJ14" s="62"/>
      <c r="AK14" s="62"/>
      <c r="AL14" s="62"/>
      <c r="AM14" s="62"/>
      <c r="AN14" s="62"/>
      <c r="AO14" s="62"/>
      <c r="AP14" s="62"/>
      <c r="AQ14" s="63"/>
      <c r="AR14" s="50"/>
    </row>
    <row r="15" spans="3:44" ht="22.5" customHeight="1" x14ac:dyDescent="0.4">
      <c r="C15" s="54"/>
      <c r="I15" s="73"/>
      <c r="J15" s="73"/>
      <c r="K15" s="73"/>
      <c r="L15" s="73"/>
      <c r="M15" s="73"/>
      <c r="V15" s="62"/>
      <c r="W15" s="62"/>
      <c r="X15" s="74"/>
      <c r="Y15" s="62"/>
      <c r="Z15" s="62"/>
      <c r="AA15" s="62"/>
      <c r="AB15" s="62"/>
      <c r="AC15" s="62"/>
      <c r="AD15" s="62"/>
      <c r="AE15" s="62"/>
      <c r="AF15" s="62"/>
      <c r="AG15" s="62"/>
      <c r="AH15" s="62"/>
      <c r="AI15" s="62"/>
      <c r="AJ15" s="62"/>
      <c r="AK15" s="62"/>
      <c r="AL15" s="62"/>
      <c r="AM15" s="62"/>
      <c r="AN15" s="62"/>
      <c r="AO15" s="62"/>
      <c r="AP15" s="62"/>
      <c r="AQ15" s="63"/>
      <c r="AR15" s="50"/>
    </row>
    <row r="16" spans="3:44" ht="22.5" customHeight="1" x14ac:dyDescent="0.4">
      <c r="C16" s="54"/>
      <c r="D16" s="75" t="s">
        <v>47</v>
      </c>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63"/>
      <c r="AR16" s="50"/>
    </row>
    <row r="17" spans="2:53" ht="22.5" customHeight="1" x14ac:dyDescent="0.4">
      <c r="C17" s="54"/>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65"/>
      <c r="AR17" s="64"/>
    </row>
    <row r="18" spans="2:53" s="52" customFormat="1" ht="22.5" customHeight="1" x14ac:dyDescent="0.4">
      <c r="B18" s="50"/>
      <c r="C18" s="54"/>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65"/>
      <c r="AR18" s="64"/>
      <c r="AS18" s="50"/>
      <c r="AT18" s="50"/>
      <c r="AU18" s="50"/>
      <c r="AV18" s="50"/>
      <c r="AW18" s="50"/>
      <c r="AX18" s="50"/>
      <c r="AY18" s="50"/>
      <c r="AZ18" s="50"/>
      <c r="BA18" s="50"/>
    </row>
    <row r="19" spans="2:53" s="52" customFormat="1" ht="22.5" customHeight="1" x14ac:dyDescent="0.4">
      <c r="B19" s="50"/>
      <c r="C19" s="54"/>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65"/>
      <c r="AR19" s="64"/>
      <c r="AS19" s="50"/>
      <c r="AT19" s="50"/>
      <c r="AU19" s="50"/>
      <c r="AV19" s="50"/>
      <c r="AW19" s="50"/>
      <c r="AX19" s="50"/>
      <c r="AY19" s="50"/>
      <c r="AZ19" s="50"/>
      <c r="BA19" s="50"/>
    </row>
    <row r="20" spans="2:53" s="52" customFormat="1" ht="22.5" customHeight="1" x14ac:dyDescent="0.4">
      <c r="B20" s="50"/>
      <c r="C20" s="54"/>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65"/>
      <c r="AR20" s="64"/>
      <c r="AS20" s="50"/>
      <c r="AT20" s="50"/>
      <c r="AU20" s="50"/>
      <c r="AV20" s="50"/>
      <c r="AW20" s="50"/>
      <c r="AX20" s="50"/>
      <c r="AY20" s="50"/>
      <c r="AZ20" s="50"/>
      <c r="BA20" s="50"/>
    </row>
    <row r="21" spans="2:53" s="52" customFormat="1" ht="22.5" customHeight="1" x14ac:dyDescent="0.4">
      <c r="B21" s="50"/>
      <c r="C21" s="54"/>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65"/>
      <c r="AR21" s="64"/>
      <c r="AS21" s="50"/>
      <c r="AT21" s="50"/>
      <c r="AU21" s="50"/>
      <c r="AV21" s="50"/>
      <c r="AW21" s="50"/>
      <c r="AX21" s="50"/>
      <c r="AY21" s="50"/>
      <c r="AZ21" s="50"/>
      <c r="BA21" s="50"/>
    </row>
    <row r="22" spans="2:53" s="52" customFormat="1" ht="22.5" customHeight="1" thickBot="1" x14ac:dyDescent="0.45">
      <c r="B22" s="50"/>
      <c r="C22" s="66"/>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8"/>
      <c r="AR22" s="64"/>
      <c r="AS22" s="50"/>
      <c r="AT22" s="50"/>
      <c r="AU22" s="50"/>
      <c r="AV22" s="50"/>
      <c r="AW22" s="50"/>
      <c r="AX22" s="50"/>
      <c r="AY22" s="50"/>
      <c r="AZ22" s="50"/>
      <c r="BA22" s="50"/>
    </row>
    <row r="23" spans="2:53" s="52" customFormat="1" ht="9" customHeight="1" x14ac:dyDescent="0.4">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S23" s="50"/>
      <c r="AT23" s="50"/>
      <c r="AU23" s="50"/>
      <c r="AV23" s="50"/>
      <c r="AW23" s="50"/>
      <c r="AX23" s="50"/>
      <c r="AY23" s="50"/>
      <c r="AZ23" s="50"/>
      <c r="BA23" s="50"/>
    </row>
    <row r="24" spans="2:53" s="52" customFormat="1" ht="22.5" customHeight="1" x14ac:dyDescent="0.4">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S24" s="50"/>
      <c r="AT24" s="50"/>
      <c r="AU24" s="50"/>
      <c r="AV24" s="50"/>
      <c r="AW24" s="50"/>
      <c r="AX24" s="50"/>
      <c r="AY24" s="50"/>
      <c r="AZ24" s="50"/>
      <c r="BA24" s="50"/>
    </row>
    <row r="25" spans="2:53" s="52" customFormat="1" ht="22.5" customHeight="1" x14ac:dyDescent="0.4">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S25" s="50"/>
      <c r="AT25" s="50"/>
      <c r="AU25" s="50"/>
      <c r="AV25" s="50"/>
      <c r="AW25" s="50"/>
      <c r="AX25" s="50"/>
      <c r="AY25" s="50"/>
      <c r="AZ25" s="50"/>
      <c r="BA25" s="50"/>
    </row>
    <row r="26" spans="2:53" s="52" customFormat="1" ht="22.5" customHeight="1" x14ac:dyDescent="0.4">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S26" s="50"/>
      <c r="AT26" s="50"/>
      <c r="AU26" s="50"/>
      <c r="AV26" s="50"/>
      <c r="AW26" s="50"/>
      <c r="AX26" s="50"/>
      <c r="AY26" s="50"/>
      <c r="AZ26" s="50"/>
      <c r="BA26" s="50"/>
    </row>
    <row r="27" spans="2:53" s="52" customFormat="1" ht="22.5" customHeight="1" x14ac:dyDescent="0.4">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S27" s="50"/>
      <c r="AT27" s="50"/>
      <c r="AU27" s="50"/>
      <c r="AV27" s="50"/>
      <c r="AW27" s="50"/>
      <c r="AX27" s="50"/>
      <c r="AY27" s="50"/>
      <c r="AZ27" s="50"/>
      <c r="BA27" s="50"/>
    </row>
    <row r="28" spans="2:53" s="52" customFormat="1" ht="22.5" customHeight="1" x14ac:dyDescent="0.4">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S28" s="50"/>
      <c r="AT28" s="50"/>
      <c r="AU28" s="50"/>
      <c r="AV28" s="50"/>
      <c r="AW28" s="50"/>
      <c r="AX28" s="50"/>
      <c r="AY28" s="50"/>
      <c r="AZ28" s="50"/>
      <c r="BA28" s="50"/>
    </row>
  </sheetData>
  <sheetProtection algorithmName="SHA-512" hashValue="RIggaoAAQC3q3qariff+hx8wwMCIb9qx9CHyDL0gUYsbJT5c//WGx/ilh91jPeWa5s83CGss17cI7xsJ1V2R5w==" saltValue="V/m7o/ef8C+MJ5C7dJmmwQ==" spinCount="100000" sheet="1" formatCells="0" formatColumns="0" formatRows="0" insertColumns="0" insertRows="0" insertHyperlinks="0" deleteColumns="0" deleteRows="0" sort="0" autoFilter="0" pivotTables="0"/>
  <mergeCells count="10">
    <mergeCell ref="D16:AP21"/>
    <mergeCell ref="U14:V14"/>
    <mergeCell ref="C2:AQ2"/>
    <mergeCell ref="N4:P4"/>
    <mergeCell ref="N5:P5"/>
    <mergeCell ref="N6:P6"/>
    <mergeCell ref="AC13:AF13"/>
    <mergeCell ref="T4:AP11"/>
    <mergeCell ref="I14:L14"/>
    <mergeCell ref="E7:S12"/>
  </mergeCells>
  <phoneticPr fontId="3"/>
  <printOptions horizontalCentered="1" verticalCentered="1"/>
  <pageMargins left="0.70866141732283472" right="0.70866141732283472" top="0.74803149606299213" bottom="0.74803149606299213" header="0.31496062992125984" footer="0.31496062992125984"/>
  <pageSetup paperSize="9"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7C73-C56B-4FE2-9486-AF926D4F0ACE}">
  <dimension ref="C1:W29"/>
  <sheetViews>
    <sheetView topLeftCell="I1" zoomScale="160" zoomScaleNormal="160" workbookViewId="0">
      <selection activeCell="M4" sqref="M4"/>
    </sheetView>
  </sheetViews>
  <sheetFormatPr defaultRowHeight="27.75" customHeight="1" x14ac:dyDescent="0.4"/>
  <cols>
    <col min="1" max="2" width="1.375" style="1" customWidth="1"/>
    <col min="3" max="3" width="2.625" style="1" customWidth="1"/>
    <col min="4" max="4" width="16.875" style="1" customWidth="1"/>
    <col min="5" max="5" width="7.625" style="1" customWidth="1"/>
    <col min="6" max="6" width="5.375" style="1" customWidth="1"/>
    <col min="7" max="7" width="9.875" style="1" customWidth="1"/>
    <col min="8" max="8" width="12.5" style="1" customWidth="1"/>
    <col min="9" max="9" width="8.75" style="1" customWidth="1"/>
    <col min="10" max="10" width="36" style="3" customWidth="1"/>
    <col min="11" max="11" width="1" style="3" customWidth="1"/>
    <col min="12" max="12" width="3.375" style="3" customWidth="1"/>
    <col min="13" max="13" width="33.375" style="4" customWidth="1"/>
    <col min="14" max="14" width="5.875" style="4" customWidth="1"/>
    <col min="15" max="19" width="10" style="4" customWidth="1"/>
    <col min="20" max="20" width="15" style="3" customWidth="1"/>
    <col min="21" max="21" width="9" style="3"/>
    <col min="22" max="16384" width="9" style="1"/>
  </cols>
  <sheetData>
    <row r="1" spans="3:23" ht="20.25" customHeight="1" x14ac:dyDescent="0.4">
      <c r="D1" s="2" t="s">
        <v>0</v>
      </c>
      <c r="E1" s="2"/>
      <c r="F1" s="2"/>
    </row>
    <row r="2" spans="3:23" ht="20.25" customHeight="1" x14ac:dyDescent="0.4">
      <c r="D2" s="2" t="s">
        <v>1</v>
      </c>
      <c r="E2" s="2"/>
      <c r="F2" s="2"/>
    </row>
    <row r="3" spans="3:23" ht="5.25" customHeight="1" thickBot="1" x14ac:dyDescent="0.45">
      <c r="D3" s="2"/>
      <c r="E3" s="2"/>
      <c r="F3" s="2"/>
    </row>
    <row r="4" spans="3:23" ht="49.5" customHeight="1" x14ac:dyDescent="0.4">
      <c r="C4" s="99" t="s">
        <v>2</v>
      </c>
      <c r="D4" s="100"/>
      <c r="E4" s="100"/>
      <c r="F4" s="100"/>
      <c r="G4" s="100"/>
      <c r="H4" s="100"/>
      <c r="I4" s="100"/>
      <c r="J4" s="101"/>
      <c r="K4" s="5"/>
      <c r="M4" s="6"/>
    </row>
    <row r="5" spans="3:23" ht="24.75" customHeight="1" x14ac:dyDescent="0.4">
      <c r="C5" s="7"/>
      <c r="D5" s="102" t="s">
        <v>3</v>
      </c>
      <c r="E5" s="102"/>
      <c r="F5" s="102"/>
      <c r="G5" s="8"/>
      <c r="H5" s="8"/>
      <c r="I5" s="8"/>
      <c r="J5" s="9"/>
      <c r="K5" s="8"/>
      <c r="M5" s="10" t="s">
        <v>4</v>
      </c>
      <c r="N5" s="10"/>
      <c r="O5" s="10"/>
      <c r="P5" s="10"/>
      <c r="Q5" s="10"/>
      <c r="R5" s="10"/>
      <c r="S5" s="10"/>
      <c r="T5" s="1"/>
    </row>
    <row r="6" spans="3:23" ht="24.75" customHeight="1" x14ac:dyDescent="0.4">
      <c r="C6" s="7"/>
      <c r="D6" s="103" t="s">
        <v>5</v>
      </c>
      <c r="E6" s="103"/>
      <c r="F6" s="104"/>
      <c r="G6" s="11">
        <f>表示用!外壁面積</f>
        <v>290.5</v>
      </c>
      <c r="H6" s="12" t="s">
        <v>6</v>
      </c>
      <c r="I6" s="8"/>
      <c r="J6" s="9"/>
      <c r="K6" s="12"/>
      <c r="M6" s="10" t="s">
        <v>7</v>
      </c>
      <c r="N6" s="10"/>
      <c r="O6" s="10"/>
      <c r="P6" s="10"/>
      <c r="Q6" s="10"/>
      <c r="R6" s="10"/>
      <c r="S6" s="10"/>
      <c r="T6" s="1"/>
    </row>
    <row r="7" spans="3:23" ht="24.75" customHeight="1" x14ac:dyDescent="0.4">
      <c r="C7" s="7"/>
      <c r="D7" s="103" t="s">
        <v>8</v>
      </c>
      <c r="E7" s="103"/>
      <c r="F7" s="104"/>
      <c r="G7" s="11">
        <f>表示用!N5</f>
        <v>120</v>
      </c>
      <c r="H7" s="12" t="s">
        <v>6</v>
      </c>
      <c r="I7" s="8"/>
      <c r="J7" s="9"/>
      <c r="M7" s="10" t="s">
        <v>9</v>
      </c>
      <c r="N7" s="10"/>
      <c r="O7" s="10"/>
      <c r="P7" s="10"/>
      <c r="Q7" s="10"/>
      <c r="R7" s="10"/>
      <c r="S7" s="10"/>
      <c r="T7" s="1"/>
    </row>
    <row r="8" spans="3:23" ht="24.75" customHeight="1" x14ac:dyDescent="0.4">
      <c r="C8" s="7"/>
      <c r="D8" s="103" t="s">
        <v>10</v>
      </c>
      <c r="E8" s="103"/>
      <c r="F8" s="104"/>
      <c r="G8" s="13">
        <f>表示用!電気</f>
        <v>30</v>
      </c>
      <c r="H8" s="12" t="s">
        <v>11</v>
      </c>
      <c r="I8" s="8"/>
      <c r="J8" s="9"/>
      <c r="K8" s="14"/>
      <c r="M8" s="10" t="s">
        <v>12</v>
      </c>
      <c r="N8" s="10">
        <v>1.54</v>
      </c>
      <c r="O8" s="15" t="s">
        <v>13</v>
      </c>
      <c r="P8" s="16" t="s">
        <v>14</v>
      </c>
      <c r="Q8" s="17">
        <f>ROUND(UA_外皮平均熱還流率_等級３*外壁面積*一日の運転時間*(温度差/APF)/1000*電気*365,0)</f>
        <v>65316</v>
      </c>
      <c r="R8" s="10" t="s">
        <v>15</v>
      </c>
      <c r="T8" s="1"/>
      <c r="U8" s="18"/>
      <c r="W8" s="18">
        <v>82976</v>
      </c>
    </row>
    <row r="9" spans="3:23" ht="24.75" customHeight="1" x14ac:dyDescent="0.4">
      <c r="C9" s="7"/>
      <c r="D9" s="8"/>
      <c r="E9" s="8"/>
      <c r="F9" s="8"/>
      <c r="G9" s="19"/>
      <c r="H9" s="12"/>
      <c r="I9" s="8"/>
      <c r="J9" s="20" t="s">
        <v>16</v>
      </c>
      <c r="K9" s="12"/>
      <c r="M9" s="10" t="s">
        <v>17</v>
      </c>
      <c r="N9" s="10">
        <v>0.87</v>
      </c>
      <c r="O9" s="15" t="s">
        <v>13</v>
      </c>
      <c r="P9" s="16" t="s">
        <v>14</v>
      </c>
      <c r="Q9" s="17">
        <f>ROUND(UA_外皮平均熱還流率_等級４*外壁面積*一日の運転時間*(温度差/APF)/1000*電気*365,0)</f>
        <v>36899</v>
      </c>
      <c r="R9" s="10" t="s">
        <v>15</v>
      </c>
      <c r="S9" s="10"/>
      <c r="T9" s="1"/>
    </row>
    <row r="10" spans="3:23" ht="24.75" customHeight="1" x14ac:dyDescent="0.4">
      <c r="C10" s="7"/>
      <c r="D10" s="21" t="s">
        <v>18</v>
      </c>
      <c r="E10" s="21"/>
      <c r="F10" s="21"/>
      <c r="G10" s="22"/>
      <c r="H10" s="12"/>
      <c r="I10" s="8"/>
      <c r="J10" s="9"/>
      <c r="K10" s="12"/>
      <c r="L10" s="23"/>
      <c r="M10" s="10" t="s">
        <v>19</v>
      </c>
      <c r="N10" s="10">
        <v>8</v>
      </c>
      <c r="O10" s="10" t="s">
        <v>20</v>
      </c>
      <c r="P10" s="10"/>
      <c r="Q10" s="10"/>
      <c r="R10" s="10"/>
      <c r="S10" s="10"/>
      <c r="T10" s="1"/>
    </row>
    <row r="11" spans="3:23" ht="24.75" customHeight="1" x14ac:dyDescent="0.4">
      <c r="C11" s="7"/>
      <c r="D11" s="24" t="s">
        <v>21</v>
      </c>
      <c r="E11" s="25"/>
      <c r="F11" s="25"/>
      <c r="G11" s="26">
        <f>ROUND(-(UA_外皮平均熱還流率_等級３-UA_外皮平均熱還流率_等級４)*外壁面積*一日の運転時間*(温度差/APF)/1000*電気*365,-2)</f>
        <v>-28400</v>
      </c>
      <c r="H11" s="27" t="s">
        <v>22</v>
      </c>
      <c r="I11" s="8"/>
      <c r="J11" s="9"/>
      <c r="K11" s="12"/>
      <c r="L11" s="28"/>
      <c r="M11" s="10" t="s">
        <v>23</v>
      </c>
      <c r="N11" s="10">
        <v>10</v>
      </c>
      <c r="O11" s="10" t="s">
        <v>24</v>
      </c>
      <c r="P11" s="97" t="s">
        <v>25</v>
      </c>
      <c r="Q11" s="97"/>
      <c r="R11" s="10"/>
      <c r="S11" s="10"/>
      <c r="T11" s="15"/>
    </row>
    <row r="12" spans="3:23" ht="24.75" customHeight="1" x14ac:dyDescent="0.4">
      <c r="C12" s="7"/>
      <c r="D12" s="23"/>
      <c r="E12" s="23"/>
      <c r="F12" s="23"/>
      <c r="G12" s="23"/>
      <c r="H12" s="23"/>
      <c r="I12" s="8"/>
      <c r="J12" s="9"/>
      <c r="K12" s="12"/>
      <c r="M12" s="10" t="s">
        <v>26</v>
      </c>
      <c r="N12" s="10">
        <v>6</v>
      </c>
      <c r="O12" s="10"/>
      <c r="P12" s="96" t="s">
        <v>27</v>
      </c>
      <c r="Q12" s="96"/>
      <c r="R12" s="96"/>
      <c r="S12" s="96"/>
      <c r="T12" s="15"/>
    </row>
    <row r="13" spans="3:23" ht="24.75" customHeight="1" x14ac:dyDescent="0.4">
      <c r="C13" s="7"/>
      <c r="D13" s="29" t="s">
        <v>28</v>
      </c>
      <c r="E13" s="30">
        <f>G7*7200</f>
        <v>864000</v>
      </c>
      <c r="F13" s="29" t="s">
        <v>29</v>
      </c>
      <c r="G13" s="29" t="s">
        <v>30</v>
      </c>
      <c r="H13" s="29"/>
      <c r="I13" s="31">
        <f>ROUNDUP(E13/-G11,0)</f>
        <v>31</v>
      </c>
      <c r="J13" s="32" t="s">
        <v>31</v>
      </c>
      <c r="K13" s="1"/>
      <c r="M13" s="10" t="s">
        <v>32</v>
      </c>
      <c r="N13" s="10"/>
      <c r="O13" s="10"/>
      <c r="P13" s="96"/>
      <c r="Q13" s="96"/>
      <c r="R13" s="96"/>
      <c r="S13" s="96"/>
      <c r="T13" s="1"/>
    </row>
    <row r="14" spans="3:23" ht="24.75" customHeight="1" x14ac:dyDescent="0.4">
      <c r="C14" s="7"/>
      <c r="D14" s="29"/>
      <c r="E14" s="47"/>
      <c r="F14" s="29"/>
      <c r="G14" s="29"/>
      <c r="H14" s="29"/>
      <c r="I14" s="48"/>
      <c r="J14" s="49"/>
      <c r="K14" s="1"/>
      <c r="M14" s="97" t="s">
        <v>33</v>
      </c>
      <c r="N14" s="97"/>
      <c r="O14" s="97"/>
      <c r="P14" s="97"/>
      <c r="Q14" s="97"/>
      <c r="R14" s="97"/>
      <c r="S14" s="97"/>
      <c r="T14" s="97"/>
    </row>
    <row r="15" spans="3:23" ht="24.75" customHeight="1" x14ac:dyDescent="0.4">
      <c r="C15" s="7"/>
      <c r="I15" s="29"/>
      <c r="J15" s="33"/>
      <c r="K15" s="34"/>
      <c r="M15" s="98" t="s">
        <v>34</v>
      </c>
      <c r="N15" s="98"/>
      <c r="O15" s="98"/>
      <c r="P15" s="98"/>
      <c r="Q15" s="98"/>
      <c r="R15" s="98"/>
      <c r="S15" s="98"/>
      <c r="T15" s="98"/>
    </row>
    <row r="16" spans="3:23" ht="24.75" customHeight="1" x14ac:dyDescent="0.4">
      <c r="C16" s="7"/>
      <c r="D16" s="29"/>
      <c r="E16" s="29"/>
      <c r="F16" s="29"/>
      <c r="G16" s="29"/>
      <c r="H16" s="29"/>
      <c r="I16" s="29"/>
      <c r="J16" s="35"/>
      <c r="K16" s="34"/>
      <c r="M16" s="36"/>
      <c r="N16" s="36"/>
      <c r="O16" s="36"/>
      <c r="P16" s="36"/>
      <c r="Q16" s="36"/>
      <c r="R16" s="36"/>
      <c r="S16" s="36"/>
      <c r="T16" s="36"/>
    </row>
    <row r="17" spans="3:20" ht="27.75" customHeight="1" x14ac:dyDescent="0.4">
      <c r="C17" s="7"/>
      <c r="D17" s="29"/>
      <c r="E17" s="29"/>
      <c r="F17" s="29"/>
      <c r="G17" s="29"/>
      <c r="H17" s="29"/>
      <c r="I17" s="29"/>
      <c r="J17" s="35"/>
      <c r="K17" s="34"/>
      <c r="M17" s="36"/>
      <c r="N17" s="36"/>
      <c r="O17" s="36"/>
      <c r="P17" s="36"/>
      <c r="Q17" s="36"/>
      <c r="R17" s="36"/>
      <c r="S17" s="36"/>
      <c r="T17" s="36"/>
    </row>
    <row r="18" spans="3:20" ht="27.75" customHeight="1" x14ac:dyDescent="0.4">
      <c r="C18" s="7"/>
      <c r="D18" s="29"/>
      <c r="E18" s="29"/>
      <c r="F18" s="29"/>
      <c r="G18" s="29"/>
      <c r="H18" s="29"/>
      <c r="I18" s="29"/>
      <c r="J18" s="35"/>
      <c r="K18" s="34"/>
      <c r="M18" s="40" t="s">
        <v>35</v>
      </c>
      <c r="N18" s="36"/>
      <c r="O18" s="36"/>
      <c r="P18" s="36"/>
      <c r="Q18" s="36"/>
      <c r="S18" s="36"/>
      <c r="T18" s="36"/>
    </row>
    <row r="19" spans="3:20" ht="5.25" customHeight="1" x14ac:dyDescent="0.4">
      <c r="C19" s="7"/>
      <c r="D19" s="29"/>
      <c r="E19" s="29"/>
      <c r="F19" s="29"/>
      <c r="G19" s="29"/>
      <c r="H19" s="29"/>
      <c r="I19" s="29"/>
      <c r="J19" s="35"/>
      <c r="K19" s="34"/>
      <c r="M19" s="36"/>
      <c r="N19" s="36"/>
      <c r="O19" s="36"/>
      <c r="P19" s="36"/>
      <c r="Q19" s="36"/>
      <c r="R19" s="36"/>
      <c r="S19" s="36"/>
      <c r="T19" s="36"/>
    </row>
    <row r="20" spans="3:20" ht="27.75" customHeight="1" x14ac:dyDescent="0.4">
      <c r="C20" s="7"/>
      <c r="D20" s="29"/>
      <c r="E20" s="29"/>
      <c r="F20" s="29"/>
      <c r="G20" s="29"/>
      <c r="H20" s="29"/>
      <c r="I20" s="29"/>
      <c r="J20" s="35"/>
      <c r="K20" s="34"/>
      <c r="M20" s="36"/>
      <c r="N20" s="36"/>
      <c r="O20" s="36"/>
      <c r="P20" s="36"/>
      <c r="Q20" s="36"/>
      <c r="R20" s="36"/>
      <c r="S20" s="36"/>
      <c r="T20" s="36"/>
    </row>
    <row r="21" spans="3:20" ht="27.75" customHeight="1" x14ac:dyDescent="0.4">
      <c r="C21" s="7"/>
      <c r="D21" s="29"/>
      <c r="E21" s="29"/>
      <c r="F21" s="29"/>
      <c r="G21" s="29"/>
      <c r="H21" s="29"/>
      <c r="I21" s="29"/>
      <c r="J21" s="35"/>
      <c r="K21" s="34"/>
      <c r="M21" s="36"/>
      <c r="N21" s="36"/>
      <c r="O21" s="42"/>
      <c r="P21" s="42" t="s">
        <v>36</v>
      </c>
      <c r="Q21" s="42" t="s">
        <v>37</v>
      </c>
      <c r="R21" s="42" t="s">
        <v>38</v>
      </c>
      <c r="S21" s="42" t="s">
        <v>39</v>
      </c>
      <c r="T21" s="36"/>
    </row>
    <row r="22" spans="3:20" ht="27.75" customHeight="1" thickBot="1" x14ac:dyDescent="0.45">
      <c r="C22" s="37"/>
      <c r="D22" s="38"/>
      <c r="E22" s="38"/>
      <c r="F22" s="38"/>
      <c r="G22" s="38"/>
      <c r="H22" s="38"/>
      <c r="I22" s="38"/>
      <c r="J22" s="39"/>
      <c r="K22" s="34"/>
      <c r="M22" s="36"/>
      <c r="N22" s="36"/>
      <c r="O22" s="42" t="s">
        <v>40</v>
      </c>
      <c r="P22" s="43">
        <f>ROUND(UA_外皮平均熱還流率_等級３*外壁面積*一日の運転時間*(温度差/APF)/1000*電気*365,0)</f>
        <v>65316</v>
      </c>
      <c r="Q22" s="43">
        <f>ROUND(UA_外皮平均熱還流率_等級３*外壁面積*一日の運転時間*(15/APF)/1000*電気*365,0)</f>
        <v>97974</v>
      </c>
      <c r="R22" s="43">
        <f>ROUND(UA_外皮平均熱還流率_等級３*外壁面積*10*(温度差/APF)/1000*電気*365,0)</f>
        <v>81645</v>
      </c>
      <c r="S22" s="43">
        <f>ROUND(UA_外皮平均熱還流率_等級３*外壁面積*10*(15/APF)/1000*電気*365,0)</f>
        <v>122468</v>
      </c>
      <c r="T22" s="36"/>
    </row>
    <row r="23" spans="3:20" ht="27.75" customHeight="1" x14ac:dyDescent="0.4">
      <c r="C23" s="12"/>
      <c r="D23" s="41"/>
      <c r="E23" s="41"/>
      <c r="F23" s="41"/>
      <c r="G23" s="41"/>
      <c r="H23" s="41"/>
      <c r="I23" s="41"/>
      <c r="J23" s="41"/>
      <c r="K23" s="41"/>
      <c r="M23" s="36"/>
      <c r="N23" s="36"/>
      <c r="O23" s="42" t="s">
        <v>41</v>
      </c>
      <c r="P23" s="43">
        <f>ROUND(UA_外皮平均熱還流率_等級４*外壁面積*一日の運転時間*(温度差/APF)/1000*電気*365,0)</f>
        <v>36899</v>
      </c>
      <c r="Q23" s="43">
        <f>ROUND(UA_外皮平均熱還流率_等級４*外壁面積*一日の運転時間*(15/APF)/1000*電気*365,0)</f>
        <v>55349</v>
      </c>
      <c r="R23" s="43">
        <f>ROUND(UA_外皮平均熱還流率_等級４*外壁面積*10*(温度差/APF)/1000*電気*365,0)</f>
        <v>46124</v>
      </c>
      <c r="S23" s="43">
        <f>ROUND(UA_外皮平均熱還流率_等級４*外壁面積*10*(15/APF)/1000*電気*365,0)</f>
        <v>69186</v>
      </c>
      <c r="T23" s="36"/>
    </row>
    <row r="24" spans="3:20" ht="27.75" customHeight="1" x14ac:dyDescent="0.4">
      <c r="M24" s="44"/>
      <c r="O24" s="42" t="s">
        <v>42</v>
      </c>
      <c r="P24" s="45">
        <f>P22-P23</f>
        <v>28417</v>
      </c>
      <c r="Q24" s="45">
        <f>Q22-Q23</f>
        <v>42625</v>
      </c>
      <c r="R24" s="45">
        <f>R22-R23</f>
        <v>35521</v>
      </c>
      <c r="S24" s="45">
        <f>S22-S23</f>
        <v>53282</v>
      </c>
    </row>
    <row r="25" spans="3:20" ht="27.75" customHeight="1" x14ac:dyDescent="0.4">
      <c r="M25" s="3"/>
      <c r="P25" s="4">
        <f>ROUNDUP(864000/P24,0)</f>
        <v>31</v>
      </c>
      <c r="Q25" s="4">
        <f t="shared" ref="Q25:S25" si="0">ROUNDUP(864000/Q24,0)</f>
        <v>21</v>
      </c>
      <c r="R25" s="4">
        <f t="shared" si="0"/>
        <v>25</v>
      </c>
      <c r="S25" s="4">
        <f t="shared" si="0"/>
        <v>17</v>
      </c>
    </row>
    <row r="26" spans="3:20" ht="27.75" customHeight="1" x14ac:dyDescent="0.4">
      <c r="M26" s="3"/>
    </row>
    <row r="27" spans="3:20" ht="27.75" customHeight="1" x14ac:dyDescent="0.4">
      <c r="M27" s="3"/>
    </row>
    <row r="28" spans="3:20" ht="27.75" customHeight="1" x14ac:dyDescent="0.4">
      <c r="M28" s="3"/>
    </row>
    <row r="29" spans="3:20" ht="27.75" customHeight="1" x14ac:dyDescent="0.4">
      <c r="M29" s="46"/>
    </row>
  </sheetData>
  <mergeCells count="9">
    <mergeCell ref="P12:S13"/>
    <mergeCell ref="M14:T14"/>
    <mergeCell ref="M15:T15"/>
    <mergeCell ref="C4:J4"/>
    <mergeCell ref="D5:F5"/>
    <mergeCell ref="D6:F6"/>
    <mergeCell ref="D7:F7"/>
    <mergeCell ref="D8:F8"/>
    <mergeCell ref="P11:Q11"/>
  </mergeCells>
  <phoneticPr fontId="3"/>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13</vt:i4>
      </vt:variant>
    </vt:vector>
  </HeadingPairs>
  <TitlesOfParts>
    <vt:vector size="15" baseType="lpstr">
      <vt:lpstr>表示用</vt:lpstr>
      <vt:lpstr>計算式</vt:lpstr>
      <vt:lpstr>計算式!APF</vt:lpstr>
      <vt:lpstr>表示用!Print_Area</vt:lpstr>
      <vt:lpstr>計算式!UA_外皮平均熱還流率_等級３</vt:lpstr>
      <vt:lpstr>計算式!UA_外皮平均熱還流率_等級４</vt:lpstr>
      <vt:lpstr>計算式!UA値１</vt:lpstr>
      <vt:lpstr>計算式!一日の運転時間</vt:lpstr>
      <vt:lpstr>計算式!温度差</vt:lpstr>
      <vt:lpstr>計算式!外壁面積</vt:lpstr>
      <vt:lpstr>表示用!外壁面積</vt:lpstr>
      <vt:lpstr>計算式!電気</vt:lpstr>
      <vt:lpstr>表示用!電気</vt:lpstr>
      <vt:lpstr>計算式!電力代金の単価</vt:lpstr>
      <vt:lpstr>表示用!電力代金の単価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美姫（建築安全課）</dc:creator>
  <cp:lastModifiedBy>山崎 美姫（建築安全課）</cp:lastModifiedBy>
  <cp:lastPrinted>2025-12-02T02:20:58Z</cp:lastPrinted>
  <dcterms:created xsi:type="dcterms:W3CDTF">2025-10-24T05:28:57Z</dcterms:created>
  <dcterms:modified xsi:type="dcterms:W3CDTF">2025-12-05T05:45:22Z</dcterms:modified>
</cp:coreProperties>
</file>