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6155" windowHeight="8490" tabRatio="568" activeTab="0"/>
  </bookViews>
  <sheets>
    <sheet name="①準備" sheetId="1" r:id="rId1"/>
    <sheet name="②入力" sheetId="2" r:id="rId2"/>
    <sheet name="③集計" sheetId="3" r:id="rId3"/>
    <sheet name="月間記録" sheetId="4" r:id="rId4"/>
  </sheets>
  <definedNames/>
  <calcPr fullCalcOnLoad="1"/>
</workbook>
</file>

<file path=xl/sharedStrings.xml><?xml version="1.0" encoding="utf-8"?>
<sst xmlns="http://schemas.openxmlformats.org/spreadsheetml/2006/main" count="261" uniqueCount="89">
  <si>
    <t>日</t>
  </si>
  <si>
    <t>日</t>
  </si>
  <si>
    <t>チャレンジ後</t>
  </si>
  <si>
    <t>電車</t>
  </si>
  <si>
    <t>バス</t>
  </si>
  <si>
    <t>CO2</t>
  </si>
  <si>
    <t>ｶﾛﾘｰ</t>
  </si>
  <si>
    <t>消費カロリー
（Ｋｃａｌ）</t>
  </si>
  <si>
    <t>（１カ月あたり）</t>
  </si>
  <si>
    <t>kg</t>
  </si>
  <si>
    <t>ｋｇ</t>
  </si>
  <si>
    <t>km</t>
  </si>
  <si>
    <t>km</t>
  </si>
  <si>
    <t>　　出典：｢運輸･交通と環境2007年版」</t>
  </si>
  <si>
    <t xml:space="preserve">※消費カロリー（Kcal)＝１．０５×エクササイズ（Mets×時間）×体重（kg）
</t>
  </si>
  <si>
    <t>自転車=4Mtes,15km/h , 徒歩=2Mets,4.8km/h , モデル体重=55kg</t>
  </si>
  <si>
    <t>km/L</t>
  </si>
  <si>
    <t>・ＣＯ２排出量：自動車・バイク=2.32kg/L、電車=0.019kg/km、バス=0.051kg/km、徒歩・自転車はｾﾞﾛ</t>
  </si>
  <si>
    <t>エコ通勤チャレンジ内容</t>
  </si>
  <si>
    <t>手　　　段</t>
  </si>
  <si>
    <t>獲得
ポイント</t>
  </si>
  <si>
    <t>ＣＯ２
削減量
（ｋｇ）</t>
  </si>
  <si>
    <t>バイク</t>
  </si>
  <si>
    <t>自転車</t>
  </si>
  <si>
    <t>徒歩</t>
  </si>
  <si>
    <t>相乗り</t>
  </si>
  <si>
    <t>電車</t>
  </si>
  <si>
    <t>バス</t>
  </si>
  <si>
    <t>マイカー</t>
  </si>
  <si>
    <t>○</t>
  </si>
  <si>
    <t>co2</t>
  </si>
  <si>
    <t>削減量</t>
  </si>
  <si>
    <t>ボーナス
ポイント</t>
  </si>
  <si>
    <t>ボーナス</t>
  </si>
  <si>
    <t>いつもの</t>
  </si>
  <si>
    <t>を</t>
  </si>
  <si>
    <t>　</t>
  </si>
  <si>
    <t>手　　段</t>
  </si>
  <si>
    <t>日</t>
  </si>
  <si>
    <t>は</t>
  </si>
  <si>
    <t>いつもの</t>
  </si>
  <si>
    <t>チャレンジ１</t>
  </si>
  <si>
    <t>チャレンジ２</t>
  </si>
  <si>
    <t>記録</t>
  </si>
  <si>
    <t>チャレンジ1</t>
  </si>
  <si>
    <t>after</t>
  </si>
  <si>
    <t>before</t>
  </si>
  <si>
    <t>ｋｍ通勤しました。</t>
  </si>
  <si>
    <t>※片道の時は半分の距離を入力してください。</t>
  </si>
  <si>
    <t>電車(往復)</t>
  </si>
  <si>
    <t>バス(往復)</t>
  </si>
  <si>
    <t>マイカー(往復)</t>
  </si>
  <si>
    <t>バイク(往復)</t>
  </si>
  <si>
    <t>距離(km)</t>
  </si>
  <si>
    <t>チャレンジ３</t>
  </si>
  <si>
    <t>→</t>
  </si>
  <si>
    <t>→</t>
  </si>
  <si>
    <t>チャレンジ2</t>
  </si>
  <si>
    <t>チャレンジ3</t>
  </si>
  <si>
    <t>チャレンジ４</t>
  </si>
  <si>
    <t>チャレンジ4</t>
  </si>
  <si>
    <r>
      <t>に変えて、</t>
    </r>
    <r>
      <rPr>
        <b/>
        <sz val="11"/>
        <color indexed="8"/>
        <rFont val="ＭＳ Ｐゴシック"/>
        <family val="3"/>
      </rPr>
      <t>往復</t>
    </r>
  </si>
  <si>
    <t xml:space="preserve">現状の通勤の手段は？ </t>
  </si>
  <si>
    <t>●</t>
  </si>
  <si>
    <t>１ヶ月の勤務日数は？</t>
  </si>
  <si>
    <r>
      <t>現在のＣＯ</t>
    </r>
    <r>
      <rPr>
        <b/>
        <sz val="8"/>
        <color indexed="8"/>
        <rFont val="ＭＳ Ｐゴシック"/>
        <family val="3"/>
      </rPr>
      <t>２</t>
    </r>
    <r>
      <rPr>
        <b/>
        <sz val="12"/>
        <color indexed="8"/>
        <rFont val="ＭＳ Ｐゴシック"/>
        <family val="3"/>
      </rPr>
      <t>排出量はこちらです。</t>
    </r>
  </si>
  <si>
    <r>
      <t>ＣＯ</t>
    </r>
    <r>
      <rPr>
        <b/>
        <sz val="8"/>
        <color indexed="8"/>
        <rFont val="ＭＳ Ｐゴシック"/>
        <family val="3"/>
      </rPr>
      <t>２</t>
    </r>
    <r>
      <rPr>
        <b/>
        <sz val="12"/>
        <color indexed="8"/>
        <rFont val="ＭＳ Ｐゴシック"/>
        <family val="3"/>
      </rPr>
      <t>排出量（１日あたり）</t>
    </r>
  </si>
  <si>
    <t xml:space="preserve">・消費カロリー（Kcal)＝１．０５×エクササイズ（Mets×時間）×体重（kg）
</t>
  </si>
  <si>
    <t xml:space="preserve">  　出典：厚生労働省『日本人の栄養所要量』</t>
  </si>
  <si>
    <t xml:space="preserve">  (自転車=4Mtes,15km/h , 徒歩=2Mets,4.8km/h , 体重=55kg[車の乗車定員1人あたりの重さ]とします)</t>
  </si>
  <si>
    <r>
      <t>km　　　</t>
    </r>
    <r>
      <rPr>
        <sz val="11"/>
        <color theme="1"/>
        <rFont val="Calibri"/>
        <family val="3"/>
      </rPr>
      <t>マイカーの燃費</t>
    </r>
  </si>
  <si>
    <r>
      <t>km　　　</t>
    </r>
    <r>
      <rPr>
        <sz val="11"/>
        <color theme="1"/>
        <rFont val="Calibri"/>
        <family val="3"/>
      </rPr>
      <t>バイクの燃費</t>
    </r>
  </si>
  <si>
    <t>※獲得ポイント：ＣＯ２削減量（ｇ）＋消費カロリー（ｋｇ）＋ボーナスポイント</t>
  </si>
  <si>
    <t>（ボーナスポイント：チャレンジ前通勤距離に対するエコ通勤距離の割合）</t>
  </si>
  <si>
    <t>チャレンジ前</t>
  </si>
  <si>
    <t>ＣＯ２排出量</t>
  </si>
  <si>
    <t>ｋｇ</t>
  </si>
  <si>
    <t>チャレンジ後</t>
  </si>
  <si>
    <t>カロリー消費量</t>
  </si>
  <si>
    <t>ｋｇ</t>
  </si>
  <si>
    <t>ＣＯ２削減量</t>
  </si>
  <si>
    <t>ＣＯ２削減率</t>
  </si>
  <si>
    <t>Kcal</t>
  </si>
  <si>
    <t>1か月間の集計結果</t>
  </si>
  <si>
    <t>１ヶ月分のエコ通勤が記録できます。</t>
  </si>
  <si>
    <t>エクセルマクロを使用します。マクロを有効にしてください。</t>
  </si>
  <si>
    <t>エコ通勤ポイント</t>
  </si>
  <si>
    <t>エコ通勤ポイントとは？</t>
  </si>
  <si>
    <t>エコ通勤頑張り度の目安です。二酸化炭素削減量、消費カロリー量、通勤経路の中でエコ通勤に取り組んだ距離をそれぞれポイント化して合計したものです。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</si>
</sst>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000_ "/>
    <numFmt numFmtId="180" formatCode="0_ "/>
    <numFmt numFmtId="181" formatCode="aaa"/>
    <numFmt numFmtId="182" formatCode="[$-409]mmmmm;@"/>
    <numFmt numFmtId="183" formatCode="#,##0.0;[Red]\-#,##0.0"/>
    <numFmt numFmtId="184" formatCode="0.00000_ "/>
    <numFmt numFmtId="185" formatCode="0.0000_ "/>
    <numFmt numFmtId="186" formatCode="0.000000_ "/>
    <numFmt numFmtId="187" formatCode="0_ ;[Red]\-0\ "/>
  </numFmts>
  <fonts count="80">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2"/>
      <color indexed="8"/>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4"/>
      <color indexed="10"/>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b/>
      <sz val="14"/>
      <name val="ＭＳ Ｐゴシック"/>
      <family val="3"/>
    </font>
    <font>
      <b/>
      <sz val="10"/>
      <color indexed="8"/>
      <name val="ＭＳ Ｐゴシック"/>
      <family val="3"/>
    </font>
    <font>
      <b/>
      <sz val="9"/>
      <color indexed="8"/>
      <name val="ＭＳ Ｐゴシック"/>
      <family val="3"/>
    </font>
    <font>
      <b/>
      <sz val="10"/>
      <name val="ＭＳ Ｐゴシック"/>
      <family val="3"/>
    </font>
    <font>
      <b/>
      <sz val="10"/>
      <color indexed="10"/>
      <name val="ＭＳ Ｐゴシック"/>
      <family val="3"/>
    </font>
    <font>
      <b/>
      <sz val="11"/>
      <color indexed="10"/>
      <name val="ＭＳ Ｐゴシック"/>
      <family val="3"/>
    </font>
    <font>
      <sz val="9"/>
      <color indexed="12"/>
      <name val="ＭＳ Ｐゴシック"/>
      <family val="3"/>
    </font>
    <font>
      <b/>
      <sz val="12"/>
      <color indexed="10"/>
      <name val="ＭＳ Ｐゴシック"/>
      <family val="3"/>
    </font>
    <font>
      <sz val="6"/>
      <color indexed="8"/>
      <name val="ＭＳ Ｐゴシック"/>
      <family val="3"/>
    </font>
    <font>
      <sz val="9"/>
      <name val="MS UI Gothic"/>
      <family val="3"/>
    </font>
    <font>
      <b/>
      <sz val="20"/>
      <color indexed="8"/>
      <name val="HG丸ｺﾞｼｯｸM-PRO"/>
      <family val="3"/>
    </font>
    <font>
      <b/>
      <sz val="11"/>
      <color indexed="8"/>
      <name val="Calibri"/>
      <family val="2"/>
    </font>
    <font>
      <b/>
      <sz val="11"/>
      <color indexed="30"/>
      <name val="ＭＳ Ｐゴシック"/>
      <family val="3"/>
    </font>
    <font>
      <b/>
      <sz val="12"/>
      <color indexed="30"/>
      <name val="ＭＳ Ｐゴシック"/>
      <family val="3"/>
    </font>
    <font>
      <sz val="9"/>
      <color indexed="8"/>
      <name val="HGP創英角ﾎﾟｯﾌﾟ体"/>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sz val="12"/>
      <color theme="1"/>
      <name val="Calibri"/>
      <family val="3"/>
    </font>
    <font>
      <b/>
      <sz val="14"/>
      <color rgb="FFFF0000"/>
      <name val="Calibri"/>
      <family val="3"/>
    </font>
    <font>
      <sz val="9"/>
      <color theme="1"/>
      <name val="Calibri"/>
      <family val="3"/>
    </font>
    <font>
      <b/>
      <sz val="12"/>
      <color theme="1"/>
      <name val="Calibri"/>
      <family val="3"/>
    </font>
    <font>
      <sz val="8"/>
      <color theme="1"/>
      <name val="Calibri"/>
      <family val="3"/>
    </font>
    <font>
      <sz val="10"/>
      <color theme="1"/>
      <name val="Calibri"/>
      <family val="3"/>
    </font>
    <font>
      <b/>
      <sz val="14"/>
      <name val="Calibri"/>
      <family val="3"/>
    </font>
    <font>
      <b/>
      <sz val="10"/>
      <color theme="1"/>
      <name val="Calibri"/>
      <family val="3"/>
    </font>
    <font>
      <b/>
      <sz val="9"/>
      <color theme="1"/>
      <name val="Calibri"/>
      <family val="3"/>
    </font>
    <font>
      <b/>
      <sz val="10"/>
      <name val="Calibri"/>
      <family val="3"/>
    </font>
    <font>
      <b/>
      <sz val="10"/>
      <color rgb="FFFF0000"/>
      <name val="Calibri"/>
      <family val="3"/>
    </font>
    <font>
      <b/>
      <sz val="11"/>
      <color rgb="FFFF0000"/>
      <name val="Calibri"/>
      <family val="3"/>
    </font>
    <font>
      <sz val="9"/>
      <color rgb="FF0066FF"/>
      <name val="Calibri"/>
      <family val="3"/>
    </font>
    <font>
      <b/>
      <sz val="12"/>
      <color rgb="FFFF0000"/>
      <name val="Calibri"/>
      <family val="3"/>
    </font>
    <font>
      <sz val="6"/>
      <color theme="1"/>
      <name val="Calibri"/>
      <family val="3"/>
    </font>
    <font>
      <b/>
      <sz val="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FF66"/>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style="medium"/>
      <right/>
      <top/>
      <bottom/>
    </border>
    <border>
      <left style="thin"/>
      <right/>
      <top/>
      <bottom style="thin"/>
    </border>
    <border>
      <left/>
      <right style="medium"/>
      <top/>
      <bottom style="thin"/>
    </border>
    <border>
      <left style="medium"/>
      <right/>
      <top/>
      <bottom style="medium"/>
    </border>
    <border>
      <left style="thin"/>
      <right style="medium"/>
      <top style="thin"/>
      <bottom style="medium"/>
    </border>
    <border>
      <left style="thin"/>
      <right/>
      <top style="thin"/>
      <bottom style="medium"/>
    </border>
    <border>
      <left style="thin"/>
      <right style="thin"/>
      <top style="thin"/>
      <bottom style="medium"/>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medium"/>
      <right/>
      <top style="thin"/>
      <bottom style="thin"/>
    </border>
    <border>
      <left/>
      <right/>
      <top style="thin"/>
      <bottom style="thin"/>
    </border>
    <border>
      <left style="double"/>
      <right style="thin"/>
      <top style="medium"/>
      <bottom style="thin"/>
    </border>
    <border>
      <left style="double"/>
      <right style="medium"/>
      <top/>
      <bottom style="thin"/>
    </border>
    <border>
      <left style="double"/>
      <right style="thin"/>
      <top style="thin"/>
      <bottom style="thin"/>
    </border>
    <border>
      <left style="double"/>
      <right style="medium"/>
      <top style="thin"/>
      <bottom style="thin"/>
    </border>
    <border>
      <left/>
      <right style="medium"/>
      <top style="thin"/>
      <bottom style="thin"/>
    </border>
    <border>
      <left style="double"/>
      <right style="thin"/>
      <top style="thin"/>
      <bottom style="medium"/>
    </border>
    <border>
      <left style="double"/>
      <right style="medium"/>
      <top style="thin"/>
      <bottom style="medium"/>
    </border>
    <border>
      <left/>
      <right style="medium"/>
      <top style="thin"/>
      <bottom style="medium"/>
    </border>
    <border>
      <left/>
      <right style="double"/>
      <top style="thin"/>
      <bottom style="thin"/>
    </border>
    <border>
      <left/>
      <right style="double"/>
      <top style="thin"/>
      <bottom style="medium"/>
    </border>
    <border>
      <left style="double"/>
      <right/>
      <top style="thin"/>
      <bottom style="medium"/>
    </border>
    <border>
      <left style="dotted"/>
      <right/>
      <top style="thin"/>
      <bottom style="medium"/>
    </border>
    <border>
      <left style="dotted"/>
      <right style="double"/>
      <top style="thin"/>
      <bottom style="medium"/>
    </border>
    <border>
      <left style="dotted"/>
      <right style="double">
        <color theme="1"/>
      </right>
      <top style="thin"/>
      <bottom style="medium"/>
    </border>
    <border>
      <left/>
      <right/>
      <top/>
      <bottom style="thin"/>
    </border>
    <border>
      <left/>
      <right/>
      <top style="thin"/>
      <bottom style="medium"/>
    </border>
    <border>
      <left style="medium"/>
      <right style="thin"/>
      <top style="medium"/>
      <bottom style="thin"/>
    </border>
    <border>
      <left style="thin"/>
      <right/>
      <top style="medium"/>
      <bottom style="thin"/>
    </border>
    <border>
      <left style="thin"/>
      <right style="medium"/>
      <top style="medium"/>
      <bottom style="thin"/>
    </border>
    <border>
      <left/>
      <right style="thin"/>
      <top/>
      <bottom style="thin"/>
    </border>
    <border>
      <left style="thin"/>
      <right/>
      <top style="thin"/>
      <bottom style="thin"/>
    </border>
    <border>
      <left style="thin"/>
      <right style="medium"/>
      <top style="thin"/>
      <bottom style="thin"/>
    </border>
    <border>
      <left/>
      <right style="thin"/>
      <top style="thin"/>
      <bottom style="medium"/>
    </border>
    <border>
      <left/>
      <right style="thin"/>
      <top style="thin"/>
      <bottom style="thin"/>
    </border>
    <border>
      <left style="thin"/>
      <right/>
      <top/>
      <bottom/>
    </border>
    <border>
      <left/>
      <right style="thin"/>
      <top>
        <color indexed="63"/>
      </top>
      <bottom>
        <color indexed="63"/>
      </bottom>
    </border>
    <border>
      <left/>
      <right/>
      <top/>
      <bottom style="medium"/>
    </border>
    <border>
      <left/>
      <right style="thin"/>
      <top/>
      <bottom style="medium"/>
    </border>
    <border>
      <left/>
      <right style="medium"/>
      <top/>
      <bottom style="medium"/>
    </border>
    <border>
      <left style="dotted">
        <color rgb="FF002060"/>
      </left>
      <right style="dotted">
        <color rgb="FF002060"/>
      </right>
      <top/>
      <bottom style="thin"/>
    </border>
    <border>
      <left style="dashed"/>
      <right style="hair"/>
      <top/>
      <bottom style="thin"/>
    </border>
    <border>
      <left style="dotted">
        <color rgb="FF002060"/>
      </left>
      <right style="dotted">
        <color rgb="FF002060"/>
      </right>
      <top style="thin"/>
      <bottom style="thin"/>
    </border>
    <border>
      <left style="dashed"/>
      <right style="hair"/>
      <top style="thin"/>
      <bottom style="thin"/>
    </border>
    <border>
      <left style="dotted">
        <color rgb="FF002060"/>
      </left>
      <right style="dotted">
        <color rgb="FF002060"/>
      </right>
      <top style="thin"/>
      <bottom style="medium"/>
    </border>
    <border>
      <left style="dashed"/>
      <right style="hair"/>
      <top style="thin"/>
      <bottom style="medium"/>
    </border>
    <border>
      <left style="dashed"/>
      <right style="double">
        <color theme="1"/>
      </right>
      <top/>
      <bottom style="thin"/>
    </border>
    <border>
      <left>
        <color indexed="63"/>
      </left>
      <right style="dotted">
        <color rgb="FF002060"/>
      </right>
      <top>
        <color indexed="63"/>
      </top>
      <bottom style="thin"/>
    </border>
    <border>
      <left style="dashed"/>
      <right style="double">
        <color theme="1"/>
      </right>
      <top style="thin"/>
      <bottom style="thin"/>
    </border>
    <border>
      <left>
        <color indexed="63"/>
      </left>
      <right style="dotted">
        <color rgb="FF002060"/>
      </right>
      <top style="thin"/>
      <bottom style="thin"/>
    </border>
    <border>
      <left style="dashed"/>
      <right style="double">
        <color theme="1"/>
      </right>
      <top style="thin"/>
      <bottom style="medium"/>
    </border>
    <border>
      <left>
        <color indexed="63"/>
      </left>
      <right style="dotted">
        <color rgb="FF002060"/>
      </right>
      <top style="thin"/>
      <bottom style="medium"/>
    </border>
    <border>
      <left style="dashed"/>
      <right>
        <color indexed="63"/>
      </right>
      <top/>
      <bottom style="thin"/>
    </border>
    <border>
      <left style="double">
        <color theme="1"/>
      </left>
      <right style="dotted">
        <color rgb="FF002060"/>
      </right>
      <top>
        <color indexed="63"/>
      </top>
      <bottom style="thin"/>
    </border>
    <border>
      <left style="dashed"/>
      <right>
        <color indexed="63"/>
      </right>
      <top style="thin"/>
      <bottom style="thin"/>
    </border>
    <border>
      <left style="double">
        <color theme="1"/>
      </left>
      <right style="dotted">
        <color rgb="FF002060"/>
      </right>
      <top style="thin"/>
      <bottom style="thin"/>
    </border>
    <border>
      <left style="dashed"/>
      <right>
        <color indexed="63"/>
      </right>
      <top style="thin"/>
      <bottom style="medium"/>
    </border>
    <border>
      <left style="double">
        <color theme="1"/>
      </left>
      <right style="dotted">
        <color rgb="FF002060"/>
      </right>
      <top style="thin"/>
      <bottom style="medium"/>
    </border>
    <border>
      <left style="dotted"/>
      <right style="dotted"/>
      <top/>
      <bottom style="thin"/>
    </border>
    <border>
      <left style="dotted"/>
      <right style="double"/>
      <top/>
      <bottom style="thin"/>
    </border>
    <border>
      <left style="dotted"/>
      <right style="dotted"/>
      <top style="thin"/>
      <bottom style="thin"/>
    </border>
    <border>
      <left style="dotted"/>
      <right style="double"/>
      <top style="thin"/>
      <bottom style="thin"/>
    </border>
    <border>
      <left style="dotted"/>
      <right style="dotted"/>
      <top style="thin"/>
      <bottom style="medium"/>
    </border>
    <border>
      <left style="thin"/>
      <right style="double"/>
      <top/>
      <bottom style="thin"/>
    </border>
    <border>
      <left style="double"/>
      <right style="dotted"/>
      <top/>
      <bottom style="thin"/>
    </border>
    <border>
      <left style="thin"/>
      <right style="double"/>
      <top style="thin"/>
      <bottom style="thin"/>
    </border>
    <border>
      <left style="double"/>
      <right style="dotted"/>
      <top style="thin"/>
      <bottom style="thin"/>
    </border>
    <border>
      <left style="thin"/>
      <right style="double"/>
      <top style="thin"/>
      <bottom style="medium"/>
    </border>
    <border>
      <left style="double"/>
      <right style="dotted"/>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style="medium"/>
      <top/>
      <bottom/>
    </border>
    <border>
      <left/>
      <right/>
      <top style="medium"/>
      <bottom style="medium"/>
    </border>
    <border>
      <left style="medium"/>
      <right/>
      <top style="medium"/>
      <bottom/>
    </border>
    <border>
      <left/>
      <right/>
      <top style="medium"/>
      <bottom/>
    </border>
    <border>
      <left/>
      <right style="medium"/>
      <top style="medium"/>
      <bottom/>
    </border>
    <border>
      <left style="thin"/>
      <right style="medium"/>
      <top style="thin"/>
      <bottom/>
    </border>
    <border>
      <left style="thin"/>
      <right style="medium"/>
      <top/>
      <bottom style="medium"/>
    </border>
    <border>
      <left style="double"/>
      <right style="medium"/>
      <top style="medium"/>
      <bottom/>
    </border>
    <border>
      <left style="double"/>
      <right style="medium"/>
      <top/>
      <bottom/>
    </border>
    <border>
      <left style="double"/>
      <right style="medium"/>
      <top/>
      <bottom style="medium"/>
    </border>
    <border>
      <left style="double"/>
      <right/>
      <top style="medium"/>
      <bottom style="thin"/>
    </border>
    <border>
      <left/>
      <right style="double"/>
      <top style="medium"/>
      <bottom style="thin"/>
    </border>
    <border>
      <left style="thin"/>
      <right style="double"/>
      <top style="thin"/>
      <bottom/>
    </border>
    <border>
      <left style="thin"/>
      <right style="double"/>
      <top/>
      <bottom/>
    </border>
    <border>
      <left style="thin"/>
      <right style="double"/>
      <top/>
      <bottom style="medium"/>
    </border>
    <border>
      <left/>
      <right/>
      <top style="thin">
        <color rgb="FF002060"/>
      </top>
      <bottom style="medium"/>
    </border>
    <border>
      <left style="medium"/>
      <right style="thin"/>
      <top style="medium"/>
      <bottom/>
    </border>
    <border>
      <left style="medium"/>
      <right style="thin"/>
      <top/>
      <bottom/>
    </border>
    <border>
      <left style="medium"/>
      <right style="thin"/>
      <top/>
      <bottom style="medium"/>
    </border>
    <border>
      <left style="thin"/>
      <right/>
      <top style="medium"/>
      <bottom/>
    </border>
    <border>
      <left style="thin"/>
      <right/>
      <top/>
      <bottom style="medium"/>
    </border>
    <border>
      <left style="double"/>
      <right style="thin"/>
      <top style="thin"/>
      <bottom/>
    </border>
    <border>
      <left style="double"/>
      <right style="thin"/>
      <top/>
      <bottom/>
    </border>
    <border>
      <left style="double"/>
      <right style="thin"/>
      <top/>
      <bottom style="medium"/>
    </border>
    <border>
      <left/>
      <right style="dotted"/>
      <top style="thin"/>
      <bottom style="medium"/>
    </border>
    <border>
      <left style="double"/>
      <right/>
      <top style="medium"/>
      <bottom/>
    </border>
    <border>
      <left/>
      <right style="double"/>
      <top style="medium"/>
      <bottom/>
    </border>
    <border>
      <left style="double"/>
      <right/>
      <top/>
      <bottom/>
    </border>
    <border>
      <left/>
      <right style="double"/>
      <top/>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uble"/>
      <top style="medium"/>
      <bottom/>
    </border>
    <border>
      <left style="double">
        <color theme="1"/>
      </left>
      <right/>
      <top style="medium"/>
      <bottom/>
    </border>
    <border>
      <left/>
      <right style="double">
        <color theme="1"/>
      </right>
      <top style="medium"/>
      <bottom/>
    </border>
    <border>
      <left style="double">
        <color theme="1"/>
      </left>
      <right/>
      <top style="thin">
        <color rgb="FF002060"/>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63">
    <xf numFmtId="0" fontId="0" fillId="0" borderId="0" xfId="0" applyFont="1" applyAlignment="1">
      <alignment vertical="center"/>
    </xf>
    <xf numFmtId="0" fontId="63" fillId="0" borderId="0" xfId="0" applyFont="1" applyAlignment="1">
      <alignment vertical="center"/>
    </xf>
    <xf numFmtId="0" fontId="64" fillId="0" borderId="0" xfId="0" applyFont="1" applyBorder="1" applyAlignment="1">
      <alignment vertical="center"/>
    </xf>
    <xf numFmtId="0" fontId="0" fillId="0" borderId="0" xfId="0" applyBorder="1" applyAlignment="1">
      <alignment vertical="center"/>
    </xf>
    <xf numFmtId="0" fontId="65" fillId="0" borderId="0" xfId="0" applyFont="1" applyAlignment="1">
      <alignment vertical="center"/>
    </xf>
    <xf numFmtId="0" fontId="53" fillId="0" borderId="0" xfId="0" applyFont="1" applyAlignment="1">
      <alignment vertical="center"/>
    </xf>
    <xf numFmtId="0" fontId="66" fillId="0" borderId="0" xfId="0" applyFont="1" applyAlignment="1">
      <alignment vertical="center"/>
    </xf>
    <xf numFmtId="0" fontId="57"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Fill="1" applyBorder="1" applyAlignment="1">
      <alignment horizontal="center" vertical="center"/>
    </xf>
    <xf numFmtId="0" fontId="67" fillId="0" borderId="0" xfId="0" applyFont="1" applyBorder="1" applyAlignment="1">
      <alignment horizontal="center" vertical="center"/>
    </xf>
    <xf numFmtId="0" fontId="66" fillId="0" borderId="0" xfId="0" applyFont="1" applyAlignment="1">
      <alignment horizontal="left" vertical="top"/>
    </xf>
    <xf numFmtId="0" fontId="49" fillId="0" borderId="0" xfId="43" applyAlignment="1" applyProtection="1">
      <alignment vertical="center"/>
      <protection/>
    </xf>
    <xf numFmtId="0" fontId="0" fillId="0" borderId="0" xfId="0" applyFill="1" applyAlignment="1">
      <alignment vertical="center"/>
    </xf>
    <xf numFmtId="0" fontId="0" fillId="0" borderId="0" xfId="0" applyAlignment="1" applyProtection="1">
      <alignment vertical="center"/>
      <protection/>
    </xf>
    <xf numFmtId="0" fontId="63" fillId="0" borderId="0" xfId="0" applyFont="1" applyBorder="1" applyAlignment="1" applyProtection="1">
      <alignment horizontal="right" vertical="center"/>
      <protection/>
    </xf>
    <xf numFmtId="0" fontId="64" fillId="0" borderId="0" xfId="0" applyFont="1" applyBorder="1" applyAlignment="1" applyProtection="1">
      <alignment vertical="center"/>
      <protection/>
    </xf>
    <xf numFmtId="0" fontId="63" fillId="0" borderId="0" xfId="0" applyFont="1" applyAlignment="1" applyProtection="1">
      <alignment vertical="center"/>
      <protection/>
    </xf>
    <xf numFmtId="0" fontId="6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10" xfId="0" applyBorder="1" applyAlignment="1" applyProtection="1">
      <alignment vertical="center"/>
      <protection/>
    </xf>
    <xf numFmtId="0" fontId="0" fillId="0" borderId="10"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protection/>
    </xf>
    <xf numFmtId="0" fontId="0" fillId="0" borderId="0" xfId="0" applyBorder="1" applyAlignment="1" applyProtection="1">
      <alignment vertical="center" wrapText="1"/>
      <protection/>
    </xf>
    <xf numFmtId="0" fontId="0" fillId="0" borderId="13"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68" fillId="0" borderId="0" xfId="0" applyFont="1" applyAlignment="1" applyProtection="1">
      <alignment vertical="center"/>
      <protection/>
    </xf>
    <xf numFmtId="0" fontId="0" fillId="0" borderId="23" xfId="0" applyBorder="1" applyAlignment="1" applyProtection="1">
      <alignment vertical="center"/>
      <protection/>
    </xf>
    <xf numFmtId="0" fontId="66" fillId="0" borderId="0" xfId="0" applyFont="1" applyAlignment="1" applyProtection="1">
      <alignment vertical="center"/>
      <protection/>
    </xf>
    <xf numFmtId="0" fontId="0" fillId="0" borderId="18" xfId="0" applyBorder="1" applyAlignment="1" applyProtection="1">
      <alignment vertical="center"/>
      <protection/>
    </xf>
    <xf numFmtId="0" fontId="0" fillId="0" borderId="16" xfId="0" applyBorder="1" applyAlignment="1" applyProtection="1">
      <alignment vertical="center"/>
      <protection/>
    </xf>
    <xf numFmtId="0" fontId="0" fillId="0" borderId="24"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66" fillId="0" borderId="0" xfId="0" applyFont="1" applyAlignment="1">
      <alignment vertical="center"/>
    </xf>
    <xf numFmtId="181" fontId="69" fillId="0" borderId="13" xfId="0" applyNumberFormat="1" applyFont="1" applyFill="1" applyBorder="1" applyAlignment="1" applyProtection="1">
      <alignment vertical="center"/>
      <protection/>
    </xf>
    <xf numFmtId="181" fontId="69" fillId="0" borderId="18" xfId="0" applyNumberFormat="1" applyFont="1" applyFill="1" applyBorder="1" applyAlignment="1" applyProtection="1">
      <alignment vertical="center"/>
      <protection/>
    </xf>
    <xf numFmtId="179" fontId="0" fillId="0" borderId="21" xfId="0" applyNumberFormat="1" applyBorder="1" applyAlignment="1" applyProtection="1">
      <alignment vertical="center"/>
      <protection/>
    </xf>
    <xf numFmtId="179" fontId="0" fillId="0" borderId="18" xfId="0" applyNumberFormat="1" applyBorder="1" applyAlignment="1" applyProtection="1">
      <alignment vertical="center"/>
      <protection/>
    </xf>
    <xf numFmtId="176" fontId="57" fillId="33" borderId="26" xfId="0" applyNumberFormat="1" applyFont="1" applyFill="1" applyBorder="1" applyAlignment="1" applyProtection="1">
      <alignment horizontal="center" vertical="center"/>
      <protection/>
    </xf>
    <xf numFmtId="180" fontId="0" fillId="28" borderId="27" xfId="0" applyNumberFormat="1" applyFill="1" applyBorder="1" applyAlignment="1" applyProtection="1">
      <alignment horizontal="center" vertical="center"/>
      <protection/>
    </xf>
    <xf numFmtId="180" fontId="57" fillId="33" borderId="14" xfId="0" applyNumberFormat="1" applyFont="1" applyFill="1" applyBorder="1" applyAlignment="1" applyProtection="1">
      <alignment horizontal="center" vertical="center"/>
      <protection/>
    </xf>
    <xf numFmtId="176" fontId="57" fillId="33" borderId="28" xfId="0" applyNumberFormat="1" applyFont="1" applyFill="1" applyBorder="1" applyAlignment="1" applyProtection="1">
      <alignment horizontal="center" vertical="center"/>
      <protection/>
    </xf>
    <xf numFmtId="180" fontId="0" fillId="28" borderId="29" xfId="0" applyNumberFormat="1" applyFill="1" applyBorder="1" applyAlignment="1" applyProtection="1">
      <alignment horizontal="center" vertical="center"/>
      <protection/>
    </xf>
    <xf numFmtId="180" fontId="57" fillId="33" borderId="30" xfId="0" applyNumberFormat="1" applyFont="1" applyFill="1" applyBorder="1" applyAlignment="1" applyProtection="1">
      <alignment horizontal="center" vertical="center"/>
      <protection/>
    </xf>
    <xf numFmtId="176" fontId="57" fillId="33" borderId="31" xfId="0" applyNumberFormat="1" applyFont="1" applyFill="1" applyBorder="1" applyAlignment="1" applyProtection="1">
      <alignment horizontal="center" vertical="center"/>
      <protection/>
    </xf>
    <xf numFmtId="180" fontId="0" fillId="28" borderId="32" xfId="0" applyNumberFormat="1" applyFill="1" applyBorder="1" applyAlignment="1" applyProtection="1">
      <alignment horizontal="center" vertical="center"/>
      <protection/>
    </xf>
    <xf numFmtId="180" fontId="57" fillId="33" borderId="33" xfId="0" applyNumberFormat="1" applyFont="1" applyFill="1" applyBorder="1" applyAlignment="1" applyProtection="1">
      <alignment horizontal="center" vertical="center"/>
      <protection/>
    </xf>
    <xf numFmtId="176" fontId="0" fillId="33" borderId="34" xfId="0" applyNumberFormat="1" applyFill="1" applyBorder="1" applyAlignment="1" applyProtection="1">
      <alignment horizontal="center" vertical="center"/>
      <protection/>
    </xf>
    <xf numFmtId="176" fontId="0" fillId="33" borderId="35" xfId="0" applyNumberFormat="1" applyFill="1" applyBorder="1" applyAlignment="1" applyProtection="1">
      <alignment horizontal="center" vertical="center"/>
      <protection/>
    </xf>
    <xf numFmtId="0" fontId="0" fillId="0" borderId="0" xfId="0" applyBorder="1" applyAlignment="1" applyProtection="1">
      <alignment vertical="center"/>
      <protection/>
    </xf>
    <xf numFmtId="0" fontId="63" fillId="0" borderId="0" xfId="0" applyNumberFormat="1" applyFont="1" applyBorder="1" applyAlignment="1" applyProtection="1">
      <alignment vertical="center"/>
      <protection/>
    </xf>
    <xf numFmtId="0" fontId="63" fillId="0" borderId="0" xfId="0" applyFont="1" applyBorder="1" applyAlignment="1" applyProtection="1">
      <alignment vertical="center"/>
      <protection/>
    </xf>
    <xf numFmtId="0" fontId="64" fillId="0" borderId="0" xfId="0" applyFont="1" applyBorder="1" applyAlignment="1" applyProtection="1">
      <alignment horizontal="right" vertical="center"/>
      <protection/>
    </xf>
    <xf numFmtId="0" fontId="66" fillId="0" borderId="36" xfId="0" applyFont="1" applyBorder="1" applyAlignment="1" applyProtection="1">
      <alignment vertical="center" wrapText="1"/>
      <protection/>
    </xf>
    <xf numFmtId="0" fontId="66" fillId="0" borderId="37" xfId="0" applyFont="1" applyBorder="1" applyAlignment="1" applyProtection="1">
      <alignment horizontal="center" vertical="center" wrapText="1"/>
      <protection/>
    </xf>
    <xf numFmtId="0" fontId="66" fillId="0" borderId="38" xfId="0" applyFont="1" applyBorder="1" applyAlignment="1" applyProtection="1">
      <alignment horizontal="center" vertical="center" wrapText="1"/>
      <protection/>
    </xf>
    <xf numFmtId="0" fontId="66" fillId="0" borderId="39" xfId="0" applyFont="1" applyBorder="1" applyAlignment="1" applyProtection="1">
      <alignment horizontal="center" vertical="center" wrapText="1"/>
      <protection/>
    </xf>
    <xf numFmtId="0" fontId="66" fillId="0" borderId="40" xfId="0" applyFont="1" applyFill="1" applyBorder="1" applyAlignment="1" applyProtection="1">
      <alignment horizontal="center" vertical="center"/>
      <protection locked="0"/>
    </xf>
    <xf numFmtId="0" fontId="66" fillId="0" borderId="25" xfId="0" applyFont="1" applyFill="1" applyBorder="1" applyAlignment="1" applyProtection="1">
      <alignment horizontal="center" vertical="center"/>
      <protection locked="0"/>
    </xf>
    <xf numFmtId="0" fontId="66" fillId="0" borderId="41" xfId="0" applyFont="1" applyFill="1" applyBorder="1" applyAlignment="1" applyProtection="1">
      <alignment horizontal="center" vertical="center"/>
      <protection locked="0"/>
    </xf>
    <xf numFmtId="0" fontId="0" fillId="0" borderId="19" xfId="0" applyFill="1" applyBorder="1" applyAlignment="1" applyProtection="1">
      <alignment horizontal="right" vertical="center"/>
      <protection/>
    </xf>
    <xf numFmtId="0" fontId="70" fillId="0" borderId="0" xfId="0" applyFont="1" applyAlignment="1">
      <alignment vertical="center"/>
    </xf>
    <xf numFmtId="0" fontId="69" fillId="0" borderId="0" xfId="0" applyFont="1" applyAlignment="1">
      <alignment vertical="center"/>
    </xf>
    <xf numFmtId="0" fontId="69" fillId="0" borderId="0" xfId="0" applyFont="1" applyAlignment="1">
      <alignment vertical="center"/>
    </xf>
    <xf numFmtId="0" fontId="0" fillId="0" borderId="0" xfId="0" applyFill="1" applyBorder="1" applyAlignment="1">
      <alignment vertical="center"/>
    </xf>
    <xf numFmtId="176" fontId="0" fillId="0" borderId="0" xfId="0" applyNumberFormat="1" applyAlignment="1" applyProtection="1">
      <alignment vertical="center"/>
      <protection/>
    </xf>
    <xf numFmtId="0" fontId="68" fillId="0" borderId="0" xfId="0" applyFont="1" applyAlignment="1" applyProtection="1">
      <alignment vertical="center"/>
      <protection/>
    </xf>
    <xf numFmtId="177" fontId="0" fillId="0" borderId="42" xfId="0" applyNumberFormat="1" applyBorder="1" applyAlignment="1" applyProtection="1">
      <alignment vertical="center"/>
      <protection/>
    </xf>
    <xf numFmtId="177" fontId="0" fillId="0" borderId="23" xfId="0" applyNumberFormat="1" applyBorder="1" applyAlignment="1" applyProtection="1">
      <alignment vertical="center"/>
      <protection/>
    </xf>
    <xf numFmtId="177" fontId="0" fillId="0" borderId="43" xfId="0" applyNumberFormat="1" applyBorder="1" applyAlignment="1" applyProtection="1">
      <alignment vertical="center"/>
      <protection/>
    </xf>
    <xf numFmtId="177" fontId="0" fillId="0" borderId="44" xfId="0" applyNumberFormat="1" applyBorder="1" applyAlignment="1" applyProtection="1">
      <alignment vertical="center"/>
      <protection/>
    </xf>
    <xf numFmtId="177" fontId="0" fillId="0" borderId="45" xfId="0" applyNumberFormat="1" applyBorder="1" applyAlignment="1" applyProtection="1">
      <alignment vertical="center"/>
      <protection/>
    </xf>
    <xf numFmtId="177" fontId="0" fillId="0" borderId="21" xfId="0" applyNumberFormat="1" applyBorder="1" applyAlignment="1" applyProtection="1">
      <alignment vertical="center"/>
      <protection/>
    </xf>
    <xf numFmtId="177" fontId="0" fillId="0" borderId="22" xfId="0" applyNumberFormat="1" applyBorder="1" applyAlignment="1" applyProtection="1">
      <alignment vertical="center"/>
      <protection/>
    </xf>
    <xf numFmtId="177" fontId="0" fillId="0" borderId="20" xfId="0" applyNumberFormat="1" applyBorder="1" applyAlignment="1" applyProtection="1">
      <alignment vertical="center"/>
      <protection/>
    </xf>
    <xf numFmtId="177" fontId="0" fillId="0" borderId="46" xfId="0" applyNumberFormat="1" applyBorder="1" applyAlignment="1" applyProtection="1">
      <alignment vertical="center"/>
      <protection/>
    </xf>
    <xf numFmtId="177" fontId="0" fillId="0" borderId="47" xfId="0" applyNumberFormat="1" applyBorder="1" applyAlignment="1" applyProtection="1">
      <alignment vertical="center"/>
      <protection/>
    </xf>
    <xf numFmtId="177" fontId="0" fillId="0" borderId="19" xfId="0" applyNumberFormat="1" applyBorder="1" applyAlignment="1" applyProtection="1">
      <alignment vertical="center"/>
      <protection/>
    </xf>
    <xf numFmtId="177" fontId="0" fillId="0" borderId="17" xfId="0" applyNumberFormat="1" applyBorder="1" applyAlignment="1" applyProtection="1">
      <alignment vertical="center"/>
      <protection/>
    </xf>
    <xf numFmtId="177" fontId="0" fillId="0" borderId="16" xfId="0" applyNumberFormat="1" applyBorder="1" applyAlignment="1" applyProtection="1">
      <alignment vertical="center"/>
      <protection/>
    </xf>
    <xf numFmtId="177" fontId="0" fillId="0" borderId="48" xfId="0" applyNumberFormat="1" applyBorder="1" applyAlignment="1" applyProtection="1">
      <alignment vertical="center"/>
      <protection/>
    </xf>
    <xf numFmtId="177" fontId="0" fillId="0" borderId="18" xfId="0" applyNumberFormat="1" applyBorder="1" applyAlignment="1" applyProtection="1">
      <alignment vertical="center"/>
      <protection/>
    </xf>
    <xf numFmtId="0" fontId="0" fillId="0" borderId="25" xfId="0" applyBorder="1" applyAlignment="1">
      <alignment vertical="center"/>
    </xf>
    <xf numFmtId="0" fontId="53" fillId="0" borderId="0" xfId="0" applyFont="1" applyBorder="1" applyAlignment="1">
      <alignment vertical="center"/>
    </xf>
    <xf numFmtId="0" fontId="0" fillId="0" borderId="0" xfId="0" applyFill="1" applyAlignment="1">
      <alignment vertical="center" wrapText="1"/>
    </xf>
    <xf numFmtId="177" fontId="0" fillId="0" borderId="0" xfId="42" applyNumberFormat="1" applyFont="1" applyFill="1" applyBorder="1" applyAlignment="1">
      <alignment vertical="center"/>
    </xf>
    <xf numFmtId="0" fontId="71" fillId="0" borderId="0" xfId="0" applyFont="1" applyFill="1" applyBorder="1" applyAlignment="1">
      <alignment vertical="center"/>
    </xf>
    <xf numFmtId="0" fontId="67" fillId="0" borderId="0" xfId="0" applyFont="1" applyFill="1" applyBorder="1" applyAlignment="1">
      <alignment vertical="center"/>
    </xf>
    <xf numFmtId="0" fontId="72" fillId="0" borderId="0" xfId="0" applyFont="1" applyFill="1" applyBorder="1" applyAlignment="1">
      <alignment vertical="center" wrapText="1"/>
    </xf>
    <xf numFmtId="0" fontId="0" fillId="0" borderId="0" xfId="0" applyBorder="1" applyAlignment="1">
      <alignment vertical="center"/>
    </xf>
    <xf numFmtId="0" fontId="64" fillId="0" borderId="0" xfId="0" applyFont="1" applyBorder="1" applyAlignment="1">
      <alignment vertical="center"/>
    </xf>
    <xf numFmtId="0" fontId="73" fillId="0" borderId="25" xfId="0" applyFont="1" applyFill="1" applyBorder="1" applyAlignment="1">
      <alignment vertical="center"/>
    </xf>
    <xf numFmtId="0" fontId="73" fillId="0" borderId="49" xfId="0" applyFont="1" applyFill="1" applyBorder="1" applyAlignment="1">
      <alignment vertical="center"/>
    </xf>
    <xf numFmtId="38" fontId="74" fillId="0" borderId="25" xfId="49" applyNumberFormat="1" applyFont="1" applyFill="1" applyBorder="1" applyAlignment="1">
      <alignment vertical="center"/>
    </xf>
    <xf numFmtId="0" fontId="0" fillId="0" borderId="25" xfId="0" applyBorder="1" applyAlignment="1">
      <alignment vertical="center"/>
    </xf>
    <xf numFmtId="0" fontId="0" fillId="0" borderId="50" xfId="0" applyBorder="1" applyAlignment="1">
      <alignment vertical="center" wrapText="1"/>
    </xf>
    <xf numFmtId="0" fontId="0" fillId="0" borderId="51" xfId="0" applyBorder="1" applyAlignment="1">
      <alignment vertical="center" wrapText="1"/>
    </xf>
    <xf numFmtId="0" fontId="0" fillId="0" borderId="51" xfId="0" applyBorder="1" applyAlignment="1">
      <alignment vertical="center"/>
    </xf>
    <xf numFmtId="38" fontId="73" fillId="0" borderId="24" xfId="49" applyNumberFormat="1" applyFont="1" applyFill="1" applyBorder="1" applyAlignment="1">
      <alignment vertical="center"/>
    </xf>
    <xf numFmtId="0" fontId="0" fillId="0" borderId="30" xfId="0" applyBorder="1" applyAlignment="1">
      <alignment vertical="center"/>
    </xf>
    <xf numFmtId="0" fontId="0" fillId="13" borderId="52" xfId="0" applyFill="1" applyBorder="1" applyAlignment="1">
      <alignment vertical="center"/>
    </xf>
    <xf numFmtId="0" fontId="57" fillId="13" borderId="52" xfId="0" applyFont="1" applyFill="1" applyBorder="1" applyAlignment="1">
      <alignment vertical="center"/>
    </xf>
    <xf numFmtId="178" fontId="75" fillId="13" borderId="52" xfId="0" applyNumberFormat="1" applyFont="1" applyFill="1" applyBorder="1" applyAlignment="1">
      <alignment vertical="center"/>
    </xf>
    <xf numFmtId="178" fontId="75" fillId="13" borderId="53" xfId="0" applyNumberFormat="1" applyFont="1" applyFill="1" applyBorder="1" applyAlignment="1">
      <alignment vertical="center"/>
    </xf>
    <xf numFmtId="0" fontId="0" fillId="13" borderId="54" xfId="0" applyFill="1" applyBorder="1" applyAlignment="1">
      <alignment vertical="center"/>
    </xf>
    <xf numFmtId="0" fontId="75" fillId="13" borderId="15" xfId="0" applyFont="1" applyFill="1" applyBorder="1" applyAlignment="1">
      <alignment vertical="center"/>
    </xf>
    <xf numFmtId="183" fontId="73" fillId="0" borderId="12" xfId="49" applyNumberFormat="1" applyFont="1" applyFill="1" applyBorder="1" applyAlignment="1">
      <alignment vertical="center"/>
    </xf>
    <xf numFmtId="183" fontId="74" fillId="0" borderId="0" xfId="49" applyNumberFormat="1" applyFont="1" applyFill="1" applyBorder="1" applyAlignment="1">
      <alignment vertical="center"/>
    </xf>
    <xf numFmtId="183" fontId="74" fillId="0" borderId="51" xfId="49" applyNumberFormat="1" applyFont="1" applyFill="1" applyBorder="1" applyAlignment="1">
      <alignment vertical="center"/>
    </xf>
    <xf numFmtId="0" fontId="73" fillId="0" borderId="51" xfId="0" applyFont="1" applyFill="1" applyBorder="1" applyAlignment="1">
      <alignment vertical="center"/>
    </xf>
    <xf numFmtId="0" fontId="63" fillId="0" borderId="0" xfId="0" applyFont="1" applyBorder="1" applyAlignment="1">
      <alignment vertical="center"/>
    </xf>
    <xf numFmtId="0" fontId="71" fillId="0" borderId="50" xfId="0" applyFont="1" applyBorder="1" applyAlignment="1">
      <alignment vertical="center"/>
    </xf>
    <xf numFmtId="0" fontId="76" fillId="34" borderId="55" xfId="0" applyFont="1" applyFill="1" applyBorder="1" applyAlignment="1" applyProtection="1">
      <alignment horizontal="center" vertical="center"/>
      <protection locked="0"/>
    </xf>
    <xf numFmtId="0" fontId="66" fillId="34" borderId="56" xfId="0" applyFont="1" applyFill="1" applyBorder="1" applyAlignment="1" applyProtection="1">
      <alignment horizontal="center" vertical="center"/>
      <protection locked="0"/>
    </xf>
    <xf numFmtId="0" fontId="76" fillId="34" borderId="57" xfId="0" applyFont="1" applyFill="1" applyBorder="1" applyAlignment="1" applyProtection="1">
      <alignment horizontal="center" vertical="center"/>
      <protection locked="0"/>
    </xf>
    <xf numFmtId="0" fontId="66" fillId="34" borderId="58" xfId="0" applyFont="1" applyFill="1" applyBorder="1" applyAlignment="1" applyProtection="1">
      <alignment horizontal="center" vertical="center"/>
      <protection locked="0"/>
    </xf>
    <xf numFmtId="0" fontId="76" fillId="34" borderId="59" xfId="0" applyFont="1" applyFill="1" applyBorder="1" applyAlignment="1" applyProtection="1">
      <alignment horizontal="center" vertical="center"/>
      <protection locked="0"/>
    </xf>
    <xf numFmtId="0" fontId="66" fillId="34" borderId="60" xfId="0" applyFont="1" applyFill="1" applyBorder="1" applyAlignment="1" applyProtection="1">
      <alignment horizontal="center" vertical="center"/>
      <protection locked="0"/>
    </xf>
    <xf numFmtId="0" fontId="66" fillId="34" borderId="61" xfId="0" applyFont="1" applyFill="1" applyBorder="1" applyAlignment="1" applyProtection="1">
      <alignment horizontal="center" vertical="center"/>
      <protection locked="0"/>
    </xf>
    <xf numFmtId="0" fontId="66" fillId="34" borderId="62" xfId="0" applyFont="1" applyFill="1" applyBorder="1" applyAlignment="1" applyProtection="1">
      <alignment horizontal="center" vertical="center"/>
      <protection locked="0"/>
    </xf>
    <xf numFmtId="0" fontId="66" fillId="34" borderId="63" xfId="0" applyFont="1" applyFill="1" applyBorder="1" applyAlignment="1" applyProtection="1">
      <alignment horizontal="center" vertical="center"/>
      <protection locked="0"/>
    </xf>
    <xf numFmtId="0" fontId="66" fillId="34" borderId="64" xfId="0" applyFont="1" applyFill="1" applyBorder="1" applyAlignment="1" applyProtection="1">
      <alignment horizontal="center" vertical="center"/>
      <protection locked="0"/>
    </xf>
    <xf numFmtId="0" fontId="66" fillId="34" borderId="65" xfId="0" applyFont="1" applyFill="1" applyBorder="1" applyAlignment="1" applyProtection="1">
      <alignment horizontal="center" vertical="center"/>
      <protection locked="0"/>
    </xf>
    <xf numFmtId="0" fontId="66" fillId="34" borderId="66" xfId="0" applyFont="1" applyFill="1" applyBorder="1" applyAlignment="1" applyProtection="1">
      <alignment horizontal="center" vertical="center"/>
      <protection locked="0"/>
    </xf>
    <xf numFmtId="0" fontId="66" fillId="34" borderId="67" xfId="0" applyFont="1" applyFill="1" applyBorder="1" applyAlignment="1" applyProtection="1">
      <alignment horizontal="center" vertical="center"/>
      <protection locked="0"/>
    </xf>
    <xf numFmtId="0" fontId="66" fillId="34" borderId="68" xfId="0" applyFont="1" applyFill="1" applyBorder="1" applyAlignment="1" applyProtection="1">
      <alignment horizontal="center" vertical="center"/>
      <protection locked="0"/>
    </xf>
    <xf numFmtId="0" fontId="66" fillId="34" borderId="69" xfId="0" applyFont="1" applyFill="1" applyBorder="1" applyAlignment="1" applyProtection="1">
      <alignment horizontal="center" vertical="center"/>
      <protection locked="0"/>
    </xf>
    <xf numFmtId="0" fontId="66" fillId="34" borderId="70" xfId="0" applyFont="1" applyFill="1" applyBorder="1" applyAlignment="1" applyProtection="1">
      <alignment horizontal="center" vertical="center"/>
      <protection locked="0"/>
    </xf>
    <xf numFmtId="0" fontId="66" fillId="34" borderId="71" xfId="0" applyFont="1" applyFill="1" applyBorder="1" applyAlignment="1" applyProtection="1">
      <alignment horizontal="center" vertical="center"/>
      <protection locked="0"/>
    </xf>
    <xf numFmtId="0" fontId="66" fillId="34" borderId="72" xfId="0" applyFont="1" applyFill="1" applyBorder="1" applyAlignment="1" applyProtection="1">
      <alignment horizontal="center" vertical="center"/>
      <protection locked="0"/>
    </xf>
    <xf numFmtId="0" fontId="76" fillId="34" borderId="73" xfId="0" applyFont="1" applyFill="1" applyBorder="1" applyAlignment="1" applyProtection="1">
      <alignment horizontal="center" vertical="center"/>
      <protection locked="0"/>
    </xf>
    <xf numFmtId="0" fontId="66" fillId="34" borderId="74" xfId="0" applyFont="1" applyFill="1" applyBorder="1" applyAlignment="1" applyProtection="1">
      <alignment horizontal="center" vertical="center"/>
      <protection locked="0"/>
    </xf>
    <xf numFmtId="0" fontId="76" fillId="34" borderId="75" xfId="0" applyFont="1" applyFill="1" applyBorder="1" applyAlignment="1" applyProtection="1">
      <alignment horizontal="center" vertical="center"/>
      <protection locked="0"/>
    </xf>
    <xf numFmtId="0" fontId="66" fillId="34" borderId="76" xfId="0" applyFont="1" applyFill="1" applyBorder="1" applyAlignment="1" applyProtection="1">
      <alignment horizontal="center" vertical="center"/>
      <protection locked="0"/>
    </xf>
    <xf numFmtId="0" fontId="76" fillId="34" borderId="77" xfId="0" applyFont="1" applyFill="1" applyBorder="1" applyAlignment="1" applyProtection="1">
      <alignment horizontal="center" vertical="center"/>
      <protection locked="0"/>
    </xf>
    <xf numFmtId="0" fontId="66" fillId="34" borderId="38" xfId="0" applyFont="1" applyFill="1" applyBorder="1" applyAlignment="1" applyProtection="1">
      <alignment horizontal="center" vertical="center"/>
      <protection locked="0"/>
    </xf>
    <xf numFmtId="0" fontId="0" fillId="34" borderId="78" xfId="0" applyFill="1" applyBorder="1" applyAlignment="1" applyProtection="1">
      <alignment horizontal="center" vertical="center"/>
      <protection locked="0"/>
    </xf>
    <xf numFmtId="0" fontId="66" fillId="34" borderId="79" xfId="0" applyFont="1" applyFill="1" applyBorder="1" applyAlignment="1" applyProtection="1">
      <alignment horizontal="center" vertical="center"/>
      <protection locked="0"/>
    </xf>
    <xf numFmtId="0" fontId="0" fillId="34" borderId="80" xfId="0" applyFill="1" applyBorder="1" applyAlignment="1" applyProtection="1">
      <alignment horizontal="center" vertical="center"/>
      <protection locked="0"/>
    </xf>
    <xf numFmtId="0" fontId="66" fillId="34" borderId="81" xfId="0" applyFont="1" applyFill="1" applyBorder="1" applyAlignment="1" applyProtection="1">
      <alignment horizontal="center" vertical="center"/>
      <protection locked="0"/>
    </xf>
    <xf numFmtId="0" fontId="0" fillId="34" borderId="82" xfId="0" applyFill="1" applyBorder="1" applyAlignment="1" applyProtection="1">
      <alignment horizontal="center" vertical="center"/>
      <protection locked="0"/>
    </xf>
    <xf numFmtId="0" fontId="66" fillId="34" borderId="83" xfId="0" applyFont="1" applyFill="1" applyBorder="1" applyAlignment="1" applyProtection="1">
      <alignment horizontal="center" vertical="center"/>
      <protection locked="0"/>
    </xf>
    <xf numFmtId="0" fontId="64" fillId="34" borderId="84" xfId="0" applyFont="1" applyFill="1" applyBorder="1" applyAlignment="1" applyProtection="1">
      <alignment vertical="center"/>
      <protection locked="0"/>
    </xf>
    <xf numFmtId="0" fontId="64" fillId="0" borderId="0" xfId="0" applyFont="1" applyAlignment="1" applyProtection="1">
      <alignment vertical="center"/>
      <protection/>
    </xf>
    <xf numFmtId="0" fontId="67" fillId="34" borderId="84" xfId="0" applyFont="1" applyFill="1" applyBorder="1" applyAlignment="1" applyProtection="1">
      <alignment horizontal="center" vertical="center"/>
      <protection locked="0"/>
    </xf>
    <xf numFmtId="0" fontId="57" fillId="34" borderId="84" xfId="0" applyFont="1" applyFill="1" applyBorder="1" applyAlignment="1" applyProtection="1">
      <alignment vertical="center"/>
      <protection locked="0"/>
    </xf>
    <xf numFmtId="0" fontId="64" fillId="0" borderId="0" xfId="0" applyFont="1" applyBorder="1" applyAlignment="1" applyProtection="1">
      <alignment horizontal="center" vertical="center"/>
      <protection/>
    </xf>
    <xf numFmtId="0" fontId="64" fillId="0" borderId="0" xfId="0" applyFont="1" applyBorder="1" applyAlignment="1" applyProtection="1">
      <alignment horizontal="center" vertical="center"/>
      <protection/>
    </xf>
    <xf numFmtId="0" fontId="57" fillId="0" borderId="0" xfId="0" applyFont="1" applyAlignment="1">
      <alignment vertical="center"/>
    </xf>
    <xf numFmtId="0" fontId="77" fillId="0" borderId="0" xfId="0" applyFont="1" applyAlignment="1" applyProtection="1">
      <alignment horizontal="left" vertical="center"/>
      <protection/>
    </xf>
    <xf numFmtId="49" fontId="64" fillId="0" borderId="0" xfId="0" applyNumberFormat="1" applyFont="1" applyFill="1" applyBorder="1" applyAlignment="1" applyProtection="1">
      <alignment horizontal="center" vertical="center"/>
      <protection/>
    </xf>
    <xf numFmtId="0" fontId="64" fillId="0" borderId="0" xfId="0" applyFont="1" applyFill="1" applyBorder="1" applyAlignment="1" applyProtection="1">
      <alignment vertical="center"/>
      <protection/>
    </xf>
    <xf numFmtId="0" fontId="64" fillId="0" borderId="0" xfId="0" applyFont="1" applyBorder="1" applyAlignment="1" applyProtection="1">
      <alignment horizontal="center" vertical="center" textRotation="255"/>
      <protection/>
    </xf>
    <xf numFmtId="0" fontId="64" fillId="0" borderId="0" xfId="0" applyFont="1" applyFill="1" applyBorder="1" applyAlignment="1" applyProtection="1">
      <alignment horizontal="center" vertical="center"/>
      <protection/>
    </xf>
    <xf numFmtId="0" fontId="64" fillId="0" borderId="0" xfId="0" applyFont="1" applyBorder="1" applyAlignment="1" applyProtection="1">
      <alignment vertical="center"/>
      <protection/>
    </xf>
    <xf numFmtId="0" fontId="0" fillId="0" borderId="0" xfId="0" applyBorder="1" applyAlignment="1" applyProtection="1">
      <alignment vertical="center"/>
      <protection/>
    </xf>
    <xf numFmtId="0" fontId="67" fillId="0" borderId="0" xfId="0" applyFont="1" applyBorder="1" applyAlignment="1" applyProtection="1">
      <alignment horizontal="left" vertical="center"/>
      <protection/>
    </xf>
    <xf numFmtId="0" fontId="67" fillId="0" borderId="0" xfId="0" applyFont="1" applyAlignment="1" applyProtection="1">
      <alignment vertical="center"/>
      <protection/>
    </xf>
    <xf numFmtId="0" fontId="78" fillId="0" borderId="0" xfId="0" applyFont="1" applyAlignment="1" applyProtection="1">
      <alignment horizontal="right" vertical="center"/>
      <protection/>
    </xf>
    <xf numFmtId="0" fontId="78" fillId="0" borderId="0" xfId="0" applyFont="1" applyAlignment="1" applyProtection="1">
      <alignment vertical="center"/>
      <protection/>
    </xf>
    <xf numFmtId="176" fontId="67" fillId="28" borderId="84"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176" fontId="67" fillId="28" borderId="84" xfId="0" applyNumberFormat="1" applyFont="1" applyFill="1" applyBorder="1" applyAlignment="1" applyProtection="1">
      <alignment vertical="center"/>
      <protection/>
    </xf>
    <xf numFmtId="0" fontId="66" fillId="0" borderId="0" xfId="0" applyFont="1" applyFill="1" applyBorder="1" applyAlignment="1" applyProtection="1">
      <alignment/>
      <protection/>
    </xf>
    <xf numFmtId="0" fontId="67" fillId="0" borderId="0" xfId="0" applyFont="1" applyBorder="1" applyAlignment="1" applyProtection="1">
      <alignment vertical="center"/>
      <protection/>
    </xf>
    <xf numFmtId="0" fontId="57" fillId="0" borderId="0" xfId="0" applyFont="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57" fillId="0" borderId="0" xfId="0" applyFont="1" applyFill="1" applyBorder="1" applyAlignment="1" applyProtection="1">
      <alignment vertical="center" wrapText="1"/>
      <protection/>
    </xf>
    <xf numFmtId="0" fontId="0" fillId="0" borderId="0" xfId="0" applyFill="1" applyBorder="1" applyAlignment="1" applyProtection="1">
      <alignment horizontal="left" vertical="top" wrapText="1"/>
      <protection/>
    </xf>
    <xf numFmtId="0" fontId="66" fillId="0" borderId="0" xfId="0" applyFont="1" applyAlignment="1" applyProtection="1">
      <alignment/>
      <protection/>
    </xf>
    <xf numFmtId="0" fontId="77" fillId="0" borderId="0" xfId="0" applyFont="1" applyAlignment="1" applyProtection="1">
      <alignment horizontal="left" vertical="center"/>
      <protection/>
    </xf>
    <xf numFmtId="0" fontId="77" fillId="0" borderId="0" xfId="0" applyFont="1" applyAlignment="1" applyProtection="1">
      <alignment horizontal="left" vertical="top"/>
      <protection/>
    </xf>
    <xf numFmtId="0" fontId="64" fillId="34" borderId="85" xfId="0" applyFont="1" applyFill="1" applyBorder="1" applyAlignment="1" applyProtection="1">
      <alignment horizontal="center" vertical="center"/>
      <protection locked="0"/>
    </xf>
    <xf numFmtId="0" fontId="64" fillId="34" borderId="86" xfId="0" applyFont="1" applyFill="1" applyBorder="1" applyAlignment="1" applyProtection="1">
      <alignment horizontal="center" vertical="center"/>
      <protection locked="0"/>
    </xf>
    <xf numFmtId="0" fontId="77" fillId="0" borderId="0" xfId="0" applyFont="1" applyAlignment="1" applyProtection="1">
      <alignment horizontal="left"/>
      <protection/>
    </xf>
    <xf numFmtId="0" fontId="64" fillId="0" borderId="12" xfId="0" applyFont="1" applyBorder="1" applyAlignment="1" applyProtection="1">
      <alignment horizontal="left" vertical="center"/>
      <protection/>
    </xf>
    <xf numFmtId="0" fontId="64" fillId="0" borderId="0" xfId="0" applyFont="1" applyAlignment="1" applyProtection="1">
      <alignment horizontal="left" vertical="center"/>
      <protection/>
    </xf>
    <xf numFmtId="0" fontId="64" fillId="0" borderId="87" xfId="0" applyFont="1" applyBorder="1" applyAlignment="1" applyProtection="1">
      <alignment horizontal="left" vertical="center"/>
      <protection/>
    </xf>
    <xf numFmtId="0" fontId="0" fillId="0" borderId="12" xfId="0" applyBorder="1" applyAlignment="1">
      <alignment horizontal="left" vertical="center"/>
    </xf>
    <xf numFmtId="0" fontId="0" fillId="0" borderId="0" xfId="0" applyBorder="1" applyAlignment="1">
      <alignment horizontal="left" vertical="center"/>
    </xf>
    <xf numFmtId="0" fontId="67" fillId="34" borderId="85" xfId="0" applyFont="1" applyFill="1" applyBorder="1" applyAlignment="1" applyProtection="1">
      <alignment horizontal="center" vertical="center"/>
      <protection locked="0"/>
    </xf>
    <xf numFmtId="0" fontId="67" fillId="34" borderId="86" xfId="0" applyFont="1" applyFill="1" applyBorder="1" applyAlignment="1" applyProtection="1">
      <alignment horizontal="center" vertical="center"/>
      <protection locked="0"/>
    </xf>
    <xf numFmtId="0" fontId="64" fillId="0" borderId="0" xfId="0" applyFont="1" applyBorder="1" applyAlignment="1">
      <alignment horizontal="center" vertical="center"/>
    </xf>
    <xf numFmtId="187" fontId="63" fillId="13" borderId="41" xfId="49" applyNumberFormat="1" applyFont="1" applyFill="1" applyBorder="1" applyAlignment="1">
      <alignment horizontal="center" vertical="center"/>
    </xf>
    <xf numFmtId="0" fontId="0" fillId="0" borderId="0" xfId="0" applyAlignment="1">
      <alignment horizontal="left" vertical="center" wrapText="1"/>
    </xf>
    <xf numFmtId="0" fontId="67" fillId="6" borderId="85" xfId="0" applyFont="1" applyFill="1" applyBorder="1" applyAlignment="1">
      <alignment horizontal="center" vertical="center"/>
    </xf>
    <xf numFmtId="0" fontId="67" fillId="6" borderId="88" xfId="0" applyFont="1" applyFill="1" applyBorder="1" applyAlignment="1">
      <alignment horizontal="center" vertical="center"/>
    </xf>
    <xf numFmtId="0" fontId="67" fillId="6" borderId="86" xfId="0" applyFont="1" applyFill="1" applyBorder="1" applyAlignment="1">
      <alignment horizontal="center" vertical="center"/>
    </xf>
    <xf numFmtId="0" fontId="71" fillId="0" borderId="20" xfId="0" applyFont="1" applyFill="1" applyBorder="1" applyAlignment="1">
      <alignment horizontal="center" vertical="center"/>
    </xf>
    <xf numFmtId="0" fontId="71" fillId="0" borderId="2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8" xfId="0" applyFont="1" applyFill="1" applyBorder="1" applyAlignment="1">
      <alignment horizontal="center" vertical="center"/>
    </xf>
    <xf numFmtId="176" fontId="71" fillId="0" borderId="21" xfId="0" applyNumberFormat="1" applyFont="1" applyFill="1" applyBorder="1" applyAlignment="1">
      <alignment horizontal="center" vertical="center" wrapText="1"/>
    </xf>
    <xf numFmtId="176" fontId="71" fillId="0" borderId="13" xfId="0" applyNumberFormat="1" applyFont="1" applyFill="1" applyBorder="1" applyAlignment="1">
      <alignment horizontal="center" vertical="center" wrapText="1"/>
    </xf>
    <xf numFmtId="176" fontId="71" fillId="0" borderId="18" xfId="0" applyNumberFormat="1" applyFont="1" applyFill="1" applyBorder="1" applyAlignment="1">
      <alignment horizontal="center" vertical="center" wrapText="1"/>
    </xf>
    <xf numFmtId="176" fontId="71" fillId="0" borderId="17" xfId="0" applyNumberFormat="1" applyFont="1" applyFill="1" applyBorder="1" applyAlignment="1">
      <alignment horizontal="center" vertical="center" wrapText="1"/>
    </xf>
    <xf numFmtId="0" fontId="71" fillId="0" borderId="14" xfId="0" applyFont="1" applyFill="1" applyBorder="1" applyAlignment="1">
      <alignment horizontal="center" vertical="center"/>
    </xf>
    <xf numFmtId="0" fontId="71" fillId="0" borderId="33" xfId="0" applyFont="1" applyFill="1" applyBorder="1" applyAlignment="1">
      <alignment horizontal="center" vertical="center"/>
    </xf>
    <xf numFmtId="176" fontId="73" fillId="0" borderId="43" xfId="0" applyNumberFormat="1" applyFont="1" applyFill="1" applyBorder="1" applyAlignment="1">
      <alignment horizontal="center" vertical="center"/>
    </xf>
    <xf numFmtId="176" fontId="73" fillId="0" borderId="10" xfId="0" applyNumberFormat="1" applyFont="1" applyFill="1" applyBorder="1" applyAlignment="1">
      <alignment horizontal="center" vertical="center"/>
    </xf>
    <xf numFmtId="178" fontId="57" fillId="0" borderId="43" xfId="42" applyNumberFormat="1" applyFont="1" applyBorder="1" applyAlignment="1">
      <alignment horizontal="center" vertical="center"/>
    </xf>
    <xf numFmtId="178" fontId="57" fillId="0" borderId="10" xfId="42" applyNumberFormat="1" applyFont="1" applyBorder="1" applyAlignment="1">
      <alignment horizontal="center" vertical="center"/>
    </xf>
    <xf numFmtId="178" fontId="57" fillId="0" borderId="11" xfId="42" applyNumberFormat="1" applyFont="1" applyBorder="1" applyAlignment="1">
      <alignment horizontal="center" vertical="center"/>
    </xf>
    <xf numFmtId="176" fontId="57" fillId="0" borderId="25" xfId="0" applyNumberFormat="1" applyFont="1" applyBorder="1" applyAlignment="1">
      <alignment horizontal="center" vertical="center"/>
    </xf>
    <xf numFmtId="0" fontId="64" fillId="0" borderId="0" xfId="0" applyFont="1"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90" xfId="0" applyBorder="1" applyAlignment="1" applyProtection="1">
      <alignment horizontal="center" vertical="center"/>
      <protection/>
    </xf>
    <xf numFmtId="0" fontId="0" fillId="0" borderId="91" xfId="0" applyBorder="1" applyAlignment="1" applyProtection="1">
      <alignment horizontal="center" vertical="center"/>
      <protection/>
    </xf>
    <xf numFmtId="0" fontId="0" fillId="0" borderId="92" xfId="0" applyBorder="1" applyAlignment="1" applyProtection="1">
      <alignment horizontal="center" vertical="center" wrapText="1"/>
      <protection/>
    </xf>
    <xf numFmtId="0" fontId="0" fillId="0" borderId="93" xfId="0" applyBorder="1" applyAlignment="1" applyProtection="1">
      <alignment horizontal="center" vertical="center" wrapText="1"/>
      <protection/>
    </xf>
    <xf numFmtId="0" fontId="72" fillId="28" borderId="94" xfId="0" applyFont="1" applyFill="1" applyBorder="1" applyAlignment="1" applyProtection="1">
      <alignment horizontal="center" vertical="center" wrapText="1"/>
      <protection/>
    </xf>
    <xf numFmtId="0" fontId="72" fillId="28" borderId="95" xfId="0" applyFont="1" applyFill="1" applyBorder="1" applyAlignment="1" applyProtection="1">
      <alignment horizontal="center" vertical="center" wrapText="1"/>
      <protection/>
    </xf>
    <xf numFmtId="0" fontId="72" fillId="28" borderId="96" xfId="0" applyFont="1" applyFill="1" applyBorder="1" applyAlignment="1" applyProtection="1">
      <alignment horizontal="center" vertical="center" wrapText="1"/>
      <protection/>
    </xf>
    <xf numFmtId="0" fontId="57" fillId="33" borderId="91" xfId="0" applyFont="1" applyFill="1" applyBorder="1" applyAlignment="1" applyProtection="1">
      <alignment horizontal="center" vertical="center" wrapText="1"/>
      <protection/>
    </xf>
    <xf numFmtId="0" fontId="57" fillId="33" borderId="87" xfId="0" applyFont="1" applyFill="1" applyBorder="1" applyAlignment="1" applyProtection="1">
      <alignment horizontal="center" vertical="center" wrapText="1"/>
      <protection/>
    </xf>
    <xf numFmtId="0" fontId="57" fillId="33" borderId="54" xfId="0" applyFont="1" applyFill="1" applyBorder="1" applyAlignment="1" applyProtection="1">
      <alignment horizontal="center" vertical="center" wrapText="1"/>
      <protection/>
    </xf>
    <xf numFmtId="0" fontId="57" fillId="33" borderId="97" xfId="0" applyFont="1" applyFill="1" applyBorder="1" applyAlignment="1" applyProtection="1">
      <alignment horizontal="center" vertical="center" shrinkToFit="1"/>
      <protection/>
    </xf>
    <xf numFmtId="0" fontId="57" fillId="33" borderId="98" xfId="0" applyFont="1" applyFill="1" applyBorder="1" applyAlignment="1" applyProtection="1">
      <alignment horizontal="center" vertical="center" shrinkToFit="1"/>
      <protection/>
    </xf>
    <xf numFmtId="0" fontId="79" fillId="33" borderId="99" xfId="0" applyFont="1" applyFill="1" applyBorder="1" applyAlignment="1" applyProtection="1">
      <alignment horizontal="center" vertical="center" wrapText="1"/>
      <protection/>
    </xf>
    <xf numFmtId="0" fontId="79" fillId="33" borderId="100" xfId="0" applyFont="1" applyFill="1" applyBorder="1" applyAlignment="1" applyProtection="1">
      <alignment horizontal="center" vertical="center" wrapText="1"/>
      <protection/>
    </xf>
    <xf numFmtId="0" fontId="79" fillId="33" borderId="101" xfId="0" applyFont="1" applyFill="1" applyBorder="1" applyAlignment="1" applyProtection="1">
      <alignment horizontal="center" vertical="center" wrapText="1"/>
      <protection/>
    </xf>
    <xf numFmtId="0" fontId="66" fillId="0" borderId="102" xfId="0" applyFont="1" applyBorder="1" applyAlignment="1" applyProtection="1">
      <alignment horizontal="center" vertical="center" wrapText="1"/>
      <protection/>
    </xf>
    <xf numFmtId="0" fontId="0" fillId="0" borderId="103" xfId="0" applyBorder="1" applyAlignment="1" applyProtection="1">
      <alignment horizontal="center" vertical="center" wrapText="1"/>
      <protection/>
    </xf>
    <xf numFmtId="0" fontId="0" fillId="0" borderId="104" xfId="0" applyBorder="1" applyAlignment="1" applyProtection="1">
      <alignment horizontal="center" vertical="center" wrapText="1"/>
      <protection/>
    </xf>
    <xf numFmtId="0" fontId="0" fillId="0" borderId="105" xfId="0" applyBorder="1" applyAlignment="1" applyProtection="1">
      <alignment horizontal="center" vertical="center" wrapText="1"/>
      <protection/>
    </xf>
    <xf numFmtId="0" fontId="0" fillId="0" borderId="106"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0" fillId="0" borderId="107" xfId="0" applyBorder="1" applyAlignment="1" applyProtection="1">
      <alignment horizontal="center" vertical="center" wrapText="1"/>
      <protection/>
    </xf>
    <xf numFmtId="0" fontId="72" fillId="33" borderId="108" xfId="0" applyFont="1" applyFill="1" applyBorder="1" applyAlignment="1" applyProtection="1">
      <alignment horizontal="center" vertical="center" wrapText="1" shrinkToFit="1"/>
      <protection/>
    </xf>
    <xf numFmtId="0" fontId="72" fillId="33" borderId="109" xfId="0" applyFont="1" applyFill="1" applyBorder="1" applyAlignment="1" applyProtection="1">
      <alignment horizontal="center" vertical="center" wrapText="1" shrinkToFit="1"/>
      <protection/>
    </xf>
    <xf numFmtId="0" fontId="72" fillId="33" borderId="110" xfId="0" applyFont="1" applyFill="1" applyBorder="1" applyAlignment="1" applyProtection="1">
      <alignment horizontal="center" vertical="center" wrapText="1" shrinkToFit="1"/>
      <protection/>
    </xf>
    <xf numFmtId="0" fontId="66" fillId="0" borderId="41" xfId="0" applyFont="1" applyBorder="1" applyAlignment="1" applyProtection="1">
      <alignment horizontal="left" vertical="center" wrapText="1"/>
      <protection/>
    </xf>
    <xf numFmtId="0" fontId="66" fillId="0" borderId="111" xfId="0" applyFont="1" applyBorder="1" applyAlignment="1" applyProtection="1">
      <alignment horizontal="left" vertical="center" wrapText="1"/>
      <protection/>
    </xf>
    <xf numFmtId="0" fontId="66" fillId="0" borderId="97" xfId="0" applyFont="1" applyBorder="1" applyAlignment="1" applyProtection="1">
      <alignment horizontal="center" vertical="center" wrapText="1"/>
      <protection/>
    </xf>
    <xf numFmtId="0" fontId="66" fillId="0" borderId="10" xfId="0" applyFont="1" applyBorder="1" applyAlignment="1" applyProtection="1">
      <alignment horizontal="center" vertical="center" wrapText="1"/>
      <protection/>
    </xf>
    <xf numFmtId="0" fontId="66" fillId="0" borderId="98" xfId="0" applyFont="1" applyBorder="1" applyAlignment="1" applyProtection="1">
      <alignment horizontal="center" vertical="center" wrapText="1"/>
      <protection/>
    </xf>
    <xf numFmtId="0" fontId="66" fillId="0" borderId="90" xfId="0" applyFont="1" applyBorder="1" applyAlignment="1" applyProtection="1">
      <alignment horizontal="center" vertical="center" wrapText="1"/>
      <protection/>
    </xf>
    <xf numFmtId="0" fontId="75" fillId="0" borderId="112" xfId="0" applyFont="1" applyBorder="1" applyAlignment="1" applyProtection="1">
      <alignment horizontal="center" vertical="center"/>
      <protection/>
    </xf>
    <xf numFmtId="0" fontId="75" fillId="0" borderId="90" xfId="0" applyFont="1" applyBorder="1" applyAlignment="1" applyProtection="1">
      <alignment horizontal="center" vertical="center"/>
      <protection/>
    </xf>
    <xf numFmtId="0" fontId="75" fillId="0" borderId="113" xfId="0" applyFont="1" applyBorder="1" applyAlignment="1" applyProtection="1">
      <alignment horizontal="center" vertical="center"/>
      <protection/>
    </xf>
    <xf numFmtId="0" fontId="75" fillId="0" borderId="114" xfId="0" applyFont="1" applyBorder="1" applyAlignment="1" applyProtection="1">
      <alignment horizontal="center" vertical="center"/>
      <protection/>
    </xf>
    <xf numFmtId="0" fontId="75" fillId="0" borderId="0" xfId="0" applyFont="1" applyBorder="1" applyAlignment="1" applyProtection="1">
      <alignment horizontal="center" vertical="center"/>
      <protection/>
    </xf>
    <xf numFmtId="0" fontId="75" fillId="0" borderId="115" xfId="0" applyFont="1" applyBorder="1" applyAlignment="1" applyProtection="1">
      <alignment horizontal="center" vertical="center"/>
      <protection/>
    </xf>
    <xf numFmtId="0" fontId="0" fillId="0" borderId="116"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0" fillId="0" borderId="119" xfId="0" applyBorder="1" applyAlignment="1" applyProtection="1">
      <alignment horizontal="center" vertical="center" wrapText="1"/>
      <protection/>
    </xf>
    <xf numFmtId="0" fontId="0" fillId="0" borderId="100" xfId="0"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66" fillId="0" borderId="120" xfId="0" applyFont="1" applyBorder="1" applyAlignment="1" applyProtection="1">
      <alignment horizontal="center" vertical="center" wrapText="1"/>
      <protection/>
    </xf>
    <xf numFmtId="0" fontId="66" fillId="0" borderId="121" xfId="0" applyFont="1" applyBorder="1" applyAlignment="1" applyProtection="1">
      <alignment horizontal="center" vertical="center" wrapText="1"/>
      <protection/>
    </xf>
    <xf numFmtId="0" fontId="66" fillId="0" borderId="122" xfId="0" applyFont="1" applyBorder="1" applyAlignment="1" applyProtection="1">
      <alignment horizontal="center" vertical="center" wrapText="1"/>
      <protection/>
    </xf>
    <xf numFmtId="0" fontId="66" fillId="0" borderId="113"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transit.loco.yahoo.co.jp/" TargetMode="External" /><Relationship Id="rId2" Type="http://schemas.openxmlformats.org/officeDocument/2006/relationships/hyperlink" Target="http://www.mapion.co.jp/m/route/35.8543847_139.6512333_5/" TargetMode="External" /><Relationship Id="rId3" Type="http://schemas.openxmlformats.org/officeDocument/2006/relationships/image" Target="../media/image1.wmf"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17</xdr:row>
      <xdr:rowOff>371475</xdr:rowOff>
    </xdr:from>
    <xdr:to>
      <xdr:col>6</xdr:col>
      <xdr:colOff>542925</xdr:colOff>
      <xdr:row>18</xdr:row>
      <xdr:rowOff>762000</xdr:rowOff>
    </xdr:to>
    <xdr:sp>
      <xdr:nvSpPr>
        <xdr:cNvPr id="1" name="下矢印 1"/>
        <xdr:cNvSpPr>
          <a:spLocks/>
        </xdr:cNvSpPr>
      </xdr:nvSpPr>
      <xdr:spPr>
        <a:xfrm>
          <a:off x="1323975" y="6172200"/>
          <a:ext cx="1685925" cy="14001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295275</xdr:colOff>
      <xdr:row>17</xdr:row>
      <xdr:rowOff>142875</xdr:rowOff>
    </xdr:from>
    <xdr:to>
      <xdr:col>6</xdr:col>
      <xdr:colOff>514350</xdr:colOff>
      <xdr:row>20</xdr:row>
      <xdr:rowOff>28575</xdr:rowOff>
    </xdr:to>
    <xdr:sp fLocksText="0">
      <xdr:nvSpPr>
        <xdr:cNvPr id="2" name="テキスト ボックス 3"/>
        <xdr:cNvSpPr txBox="1">
          <a:spLocks noChangeArrowheads="1"/>
        </xdr:cNvSpPr>
      </xdr:nvSpPr>
      <xdr:spPr>
        <a:xfrm>
          <a:off x="1343025" y="5943600"/>
          <a:ext cx="1638300" cy="2257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438150</xdr:colOff>
      <xdr:row>6</xdr:row>
      <xdr:rowOff>47625</xdr:rowOff>
    </xdr:from>
    <xdr:to>
      <xdr:col>13</xdr:col>
      <xdr:colOff>428625</xdr:colOff>
      <xdr:row>7</xdr:row>
      <xdr:rowOff>28575</xdr:rowOff>
    </xdr:to>
    <xdr:sp>
      <xdr:nvSpPr>
        <xdr:cNvPr id="3" name="テキスト ボックス 15">
          <a:hlinkClick r:id="rId1"/>
        </xdr:cNvPr>
        <xdr:cNvSpPr txBox="1">
          <a:spLocks noChangeArrowheads="1"/>
        </xdr:cNvSpPr>
      </xdr:nvSpPr>
      <xdr:spPr>
        <a:xfrm>
          <a:off x="2905125" y="3552825"/>
          <a:ext cx="2962275" cy="238125"/>
        </a:xfrm>
        <a:prstGeom prst="rect">
          <a:avLst/>
        </a:prstGeom>
        <a:solidFill>
          <a:srgbClr val="FDEADA"/>
        </a:solidFill>
        <a:ln w="15875" cmpd="sng">
          <a:solidFill>
            <a:srgbClr val="FFC000"/>
          </a:solidFill>
          <a:headEnd type="none"/>
          <a:tailEnd type="none"/>
        </a:ln>
      </xdr:spPr>
      <xdr:txBody>
        <a:bodyPr vertOverflow="clip" wrap="square" anchor="ctr"/>
        <a:p>
          <a:pPr algn="ctr">
            <a:defRPr/>
          </a:pPr>
          <a:r>
            <a:rPr lang="en-US" cap="none" sz="1000" b="0" i="0" u="none" baseline="0">
              <a:solidFill>
                <a:srgbClr val="000000"/>
              </a:solidFill>
            </a:rPr>
            <a:t>路線検索サイトで距離が調べられます。こちらをクリック</a:t>
          </a:r>
        </a:p>
      </xdr:txBody>
    </xdr:sp>
    <xdr:clientData/>
  </xdr:twoCellAnchor>
  <xdr:twoCellAnchor>
    <xdr:from>
      <xdr:col>6</xdr:col>
      <xdr:colOff>438150</xdr:colOff>
      <xdr:row>7</xdr:row>
      <xdr:rowOff>142875</xdr:rowOff>
    </xdr:from>
    <xdr:to>
      <xdr:col>13</xdr:col>
      <xdr:colOff>438150</xdr:colOff>
      <xdr:row>8</xdr:row>
      <xdr:rowOff>219075</xdr:rowOff>
    </xdr:to>
    <xdr:sp>
      <xdr:nvSpPr>
        <xdr:cNvPr id="4" name="テキスト ボックス 16">
          <a:hlinkClick r:id="rId2"/>
        </xdr:cNvPr>
        <xdr:cNvSpPr txBox="1">
          <a:spLocks noChangeArrowheads="1"/>
        </xdr:cNvSpPr>
      </xdr:nvSpPr>
      <xdr:spPr>
        <a:xfrm>
          <a:off x="2905125" y="3905250"/>
          <a:ext cx="2971800" cy="238125"/>
        </a:xfrm>
        <a:prstGeom prst="rect">
          <a:avLst/>
        </a:prstGeom>
        <a:solidFill>
          <a:srgbClr val="FDEADA"/>
        </a:solidFill>
        <a:ln w="15875" cmpd="sng">
          <a:solidFill>
            <a:srgbClr val="FFC000"/>
          </a:solidFill>
          <a:headEnd type="none"/>
          <a:tailEnd type="none"/>
        </a:ln>
      </xdr:spPr>
      <xdr:txBody>
        <a:bodyPr vertOverflow="clip" wrap="square" anchor="ctr"/>
        <a:p>
          <a:pPr algn="ctr">
            <a:defRPr/>
          </a:pPr>
          <a:r>
            <a:rPr lang="en-US" cap="none" sz="1000" b="0" i="0" u="none" baseline="0">
              <a:solidFill>
                <a:srgbClr val="000000"/>
              </a:solidFill>
            </a:rPr>
            <a:t>距離測定サイトで距離が調べられます。こちらをクリック</a:t>
          </a:r>
        </a:p>
      </xdr:txBody>
    </xdr:sp>
    <xdr:clientData/>
  </xdr:twoCellAnchor>
  <xdr:twoCellAnchor>
    <xdr:from>
      <xdr:col>6</xdr:col>
      <xdr:colOff>228600</xdr:colOff>
      <xdr:row>6</xdr:row>
      <xdr:rowOff>57150</xdr:rowOff>
    </xdr:from>
    <xdr:to>
      <xdr:col>6</xdr:col>
      <xdr:colOff>400050</xdr:colOff>
      <xdr:row>6</xdr:row>
      <xdr:rowOff>228600</xdr:rowOff>
    </xdr:to>
    <xdr:sp>
      <xdr:nvSpPr>
        <xdr:cNvPr id="5" name="二等辺三角形 17"/>
        <xdr:cNvSpPr>
          <a:spLocks/>
        </xdr:cNvSpPr>
      </xdr:nvSpPr>
      <xdr:spPr>
        <a:xfrm rot="16200000">
          <a:off x="2695575" y="3562350"/>
          <a:ext cx="161925" cy="171450"/>
        </a:xfrm>
        <a:prstGeom prst="triangle">
          <a:avLst/>
        </a:prstGeom>
        <a:solidFill>
          <a:srgbClr val="FFC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228600</xdr:colOff>
      <xdr:row>8</xdr:row>
      <xdr:rowOff>9525</xdr:rowOff>
    </xdr:from>
    <xdr:to>
      <xdr:col>6</xdr:col>
      <xdr:colOff>400050</xdr:colOff>
      <xdr:row>8</xdr:row>
      <xdr:rowOff>180975</xdr:rowOff>
    </xdr:to>
    <xdr:sp>
      <xdr:nvSpPr>
        <xdr:cNvPr id="6" name="二等辺三角形 18"/>
        <xdr:cNvSpPr>
          <a:spLocks/>
        </xdr:cNvSpPr>
      </xdr:nvSpPr>
      <xdr:spPr>
        <a:xfrm rot="16200000">
          <a:off x="2695575" y="3933825"/>
          <a:ext cx="161925" cy="171450"/>
        </a:xfrm>
        <a:prstGeom prst="triangle">
          <a:avLst/>
        </a:prstGeom>
        <a:solidFill>
          <a:srgbClr val="FFC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390525</xdr:colOff>
      <xdr:row>9</xdr:row>
      <xdr:rowOff>47625</xdr:rowOff>
    </xdr:from>
    <xdr:to>
      <xdr:col>12</xdr:col>
      <xdr:colOff>152400</xdr:colOff>
      <xdr:row>13</xdr:row>
      <xdr:rowOff>57150</xdr:rowOff>
    </xdr:to>
    <xdr:sp>
      <xdr:nvSpPr>
        <xdr:cNvPr id="7" name="正方形/長方形 11"/>
        <xdr:cNvSpPr>
          <a:spLocks/>
        </xdr:cNvSpPr>
      </xdr:nvSpPr>
      <xdr:spPr>
        <a:xfrm>
          <a:off x="2857500" y="4229100"/>
          <a:ext cx="2076450" cy="8477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28575</xdr:colOff>
      <xdr:row>5</xdr:row>
      <xdr:rowOff>19050</xdr:rowOff>
    </xdr:from>
    <xdr:to>
      <xdr:col>1</xdr:col>
      <xdr:colOff>9525</xdr:colOff>
      <xdr:row>6</xdr:row>
      <xdr:rowOff>28575</xdr:rowOff>
    </xdr:to>
    <xdr:pic>
      <xdr:nvPicPr>
        <xdr:cNvPr id="8" name="Picture 675" descr="C:\Users\S02110\AppData\Local\Microsoft\Windows\Temporary Internet Files\Content.IE5\RYUG1JP0\MC900437659[1].wmf"/>
        <xdr:cNvPicPr preferRelativeResize="1">
          <a:picLocks noChangeAspect="1"/>
        </xdr:cNvPicPr>
      </xdr:nvPicPr>
      <xdr:blipFill>
        <a:blip r:embed="rId3"/>
        <a:stretch>
          <a:fillRect/>
        </a:stretch>
      </xdr:blipFill>
      <xdr:spPr>
        <a:xfrm>
          <a:off x="28575" y="3190875"/>
          <a:ext cx="276225" cy="342900"/>
        </a:xfrm>
        <a:prstGeom prst="rect">
          <a:avLst/>
        </a:prstGeom>
        <a:noFill/>
        <a:ln w="9525" cmpd="sng">
          <a:noFill/>
        </a:ln>
      </xdr:spPr>
    </xdr:pic>
    <xdr:clientData/>
  </xdr:twoCellAnchor>
  <xdr:twoCellAnchor editAs="oneCell">
    <xdr:from>
      <xdr:col>0</xdr:col>
      <xdr:colOff>47625</xdr:colOff>
      <xdr:row>1</xdr:row>
      <xdr:rowOff>676275</xdr:rowOff>
    </xdr:from>
    <xdr:to>
      <xdr:col>1</xdr:col>
      <xdr:colOff>28575</xdr:colOff>
      <xdr:row>4</xdr:row>
      <xdr:rowOff>361950</xdr:rowOff>
    </xdr:to>
    <xdr:pic>
      <xdr:nvPicPr>
        <xdr:cNvPr id="9" name="Picture 675" descr="C:\Users\S02110\AppData\Local\Microsoft\Windows\Temporary Internet Files\Content.IE5\RYUG1JP0\MC900437659[1].wmf"/>
        <xdr:cNvPicPr preferRelativeResize="1">
          <a:picLocks noChangeAspect="1"/>
        </xdr:cNvPicPr>
      </xdr:nvPicPr>
      <xdr:blipFill>
        <a:blip r:embed="rId3"/>
        <a:stretch>
          <a:fillRect/>
        </a:stretch>
      </xdr:blipFill>
      <xdr:spPr>
        <a:xfrm>
          <a:off x="47625" y="1438275"/>
          <a:ext cx="276225" cy="342900"/>
        </a:xfrm>
        <a:prstGeom prst="rect">
          <a:avLst/>
        </a:prstGeom>
        <a:noFill/>
        <a:ln w="9525" cmpd="sng">
          <a:noFill/>
        </a:ln>
      </xdr:spPr>
    </xdr:pic>
    <xdr:clientData/>
  </xdr:twoCellAnchor>
  <xdr:twoCellAnchor editAs="oneCell">
    <xdr:from>
      <xdr:col>0</xdr:col>
      <xdr:colOff>28575</xdr:colOff>
      <xdr:row>15</xdr:row>
      <xdr:rowOff>123825</xdr:rowOff>
    </xdr:from>
    <xdr:to>
      <xdr:col>1</xdr:col>
      <xdr:colOff>9525</xdr:colOff>
      <xdr:row>17</xdr:row>
      <xdr:rowOff>152400</xdr:rowOff>
    </xdr:to>
    <xdr:pic>
      <xdr:nvPicPr>
        <xdr:cNvPr id="10" name="Picture 675" descr="C:\Users\S02110\AppData\Local\Microsoft\Windows\Temporary Internet Files\Content.IE5\RYUG1JP0\MC900437659[1].wmf"/>
        <xdr:cNvPicPr preferRelativeResize="1">
          <a:picLocks noChangeAspect="1"/>
        </xdr:cNvPicPr>
      </xdr:nvPicPr>
      <xdr:blipFill>
        <a:blip r:embed="rId3"/>
        <a:stretch>
          <a:fillRect/>
        </a:stretch>
      </xdr:blipFill>
      <xdr:spPr>
        <a:xfrm>
          <a:off x="28575" y="5562600"/>
          <a:ext cx="276225" cy="342900"/>
        </a:xfrm>
        <a:prstGeom prst="rect">
          <a:avLst/>
        </a:prstGeom>
        <a:noFill/>
        <a:ln w="9525" cmpd="sng">
          <a:noFill/>
        </a:ln>
      </xdr:spPr>
    </xdr:pic>
    <xdr:clientData/>
  </xdr:twoCellAnchor>
  <xdr:twoCellAnchor editAs="oneCell">
    <xdr:from>
      <xdr:col>0</xdr:col>
      <xdr:colOff>28575</xdr:colOff>
      <xdr:row>19</xdr:row>
      <xdr:rowOff>19050</xdr:rowOff>
    </xdr:from>
    <xdr:to>
      <xdr:col>0</xdr:col>
      <xdr:colOff>295275</xdr:colOff>
      <xdr:row>20</xdr:row>
      <xdr:rowOff>9525</xdr:rowOff>
    </xdr:to>
    <xdr:pic>
      <xdr:nvPicPr>
        <xdr:cNvPr id="11" name="Picture 675" descr="C:\Users\S02110\AppData\Local\Microsoft\Windows\Temporary Internet Files\Content.IE5\RYUG1JP0\MC900437659[1].wmf"/>
        <xdr:cNvPicPr preferRelativeResize="1">
          <a:picLocks noChangeAspect="1"/>
        </xdr:cNvPicPr>
      </xdr:nvPicPr>
      <xdr:blipFill>
        <a:blip r:embed="rId3"/>
        <a:stretch>
          <a:fillRect/>
        </a:stretch>
      </xdr:blipFill>
      <xdr:spPr>
        <a:xfrm>
          <a:off x="28575" y="7839075"/>
          <a:ext cx="266700" cy="342900"/>
        </a:xfrm>
        <a:prstGeom prst="rect">
          <a:avLst/>
        </a:prstGeom>
        <a:noFill/>
        <a:ln w="9525" cmpd="sng">
          <a:noFill/>
        </a:ln>
      </xdr:spPr>
    </xdr:pic>
    <xdr:clientData/>
  </xdr:twoCellAnchor>
  <xdr:twoCellAnchor>
    <xdr:from>
      <xdr:col>1</xdr:col>
      <xdr:colOff>9525</xdr:colOff>
      <xdr:row>0</xdr:row>
      <xdr:rowOff>200025</xdr:rowOff>
    </xdr:from>
    <xdr:to>
      <xdr:col>12</xdr:col>
      <xdr:colOff>171450</xdr:colOff>
      <xdr:row>0</xdr:row>
      <xdr:rowOff>666750</xdr:rowOff>
    </xdr:to>
    <xdr:sp>
      <xdr:nvSpPr>
        <xdr:cNvPr id="12" name="正方形/長方形 14"/>
        <xdr:cNvSpPr>
          <a:spLocks/>
        </xdr:cNvSpPr>
      </xdr:nvSpPr>
      <xdr:spPr>
        <a:xfrm>
          <a:off x="304800" y="200025"/>
          <a:ext cx="4648200" cy="466725"/>
        </a:xfrm>
        <a:prstGeom prst="rect">
          <a:avLst/>
        </a:prstGeom>
        <a:solidFill>
          <a:srgbClr val="FFFFFF"/>
        </a:solidFill>
        <a:ln w="57150" cmpd="sng">
          <a:solidFill>
            <a:srgbClr val="558ED5"/>
          </a:solidFill>
          <a:headEnd type="none"/>
          <a:tailEnd type="none"/>
        </a:ln>
      </xdr:spPr>
      <xdr:txBody>
        <a:bodyPr vertOverflow="clip" wrap="square" anchor="ctr"/>
        <a:p>
          <a:pPr algn="ctr">
            <a:defRPr/>
          </a:pPr>
          <a:r>
            <a:rPr lang="en-US" cap="none" sz="2000" b="1" i="0" u="none" baseline="0">
              <a:solidFill>
                <a:srgbClr val="000000"/>
              </a:solidFill>
            </a:rPr>
            <a:t>エコ通勤にチャレンジしよう</a:t>
          </a:r>
        </a:p>
      </xdr:txBody>
    </xdr:sp>
    <xdr:clientData/>
  </xdr:twoCellAnchor>
  <xdr:twoCellAnchor>
    <xdr:from>
      <xdr:col>3</xdr:col>
      <xdr:colOff>171450</xdr:colOff>
      <xdr:row>4</xdr:row>
      <xdr:rowOff>219075</xdr:rowOff>
    </xdr:from>
    <xdr:to>
      <xdr:col>10</xdr:col>
      <xdr:colOff>514350</xdr:colOff>
      <xdr:row>4</xdr:row>
      <xdr:rowOff>838200</xdr:rowOff>
    </xdr:to>
    <xdr:sp>
      <xdr:nvSpPr>
        <xdr:cNvPr id="13" name="角丸四角形吹き出し 21"/>
        <xdr:cNvSpPr>
          <a:spLocks/>
        </xdr:cNvSpPr>
      </xdr:nvSpPr>
      <xdr:spPr>
        <a:xfrm>
          <a:off x="1219200" y="2171700"/>
          <a:ext cx="3124200" cy="619125"/>
        </a:xfrm>
        <a:prstGeom prst="wedgeRoundRectCallout">
          <a:avLst>
            <a:gd name="adj1" fmla="val -52148"/>
            <a:gd name="adj2" fmla="val 51449"/>
          </a:avLst>
        </a:prstGeom>
        <a:solidFill>
          <a:srgbClr val="FCD5B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１ケ月のチャレンジを開始する時、</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初回のみ　　　　　　　に入力してください。</a:t>
          </a:r>
        </a:p>
      </xdr:txBody>
    </xdr:sp>
    <xdr:clientData/>
  </xdr:twoCellAnchor>
  <xdr:twoCellAnchor editAs="oneCell">
    <xdr:from>
      <xdr:col>12</xdr:col>
      <xdr:colOff>295275</xdr:colOff>
      <xdr:row>0</xdr:row>
      <xdr:rowOff>76200</xdr:rowOff>
    </xdr:from>
    <xdr:to>
      <xdr:col>13</xdr:col>
      <xdr:colOff>476250</xdr:colOff>
      <xdr:row>2</xdr:row>
      <xdr:rowOff>66675</xdr:rowOff>
    </xdr:to>
    <xdr:pic>
      <xdr:nvPicPr>
        <xdr:cNvPr id="14" name="図 20" descr="6-1-20-mini.png"/>
        <xdr:cNvPicPr preferRelativeResize="1">
          <a:picLocks noChangeAspect="1"/>
        </xdr:cNvPicPr>
      </xdr:nvPicPr>
      <xdr:blipFill>
        <a:blip r:embed="rId4"/>
        <a:stretch>
          <a:fillRect/>
        </a:stretch>
      </xdr:blipFill>
      <xdr:spPr>
        <a:xfrm>
          <a:off x="5076825" y="76200"/>
          <a:ext cx="838200" cy="1428750"/>
        </a:xfrm>
        <a:prstGeom prst="rect">
          <a:avLst/>
        </a:prstGeom>
        <a:noFill/>
        <a:ln w="9525" cmpd="sng">
          <a:noFill/>
        </a:ln>
      </xdr:spPr>
    </xdr:pic>
    <xdr:clientData/>
  </xdr:twoCellAnchor>
  <xdr:twoCellAnchor>
    <xdr:from>
      <xdr:col>5</xdr:col>
      <xdr:colOff>409575</xdr:colOff>
      <xdr:row>4</xdr:row>
      <xdr:rowOff>533400</xdr:rowOff>
    </xdr:from>
    <xdr:to>
      <xdr:col>6</xdr:col>
      <xdr:colOff>190500</xdr:colOff>
      <xdr:row>4</xdr:row>
      <xdr:rowOff>723900</xdr:rowOff>
    </xdr:to>
    <xdr:sp>
      <xdr:nvSpPr>
        <xdr:cNvPr id="15" name="正方形/長方形 20"/>
        <xdr:cNvSpPr>
          <a:spLocks/>
        </xdr:cNvSpPr>
      </xdr:nvSpPr>
      <xdr:spPr>
        <a:xfrm>
          <a:off x="2314575" y="2486025"/>
          <a:ext cx="342900" cy="190500"/>
        </a:xfrm>
        <a:prstGeom prst="rect">
          <a:avLst/>
        </a:prstGeom>
        <a:solidFill>
          <a:srgbClr val="CCFF66"/>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228600</xdr:colOff>
      <xdr:row>2</xdr:row>
      <xdr:rowOff>104775</xdr:rowOff>
    </xdr:from>
    <xdr:to>
      <xdr:col>14</xdr:col>
      <xdr:colOff>66675</xdr:colOff>
      <xdr:row>3</xdr:row>
      <xdr:rowOff>152400</xdr:rowOff>
    </xdr:to>
    <xdr:sp>
      <xdr:nvSpPr>
        <xdr:cNvPr id="16" name="テキスト ボックス 22"/>
        <xdr:cNvSpPr txBox="1">
          <a:spLocks noChangeArrowheads="1"/>
        </xdr:cNvSpPr>
      </xdr:nvSpPr>
      <xdr:spPr>
        <a:xfrm>
          <a:off x="4714875" y="1543050"/>
          <a:ext cx="1343025" cy="295275"/>
        </a:xfrm>
        <a:prstGeom prst="rect">
          <a:avLst/>
        </a:prstGeom>
        <a:noFill/>
        <a:ln w="9525" cmpd="sng">
          <a:noFill/>
        </a:ln>
      </xdr:spPr>
      <xdr:txBody>
        <a:bodyPr vertOverflow="clip" wrap="square"/>
        <a:p>
          <a:pPr algn="l">
            <a:defRPr/>
          </a:pPr>
          <a:r>
            <a:rPr lang="en-US" cap="none" sz="800" b="0" i="0" u="none" baseline="0">
              <a:solidFill>
                <a:srgbClr val="000000"/>
              </a:solidFill>
            </a:rPr>
            <a:t>埼玉県のマスコット　コバトン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17</xdr:row>
      <xdr:rowOff>152400</xdr:rowOff>
    </xdr:from>
    <xdr:to>
      <xdr:col>6</xdr:col>
      <xdr:colOff>323850</xdr:colOff>
      <xdr:row>20</xdr:row>
      <xdr:rowOff>76200</xdr:rowOff>
    </xdr:to>
    <xdr:sp macro="[0]!記録_Click">
      <xdr:nvSpPr>
        <xdr:cNvPr id="1" name="正方形/長方形 1"/>
        <xdr:cNvSpPr>
          <a:spLocks/>
        </xdr:cNvSpPr>
      </xdr:nvSpPr>
      <xdr:spPr>
        <a:xfrm>
          <a:off x="1171575" y="3943350"/>
          <a:ext cx="1524000" cy="485775"/>
        </a:xfrm>
        <a:prstGeom prst="rect">
          <a:avLst/>
        </a:prstGeom>
        <a:solidFill>
          <a:srgbClr val="66FF66"/>
        </a:solidFill>
        <a:ln w="25400" cmpd="sng">
          <a:noFill/>
        </a:ln>
      </xdr:spPr>
      <xdr:txBody>
        <a:bodyPr vertOverflow="clip" wrap="square" anchor="ctr"/>
        <a:p>
          <a:pPr algn="ctr">
            <a:defRPr/>
          </a:pPr>
          <a:r>
            <a:rPr lang="en-US" cap="none" sz="1200" b="1" i="0" u="none" baseline="0">
              <a:solidFill>
                <a:srgbClr val="000000"/>
              </a:solidFill>
            </a:rPr>
            <a:t>記録</a:t>
          </a:r>
        </a:p>
      </xdr:txBody>
    </xdr:sp>
    <xdr:clientData/>
  </xdr:twoCellAnchor>
  <xdr:twoCellAnchor>
    <xdr:from>
      <xdr:col>0</xdr:col>
      <xdr:colOff>419100</xdr:colOff>
      <xdr:row>5</xdr:row>
      <xdr:rowOff>133350</xdr:rowOff>
    </xdr:from>
    <xdr:to>
      <xdr:col>12</xdr:col>
      <xdr:colOff>400050</xdr:colOff>
      <xdr:row>16</xdr:row>
      <xdr:rowOff>95250</xdr:rowOff>
    </xdr:to>
    <xdr:sp>
      <xdr:nvSpPr>
        <xdr:cNvPr id="2" name="正方形/長方形 2"/>
        <xdr:cNvSpPr>
          <a:spLocks/>
        </xdr:cNvSpPr>
      </xdr:nvSpPr>
      <xdr:spPr>
        <a:xfrm>
          <a:off x="419100" y="847725"/>
          <a:ext cx="5848350" cy="2819400"/>
        </a:xfrm>
        <a:prstGeom prst="rect">
          <a:avLst/>
        </a:prstGeom>
        <a:noFill/>
        <a:ln w="38100" cmpd="sng">
          <a:solidFill>
            <a:srgbClr val="00CC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0</xdr:row>
      <xdr:rowOff>19050</xdr:rowOff>
    </xdr:from>
    <xdr:to>
      <xdr:col>5</xdr:col>
      <xdr:colOff>180975</xdr:colOff>
      <xdr:row>1</xdr:row>
      <xdr:rowOff>228600</xdr:rowOff>
    </xdr:to>
    <xdr:sp>
      <xdr:nvSpPr>
        <xdr:cNvPr id="3" name="額縁 4"/>
        <xdr:cNvSpPr>
          <a:spLocks/>
        </xdr:cNvSpPr>
      </xdr:nvSpPr>
      <xdr:spPr>
        <a:xfrm>
          <a:off x="38100" y="19050"/>
          <a:ext cx="2162175" cy="466725"/>
        </a:xfrm>
        <a:prstGeom prst="bevel">
          <a:avLst/>
        </a:prstGeom>
        <a:solidFill>
          <a:srgbClr val="B9CDE5"/>
        </a:solidFill>
        <a:ln w="25400" cmpd="sng">
          <a:solidFill>
            <a:srgbClr val="558ED5"/>
          </a:solidFill>
          <a:headEnd type="none"/>
          <a:tailEnd type="none"/>
        </a:ln>
      </xdr:spPr>
      <xdr:txBody>
        <a:bodyPr vertOverflow="clip" wrap="square" anchor="ctr"/>
        <a:p>
          <a:pPr algn="ctr">
            <a:defRPr/>
          </a:pPr>
          <a:r>
            <a:rPr lang="en-US" cap="none" sz="1400" b="1" i="0" u="none" baseline="0">
              <a:solidFill>
                <a:srgbClr val="000000"/>
              </a:solidFill>
            </a:rPr>
            <a:t>チャレンジ入力シート</a:t>
          </a:r>
        </a:p>
      </xdr:txBody>
    </xdr:sp>
    <xdr:clientData/>
  </xdr:twoCellAnchor>
  <xdr:twoCellAnchor>
    <xdr:from>
      <xdr:col>10</xdr:col>
      <xdr:colOff>266700</xdr:colOff>
      <xdr:row>5</xdr:row>
      <xdr:rowOff>95250</xdr:rowOff>
    </xdr:from>
    <xdr:to>
      <xdr:col>14</xdr:col>
      <xdr:colOff>266700</xdr:colOff>
      <xdr:row>7</xdr:row>
      <xdr:rowOff>104775</xdr:rowOff>
    </xdr:to>
    <xdr:sp>
      <xdr:nvSpPr>
        <xdr:cNvPr id="4" name="角丸四角形吹き出し 8"/>
        <xdr:cNvSpPr>
          <a:spLocks/>
        </xdr:cNvSpPr>
      </xdr:nvSpPr>
      <xdr:spPr>
        <a:xfrm>
          <a:off x="4914900" y="809625"/>
          <a:ext cx="2438400" cy="609600"/>
        </a:xfrm>
        <a:prstGeom prst="wedgeRoundRectCallout">
          <a:avLst>
            <a:gd name="adj1" fmla="val -56032"/>
            <a:gd name="adj2" fmla="val 34370"/>
          </a:avLst>
        </a:prstGeom>
        <a:solidFill>
          <a:srgbClr val="FCD5B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日付とチャレンジ内容を入力し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「記録」ボタンをクリックしてください。</a:t>
          </a:r>
        </a:p>
      </xdr:txBody>
    </xdr:sp>
    <xdr:clientData/>
  </xdr:twoCellAnchor>
  <xdr:twoCellAnchor>
    <xdr:from>
      <xdr:col>8</xdr:col>
      <xdr:colOff>276225</xdr:colOff>
      <xdr:row>17</xdr:row>
      <xdr:rowOff>161925</xdr:rowOff>
    </xdr:from>
    <xdr:to>
      <xdr:col>10</xdr:col>
      <xdr:colOff>381000</xdr:colOff>
      <xdr:row>20</xdr:row>
      <xdr:rowOff>66675</xdr:rowOff>
    </xdr:to>
    <xdr:sp macro="[0]!削除_Click">
      <xdr:nvSpPr>
        <xdr:cNvPr id="5" name="正方形/長方形 10"/>
        <xdr:cNvSpPr>
          <a:spLocks/>
        </xdr:cNvSpPr>
      </xdr:nvSpPr>
      <xdr:spPr>
        <a:xfrm>
          <a:off x="3352800" y="3952875"/>
          <a:ext cx="1676400" cy="466725"/>
        </a:xfrm>
        <a:prstGeom prst="rect">
          <a:avLst/>
        </a:prstGeom>
        <a:solidFill>
          <a:srgbClr val="66FF66"/>
        </a:solidFill>
        <a:ln w="25400" cmpd="sng">
          <a:noFill/>
        </a:ln>
      </xdr:spPr>
      <xdr:txBody>
        <a:bodyPr vertOverflow="clip" wrap="square" anchor="ctr"/>
        <a:p>
          <a:pPr algn="ctr">
            <a:defRPr/>
          </a:pPr>
          <a:r>
            <a:rPr lang="en-US" cap="none" sz="1200" b="1" i="0" u="none" baseline="0">
              <a:solidFill>
                <a:srgbClr val="000000"/>
              </a:solidFill>
            </a:rPr>
            <a:t>削除</a:t>
          </a:r>
        </a:p>
      </xdr:txBody>
    </xdr:sp>
    <xdr:clientData/>
  </xdr:twoCellAnchor>
  <xdr:twoCellAnchor editAs="oneCell">
    <xdr:from>
      <xdr:col>0</xdr:col>
      <xdr:colOff>76200</xdr:colOff>
      <xdr:row>3</xdr:row>
      <xdr:rowOff>28575</xdr:rowOff>
    </xdr:from>
    <xdr:to>
      <xdr:col>0</xdr:col>
      <xdr:colOff>400050</xdr:colOff>
      <xdr:row>6</xdr:row>
      <xdr:rowOff>19050</xdr:rowOff>
    </xdr:to>
    <xdr:pic>
      <xdr:nvPicPr>
        <xdr:cNvPr id="6" name="Picture 675" descr="C:\Users\S02110\AppData\Local\Microsoft\Windows\Temporary Internet Files\Content.IE5\RYUG1JP0\MC900437659[1].wmf"/>
        <xdr:cNvPicPr preferRelativeResize="1">
          <a:picLocks noChangeAspect="1"/>
        </xdr:cNvPicPr>
      </xdr:nvPicPr>
      <xdr:blipFill>
        <a:blip r:embed="rId1"/>
        <a:stretch>
          <a:fillRect/>
        </a:stretch>
      </xdr:blipFill>
      <xdr:spPr>
        <a:xfrm>
          <a:off x="76200" y="609600"/>
          <a:ext cx="323850" cy="400050"/>
        </a:xfrm>
        <a:prstGeom prst="rect">
          <a:avLst/>
        </a:prstGeom>
        <a:noFill/>
        <a:ln w="9525" cmpd="sng">
          <a:noFill/>
        </a:ln>
      </xdr:spPr>
    </xdr:pic>
    <xdr:clientData/>
  </xdr:twoCellAnchor>
  <xdr:oneCellAnchor>
    <xdr:from>
      <xdr:col>0</xdr:col>
      <xdr:colOff>180975</xdr:colOff>
      <xdr:row>6</xdr:row>
      <xdr:rowOff>28575</xdr:rowOff>
    </xdr:from>
    <xdr:ext cx="419100" cy="276225"/>
    <xdr:sp>
      <xdr:nvSpPr>
        <xdr:cNvPr id="7" name="テキスト ボックス 12"/>
        <xdr:cNvSpPr txBox="1">
          <a:spLocks noChangeArrowheads="1"/>
        </xdr:cNvSpPr>
      </xdr:nvSpPr>
      <xdr:spPr>
        <a:xfrm>
          <a:off x="180975" y="1019175"/>
          <a:ext cx="419100" cy="276225"/>
        </a:xfrm>
        <a:prstGeom prst="rect">
          <a:avLst/>
        </a:prstGeom>
        <a:solidFill>
          <a:srgbClr val="FFFFFF"/>
        </a:solidFill>
        <a:ln w="31750" cmpd="sng">
          <a:solidFill>
            <a:srgbClr val="0070C0"/>
          </a:solidFill>
          <a:headEnd type="none"/>
          <a:tailEnd type="none"/>
        </a:ln>
      </xdr:spPr>
      <xdr:txBody>
        <a:bodyPr vertOverflow="clip" wrap="square">
          <a:spAutoFit/>
        </a:bodyPr>
        <a:p>
          <a:pPr algn="l">
            <a:defRPr/>
          </a:pPr>
          <a:r>
            <a:rPr lang="en-US" cap="none" sz="1100" b="1" i="0" u="none" baseline="0">
              <a:solidFill>
                <a:srgbClr val="0066CC"/>
              </a:solidFill>
            </a:rPr>
            <a:t>日付</a:t>
          </a:r>
        </a:p>
      </xdr:txBody>
    </xdr:sp>
    <xdr:clientData/>
  </xdr:oneCellAnchor>
  <xdr:oneCellAnchor>
    <xdr:from>
      <xdr:col>0</xdr:col>
      <xdr:colOff>180975</xdr:colOff>
      <xdr:row>8</xdr:row>
      <xdr:rowOff>85725</xdr:rowOff>
    </xdr:from>
    <xdr:ext cx="419100" cy="1695450"/>
    <xdr:sp>
      <xdr:nvSpPr>
        <xdr:cNvPr id="8" name="テキスト ボックス 13"/>
        <xdr:cNvSpPr txBox="1">
          <a:spLocks noChangeArrowheads="1"/>
        </xdr:cNvSpPr>
      </xdr:nvSpPr>
      <xdr:spPr>
        <a:xfrm>
          <a:off x="180975" y="1581150"/>
          <a:ext cx="419100" cy="1695450"/>
        </a:xfrm>
        <a:prstGeom prst="rect">
          <a:avLst/>
        </a:prstGeom>
        <a:solidFill>
          <a:srgbClr val="FFFFFF"/>
        </a:solidFill>
        <a:ln w="31750" cmpd="sng">
          <a:solidFill>
            <a:srgbClr val="0070C0"/>
          </a:solidFill>
          <a:headEnd type="none"/>
          <a:tailEnd type="none"/>
        </a:ln>
      </xdr:spPr>
      <xdr:txBody>
        <a:bodyPr vertOverflow="clip" wrap="square" anchor="ctr" vert="wordArtVertRtl"/>
        <a:p>
          <a:pPr algn="ctr">
            <a:defRPr/>
          </a:pPr>
          <a:r>
            <a:rPr lang="en-US" cap="none" sz="1200" b="1" i="0" u="none" baseline="0">
              <a:solidFill>
                <a:srgbClr val="0066CC"/>
              </a:solidFill>
            </a:rPr>
            <a:t>チャレンジ</a:t>
          </a:r>
        </a:p>
      </xdr:txBody>
    </xdr:sp>
    <xdr:clientData/>
  </xdr:oneCellAnchor>
  <xdr:twoCellAnchor>
    <xdr:from>
      <xdr:col>6</xdr:col>
      <xdr:colOff>200025</xdr:colOff>
      <xdr:row>0</xdr:row>
      <xdr:rowOff>47625</xdr:rowOff>
    </xdr:from>
    <xdr:to>
      <xdr:col>11</xdr:col>
      <xdr:colOff>381000</xdr:colOff>
      <xdr:row>2</xdr:row>
      <xdr:rowOff>66675</xdr:rowOff>
    </xdr:to>
    <xdr:sp>
      <xdr:nvSpPr>
        <xdr:cNvPr id="9" name="角丸四角形吹き出し 15"/>
        <xdr:cNvSpPr>
          <a:spLocks/>
        </xdr:cNvSpPr>
      </xdr:nvSpPr>
      <xdr:spPr>
        <a:xfrm>
          <a:off x="2571750" y="47625"/>
          <a:ext cx="3067050" cy="533400"/>
        </a:xfrm>
        <a:prstGeom prst="wedgeRoundRectCallout">
          <a:avLst>
            <a:gd name="adj1" fmla="val -53245"/>
            <a:gd name="adj2" fmla="val 26449"/>
          </a:avLst>
        </a:prstGeom>
        <a:solidFill>
          <a:srgbClr val="FCD5B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エコ通勤をした日は入力してください。</a:t>
          </a:r>
          <a:r>
            <a:rPr lang="en-US" cap="none" sz="1100" b="1" i="0" u="none" baseline="0">
              <a:solidFill>
                <a:srgbClr val="000000"/>
              </a:solidFill>
              <a:latin typeface="Calibri"/>
              <a:ea typeface="Calibri"/>
              <a:cs typeface="Calibri"/>
            </a:rPr>
            <a:t>
</a:t>
          </a:r>
          <a:r>
            <a:rPr lang="en-US" cap="none" sz="1000" b="0" i="0" u="none" baseline="0">
              <a:solidFill>
                <a:srgbClr val="000000"/>
              </a:solidFill>
            </a:rPr>
            <a:t>（いつもと同じ通勤の日は入力の必要はありません。）</a:t>
          </a:r>
        </a:p>
      </xdr:txBody>
    </xdr:sp>
    <xdr:clientData/>
  </xdr:twoCellAnchor>
  <xdr:twoCellAnchor>
    <xdr:from>
      <xdr:col>11</xdr:col>
      <xdr:colOff>419100</xdr:colOff>
      <xdr:row>16</xdr:row>
      <xdr:rowOff>209550</xdr:rowOff>
    </xdr:from>
    <xdr:to>
      <xdr:col>15</xdr:col>
      <xdr:colOff>419100</xdr:colOff>
      <xdr:row>20</xdr:row>
      <xdr:rowOff>38100</xdr:rowOff>
    </xdr:to>
    <xdr:sp>
      <xdr:nvSpPr>
        <xdr:cNvPr id="10" name="角丸四角形吹き出し 16"/>
        <xdr:cNvSpPr>
          <a:spLocks/>
        </xdr:cNvSpPr>
      </xdr:nvSpPr>
      <xdr:spPr>
        <a:xfrm>
          <a:off x="5676900" y="3781425"/>
          <a:ext cx="2438400" cy="609600"/>
        </a:xfrm>
        <a:prstGeom prst="wedgeRoundRectCallout">
          <a:avLst>
            <a:gd name="adj1" fmla="val -58125"/>
            <a:gd name="adj2" fmla="val 15620"/>
          </a:avLst>
        </a:prstGeom>
        <a:solidFill>
          <a:srgbClr val="FCD5B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日付を入力し「削除」ボタンをクリックするとその日の記録が削除されます。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5</xdr:row>
      <xdr:rowOff>0</xdr:rowOff>
    </xdr:from>
    <xdr:to>
      <xdr:col>11</xdr:col>
      <xdr:colOff>133350</xdr:colOff>
      <xdr:row>7</xdr:row>
      <xdr:rowOff>314325</xdr:rowOff>
    </xdr:to>
    <xdr:sp>
      <xdr:nvSpPr>
        <xdr:cNvPr id="1" name="下矢印 1"/>
        <xdr:cNvSpPr>
          <a:spLocks/>
        </xdr:cNvSpPr>
      </xdr:nvSpPr>
      <xdr:spPr>
        <a:xfrm rot="16200000">
          <a:off x="1885950" y="1162050"/>
          <a:ext cx="495300" cy="904875"/>
        </a:xfrm>
        <a:prstGeom prst="downArrow">
          <a:avLst>
            <a:gd name="adj" fmla="val 0"/>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47625</xdr:colOff>
      <xdr:row>3</xdr:row>
      <xdr:rowOff>171450</xdr:rowOff>
    </xdr:from>
    <xdr:to>
      <xdr:col>1</xdr:col>
      <xdr:colOff>161925</xdr:colOff>
      <xdr:row>5</xdr:row>
      <xdr:rowOff>0</xdr:rowOff>
    </xdr:to>
    <xdr:pic>
      <xdr:nvPicPr>
        <xdr:cNvPr id="2" name="Picture 675" descr="C:\Users\S02110\AppData\Local\Microsoft\Windows\Temporary Internet Files\Content.IE5\RYUG1JP0\MC900437659[1].wmf"/>
        <xdr:cNvPicPr preferRelativeResize="1">
          <a:picLocks noChangeAspect="1"/>
        </xdr:cNvPicPr>
      </xdr:nvPicPr>
      <xdr:blipFill>
        <a:blip r:embed="rId1"/>
        <a:stretch>
          <a:fillRect/>
        </a:stretch>
      </xdr:blipFill>
      <xdr:spPr>
        <a:xfrm>
          <a:off x="47625" y="838200"/>
          <a:ext cx="266700" cy="323850"/>
        </a:xfrm>
        <a:prstGeom prst="rect">
          <a:avLst/>
        </a:prstGeom>
        <a:noFill/>
        <a:ln w="9525" cmpd="sng">
          <a:noFill/>
        </a:ln>
      </xdr:spPr>
    </xdr:pic>
    <xdr:clientData/>
  </xdr:twoCellAnchor>
  <xdr:twoCellAnchor>
    <xdr:from>
      <xdr:col>0</xdr:col>
      <xdr:colOff>19050</xdr:colOff>
      <xdr:row>0</xdr:row>
      <xdr:rowOff>9525</xdr:rowOff>
    </xdr:from>
    <xdr:to>
      <xdr:col>12</xdr:col>
      <xdr:colOff>9525</xdr:colOff>
      <xdr:row>2</xdr:row>
      <xdr:rowOff>104775</xdr:rowOff>
    </xdr:to>
    <xdr:sp>
      <xdr:nvSpPr>
        <xdr:cNvPr id="3" name="額縁 3"/>
        <xdr:cNvSpPr>
          <a:spLocks/>
        </xdr:cNvSpPr>
      </xdr:nvSpPr>
      <xdr:spPr>
        <a:xfrm>
          <a:off x="19050" y="9525"/>
          <a:ext cx="2447925" cy="504825"/>
        </a:xfrm>
        <a:prstGeom prst="bevel">
          <a:avLst/>
        </a:prstGeom>
        <a:solidFill>
          <a:srgbClr val="B9CDE5"/>
        </a:solidFill>
        <a:ln w="25400" cmpd="sng">
          <a:solidFill>
            <a:srgbClr val="558ED5"/>
          </a:solidFill>
          <a:headEnd type="none"/>
          <a:tailEnd type="none"/>
        </a:ln>
      </xdr:spPr>
      <xdr:txBody>
        <a:bodyPr vertOverflow="clip" wrap="square" anchor="ctr"/>
        <a:p>
          <a:pPr algn="ctr">
            <a:defRPr/>
          </a:pPr>
          <a:r>
            <a:rPr lang="en-US" cap="none" sz="1400" b="1" i="0" u="none" baseline="0">
              <a:solidFill>
                <a:srgbClr val="000000"/>
              </a:solidFill>
            </a:rPr>
            <a:t>チャレンジ集計シート</a:t>
          </a:r>
        </a:p>
      </xdr:txBody>
    </xdr:sp>
    <xdr:clientData/>
  </xdr:twoCellAnchor>
  <xdr:twoCellAnchor>
    <xdr:from>
      <xdr:col>16</xdr:col>
      <xdr:colOff>104775</xdr:colOff>
      <xdr:row>1</xdr:row>
      <xdr:rowOff>57150</xdr:rowOff>
    </xdr:from>
    <xdr:to>
      <xdr:col>27</xdr:col>
      <xdr:colOff>76200</xdr:colOff>
      <xdr:row>3</xdr:row>
      <xdr:rowOff>238125</xdr:rowOff>
    </xdr:to>
    <xdr:sp>
      <xdr:nvSpPr>
        <xdr:cNvPr id="4" name="角丸四角形吹き出し 5"/>
        <xdr:cNvSpPr>
          <a:spLocks/>
        </xdr:cNvSpPr>
      </xdr:nvSpPr>
      <xdr:spPr>
        <a:xfrm>
          <a:off x="3400425" y="247650"/>
          <a:ext cx="2276475" cy="657225"/>
        </a:xfrm>
        <a:prstGeom prst="wedgeRoundRectCallout">
          <a:avLst>
            <a:gd name="adj1" fmla="val -35402"/>
            <a:gd name="adj2" fmla="val 74689"/>
          </a:avLst>
        </a:prstGeom>
        <a:solidFill>
          <a:srgbClr val="FCD5B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000000"/>
              </a:solidFill>
            </a:rPr>
            <a:t>１か月のチャレンジが終了したら、</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成果が表示されます。</a:t>
          </a:r>
        </a:p>
      </xdr:txBody>
    </xdr:sp>
    <xdr:clientData/>
  </xdr:twoCellAnchor>
  <xdr:twoCellAnchor>
    <xdr:from>
      <xdr:col>1</xdr:col>
      <xdr:colOff>28575</xdr:colOff>
      <xdr:row>8</xdr:row>
      <xdr:rowOff>104775</xdr:rowOff>
    </xdr:from>
    <xdr:to>
      <xdr:col>11</xdr:col>
      <xdr:colOff>0</xdr:colOff>
      <xdr:row>10</xdr:row>
      <xdr:rowOff>123825</xdr:rowOff>
    </xdr:to>
    <xdr:sp>
      <xdr:nvSpPr>
        <xdr:cNvPr id="5" name="テキスト ボックス 6"/>
        <xdr:cNvSpPr txBox="1">
          <a:spLocks noChangeArrowheads="1"/>
        </xdr:cNvSpPr>
      </xdr:nvSpPr>
      <xdr:spPr>
        <a:xfrm>
          <a:off x="180975" y="2171700"/>
          <a:ext cx="2066925" cy="7334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HGP創英角ﾎﾟｯﾌﾟ体"/>
              <a:ea typeface="HGP創英角ﾎﾟｯﾌﾟ体"/>
              <a:cs typeface="HGP創英角ﾎﾟｯﾌﾟ体"/>
            </a:rPr>
            <a:t>身近な食品のカロリーは？</a:t>
          </a:r>
          <a:r>
            <a:rPr lang="en-US" cap="none" sz="900" b="0" i="0" u="none" baseline="0">
              <a:solidFill>
                <a:srgbClr val="000000"/>
              </a:solidFill>
              <a:latin typeface="HGP創英角ﾎﾟｯﾌﾟ体"/>
              <a:ea typeface="HGP創英角ﾎﾟｯﾌﾟ体"/>
              <a:cs typeface="HGP創英角ﾎﾟｯﾌﾟ体"/>
            </a:rPr>
            <a:t>
</a:t>
          </a:r>
          <a:r>
            <a:rPr lang="en-US" cap="none" sz="900" b="0" i="0" u="none" baseline="0">
              <a:solidFill>
                <a:srgbClr val="000000"/>
              </a:solidFill>
              <a:latin typeface="ＭＳ Ｐゴシック"/>
              <a:ea typeface="ＭＳ Ｐゴシック"/>
              <a:cs typeface="ＭＳ Ｐゴシック"/>
            </a:rPr>
            <a:t>・ビール（大）ジョッキ／１杯：</a:t>
          </a:r>
          <a:r>
            <a:rPr lang="en-US" cap="none" sz="900" b="0" i="0" u="none" baseline="0">
              <a:solidFill>
                <a:srgbClr val="000000"/>
              </a:solidFill>
              <a:latin typeface="ＭＳ Ｐゴシック"/>
              <a:ea typeface="ＭＳ Ｐゴシック"/>
              <a:cs typeface="ＭＳ Ｐゴシック"/>
            </a:rPr>
            <a:t>320kcal
</a:t>
          </a:r>
          <a:r>
            <a:rPr lang="en-US" cap="none" sz="900" b="0" i="0" u="none" baseline="0">
              <a:solidFill>
                <a:srgbClr val="000000"/>
              </a:solidFill>
              <a:latin typeface="ＭＳ Ｐゴシック"/>
              <a:ea typeface="ＭＳ Ｐゴシック"/>
              <a:cs typeface="ＭＳ Ｐゴシック"/>
            </a:rPr>
            <a:t>・ドーナツ／１個：</a:t>
          </a:r>
          <a:r>
            <a:rPr lang="en-US" cap="none" sz="900" b="0" i="0" u="none" baseline="0">
              <a:solidFill>
                <a:srgbClr val="000000"/>
              </a:solidFill>
              <a:latin typeface="ＭＳ Ｐゴシック"/>
              <a:ea typeface="ＭＳ Ｐゴシック"/>
              <a:cs typeface="ＭＳ Ｐゴシック"/>
            </a:rPr>
            <a:t>174kcal
</a:t>
          </a:r>
          <a:r>
            <a:rPr lang="en-US" cap="none" sz="900" b="0" i="0" u="none" baseline="0">
              <a:solidFill>
                <a:srgbClr val="000000"/>
              </a:solidFill>
              <a:latin typeface="ＭＳ Ｐゴシック"/>
              <a:ea typeface="ＭＳ Ｐゴシック"/>
              <a:cs typeface="ＭＳ Ｐゴシック"/>
            </a:rPr>
            <a:t>＊食品のエネルギー量（厚労省</a:t>
          </a:r>
          <a:r>
            <a:rPr lang="en-US" cap="none" sz="900" b="0" i="0" u="none" baseline="0">
              <a:solidFill>
                <a:srgbClr val="000000"/>
              </a:solidFill>
              <a:latin typeface="Calibri"/>
              <a:ea typeface="Calibri"/>
              <a:cs typeface="Calibri"/>
            </a:rPr>
            <a:t>HP</a:t>
          </a:r>
          <a:r>
            <a:rPr lang="en-US" cap="none" sz="900" b="0" i="0" u="none" baseline="0">
              <a:solidFill>
                <a:srgbClr val="000000"/>
              </a:solidFill>
              <a:latin typeface="ＭＳ Ｐゴシック"/>
              <a:ea typeface="ＭＳ Ｐゴシック"/>
              <a:cs typeface="ＭＳ Ｐゴシック"/>
            </a:rPr>
            <a:t>より）</a:t>
          </a:r>
          <a:r>
            <a:rPr lang="en-US" cap="none" sz="9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180975</xdr:colOff>
      <xdr:row>2</xdr:row>
      <xdr:rowOff>28575</xdr:rowOff>
    </xdr:to>
    <xdr:sp>
      <xdr:nvSpPr>
        <xdr:cNvPr id="1" name="額縁 3"/>
        <xdr:cNvSpPr>
          <a:spLocks/>
        </xdr:cNvSpPr>
      </xdr:nvSpPr>
      <xdr:spPr>
        <a:xfrm>
          <a:off x="0" y="0"/>
          <a:ext cx="1914525" cy="447675"/>
        </a:xfrm>
        <a:prstGeom prst="bevel">
          <a:avLst/>
        </a:prstGeom>
        <a:solidFill>
          <a:srgbClr val="B9CDE5"/>
        </a:solidFill>
        <a:ln w="25400" cmpd="sng">
          <a:solidFill>
            <a:srgbClr val="558ED5"/>
          </a:solidFill>
          <a:headEnd type="none"/>
          <a:tailEnd type="none"/>
        </a:ln>
      </xdr:spPr>
      <xdr:txBody>
        <a:bodyPr vertOverflow="clip" wrap="square" anchor="ctr"/>
        <a:p>
          <a:pPr algn="ctr">
            <a:defRPr/>
          </a:pPr>
          <a:r>
            <a:rPr lang="en-US" cap="none" sz="1400" b="1" i="0" u="none" baseline="0">
              <a:solidFill>
                <a:srgbClr val="000000"/>
              </a:solidFill>
            </a:rPr>
            <a:t>月間の記録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FF0000"/>
  </sheetPr>
  <dimension ref="A1:P48"/>
  <sheetViews>
    <sheetView showGridLines="0" tabSelected="1" zoomScalePageLayoutView="0" workbookViewId="0" topLeftCell="A1">
      <selection activeCell="E7" sqref="E7:F7"/>
    </sheetView>
  </sheetViews>
  <sheetFormatPr defaultColWidth="9.140625" defaultRowHeight="15"/>
  <cols>
    <col min="1" max="1" width="4.421875" style="14" customWidth="1"/>
    <col min="2" max="2" width="2.140625" style="14" customWidth="1"/>
    <col min="3" max="3" width="9.140625" style="14" customWidth="1"/>
    <col min="4" max="4" width="10.57421875" style="14" customWidth="1"/>
    <col min="5" max="5" width="2.28125" style="14" customWidth="1"/>
    <col min="6" max="6" width="8.421875" style="14" customWidth="1"/>
    <col min="7" max="7" width="9.57421875" style="14" customWidth="1"/>
    <col min="8" max="8" width="2.140625" style="14" customWidth="1"/>
    <col min="9" max="9" width="3.8515625" style="14" customWidth="1"/>
    <col min="10" max="10" width="4.8515625" style="14" customWidth="1"/>
    <col min="11" max="11" width="9.8515625" style="14" customWidth="1"/>
    <col min="12" max="12" width="4.421875" style="14" customWidth="1"/>
    <col min="13" max="13" width="9.8515625" style="14" customWidth="1"/>
    <col min="14" max="14" width="8.28125" style="14" customWidth="1"/>
    <col min="15" max="15" width="2.421875" style="14" customWidth="1"/>
    <col min="16" max="17" width="9.00390625" style="14" customWidth="1"/>
    <col min="18" max="18" width="7.8515625" style="14" customWidth="1"/>
    <col min="19" max="19" width="8.421875" style="14" customWidth="1"/>
    <col min="20" max="22" width="9.00390625" style="14" customWidth="1"/>
    <col min="23" max="16384" width="9.00390625" style="14" customWidth="1"/>
  </cols>
  <sheetData>
    <row r="1" spans="1:15" ht="60" customHeight="1">
      <c r="A1" s="17"/>
      <c r="B1" s="17"/>
      <c r="H1" s="184"/>
      <c r="I1" s="184"/>
      <c r="J1" s="184"/>
      <c r="K1" s="184"/>
      <c r="L1" s="184"/>
      <c r="M1" s="184"/>
      <c r="N1" s="184"/>
      <c r="O1" s="159"/>
    </row>
    <row r="2" spans="1:13" ht="53.25" customHeight="1">
      <c r="A2" s="153"/>
      <c r="B2" s="153"/>
      <c r="C2" s="153"/>
      <c r="D2" s="153"/>
      <c r="E2" s="153"/>
      <c r="F2" s="153"/>
      <c r="G2" s="153"/>
      <c r="H2" s="180"/>
      <c r="I2" s="153"/>
      <c r="J2" s="153"/>
      <c r="K2" s="153"/>
      <c r="L2" s="153"/>
      <c r="M2" s="153"/>
    </row>
    <row r="3" spans="1:14" ht="19.5" customHeight="1">
      <c r="A3" s="153"/>
      <c r="B3" s="16"/>
      <c r="C3" s="61" t="s">
        <v>84</v>
      </c>
      <c r="D3" s="160"/>
      <c r="E3" s="160"/>
      <c r="F3" s="160"/>
      <c r="G3" s="160"/>
      <c r="H3" s="161"/>
      <c r="I3" s="162"/>
      <c r="J3" s="163"/>
      <c r="K3" s="164"/>
      <c r="L3" s="164"/>
      <c r="M3" s="165"/>
      <c r="N3" s="165"/>
    </row>
    <row r="4" spans="1:14" ht="21" customHeight="1">
      <c r="A4" s="153"/>
      <c r="B4" s="157"/>
      <c r="C4" s="166" t="s">
        <v>85</v>
      </c>
      <c r="D4" s="163"/>
      <c r="E4" s="163"/>
      <c r="F4" s="163"/>
      <c r="G4" s="163"/>
      <c r="H4" s="161"/>
      <c r="I4" s="162"/>
      <c r="J4" s="163"/>
      <c r="K4" s="164"/>
      <c r="L4" s="164"/>
      <c r="M4" s="165"/>
      <c r="N4" s="165"/>
    </row>
    <row r="5" spans="1:13" ht="96" customHeight="1">
      <c r="A5" s="153"/>
      <c r="B5" s="153"/>
      <c r="C5" s="153"/>
      <c r="D5" s="153"/>
      <c r="E5" s="153"/>
      <c r="F5" s="153"/>
      <c r="G5" s="153"/>
      <c r="H5" s="153"/>
      <c r="I5" s="153"/>
      <c r="J5" s="153"/>
      <c r="K5" s="153"/>
      <c r="L5" s="153"/>
      <c r="M5" s="153"/>
    </row>
    <row r="6" spans="1:13" ht="26.25" customHeight="1" thickBot="1">
      <c r="A6" s="153"/>
      <c r="B6" s="167" t="s">
        <v>62</v>
      </c>
      <c r="D6" s="153"/>
      <c r="E6" s="153"/>
      <c r="F6" s="153"/>
      <c r="G6" s="153"/>
      <c r="H6" s="153"/>
      <c r="I6" s="153"/>
      <c r="J6" s="153"/>
      <c r="K6" s="153"/>
      <c r="L6" s="153"/>
      <c r="M6" s="153"/>
    </row>
    <row r="7" spans="2:16" ht="20.25" customHeight="1" thickBot="1">
      <c r="B7" s="168" t="s">
        <v>63</v>
      </c>
      <c r="C7" s="153" t="s">
        <v>49</v>
      </c>
      <c r="D7" s="153"/>
      <c r="E7" s="182">
        <v>0</v>
      </c>
      <c r="F7" s="183"/>
      <c r="G7" s="153" t="s">
        <v>12</v>
      </c>
      <c r="J7" s="153"/>
      <c r="K7" s="153"/>
      <c r="L7" s="153"/>
      <c r="M7" s="153"/>
      <c r="P7" s="12"/>
    </row>
    <row r="8" spans="2:13" ht="12.75" customHeight="1" thickBot="1">
      <c r="B8" s="169"/>
      <c r="C8" s="153"/>
      <c r="D8" s="153"/>
      <c r="E8" s="153"/>
      <c r="F8" s="153"/>
      <c r="G8" s="153"/>
      <c r="J8" s="153"/>
      <c r="K8" s="153"/>
      <c r="L8" s="153"/>
      <c r="M8" s="153"/>
    </row>
    <row r="9" spans="2:16" ht="20.25" customHeight="1" thickBot="1">
      <c r="B9" s="168" t="s">
        <v>63</v>
      </c>
      <c r="C9" s="153" t="s">
        <v>50</v>
      </c>
      <c r="D9" s="153"/>
      <c r="E9" s="182">
        <v>0</v>
      </c>
      <c r="F9" s="183"/>
      <c r="G9" s="153" t="s">
        <v>11</v>
      </c>
      <c r="J9" s="153"/>
      <c r="K9" s="153"/>
      <c r="L9" s="153"/>
      <c r="M9" s="153"/>
      <c r="P9" s="12"/>
    </row>
    <row r="10" spans="2:13" ht="12.75" customHeight="1" thickBot="1">
      <c r="B10" s="169"/>
      <c r="C10" s="153"/>
      <c r="D10" s="153"/>
      <c r="E10" s="153"/>
      <c r="F10" s="153"/>
      <c r="G10" s="153"/>
      <c r="J10" s="153"/>
      <c r="K10" s="153"/>
      <c r="L10" s="153"/>
      <c r="M10" s="153"/>
    </row>
    <row r="11" spans="2:13" ht="20.25" customHeight="1" thickBot="1">
      <c r="B11" s="168" t="s">
        <v>63</v>
      </c>
      <c r="C11" s="153" t="s">
        <v>51</v>
      </c>
      <c r="D11" s="153"/>
      <c r="E11" s="182">
        <v>0</v>
      </c>
      <c r="F11" s="183"/>
      <c r="G11" s="185" t="s">
        <v>70</v>
      </c>
      <c r="H11" s="186"/>
      <c r="I11" s="186"/>
      <c r="J11" s="187"/>
      <c r="K11" s="152">
        <v>10</v>
      </c>
      <c r="L11" s="153" t="s">
        <v>16</v>
      </c>
      <c r="M11" s="153"/>
    </row>
    <row r="12" spans="2:13" ht="12.75" customHeight="1" thickBot="1">
      <c r="B12" s="169"/>
      <c r="C12" s="153"/>
      <c r="D12" s="153"/>
      <c r="E12" s="153"/>
      <c r="F12" s="153"/>
      <c r="G12" s="153"/>
      <c r="J12" s="153"/>
      <c r="K12" s="153"/>
      <c r="L12" s="153"/>
      <c r="M12" s="153"/>
    </row>
    <row r="13" spans="2:13" ht="20.25" customHeight="1" thickBot="1">
      <c r="B13" s="168" t="s">
        <v>63</v>
      </c>
      <c r="C13" s="153" t="s">
        <v>52</v>
      </c>
      <c r="D13" s="153"/>
      <c r="E13" s="182">
        <v>0</v>
      </c>
      <c r="F13" s="183"/>
      <c r="G13" s="185" t="s">
        <v>71</v>
      </c>
      <c r="H13" s="186"/>
      <c r="I13" s="186"/>
      <c r="J13" s="187"/>
      <c r="K13" s="152">
        <v>60</v>
      </c>
      <c r="L13" s="153" t="s">
        <v>16</v>
      </c>
      <c r="M13" s="153"/>
    </row>
    <row r="14" spans="2:13" ht="23.25" customHeight="1">
      <c r="B14" s="169"/>
      <c r="J14" s="153"/>
      <c r="K14" s="153"/>
      <c r="L14" s="153"/>
      <c r="M14" s="153"/>
    </row>
    <row r="15" spans="2:13" ht="9.75" customHeight="1">
      <c r="B15" s="169"/>
      <c r="J15" s="153"/>
      <c r="K15" s="153"/>
      <c r="L15" s="153"/>
      <c r="M15" s="153"/>
    </row>
    <row r="16" spans="2:13" ht="9.75" customHeight="1" thickBot="1">
      <c r="B16" s="169"/>
      <c r="J16" s="153"/>
      <c r="K16" s="153"/>
      <c r="L16" s="153"/>
      <c r="M16" s="153"/>
    </row>
    <row r="17" spans="1:13" ht="18.75" customHeight="1" thickBot="1">
      <c r="A17" s="153"/>
      <c r="B17" s="167" t="s">
        <v>64</v>
      </c>
      <c r="C17" s="153"/>
      <c r="D17" s="153"/>
      <c r="E17" s="182">
        <v>0</v>
      </c>
      <c r="F17" s="183"/>
      <c r="G17" s="153" t="s">
        <v>0</v>
      </c>
      <c r="H17" s="153"/>
      <c r="I17" s="153"/>
      <c r="J17" s="153"/>
      <c r="K17" s="153"/>
      <c r="L17" s="153"/>
      <c r="M17" s="153"/>
    </row>
    <row r="18" spans="1:13" ht="79.5" customHeight="1">
      <c r="A18" s="153"/>
      <c r="B18" s="169"/>
      <c r="C18" s="153"/>
      <c r="D18" s="153"/>
      <c r="E18" s="153"/>
      <c r="F18" s="153"/>
      <c r="G18" s="153"/>
      <c r="H18" s="181">
        <f>IF($E$17&gt;0,IF($E$7+$E$9+$E$11+$E$13&gt;0,"","通勤距離を入力してください！"),IF($E$7+$E$9+$E$11+$E$13&gt;0,"１ヶ月の通勤日数を入力してください！",""))</f>
      </c>
      <c r="I18" s="153"/>
      <c r="J18" s="153"/>
      <c r="K18" s="153"/>
      <c r="L18" s="153"/>
      <c r="M18" s="153"/>
    </row>
    <row r="19" spans="1:13" ht="79.5" customHeight="1">
      <c r="A19" s="153"/>
      <c r="B19" s="169"/>
      <c r="C19" s="153"/>
      <c r="D19" s="153"/>
      <c r="E19" s="153"/>
      <c r="F19" s="153"/>
      <c r="G19" s="153"/>
      <c r="H19" s="153"/>
      <c r="I19" s="153"/>
      <c r="J19" s="153"/>
      <c r="K19" s="153"/>
      <c r="L19" s="153"/>
      <c r="M19" s="153"/>
    </row>
    <row r="20" spans="1:13" ht="27.75" customHeight="1" thickBot="1">
      <c r="A20" s="153"/>
      <c r="B20" s="167" t="s">
        <v>65</v>
      </c>
      <c r="C20" s="153"/>
      <c r="D20" s="153"/>
      <c r="E20" s="153"/>
      <c r="F20" s="153"/>
      <c r="G20" s="153"/>
      <c r="H20" s="153"/>
      <c r="I20" s="153"/>
      <c r="J20" s="153"/>
      <c r="K20" s="153"/>
      <c r="L20" s="153"/>
      <c r="M20" s="153"/>
    </row>
    <row r="21" spans="2:14" ht="20.25" customHeight="1" thickBot="1">
      <c r="B21" s="168"/>
      <c r="C21" s="167" t="s">
        <v>66</v>
      </c>
      <c r="D21" s="153"/>
      <c r="E21" s="153"/>
      <c r="F21" s="153"/>
      <c r="G21" s="170">
        <f>((E7*0.019)+(E9*0.051)+(IF(ISERROR(E11/K11),"0",E11/K11)*2.32)+(IF(ISERROR(E13/K13),"0",E13/K13)*2.32))</f>
        <v>0</v>
      </c>
      <c r="H21" s="171" t="s">
        <v>10</v>
      </c>
      <c r="J21" s="167" t="s">
        <v>8</v>
      </c>
      <c r="K21" s="153"/>
      <c r="L21" s="153"/>
      <c r="M21" s="172">
        <f>+E17*G21</f>
        <v>0</v>
      </c>
      <c r="N21" s="14" t="s">
        <v>9</v>
      </c>
    </row>
    <row r="22" spans="2:13" ht="54.75" customHeight="1">
      <c r="B22" s="153"/>
      <c r="C22" s="153"/>
      <c r="D22" s="153"/>
      <c r="E22" s="153"/>
      <c r="F22" s="153"/>
      <c r="G22" s="153"/>
      <c r="H22" s="153"/>
      <c r="I22" s="153"/>
      <c r="J22" s="153"/>
      <c r="K22" s="153"/>
      <c r="L22" s="153"/>
      <c r="M22" s="153"/>
    </row>
    <row r="23" spans="1:13" ht="29.25" customHeight="1">
      <c r="A23" s="173" t="s">
        <v>17</v>
      </c>
      <c r="B23" s="167"/>
      <c r="C23" s="153"/>
      <c r="D23" s="153"/>
      <c r="E23" s="153"/>
      <c r="F23" s="153"/>
      <c r="G23" s="153"/>
      <c r="H23" s="153"/>
      <c r="I23" s="153"/>
      <c r="J23" s="153"/>
      <c r="K23" s="153"/>
      <c r="L23" s="153"/>
      <c r="M23" s="153"/>
    </row>
    <row r="24" spans="1:13" ht="26.25" customHeight="1">
      <c r="A24" s="76" t="s">
        <v>13</v>
      </c>
      <c r="B24" s="174"/>
      <c r="C24" s="165"/>
      <c r="D24" s="165"/>
      <c r="E24" s="165"/>
      <c r="F24" s="165"/>
      <c r="G24" s="165"/>
      <c r="H24" s="165"/>
      <c r="I24" s="165"/>
      <c r="J24" s="165"/>
      <c r="K24" s="165"/>
      <c r="L24" s="165"/>
      <c r="M24" s="165"/>
    </row>
    <row r="25" spans="2:13" ht="20.25" customHeight="1">
      <c r="B25" s="165"/>
      <c r="C25" s="165"/>
      <c r="D25" s="165"/>
      <c r="E25" s="165"/>
      <c r="F25" s="165"/>
      <c r="G25" s="165"/>
      <c r="H25" s="165"/>
      <c r="I25" s="165"/>
      <c r="J25" s="165"/>
      <c r="K25" s="165"/>
      <c r="L25" s="165"/>
      <c r="M25" s="165"/>
    </row>
    <row r="26" spans="2:13" ht="13.5">
      <c r="B26" s="165"/>
      <c r="C26" s="165"/>
      <c r="D26" s="165"/>
      <c r="E26" s="165"/>
      <c r="F26" s="165"/>
      <c r="G26" s="165"/>
      <c r="H26" s="165"/>
      <c r="I26" s="165"/>
      <c r="J26" s="165"/>
      <c r="K26" s="165"/>
      <c r="L26" s="165"/>
      <c r="M26" s="165"/>
    </row>
    <row r="27" spans="2:13" ht="33" customHeight="1">
      <c r="B27" s="165"/>
      <c r="C27" s="175"/>
      <c r="D27" s="176"/>
      <c r="E27" s="176"/>
      <c r="F27" s="176"/>
      <c r="G27" s="176"/>
      <c r="H27" s="176"/>
      <c r="I27" s="176"/>
      <c r="J27" s="177"/>
      <c r="K27" s="176"/>
      <c r="L27" s="177"/>
      <c r="M27" s="176"/>
    </row>
    <row r="28" spans="2:13" ht="30.75" customHeight="1">
      <c r="B28" s="165"/>
      <c r="C28" s="175"/>
      <c r="D28" s="176"/>
      <c r="E28" s="176"/>
      <c r="F28" s="176"/>
      <c r="G28" s="176"/>
      <c r="H28" s="176"/>
      <c r="I28" s="176"/>
      <c r="J28" s="177"/>
      <c r="K28" s="176"/>
      <c r="L28" s="176"/>
      <c r="M28" s="176"/>
    </row>
    <row r="29" spans="2:13" ht="66.75" customHeight="1">
      <c r="B29" s="165"/>
      <c r="C29" s="175"/>
      <c r="D29" s="178"/>
      <c r="E29" s="178"/>
      <c r="F29" s="178"/>
      <c r="G29" s="178"/>
      <c r="H29" s="178"/>
      <c r="I29" s="178"/>
      <c r="J29" s="178"/>
      <c r="K29" s="178"/>
      <c r="L29" s="178"/>
      <c r="M29" s="178"/>
    </row>
    <row r="48" ht="13.5">
      <c r="A48" s="179"/>
    </row>
  </sheetData>
  <sheetProtection sheet="1" objects="1" selectLockedCells="1"/>
  <mergeCells count="8">
    <mergeCell ref="E17:F17"/>
    <mergeCell ref="H1:N1"/>
    <mergeCell ref="G13:J13"/>
    <mergeCell ref="G11:J11"/>
    <mergeCell ref="E7:F7"/>
    <mergeCell ref="E9:F9"/>
    <mergeCell ref="E11:F11"/>
    <mergeCell ref="E13:F13"/>
  </mergeCells>
  <dataValidations count="1">
    <dataValidation type="list" allowBlank="1" showInputMessage="1" showErrorMessage="1" sqref="M27">
      <formula1>$S$27:$S$28</formula1>
    </dataValidation>
  </dataValidations>
  <printOptions/>
  <pageMargins left="0.7" right="0.4" top="0.3" bottom="0.25" header="0.2"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tabColor rgb="FFFF0000"/>
  </sheetPr>
  <dimension ref="A1:T38"/>
  <sheetViews>
    <sheetView showGridLines="0" zoomScalePageLayoutView="0" workbookViewId="0" topLeftCell="A1">
      <selection activeCell="D7" sqref="D7"/>
    </sheetView>
  </sheetViews>
  <sheetFormatPr defaultColWidth="9.140625" defaultRowHeight="15"/>
  <cols>
    <col min="2" max="8" width="5.28125" style="0" customWidth="1"/>
    <col min="9" max="9" width="14.421875" style="0" customWidth="1"/>
    <col min="18" max="19" width="9.00390625" style="0" hidden="1" customWidth="1"/>
    <col min="20" max="20" width="5.7109375" style="0" hidden="1" customWidth="1"/>
    <col min="21" max="21" width="5.7109375" style="0" customWidth="1"/>
    <col min="22" max="29" width="9.00390625" style="0" customWidth="1"/>
  </cols>
  <sheetData>
    <row r="1" spans="2:8" ht="20.25" customHeight="1">
      <c r="B1" s="3"/>
      <c r="C1" s="3"/>
      <c r="D1" s="3"/>
      <c r="E1" s="3"/>
      <c r="F1" s="3"/>
      <c r="G1" s="3"/>
      <c r="H1" s="3"/>
    </row>
    <row r="2" spans="2:8" ht="20.25" customHeight="1">
      <c r="B2" s="3"/>
      <c r="C2" s="3"/>
      <c r="D2" s="3"/>
      <c r="E2" s="3"/>
      <c r="F2" s="3"/>
      <c r="G2" s="3"/>
      <c r="H2" s="3"/>
    </row>
    <row r="3" spans="2:10" ht="5.25" customHeight="1">
      <c r="B3" s="3"/>
      <c r="C3" s="3"/>
      <c r="D3" s="3"/>
      <c r="E3" s="3"/>
      <c r="F3" s="3"/>
      <c r="G3" s="3"/>
      <c r="H3" s="7"/>
      <c r="J3" s="13"/>
    </row>
    <row r="4" spans="2:8" ht="5.25" customHeight="1">
      <c r="B4" s="7"/>
      <c r="C4" s="7"/>
      <c r="D4" s="3"/>
      <c r="E4" s="3"/>
      <c r="F4" s="3"/>
      <c r="G4" s="3"/>
      <c r="H4" s="3"/>
    </row>
    <row r="5" spans="2:8" ht="5.25" customHeight="1">
      <c r="B5" s="7"/>
      <c r="C5" s="7"/>
      <c r="D5" s="3"/>
      <c r="E5" s="3"/>
      <c r="F5" s="3"/>
      <c r="G5" s="3"/>
      <c r="H5" s="3"/>
    </row>
    <row r="6" spans="2:8" ht="21.75" customHeight="1" thickBot="1">
      <c r="B6" s="3"/>
      <c r="C6" s="3"/>
      <c r="D6" s="3"/>
      <c r="E6" s="3"/>
      <c r="F6" s="3"/>
      <c r="G6" s="3"/>
      <c r="H6" s="3"/>
    </row>
    <row r="7" spans="2:8" ht="25.5" customHeight="1" thickBot="1">
      <c r="B7" s="10"/>
      <c r="C7" s="9"/>
      <c r="D7" s="154"/>
      <c r="E7" s="8" t="s">
        <v>38</v>
      </c>
      <c r="F7" s="2" t="s">
        <v>39</v>
      </c>
      <c r="G7" s="2"/>
      <c r="H7" s="2"/>
    </row>
    <row r="8" spans="2:20" ht="14.25" customHeight="1" thickBot="1">
      <c r="B8" s="2"/>
      <c r="C8" s="2"/>
      <c r="D8" s="2"/>
      <c r="E8" s="2"/>
      <c r="F8" s="2"/>
      <c r="G8" s="2"/>
      <c r="H8" s="2"/>
      <c r="R8" t="s">
        <v>28</v>
      </c>
      <c r="S8" t="s">
        <v>24</v>
      </c>
      <c r="T8">
        <v>1</v>
      </c>
    </row>
    <row r="9" spans="2:20" ht="23.25" customHeight="1" thickBot="1">
      <c r="B9" s="192" t="s">
        <v>34</v>
      </c>
      <c r="C9" s="192"/>
      <c r="D9" s="190"/>
      <c r="E9" s="191"/>
      <c r="F9" s="2" t="s">
        <v>35</v>
      </c>
      <c r="G9" s="190"/>
      <c r="H9" s="191"/>
      <c r="I9" t="s">
        <v>61</v>
      </c>
      <c r="J9" s="155"/>
      <c r="K9" s="188" t="s">
        <v>47</v>
      </c>
      <c r="L9" s="189"/>
      <c r="M9" s="189"/>
      <c r="R9" t="s">
        <v>3</v>
      </c>
      <c r="S9" t="s">
        <v>23</v>
      </c>
      <c r="T9">
        <v>2</v>
      </c>
    </row>
    <row r="10" spans="2:20" ht="15.75" customHeight="1" thickBot="1">
      <c r="B10" s="192"/>
      <c r="C10" s="192"/>
      <c r="D10" s="2"/>
      <c r="E10" s="2"/>
      <c r="F10" s="2"/>
      <c r="G10" s="2"/>
      <c r="H10" s="2"/>
      <c r="L10" s="11"/>
      <c r="R10" t="s">
        <v>4</v>
      </c>
      <c r="S10" t="s">
        <v>3</v>
      </c>
      <c r="T10">
        <v>3</v>
      </c>
    </row>
    <row r="11" spans="2:20" ht="25.5" customHeight="1" thickBot="1">
      <c r="B11" s="192" t="s">
        <v>40</v>
      </c>
      <c r="C11" s="192"/>
      <c r="D11" s="190"/>
      <c r="E11" s="191"/>
      <c r="F11" s="2" t="s">
        <v>35</v>
      </c>
      <c r="G11" s="190"/>
      <c r="H11" s="191"/>
      <c r="I11" t="s">
        <v>61</v>
      </c>
      <c r="J11" s="155"/>
      <c r="K11" s="188" t="s">
        <v>47</v>
      </c>
      <c r="L11" s="189"/>
      <c r="M11" s="189"/>
      <c r="R11" t="s">
        <v>22</v>
      </c>
      <c r="S11" t="s">
        <v>4</v>
      </c>
      <c r="T11">
        <v>4</v>
      </c>
    </row>
    <row r="12" spans="2:20" ht="15.75" customHeight="1" thickBot="1">
      <c r="B12" s="3"/>
      <c r="D12" s="3"/>
      <c r="E12" s="3"/>
      <c r="F12" s="3"/>
      <c r="G12" s="3"/>
      <c r="H12" s="3"/>
      <c r="R12" s="6"/>
      <c r="S12" t="s">
        <v>22</v>
      </c>
      <c r="T12">
        <v>5</v>
      </c>
    </row>
    <row r="13" spans="2:20" ht="25.5" customHeight="1" thickBot="1">
      <c r="B13" s="192" t="s">
        <v>34</v>
      </c>
      <c r="C13" s="192"/>
      <c r="D13" s="190"/>
      <c r="E13" s="191"/>
      <c r="F13" s="2" t="s">
        <v>35</v>
      </c>
      <c r="G13" s="190"/>
      <c r="H13" s="191"/>
      <c r="I13" t="s">
        <v>61</v>
      </c>
      <c r="J13" s="155"/>
      <c r="K13" s="188" t="s">
        <v>47</v>
      </c>
      <c r="L13" s="189"/>
      <c r="M13" s="189"/>
      <c r="S13" t="s">
        <v>25</v>
      </c>
      <c r="T13">
        <v>6</v>
      </c>
    </row>
    <row r="14" spans="2:20" ht="15" customHeight="1" thickBot="1">
      <c r="B14" s="3"/>
      <c r="C14" s="3"/>
      <c r="D14" s="3"/>
      <c r="E14" s="3"/>
      <c r="F14" s="3"/>
      <c r="G14" s="3"/>
      <c r="H14" s="3"/>
      <c r="T14">
        <v>7</v>
      </c>
    </row>
    <row r="15" spans="2:20" ht="25.5" customHeight="1" thickBot="1">
      <c r="B15" s="192" t="s">
        <v>34</v>
      </c>
      <c r="C15" s="192"/>
      <c r="D15" s="190"/>
      <c r="E15" s="191"/>
      <c r="F15" s="2" t="s">
        <v>35</v>
      </c>
      <c r="G15" s="190"/>
      <c r="H15" s="191"/>
      <c r="I15" t="s">
        <v>61</v>
      </c>
      <c r="J15" s="155"/>
      <c r="K15" s="188" t="s">
        <v>47</v>
      </c>
      <c r="L15" s="189"/>
      <c r="M15" s="189"/>
      <c r="T15">
        <v>8</v>
      </c>
    </row>
    <row r="16" spans="2:20" ht="17.25" customHeight="1">
      <c r="B16" s="3"/>
      <c r="C16" s="3"/>
      <c r="D16" s="3"/>
      <c r="E16" s="3"/>
      <c r="F16" s="3"/>
      <c r="G16" s="3"/>
      <c r="H16" s="3"/>
      <c r="J16" s="43" t="s">
        <v>48</v>
      </c>
      <c r="T16">
        <v>9</v>
      </c>
    </row>
    <row r="17" spans="19:20" ht="17.25" customHeight="1">
      <c r="S17" s="6"/>
      <c r="T17">
        <v>10</v>
      </c>
    </row>
    <row r="18" spans="4:20" ht="17.25" customHeight="1">
      <c r="D18" s="3"/>
      <c r="T18">
        <v>11</v>
      </c>
    </row>
    <row r="19" ht="13.5">
      <c r="T19">
        <v>12</v>
      </c>
    </row>
    <row r="20" ht="13.5">
      <c r="T20">
        <v>13</v>
      </c>
    </row>
    <row r="21" ht="13.5">
      <c r="T21">
        <v>14</v>
      </c>
    </row>
    <row r="22" ht="13.5">
      <c r="T22">
        <v>15</v>
      </c>
    </row>
    <row r="23" ht="13.5">
      <c r="T23">
        <v>16</v>
      </c>
    </row>
    <row r="24" ht="13.5">
      <c r="T24">
        <v>17</v>
      </c>
    </row>
    <row r="25" ht="13.5">
      <c r="T25">
        <v>18</v>
      </c>
    </row>
    <row r="26" spans="1:20" ht="13.5">
      <c r="A26" s="6" t="s">
        <v>17</v>
      </c>
      <c r="T26">
        <v>19</v>
      </c>
    </row>
    <row r="27" spans="1:20" ht="13.5">
      <c r="A27" s="6" t="s">
        <v>13</v>
      </c>
      <c r="T27">
        <v>20</v>
      </c>
    </row>
    <row r="28" spans="1:20" ht="13.5">
      <c r="A28" s="73" t="s">
        <v>67</v>
      </c>
      <c r="T28">
        <v>21</v>
      </c>
    </row>
    <row r="29" spans="1:20" ht="13.5">
      <c r="A29" s="72" t="s">
        <v>69</v>
      </c>
      <c r="T29">
        <v>22</v>
      </c>
    </row>
    <row r="30" spans="1:20" ht="13.5">
      <c r="A30" s="6" t="s">
        <v>68</v>
      </c>
      <c r="T30">
        <v>23</v>
      </c>
    </row>
    <row r="31" ht="13.5">
      <c r="T31">
        <v>24</v>
      </c>
    </row>
    <row r="32" ht="13.5">
      <c r="T32">
        <v>25</v>
      </c>
    </row>
    <row r="33" ht="13.5">
      <c r="T33">
        <v>26</v>
      </c>
    </row>
    <row r="34" ht="13.5">
      <c r="T34">
        <v>27</v>
      </c>
    </row>
    <row r="35" ht="13.5">
      <c r="T35">
        <v>28</v>
      </c>
    </row>
    <row r="36" ht="13.5">
      <c r="T36">
        <v>29</v>
      </c>
    </row>
    <row r="37" ht="13.5">
      <c r="T37">
        <v>30</v>
      </c>
    </row>
    <row r="38" ht="13.5">
      <c r="T38">
        <v>31</v>
      </c>
    </row>
  </sheetData>
  <sheetProtection sheet="1" objects="1" selectLockedCells="1"/>
  <mergeCells count="17">
    <mergeCell ref="B15:C15"/>
    <mergeCell ref="D15:E15"/>
    <mergeCell ref="G15:H15"/>
    <mergeCell ref="K15:M15"/>
    <mergeCell ref="K11:M11"/>
    <mergeCell ref="B9:C9"/>
    <mergeCell ref="D9:E9"/>
    <mergeCell ref="K13:M13"/>
    <mergeCell ref="G9:H9"/>
    <mergeCell ref="B11:C11"/>
    <mergeCell ref="K9:M9"/>
    <mergeCell ref="D11:E11"/>
    <mergeCell ref="B13:C13"/>
    <mergeCell ref="D13:E13"/>
    <mergeCell ref="G13:H13"/>
    <mergeCell ref="G11:H11"/>
    <mergeCell ref="B10:C10"/>
  </mergeCells>
  <dataValidations count="3">
    <dataValidation type="list" allowBlank="1" showInputMessage="1" showErrorMessage="1" sqref="D9:E9 D15:E15 D11:E11 D13:E13">
      <formula1>$R$8:$R$11</formula1>
    </dataValidation>
    <dataValidation type="list" allowBlank="1" showInputMessage="1" showErrorMessage="1" sqref="G9:H9 G11:H11 G13:H13 G15:H15">
      <formula1>$S$8:$S$13</formula1>
    </dataValidation>
    <dataValidation type="list" allowBlank="1" showInputMessage="1" showErrorMessage="1" sqref="D7">
      <formula1>$T$8:$T$38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5">
    <tabColor rgb="FFFF0000"/>
  </sheetPr>
  <dimension ref="A2:AD14"/>
  <sheetViews>
    <sheetView showGridLines="0" zoomScalePageLayoutView="0" workbookViewId="0" topLeftCell="A1">
      <selection activeCell="AD3" sqref="AD3"/>
    </sheetView>
  </sheetViews>
  <sheetFormatPr defaultColWidth="9.140625" defaultRowHeight="15"/>
  <cols>
    <col min="1" max="1" width="2.28125" style="0" customWidth="1"/>
    <col min="2" max="29" width="3.140625" style="0" customWidth="1"/>
  </cols>
  <sheetData>
    <row r="2" spans="11:27" ht="17.25">
      <c r="K2" s="3"/>
      <c r="L2" s="3"/>
      <c r="M2" s="3"/>
      <c r="N2" s="99"/>
      <c r="O2" s="100"/>
      <c r="P2" s="120"/>
      <c r="Q2" s="120"/>
      <c r="R2" s="120"/>
      <c r="S2" s="3"/>
      <c r="T2" s="3"/>
      <c r="U2" s="3"/>
      <c r="V2" s="3"/>
      <c r="W2" s="3"/>
      <c r="X2" s="3"/>
      <c r="Y2" s="3"/>
      <c r="Z2" s="3"/>
      <c r="AA2" s="3"/>
    </row>
    <row r="3" spans="11:27" ht="20.25" customHeight="1">
      <c r="K3" s="3"/>
      <c r="L3" s="3"/>
      <c r="M3" s="3"/>
      <c r="N3" s="100"/>
      <c r="O3" s="100"/>
      <c r="P3" s="99"/>
      <c r="Q3" s="99"/>
      <c r="R3" s="99"/>
      <c r="S3" s="3"/>
      <c r="T3" s="3"/>
      <c r="U3" s="3"/>
      <c r="V3" s="3"/>
      <c r="W3" s="3"/>
      <c r="X3" s="3"/>
      <c r="Y3" s="3"/>
      <c r="Z3" s="3"/>
      <c r="AA3" s="3"/>
    </row>
    <row r="4" spans="11:30" ht="19.5" customHeight="1">
      <c r="K4" s="3"/>
      <c r="L4" s="3"/>
      <c r="M4" s="3"/>
      <c r="N4" s="100"/>
      <c r="O4" s="100"/>
      <c r="P4" s="99"/>
      <c r="Q4" s="99"/>
      <c r="R4" s="99"/>
      <c r="S4" s="3"/>
      <c r="T4" s="3"/>
      <c r="U4" s="3"/>
      <c r="V4" s="3"/>
      <c r="W4" s="3"/>
      <c r="X4" s="3"/>
      <c r="Y4" s="3"/>
      <c r="Z4" s="3"/>
      <c r="AA4" s="3"/>
      <c r="AD4" s="14"/>
    </row>
    <row r="5" spans="2:19" ht="19.5" customHeight="1" thickBot="1">
      <c r="B5" s="4"/>
      <c r="C5" s="1" t="s">
        <v>83</v>
      </c>
      <c r="D5" s="4"/>
      <c r="E5" s="4"/>
      <c r="F5" s="4"/>
      <c r="G5" s="71"/>
      <c r="H5" s="71"/>
      <c r="I5" s="5"/>
      <c r="J5" s="5"/>
      <c r="K5" s="93"/>
      <c r="L5" s="93"/>
      <c r="M5" s="3"/>
      <c r="N5" s="3"/>
      <c r="O5" s="3"/>
      <c r="P5" s="3"/>
      <c r="Q5" s="3"/>
      <c r="R5" s="3"/>
      <c r="S5" s="3"/>
    </row>
    <row r="6" spans="1:27" ht="21.75" customHeight="1" thickBot="1">
      <c r="A6" s="96"/>
      <c r="B6" s="195" t="s">
        <v>74</v>
      </c>
      <c r="C6" s="196"/>
      <c r="D6" s="196"/>
      <c r="E6" s="196"/>
      <c r="F6" s="196"/>
      <c r="G6" s="196"/>
      <c r="H6" s="196"/>
      <c r="I6" s="197"/>
      <c r="J6" s="97"/>
      <c r="K6" s="97"/>
      <c r="L6" s="97"/>
      <c r="M6" s="195" t="s">
        <v>77</v>
      </c>
      <c r="N6" s="196"/>
      <c r="O6" s="196"/>
      <c r="P6" s="196"/>
      <c r="Q6" s="196"/>
      <c r="R6" s="196"/>
      <c r="S6" s="196"/>
      <c r="T6" s="196"/>
      <c r="U6" s="196"/>
      <c r="V6" s="196"/>
      <c r="W6" s="196"/>
      <c r="X6" s="196"/>
      <c r="Y6" s="196"/>
      <c r="Z6" s="196"/>
      <c r="AA6" s="197"/>
    </row>
    <row r="7" spans="1:27" ht="24.75" customHeight="1">
      <c r="A7" s="98"/>
      <c r="B7" s="198" t="s">
        <v>75</v>
      </c>
      <c r="C7" s="199"/>
      <c r="D7" s="199"/>
      <c r="E7" s="199"/>
      <c r="F7" s="202">
        <f>'①準備'!M21</f>
        <v>0</v>
      </c>
      <c r="G7" s="202"/>
      <c r="H7" s="203"/>
      <c r="I7" s="206" t="s">
        <v>79</v>
      </c>
      <c r="J7" s="96"/>
      <c r="K7" s="96"/>
      <c r="L7" s="96"/>
      <c r="M7" s="116" t="s">
        <v>80</v>
      </c>
      <c r="N7" s="117"/>
      <c r="O7" s="117"/>
      <c r="P7" s="118"/>
      <c r="Q7" s="208">
        <f>'月間記録'!T44</f>
        <v>0</v>
      </c>
      <c r="R7" s="209"/>
      <c r="S7" s="209"/>
      <c r="T7" s="119" t="s">
        <v>76</v>
      </c>
      <c r="U7" s="121" t="s">
        <v>81</v>
      </c>
      <c r="V7" s="107"/>
      <c r="W7" s="105"/>
      <c r="X7" s="106"/>
      <c r="Y7" s="210" t="e">
        <f>Q7/F7</f>
        <v>#DIV/0!</v>
      </c>
      <c r="Z7" s="211"/>
      <c r="AA7" s="212"/>
    </row>
    <row r="8" spans="1:27" ht="24.75" customHeight="1" thickBot="1">
      <c r="A8" s="98"/>
      <c r="B8" s="200"/>
      <c r="C8" s="201"/>
      <c r="D8" s="201"/>
      <c r="E8" s="201"/>
      <c r="F8" s="204"/>
      <c r="G8" s="204"/>
      <c r="H8" s="205"/>
      <c r="I8" s="207"/>
      <c r="J8" s="96"/>
      <c r="K8" s="96"/>
      <c r="L8" s="96"/>
      <c r="M8" s="108" t="s">
        <v>78</v>
      </c>
      <c r="N8" s="103"/>
      <c r="O8" s="103"/>
      <c r="P8" s="103"/>
      <c r="Q8" s="101"/>
      <c r="R8" s="102"/>
      <c r="S8" s="92"/>
      <c r="T8" s="92"/>
      <c r="U8" s="213">
        <f>'月間記録'!U44</f>
        <v>0</v>
      </c>
      <c r="V8" s="213"/>
      <c r="W8" s="213"/>
      <c r="X8" s="213"/>
      <c r="Y8" s="102" t="s">
        <v>82</v>
      </c>
      <c r="Z8" s="104"/>
      <c r="AA8" s="109"/>
    </row>
    <row r="9" spans="1:27" ht="41.25" customHeight="1" thickBot="1">
      <c r="A9" s="13"/>
      <c r="B9" s="13"/>
      <c r="C9" s="13"/>
      <c r="D9" s="13"/>
      <c r="E9" s="13"/>
      <c r="F9" s="13"/>
      <c r="G9" s="13"/>
      <c r="H9" s="13"/>
      <c r="I9" s="13"/>
      <c r="J9" s="94"/>
      <c r="K9" s="74"/>
      <c r="L9" s="95"/>
      <c r="M9" s="115" t="s">
        <v>86</v>
      </c>
      <c r="N9" s="110"/>
      <c r="O9" s="110"/>
      <c r="P9" s="111"/>
      <c r="Q9" s="112"/>
      <c r="R9" s="113"/>
      <c r="S9" s="110"/>
      <c r="T9" s="193">
        <f>'月間記録'!W44</f>
        <v>0</v>
      </c>
      <c r="U9" s="193"/>
      <c r="V9" s="193"/>
      <c r="W9" s="193"/>
      <c r="X9" s="193"/>
      <c r="Y9" s="193"/>
      <c r="Z9" s="193"/>
      <c r="AA9" s="114"/>
    </row>
    <row r="12" ht="33" customHeight="1">
      <c r="C12" s="71"/>
    </row>
    <row r="13" ht="13.5">
      <c r="C13" s="158" t="s">
        <v>87</v>
      </c>
    </row>
    <row r="14" spans="4:28" ht="38.25" customHeight="1">
      <c r="D14" s="194" t="s">
        <v>88</v>
      </c>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row>
  </sheetData>
  <sheetProtection sheet="1" objects="1" selectLockedCells="1"/>
  <mergeCells count="10">
    <mergeCell ref="T9:Z9"/>
    <mergeCell ref="D14:AB14"/>
    <mergeCell ref="B6:I6"/>
    <mergeCell ref="M6:AA6"/>
    <mergeCell ref="B7:E8"/>
    <mergeCell ref="F7:H8"/>
    <mergeCell ref="I7:I8"/>
    <mergeCell ref="Q7:S7"/>
    <mergeCell ref="Y7:AA7"/>
    <mergeCell ref="U8:X8"/>
  </mergeCells>
  <printOptions/>
  <pageMargins left="0.7086614173228347" right="0.7086614173228347" top="0.7480314960629921"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
  <dimension ref="A2:AR44"/>
  <sheetViews>
    <sheetView showGridLines="0" zoomScalePageLayoutView="0" workbookViewId="0" topLeftCell="A1">
      <selection activeCell="C10" sqref="C10"/>
    </sheetView>
  </sheetViews>
  <sheetFormatPr defaultColWidth="9.140625" defaultRowHeight="15"/>
  <cols>
    <col min="1" max="1" width="3.57421875" style="14" customWidth="1"/>
    <col min="2" max="2" width="3.140625" style="14" hidden="1" customWidth="1"/>
    <col min="3" max="3" width="4.00390625" style="14" customWidth="1"/>
    <col min="4" max="4" width="7.8515625" style="14" customWidth="1"/>
    <col min="5" max="5" width="2.7109375" style="14" customWidth="1"/>
    <col min="6" max="6" width="7.8515625" style="14" customWidth="1"/>
    <col min="7" max="7" width="6.140625" style="14" customWidth="1"/>
    <col min="8" max="8" width="7.8515625" style="14" customWidth="1"/>
    <col min="9" max="9" width="2.7109375" style="14" customWidth="1"/>
    <col min="10" max="10" width="7.8515625" style="14" customWidth="1"/>
    <col min="11" max="11" width="6.140625" style="14" customWidth="1"/>
    <col min="12" max="12" width="7.8515625" style="14" customWidth="1"/>
    <col min="13" max="13" width="2.7109375" style="14" customWidth="1"/>
    <col min="14" max="14" width="7.8515625" style="14" customWidth="1"/>
    <col min="15" max="15" width="6.140625" style="14" customWidth="1"/>
    <col min="16" max="16" width="7.8515625" style="14" customWidth="1"/>
    <col min="17" max="17" width="2.7109375" style="14" customWidth="1"/>
    <col min="18" max="18" width="7.8515625" style="14" customWidth="1"/>
    <col min="19" max="19" width="6.140625" style="14" customWidth="1"/>
    <col min="20" max="20" width="7.57421875" style="14" customWidth="1"/>
    <col min="21" max="22" width="8.57421875" style="14" customWidth="1"/>
    <col min="23" max="23" width="9.57421875" style="14" customWidth="1"/>
    <col min="24" max="24" width="2.00390625" style="14" customWidth="1"/>
    <col min="25" max="25" width="8.140625" style="14" hidden="1" customWidth="1"/>
    <col min="26" max="26" width="8.421875" style="14" hidden="1" customWidth="1"/>
    <col min="27" max="27" width="8.8515625" style="14" hidden="1" customWidth="1"/>
    <col min="28" max="28" width="8.140625" style="14" hidden="1" customWidth="1"/>
    <col min="29" max="29" width="8.421875" style="14" hidden="1" customWidth="1"/>
    <col min="30" max="30" width="8.8515625" style="14" hidden="1" customWidth="1"/>
    <col min="31" max="32" width="7.00390625" style="14" hidden="1" customWidth="1"/>
    <col min="33" max="33" width="8.8515625" style="14" hidden="1" customWidth="1"/>
    <col min="34" max="35" width="7.00390625" style="14" hidden="1" customWidth="1"/>
    <col min="36" max="36" width="8.8515625" style="14" hidden="1" customWidth="1"/>
    <col min="37" max="37" width="7.421875" style="14" hidden="1" customWidth="1"/>
    <col min="38" max="38" width="8.8515625" style="14" hidden="1" customWidth="1"/>
    <col min="39" max="40" width="5.421875" style="14" hidden="1" customWidth="1"/>
    <col min="41" max="41" width="9.421875" style="14" hidden="1" customWidth="1"/>
    <col min="42" max="42" width="5.421875" style="14" hidden="1" customWidth="1"/>
    <col min="43" max="45" width="9.00390625" style="14" hidden="1" customWidth="1"/>
    <col min="46" max="46" width="9.00390625" style="14" customWidth="1"/>
    <col min="47" max="16384" width="9.00390625" style="14" customWidth="1"/>
  </cols>
  <sheetData>
    <row r="1" ht="12.75" customHeight="1"/>
    <row r="2" spans="6:24" ht="20.25" customHeight="1">
      <c r="F2" s="60"/>
      <c r="G2" s="61"/>
      <c r="H2" s="59"/>
      <c r="I2" s="15"/>
      <c r="J2" s="15"/>
      <c r="K2" s="62"/>
      <c r="L2" s="16"/>
      <c r="M2" s="16"/>
      <c r="N2" s="156"/>
      <c r="O2" s="156"/>
      <c r="P2" s="214"/>
      <c r="Q2" s="214"/>
      <c r="R2" s="214"/>
      <c r="S2" s="214"/>
      <c r="T2" s="214"/>
      <c r="U2" s="61"/>
      <c r="V2" s="61"/>
      <c r="W2" s="61"/>
      <c r="X2" s="16"/>
    </row>
    <row r="3" spans="21:22" ht="5.25" customHeight="1">
      <c r="U3" s="17"/>
      <c r="V3" s="17"/>
    </row>
    <row r="4" spans="1:2" ht="5.25" customHeight="1">
      <c r="A4" s="18"/>
      <c r="B4" s="17"/>
    </row>
    <row r="5" ht="5.25" customHeight="1" thickBot="1"/>
    <row r="6" spans="1:24" ht="15" customHeight="1" thickBot="1">
      <c r="A6" s="232" t="s">
        <v>1</v>
      </c>
      <c r="B6" s="235"/>
      <c r="C6" s="256" t="s">
        <v>43</v>
      </c>
      <c r="D6" s="247" t="s">
        <v>18</v>
      </c>
      <c r="E6" s="248"/>
      <c r="F6" s="248"/>
      <c r="G6" s="248"/>
      <c r="H6" s="248"/>
      <c r="I6" s="248"/>
      <c r="J6" s="248"/>
      <c r="K6" s="248"/>
      <c r="L6" s="248"/>
      <c r="M6" s="248"/>
      <c r="N6" s="248"/>
      <c r="O6" s="248"/>
      <c r="P6" s="248"/>
      <c r="Q6" s="248"/>
      <c r="R6" s="248"/>
      <c r="S6" s="249"/>
      <c r="T6" s="226" t="s">
        <v>2</v>
      </c>
      <c r="U6" s="227"/>
      <c r="V6" s="220" t="s">
        <v>32</v>
      </c>
      <c r="W6" s="223" t="s">
        <v>20</v>
      </c>
      <c r="X6" s="19"/>
    </row>
    <row r="7" spans="1:41" s="20" customFormat="1" ht="15" customHeight="1" thickBot="1">
      <c r="A7" s="233"/>
      <c r="B7" s="236"/>
      <c r="C7" s="257"/>
      <c r="D7" s="250"/>
      <c r="E7" s="251"/>
      <c r="F7" s="251"/>
      <c r="G7" s="251"/>
      <c r="H7" s="251"/>
      <c r="I7" s="251"/>
      <c r="J7" s="251"/>
      <c r="K7" s="251"/>
      <c r="L7" s="251"/>
      <c r="M7" s="251"/>
      <c r="N7" s="251"/>
      <c r="O7" s="251"/>
      <c r="P7" s="251"/>
      <c r="Q7" s="251"/>
      <c r="R7" s="251"/>
      <c r="S7" s="252"/>
      <c r="T7" s="238" t="s">
        <v>21</v>
      </c>
      <c r="U7" s="228" t="s">
        <v>7</v>
      </c>
      <c r="V7" s="221"/>
      <c r="W7" s="224"/>
      <c r="Y7" s="215" t="s">
        <v>44</v>
      </c>
      <c r="Z7" s="216"/>
      <c r="AA7" s="217"/>
      <c r="AB7" s="215" t="s">
        <v>57</v>
      </c>
      <c r="AC7" s="216"/>
      <c r="AD7" s="217"/>
      <c r="AE7" s="215" t="s">
        <v>58</v>
      </c>
      <c r="AF7" s="216"/>
      <c r="AG7" s="217"/>
      <c r="AH7" s="215" t="s">
        <v>60</v>
      </c>
      <c r="AI7" s="216"/>
      <c r="AJ7" s="217"/>
      <c r="AK7" s="21" t="s">
        <v>31</v>
      </c>
      <c r="AL7" s="22"/>
      <c r="AM7" s="22"/>
      <c r="AN7" s="23"/>
      <c r="AO7" s="253" t="s">
        <v>33</v>
      </c>
    </row>
    <row r="8" spans="1:41" s="20" customFormat="1" ht="15" customHeight="1">
      <c r="A8" s="233"/>
      <c r="B8" s="236"/>
      <c r="C8" s="257"/>
      <c r="D8" s="243" t="s">
        <v>41</v>
      </c>
      <c r="E8" s="244"/>
      <c r="F8" s="244"/>
      <c r="G8" s="245"/>
      <c r="H8" s="246" t="s">
        <v>42</v>
      </c>
      <c r="I8" s="246"/>
      <c r="J8" s="246"/>
      <c r="K8" s="246"/>
      <c r="L8" s="259" t="s">
        <v>54</v>
      </c>
      <c r="M8" s="246"/>
      <c r="N8" s="246"/>
      <c r="O8" s="260"/>
      <c r="P8" s="246" t="s">
        <v>59</v>
      </c>
      <c r="Q8" s="246"/>
      <c r="R8" s="246"/>
      <c r="S8" s="262"/>
      <c r="T8" s="239"/>
      <c r="U8" s="229"/>
      <c r="V8" s="221"/>
      <c r="W8" s="224"/>
      <c r="Y8" s="41" t="s">
        <v>46</v>
      </c>
      <c r="Z8" s="42" t="s">
        <v>45</v>
      </c>
      <c r="AA8" s="218" t="s">
        <v>6</v>
      </c>
      <c r="AB8" s="41" t="s">
        <v>46</v>
      </c>
      <c r="AC8" s="42" t="s">
        <v>45</v>
      </c>
      <c r="AD8" s="218" t="s">
        <v>6</v>
      </c>
      <c r="AE8" s="41" t="s">
        <v>46</v>
      </c>
      <c r="AF8" s="42" t="s">
        <v>45</v>
      </c>
      <c r="AG8" s="218" t="s">
        <v>6</v>
      </c>
      <c r="AH8" s="41" t="s">
        <v>46</v>
      </c>
      <c r="AI8" s="42" t="s">
        <v>45</v>
      </c>
      <c r="AJ8" s="218" t="s">
        <v>6</v>
      </c>
      <c r="AK8" s="24"/>
      <c r="AL8" s="25"/>
      <c r="AM8" s="26"/>
      <c r="AN8" s="27"/>
      <c r="AO8" s="254"/>
    </row>
    <row r="9" spans="1:41" s="20" customFormat="1" ht="25.5" customHeight="1" thickBot="1">
      <c r="A9" s="234"/>
      <c r="B9" s="237"/>
      <c r="C9" s="258"/>
      <c r="D9" s="63" t="s">
        <v>36</v>
      </c>
      <c r="E9" s="241" t="s">
        <v>37</v>
      </c>
      <c r="F9" s="242"/>
      <c r="G9" s="65" t="s">
        <v>53</v>
      </c>
      <c r="H9" s="231" t="s">
        <v>19</v>
      </c>
      <c r="I9" s="231"/>
      <c r="J9" s="231"/>
      <c r="K9" s="64" t="s">
        <v>53</v>
      </c>
      <c r="L9" s="261" t="s">
        <v>19</v>
      </c>
      <c r="M9" s="231"/>
      <c r="N9" s="231"/>
      <c r="O9" s="66" t="s">
        <v>53</v>
      </c>
      <c r="P9" s="231" t="s">
        <v>19</v>
      </c>
      <c r="Q9" s="231"/>
      <c r="R9" s="231"/>
      <c r="S9" s="65" t="s">
        <v>53</v>
      </c>
      <c r="T9" s="240"/>
      <c r="U9" s="230"/>
      <c r="V9" s="222"/>
      <c r="W9" s="225"/>
      <c r="Y9" s="28" t="s">
        <v>5</v>
      </c>
      <c r="Z9" s="30" t="s">
        <v>30</v>
      </c>
      <c r="AA9" s="219"/>
      <c r="AB9" s="28" t="s">
        <v>5</v>
      </c>
      <c r="AC9" s="30" t="s">
        <v>30</v>
      </c>
      <c r="AD9" s="219"/>
      <c r="AE9" s="28" t="s">
        <v>5</v>
      </c>
      <c r="AF9" s="30" t="s">
        <v>30</v>
      </c>
      <c r="AG9" s="219"/>
      <c r="AH9" s="28" t="s">
        <v>5</v>
      </c>
      <c r="AI9" s="30" t="s">
        <v>30</v>
      </c>
      <c r="AJ9" s="219"/>
      <c r="AK9" s="32" t="s">
        <v>5</v>
      </c>
      <c r="AL9" s="31" t="s">
        <v>6</v>
      </c>
      <c r="AM9" s="31"/>
      <c r="AN9" s="29"/>
      <c r="AO9" s="255"/>
    </row>
    <row r="10" spans="1:44" ht="15" customHeight="1">
      <c r="A10" s="33">
        <v>1</v>
      </c>
      <c r="B10" s="44"/>
      <c r="C10" s="146"/>
      <c r="D10" s="147"/>
      <c r="E10" s="67" t="s">
        <v>55</v>
      </c>
      <c r="F10" s="140"/>
      <c r="G10" s="141"/>
      <c r="H10" s="129"/>
      <c r="I10" s="67" t="s">
        <v>55</v>
      </c>
      <c r="J10" s="122"/>
      <c r="K10" s="134"/>
      <c r="L10" s="135"/>
      <c r="M10" s="67" t="s">
        <v>56</v>
      </c>
      <c r="N10" s="122"/>
      <c r="O10" s="128"/>
      <c r="P10" s="129"/>
      <c r="Q10" s="67" t="s">
        <v>55</v>
      </c>
      <c r="R10" s="122"/>
      <c r="S10" s="123"/>
      <c r="T10" s="48" t="str">
        <f aca="true" t="shared" si="0" ref="T10:T40">IF($C10="○",AK10,"-")</f>
        <v>-</v>
      </c>
      <c r="U10" s="57" t="str">
        <f aca="true" t="shared" si="1" ref="U10:U40">IF($C10="○",AL10+AN10,"－")</f>
        <v>－</v>
      </c>
      <c r="V10" s="49" t="str">
        <f aca="true" t="shared" si="2" ref="V10:V40">+IF(U10="－","－",AO10*1000)</f>
        <v>－</v>
      </c>
      <c r="W10" s="50" t="str">
        <f aca="true" t="shared" si="3" ref="W10:W40">IF(C10&lt;&gt;"○","－",(T10*1000)+ABS(U10)+V10)</f>
        <v>－</v>
      </c>
      <c r="Y10" s="77">
        <f>IF(D10="マイカー",(G10/'①準備'!$K$11)*2.32,IF(D10="電車",G10*0.019,IF(D10="バス",G10*0.051,IF(D10="バイク",(G10/'①準備'!$K$13)*2.32,0))))</f>
        <v>0</v>
      </c>
      <c r="Z10" s="79">
        <f>IF(F10="電車",G10*0.019,IF(F10="バス",G10*0.051,IF(F10="バイク",(G10/'①準備'!$K$13)*2.32,IF(F10="自転車",0,IF(F10="徒歩",0,IF(F10="相乗り",(G10/'①準備'!$K$11)*1.16,0))))))</f>
        <v>0</v>
      </c>
      <c r="AA10" s="80">
        <f>IF(F10="自転車",1.05*(4*(G10/15)*55),IF(F10="徒歩",1.05*(2*(G10/4.8)*55),0))</f>
        <v>0</v>
      </c>
      <c r="AB10" s="77">
        <f>IF(H10="マイカー",(K10/'①準備'!$K$11)*2.32,IF(H10="電車",K10*0.019,IF(H10="バス",K10*0.051,IF(H10="バイク",(K10/'①準備'!$K$13)*2.32,0))))</f>
        <v>0</v>
      </c>
      <c r="AC10" s="79">
        <f>IF(J10="電車",K10*0.019,IF(J10="バス",K10*0.051,IF(J10="バイク",(K10/'①準備'!$K$13)*2.32,IF(J10="自転車",0,IF(J10="徒歩",0,IF(J10="相乗り",(K10/'①準備'!$K$11)*1.16,0))))))</f>
        <v>0</v>
      </c>
      <c r="AD10" s="80">
        <f>IF(J10="自転車",1.05*(4*(K10/15)*55),IF(J10="徒歩",1.05*(2*(K10/4.8)*55),0))</f>
        <v>0</v>
      </c>
      <c r="AE10" s="81">
        <f>IF(L10="マイカー",(O10/'①準備'!$K$11)*2.32,IF(L10="電車",O10*0.019,IF(L10="バス",O10*0.051,IF(L10="バイク",(O10/'①準備'!$K$13)*2.32,0))))</f>
        <v>0</v>
      </c>
      <c r="AF10" s="82">
        <f>IF(N10="電車",O10*0.019,IF(N10="バス",O10*0.051,IF(N10="バイク",(O10/'①準備'!$K$13)*2.32,IF(N10="自転車",0,IF(N10="徒歩",0,IF(N10="相乗り",(O10/'①準備'!$K$11)*1.16,0))))))</f>
        <v>0</v>
      </c>
      <c r="AG10" s="83">
        <f>IF(N10="自転車",1.05*(4*(O10/15)*55),IF(N10="徒歩",1.05*(2*(O10/4.8)*55),0))</f>
        <v>0</v>
      </c>
      <c r="AH10" s="81">
        <f>IF(P10="マイカー",(S10/'①準備'!$K$11)*2.32,IF(P10="電車",S10*0.019,IF(P10="バス",S10*0.051,IF(P10="バイク",(S10/'①準備'!$K$13)*2.32,0))))</f>
        <v>0</v>
      </c>
      <c r="AI10" s="82">
        <f>IF(R10="電車",S10*0.019,IF(R10="バス",S10*0.051,IF(R10="バイク",(S10/'①準備'!$K$13)*2.32,IF(R10="自転車",0,IF(R10="徒歩",0,IF(R10="相乗り",(S10/'①準備'!$K$11)*1.16,0))))))</f>
        <v>0</v>
      </c>
      <c r="AJ10" s="83">
        <f>IF(R10="自転車",1.05*(4*(S10/15)*55),IF(R10="徒歩",1.05*(2*(S10/4.8)*55),0))</f>
        <v>0</v>
      </c>
      <c r="AK10" s="84" t="str">
        <f>IF(C10="○",(Y10-Z10)+(AB10-AC10)+(AE10-AF10)+(AH10-AI10),"－")</f>
        <v>－</v>
      </c>
      <c r="AL10" s="82" t="str">
        <f>IF(C10="○",AA10+AD10+AG10+AJ10,"－")</f>
        <v>－</v>
      </c>
      <c r="AM10" s="34"/>
      <c r="AN10" s="35"/>
      <c r="AO10" s="46" t="e">
        <f>+(G10+K10+O10+S10)/(('①準備'!$E$7)+('①準備'!$E$9)+('①準備'!$E$11)+('①準備'!$E$13))</f>
        <v>#DIV/0!</v>
      </c>
      <c r="AQ10" s="14" t="s">
        <v>28</v>
      </c>
      <c r="AR10" s="14" t="s">
        <v>26</v>
      </c>
    </row>
    <row r="11" spans="1:44" ht="15" customHeight="1">
      <c r="A11" s="37">
        <v>2</v>
      </c>
      <c r="B11" s="44"/>
      <c r="C11" s="148"/>
      <c r="D11" s="149"/>
      <c r="E11" s="68" t="s">
        <v>55</v>
      </c>
      <c r="F11" s="142"/>
      <c r="G11" s="143"/>
      <c r="H11" s="131"/>
      <c r="I11" s="68" t="s">
        <v>55</v>
      </c>
      <c r="J11" s="124"/>
      <c r="K11" s="136"/>
      <c r="L11" s="137"/>
      <c r="M11" s="68" t="s">
        <v>56</v>
      </c>
      <c r="N11" s="124"/>
      <c r="O11" s="130"/>
      <c r="P11" s="131"/>
      <c r="Q11" s="68" t="s">
        <v>55</v>
      </c>
      <c r="R11" s="124"/>
      <c r="S11" s="125"/>
      <c r="T11" s="51" t="str">
        <f t="shared" si="0"/>
        <v>-</v>
      </c>
      <c r="U11" s="57" t="str">
        <f t="shared" si="1"/>
        <v>－</v>
      </c>
      <c r="V11" s="52" t="str">
        <f t="shared" si="2"/>
        <v>－</v>
      </c>
      <c r="W11" s="53" t="str">
        <f t="shared" si="3"/>
        <v>－</v>
      </c>
      <c r="Y11" s="78">
        <f>IF(D11="マイカー",(G11/'①準備'!$K$11)*2.32,IF(D11="電車",G11*0.019,IF(D11="バス",G11*0.051,IF(D11="バイク",(G11/'①準備'!$K$13)*2.32,0))))</f>
        <v>0</v>
      </c>
      <c r="Z11" s="85">
        <f>IF(F11="電車",G11*0.019,IF(F11="バス",G11*0.051,IF(F11="バイク",(G11/'①準備'!$K$13)*2.32,IF(F11="自転車",0,IF(F11="徒歩",0,IF(F11="相乗り",(G11/'①準備'!$K$11)*1.16,0))))))</f>
        <v>0</v>
      </c>
      <c r="AA11" s="86">
        <f aca="true" t="shared" si="4" ref="AA11:AA40">IF(F11="自転車",1.05*(4*(G11/15)*55),IF(F11="徒歩",1.05*(2*(G11/4.8)*55),0))</f>
        <v>0</v>
      </c>
      <c r="AB11" s="78">
        <f>IF(H11="マイカー",(K11/'①準備'!$K$11)*2.32,IF(H11="電車",K11*0.019,IF(H11="バス",K11*0.051,IF(H11="バイク",(K11/'①準備'!$K$13)*2.32,0))))</f>
        <v>0</v>
      </c>
      <c r="AC11" s="85">
        <f>IF(J11="電車",K11*0.019,IF(J11="バス",K11*0.051,IF(J11="バイク",(K11/'①準備'!$K$13)*2.32,IF(J11="自転車",0,IF(J11="徒歩",0,IF(J11="相乗り",(K11/'①準備'!$K$11)*1.16,0))))))</f>
        <v>0</v>
      </c>
      <c r="AD11" s="86">
        <f aca="true" t="shared" si="5" ref="AD11:AD40">IF(J11="自転車",1.05*(4*(K11/15)*55),IF(J11="徒歩",1.05*(2*(K11/4.8)*55),0))</f>
        <v>0</v>
      </c>
      <c r="AE11" s="81">
        <f>IF(L11="マイカー",(O11/'①準備'!$K$11)*2.32,IF(L11="電車",O11*0.019,IF(L11="バス",O11*0.051,IF(L11="バイク",(O11/'①準備'!$K$13)*2.32,0))))</f>
        <v>0</v>
      </c>
      <c r="AF11" s="82">
        <f>IF(N11="電車",O11*0.019,IF(N11="バス",O11*0.051,IF(N11="バイク",(O11/'①準備'!$K$13)*2.32,IF(N11="自転車",0,IF(N11="徒歩",0,IF(N11="相乗り",(O11/'①準備'!$K$11)*1.16,0))))))</f>
        <v>0</v>
      </c>
      <c r="AG11" s="83">
        <f aca="true" t="shared" si="6" ref="AG11:AG40">IF(N11="自転車",1.05*(4*(O11/15)*55),IF(N11="徒歩",1.05*(2*(O11/4.8)*55),0))</f>
        <v>0</v>
      </c>
      <c r="AH11" s="81">
        <f>IF(P11="マイカー",(S11/'①準備'!$K$11)*2.32,IF(P11="電車",S11*0.019,IF(P11="バス",S11*0.051,IF(P11="バイク",(S11/'①準備'!$K$13)*2.32,0))))</f>
        <v>0</v>
      </c>
      <c r="AI11" s="82">
        <f>IF(R11="電車",S11*0.019,IF(R11="バス",S11*0.051,IF(R11="バイク",(S11/'①準備'!$K$13)*2.32,IF(R11="自転車",0,IF(R11="徒歩",0,IF(R11="相乗り",(S11/'①準備'!$K$11)*1.16,0))))))</f>
        <v>0</v>
      </c>
      <c r="AJ11" s="83">
        <f aca="true" t="shared" si="7" ref="AJ11:AJ40">IF(R11="自転車",1.05*(4*(S11/15)*55),IF(R11="徒歩",1.05*(2*(S11/4.8)*55),0))</f>
        <v>0</v>
      </c>
      <c r="AK11" s="84" t="str">
        <f aca="true" t="shared" si="8" ref="AK11:AK40">IF(C11="○",(Y11-Z11)+(AB11-AC11)+(AE11-AF11)+(AH11-AI11),"－")</f>
        <v>－</v>
      </c>
      <c r="AL11" s="82" t="str">
        <f aca="true" t="shared" si="9" ref="AL11:AL40">IF(C11="○",AA11+AD11+AG11+AJ11,"－")</f>
        <v>－</v>
      </c>
      <c r="AM11" s="34"/>
      <c r="AN11" s="35"/>
      <c r="AO11" s="46" t="e">
        <f>+(G11+K11+O11+S11)/(('①準備'!$E$7)+('①準備'!$E$9)+('①準備'!$E$11)+('①準備'!$E$13))</f>
        <v>#DIV/0!</v>
      </c>
      <c r="AQ11" s="14" t="s">
        <v>3</v>
      </c>
      <c r="AR11" s="14" t="s">
        <v>27</v>
      </c>
    </row>
    <row r="12" spans="1:44" ht="15" customHeight="1">
      <c r="A12" s="37">
        <v>3</v>
      </c>
      <c r="B12" s="44"/>
      <c r="C12" s="148"/>
      <c r="D12" s="149"/>
      <c r="E12" s="68" t="s">
        <v>55</v>
      </c>
      <c r="F12" s="142"/>
      <c r="G12" s="143"/>
      <c r="H12" s="131"/>
      <c r="I12" s="68" t="s">
        <v>55</v>
      </c>
      <c r="J12" s="124"/>
      <c r="K12" s="136"/>
      <c r="L12" s="137"/>
      <c r="M12" s="68" t="s">
        <v>56</v>
      </c>
      <c r="N12" s="124"/>
      <c r="O12" s="130"/>
      <c r="P12" s="131"/>
      <c r="Q12" s="68" t="s">
        <v>55</v>
      </c>
      <c r="R12" s="124"/>
      <c r="S12" s="125"/>
      <c r="T12" s="51" t="str">
        <f t="shared" si="0"/>
        <v>-</v>
      </c>
      <c r="U12" s="57" t="str">
        <f t="shared" si="1"/>
        <v>－</v>
      </c>
      <c r="V12" s="52" t="str">
        <f t="shared" si="2"/>
        <v>－</v>
      </c>
      <c r="W12" s="53" t="str">
        <f t="shared" si="3"/>
        <v>－</v>
      </c>
      <c r="Y12" s="78">
        <f>IF(D12="マイカー",(G12/'①準備'!$K$11)*2.32,IF(D12="電車",G12*0.019,IF(D12="バス",G12*0.051,IF(D12="バイク",(G12/'①準備'!$K$13)*2.32,0))))</f>
        <v>0</v>
      </c>
      <c r="Z12" s="85">
        <f>IF(F12="電車",G12*0.019,IF(F12="バス",G12*0.051,IF(F12="バイク",(G12/'①準備'!$K$13)*2.32,IF(F12="自転車",0,IF(F12="徒歩",0,IF(F12="相乗り",(G12/'①準備'!$K$11)*1.16,0))))))</f>
        <v>0</v>
      </c>
      <c r="AA12" s="86">
        <f t="shared" si="4"/>
        <v>0</v>
      </c>
      <c r="AB12" s="78">
        <f>IF(H12="マイカー",(K12/'①準備'!$K$11)*2.32,IF(H12="電車",K12*0.019,IF(H12="バス",K12*0.051,IF(H12="バイク",(K12/'①準備'!$K$13)*2.32,0))))</f>
        <v>0</v>
      </c>
      <c r="AC12" s="85">
        <f>IF(J12="電車",K12*0.019,IF(J12="バス",K12*0.051,IF(J12="バイク",(K12/'①準備'!$K$13)*2.32,IF(J12="自転車",0,IF(J12="徒歩",0,IF(J12="相乗り",(K12/'①準備'!$K$11)*1.16,0))))))</f>
        <v>0</v>
      </c>
      <c r="AD12" s="86">
        <f t="shared" si="5"/>
        <v>0</v>
      </c>
      <c r="AE12" s="81">
        <f>IF(L12="マイカー",(O12/'①準備'!$K$11)*2.32,IF(L12="電車",O12*0.019,IF(L12="バス",O12*0.051,IF(L12="バイク",(O12/'①準備'!$K$13)*2.32,0))))</f>
        <v>0</v>
      </c>
      <c r="AF12" s="82">
        <f>IF(N12="電車",O12*0.019,IF(N12="バス",O12*0.051,IF(N12="バイク",(O12/'①準備'!$K$13)*2.32,IF(N12="自転車",0,IF(N12="徒歩",0,IF(N12="相乗り",(O12/'①準備'!$K$11)*1.16,0))))))</f>
        <v>0</v>
      </c>
      <c r="AG12" s="83">
        <f t="shared" si="6"/>
        <v>0</v>
      </c>
      <c r="AH12" s="81">
        <f>IF(P12="マイカー",(S12/'①準備'!$K$11)*2.32,IF(P12="電車",S12*0.019,IF(P12="バス",S12*0.051,IF(P12="バイク",(S12/'①準備'!$K$13)*2.32,0))))</f>
        <v>0</v>
      </c>
      <c r="AI12" s="82">
        <f>IF(R12="電車",S12*0.019,IF(R12="バス",S12*0.051,IF(R12="バイク",(S12/'①準備'!$K$13)*2.32,IF(R12="自転車",0,IF(R12="徒歩",0,IF(R12="相乗り",(S12/'①準備'!$K$11)*1.16,0))))))</f>
        <v>0</v>
      </c>
      <c r="AJ12" s="83">
        <f t="shared" si="7"/>
        <v>0</v>
      </c>
      <c r="AK12" s="84" t="str">
        <f t="shared" si="8"/>
        <v>－</v>
      </c>
      <c r="AL12" s="82" t="str">
        <f t="shared" si="9"/>
        <v>－</v>
      </c>
      <c r="AM12" s="34"/>
      <c r="AN12" s="35"/>
      <c r="AO12" s="46" t="e">
        <f>+(G12+K12+O12+S12)/(('①準備'!$E$7)+('①準備'!$E$9)+('①準備'!$E$11)+('①準備'!$E$13))</f>
        <v>#DIV/0!</v>
      </c>
      <c r="AQ12" s="14" t="s">
        <v>4</v>
      </c>
      <c r="AR12" s="14" t="s">
        <v>22</v>
      </c>
    </row>
    <row r="13" spans="1:44" ht="15" customHeight="1">
      <c r="A13" s="37">
        <v>4</v>
      </c>
      <c r="B13" s="44"/>
      <c r="C13" s="148"/>
      <c r="D13" s="149"/>
      <c r="E13" s="68" t="s">
        <v>55</v>
      </c>
      <c r="F13" s="142"/>
      <c r="G13" s="143"/>
      <c r="H13" s="131"/>
      <c r="I13" s="68" t="s">
        <v>55</v>
      </c>
      <c r="J13" s="124"/>
      <c r="K13" s="136"/>
      <c r="L13" s="137"/>
      <c r="M13" s="68" t="s">
        <v>56</v>
      </c>
      <c r="N13" s="124"/>
      <c r="O13" s="130"/>
      <c r="P13" s="131"/>
      <c r="Q13" s="68" t="s">
        <v>55</v>
      </c>
      <c r="R13" s="124"/>
      <c r="S13" s="125"/>
      <c r="T13" s="51" t="str">
        <f t="shared" si="0"/>
        <v>-</v>
      </c>
      <c r="U13" s="57" t="str">
        <f t="shared" si="1"/>
        <v>－</v>
      </c>
      <c r="V13" s="52" t="str">
        <f t="shared" si="2"/>
        <v>－</v>
      </c>
      <c r="W13" s="53" t="str">
        <f t="shared" si="3"/>
        <v>－</v>
      </c>
      <c r="Y13" s="78">
        <f>IF(D13="マイカー",(G13/'①準備'!$K$11)*2.32,IF(D13="電車",G13*0.019,IF(D13="バス",G13*0.051,IF(D13="バイク",(G13/'①準備'!$K$13)*2.32,0))))</f>
        <v>0</v>
      </c>
      <c r="Z13" s="85">
        <f>IF(F13="電車",G13*0.019,IF(F13="バス",G13*0.051,IF(F13="バイク",(G13/'①準備'!$K$13)*2.32,IF(F13="自転車",0,IF(F13="徒歩",0,IF(F13="相乗り",(G13/'①準備'!$K$11)*1.16,0))))))</f>
        <v>0</v>
      </c>
      <c r="AA13" s="86">
        <f t="shared" si="4"/>
        <v>0</v>
      </c>
      <c r="AB13" s="78">
        <f>IF(H13="マイカー",(K13/'①準備'!$K$11)*2.32,IF(H13="電車",K13*0.019,IF(H13="バス",K13*0.051,IF(H13="バイク",(K13/'①準備'!$K$13)*2.32,0))))</f>
        <v>0</v>
      </c>
      <c r="AC13" s="85">
        <f>IF(J13="電車",K13*0.019,IF(J13="バス",K13*0.051,IF(J13="バイク",(K13/'①準備'!$K$13)*2.32,IF(J13="自転車",0,IF(J13="徒歩",0,IF(J13="相乗り",(K13/'①準備'!$K$11)*1.16,0))))))</f>
        <v>0</v>
      </c>
      <c r="AD13" s="86">
        <f t="shared" si="5"/>
        <v>0</v>
      </c>
      <c r="AE13" s="81">
        <f>IF(L13="マイカー",(O13/'①準備'!$K$11)*2.32,IF(L13="電車",O13*0.019,IF(L13="バス",O13*0.051,IF(L13="バイク",(O13/'①準備'!$K$13)*2.32,0))))</f>
        <v>0</v>
      </c>
      <c r="AF13" s="82">
        <f>IF(N13="電車",O13*0.019,IF(N13="バス",O13*0.051,IF(N13="バイク",(O13/'①準備'!$K$13)*2.32,IF(N13="自転車",0,IF(N13="徒歩",0,IF(N13="相乗り",(O13/'①準備'!$K$11)*1.16,0))))))</f>
        <v>0</v>
      </c>
      <c r="AG13" s="83">
        <f t="shared" si="6"/>
        <v>0</v>
      </c>
      <c r="AH13" s="81">
        <f>IF(P13="マイカー",(S13/'①準備'!$K$11)*2.32,IF(P13="電車",S13*0.019,IF(P13="バス",S13*0.051,IF(P13="バイク",(S13/'①準備'!$K$13)*2.32,0))))</f>
        <v>0</v>
      </c>
      <c r="AI13" s="82">
        <f>IF(R13="電車",S13*0.019,IF(R13="バス",S13*0.051,IF(R13="バイク",(S13/'①準備'!$K$13)*2.32,IF(R13="自転車",0,IF(R13="徒歩",0,IF(R13="相乗り",(S13/'①準備'!$K$11)*1.16,0))))))</f>
        <v>0</v>
      </c>
      <c r="AJ13" s="83">
        <f t="shared" si="7"/>
        <v>0</v>
      </c>
      <c r="AK13" s="84" t="str">
        <f t="shared" si="8"/>
        <v>－</v>
      </c>
      <c r="AL13" s="82" t="str">
        <f t="shared" si="9"/>
        <v>－</v>
      </c>
      <c r="AM13" s="34"/>
      <c r="AN13" s="35"/>
      <c r="AO13" s="46" t="e">
        <f>+(G13+K13+O13+S13)/(('①準備'!$E$7)+('①準備'!$E$9)+('①準備'!$E$11)+('①準備'!$E$13))</f>
        <v>#DIV/0!</v>
      </c>
      <c r="AQ13" s="14" t="s">
        <v>22</v>
      </c>
      <c r="AR13" s="14" t="s">
        <v>23</v>
      </c>
    </row>
    <row r="14" spans="1:44" ht="15" customHeight="1">
      <c r="A14" s="37">
        <v>5</v>
      </c>
      <c r="B14" s="44"/>
      <c r="C14" s="148"/>
      <c r="D14" s="149"/>
      <c r="E14" s="68" t="s">
        <v>55</v>
      </c>
      <c r="F14" s="142"/>
      <c r="G14" s="143"/>
      <c r="H14" s="131"/>
      <c r="I14" s="68" t="s">
        <v>55</v>
      </c>
      <c r="J14" s="124"/>
      <c r="K14" s="136"/>
      <c r="L14" s="137"/>
      <c r="M14" s="68" t="s">
        <v>56</v>
      </c>
      <c r="N14" s="124"/>
      <c r="O14" s="130"/>
      <c r="P14" s="131"/>
      <c r="Q14" s="68" t="s">
        <v>55</v>
      </c>
      <c r="R14" s="124"/>
      <c r="S14" s="125"/>
      <c r="T14" s="51" t="str">
        <f t="shared" si="0"/>
        <v>-</v>
      </c>
      <c r="U14" s="57" t="str">
        <f t="shared" si="1"/>
        <v>－</v>
      </c>
      <c r="V14" s="52" t="str">
        <f t="shared" si="2"/>
        <v>－</v>
      </c>
      <c r="W14" s="53" t="str">
        <f t="shared" si="3"/>
        <v>－</v>
      </c>
      <c r="Y14" s="78">
        <f>IF(D14="マイカー",(G14/'①準備'!$K$11)*2.32,IF(D14="電車",G14*0.019,IF(D14="バス",G14*0.051,IF(D14="バイク",(G14/'①準備'!$K$13)*2.32,0))))</f>
        <v>0</v>
      </c>
      <c r="Z14" s="85">
        <f>IF(F14="電車",G14*0.019,IF(F14="バス",G14*0.051,IF(F14="バイク",(G14/'①準備'!$K$13)*2.32,IF(F14="自転車",0,IF(F14="徒歩",0,IF(F14="相乗り",(G14/'①準備'!$K$11)*1.16,0))))))</f>
        <v>0</v>
      </c>
      <c r="AA14" s="86">
        <f t="shared" si="4"/>
        <v>0</v>
      </c>
      <c r="AB14" s="78">
        <f>IF(H14="マイカー",(K14/'①準備'!$K$11)*2.32,IF(H14="電車",K14*0.019,IF(H14="バス",K14*0.051,IF(H14="バイク",(K14/'①準備'!$K$13)*2.32,0))))</f>
        <v>0</v>
      </c>
      <c r="AC14" s="85">
        <f>IF(J14="電車",K14*0.019,IF(J14="バス",K14*0.051,IF(J14="バイク",(K14/'①準備'!$K$13)*2.32,IF(J14="自転車",0,IF(J14="徒歩",0,IF(J14="相乗り",(K14/'①準備'!$K$11)*1.16,0))))))</f>
        <v>0</v>
      </c>
      <c r="AD14" s="86">
        <f t="shared" si="5"/>
        <v>0</v>
      </c>
      <c r="AE14" s="81">
        <f>IF(L14="マイカー",(O14/'①準備'!$K$11)*2.32,IF(L14="電車",O14*0.019,IF(L14="バス",O14*0.051,IF(L14="バイク",(O14/'①準備'!$K$13)*2.32,0))))</f>
        <v>0</v>
      </c>
      <c r="AF14" s="82">
        <f>IF(N14="電車",O14*0.019,IF(N14="バス",O14*0.051,IF(N14="バイク",(O14/'①準備'!$K$13)*2.32,IF(N14="自転車",0,IF(N14="徒歩",0,IF(N14="相乗り",(O14/'①準備'!$K$11)*1.16,0))))))</f>
        <v>0</v>
      </c>
      <c r="AG14" s="83">
        <f t="shared" si="6"/>
        <v>0</v>
      </c>
      <c r="AH14" s="81">
        <f>IF(P14="マイカー",(S14/'①準備'!$K$11)*2.32,IF(P14="電車",S14*0.019,IF(P14="バス",S14*0.051,IF(P14="バイク",(S14/'①準備'!$K$13)*2.32,0))))</f>
        <v>0</v>
      </c>
      <c r="AI14" s="82">
        <f>IF(R14="電車",S14*0.019,IF(R14="バス",S14*0.051,IF(R14="バイク",(S14/'①準備'!$K$13)*2.32,IF(R14="自転車",0,IF(R14="徒歩",0,IF(R14="相乗り",(S14/'①準備'!$K$11)*1.16,0))))))</f>
        <v>0</v>
      </c>
      <c r="AJ14" s="83">
        <f t="shared" si="7"/>
        <v>0</v>
      </c>
      <c r="AK14" s="84" t="str">
        <f t="shared" si="8"/>
        <v>－</v>
      </c>
      <c r="AL14" s="82" t="str">
        <f t="shared" si="9"/>
        <v>－</v>
      </c>
      <c r="AM14" s="34"/>
      <c r="AN14" s="35"/>
      <c r="AO14" s="46" t="e">
        <f>+(G14+K14+O14+S14)/(('①準備'!$E$7)+('①準備'!$E$9)+('①準備'!$E$11)+('①準備'!$E$13))</f>
        <v>#DIV/0!</v>
      </c>
      <c r="AQ14" s="38"/>
      <c r="AR14" s="14" t="s">
        <v>24</v>
      </c>
    </row>
    <row r="15" spans="1:44" ht="15" customHeight="1">
      <c r="A15" s="37">
        <v>6</v>
      </c>
      <c r="B15" s="44"/>
      <c r="C15" s="148"/>
      <c r="D15" s="149"/>
      <c r="E15" s="68" t="s">
        <v>55</v>
      </c>
      <c r="F15" s="142"/>
      <c r="G15" s="143"/>
      <c r="H15" s="131"/>
      <c r="I15" s="68" t="s">
        <v>55</v>
      </c>
      <c r="J15" s="124"/>
      <c r="K15" s="136"/>
      <c r="L15" s="137"/>
      <c r="M15" s="68" t="s">
        <v>56</v>
      </c>
      <c r="N15" s="124"/>
      <c r="O15" s="130"/>
      <c r="P15" s="131"/>
      <c r="Q15" s="68" t="s">
        <v>55</v>
      </c>
      <c r="R15" s="124"/>
      <c r="S15" s="125"/>
      <c r="T15" s="51" t="str">
        <f t="shared" si="0"/>
        <v>-</v>
      </c>
      <c r="U15" s="57" t="str">
        <f t="shared" si="1"/>
        <v>－</v>
      </c>
      <c r="V15" s="52" t="str">
        <f t="shared" si="2"/>
        <v>－</v>
      </c>
      <c r="W15" s="53" t="str">
        <f t="shared" si="3"/>
        <v>－</v>
      </c>
      <c r="Y15" s="78">
        <f>IF(D15="マイカー",(G15/'①準備'!$K$11)*2.32,IF(D15="電車",G15*0.019,IF(D15="バス",G15*0.051,IF(D15="バイク",(G15/'①準備'!$K$13)*2.32,0))))</f>
        <v>0</v>
      </c>
      <c r="Z15" s="85">
        <f>IF(F15="電車",G15*0.019,IF(F15="バス",G15*0.051,IF(F15="バイク",(G15/'①準備'!$K$13)*2.32,IF(F15="自転車",0,IF(F15="徒歩",0,IF(F15="相乗り",(G15/'①準備'!$K$11)*1.16,0))))))</f>
        <v>0</v>
      </c>
      <c r="AA15" s="86">
        <f t="shared" si="4"/>
        <v>0</v>
      </c>
      <c r="AB15" s="78">
        <f>IF(H15="マイカー",(K15/'①準備'!$K$11)*2.32,IF(H15="電車",K15*0.019,IF(H15="バス",K15*0.051,IF(H15="バイク",(K15/'①準備'!$K$13)*2.32,0))))</f>
        <v>0</v>
      </c>
      <c r="AC15" s="85">
        <f>IF(J15="電車",K15*0.019,IF(J15="バス",K15*0.051,IF(J15="バイク",(K15/'①準備'!$K$13)*2.32,IF(J15="自転車",0,IF(J15="徒歩",0,IF(J15="相乗り",(K15/'①準備'!$K$11)*1.16,0))))))</f>
        <v>0</v>
      </c>
      <c r="AD15" s="86">
        <f t="shared" si="5"/>
        <v>0</v>
      </c>
      <c r="AE15" s="81">
        <f>IF(L15="マイカー",(O15/'①準備'!$K$11)*2.32,IF(L15="電車",O15*0.019,IF(L15="バス",O15*0.051,IF(L15="バイク",(O15/'①準備'!$K$13)*2.32,0))))</f>
        <v>0</v>
      </c>
      <c r="AF15" s="82">
        <f>IF(N15="電車",O15*0.019,IF(N15="バス",O15*0.051,IF(N15="バイク",(O15/'①準備'!$K$13)*2.32,IF(N15="自転車",0,IF(N15="徒歩",0,IF(N15="相乗り",(O15/'①準備'!$K$11)*1.16,0))))))</f>
        <v>0</v>
      </c>
      <c r="AG15" s="83">
        <f t="shared" si="6"/>
        <v>0</v>
      </c>
      <c r="AH15" s="81">
        <f>IF(P15="マイカー",(S15/'①準備'!$K$11)*2.32,IF(P15="電車",S15*0.019,IF(P15="バス",S15*0.051,IF(P15="バイク",(S15/'①準備'!$K$13)*2.32,0))))</f>
        <v>0</v>
      </c>
      <c r="AI15" s="82">
        <f>IF(R15="電車",S15*0.019,IF(R15="バス",S15*0.051,IF(R15="バイク",(S15/'①準備'!$K$13)*2.32,IF(R15="自転車",0,IF(R15="徒歩",0,IF(R15="相乗り",(S15/'①準備'!$K$11)*1.16,0))))))</f>
        <v>0</v>
      </c>
      <c r="AJ15" s="83">
        <f t="shared" si="7"/>
        <v>0</v>
      </c>
      <c r="AK15" s="84" t="str">
        <f t="shared" si="8"/>
        <v>－</v>
      </c>
      <c r="AL15" s="82" t="str">
        <f t="shared" si="9"/>
        <v>－</v>
      </c>
      <c r="AM15" s="34"/>
      <c r="AN15" s="35"/>
      <c r="AO15" s="46" t="e">
        <f>+(G15+K15+O15+S15)/(('①準備'!$E$7)+('①準備'!$E$9)+('①準備'!$E$11)+('①準備'!$E$13))</f>
        <v>#DIV/0!</v>
      </c>
      <c r="AR15" s="14" t="s">
        <v>25</v>
      </c>
    </row>
    <row r="16" spans="1:44" ht="15" customHeight="1">
      <c r="A16" s="37">
        <v>7</v>
      </c>
      <c r="B16" s="44"/>
      <c r="C16" s="148"/>
      <c r="D16" s="149"/>
      <c r="E16" s="68" t="s">
        <v>55</v>
      </c>
      <c r="F16" s="142"/>
      <c r="G16" s="143"/>
      <c r="H16" s="131"/>
      <c r="I16" s="68" t="s">
        <v>55</v>
      </c>
      <c r="J16" s="124"/>
      <c r="K16" s="136"/>
      <c r="L16" s="137"/>
      <c r="M16" s="68" t="s">
        <v>56</v>
      </c>
      <c r="N16" s="124"/>
      <c r="O16" s="130"/>
      <c r="P16" s="131"/>
      <c r="Q16" s="68" t="s">
        <v>55</v>
      </c>
      <c r="R16" s="124"/>
      <c r="S16" s="125"/>
      <c r="T16" s="51" t="str">
        <f t="shared" si="0"/>
        <v>-</v>
      </c>
      <c r="U16" s="57" t="str">
        <f t="shared" si="1"/>
        <v>－</v>
      </c>
      <c r="V16" s="52" t="str">
        <f t="shared" si="2"/>
        <v>－</v>
      </c>
      <c r="W16" s="53" t="str">
        <f t="shared" si="3"/>
        <v>－</v>
      </c>
      <c r="Y16" s="78">
        <f>IF(D16="マイカー",(G16/'①準備'!$K$11)*2.32,IF(D16="電車",G16*0.019,IF(D16="バス",G16*0.051,IF(D16="バイク",(G16/'①準備'!$K$13)*2.32,0))))</f>
        <v>0</v>
      </c>
      <c r="Z16" s="85">
        <f>IF(F16="電車",G16*0.019,IF(F16="バス",G16*0.051,IF(F16="バイク",(G16/'①準備'!$K$13)*2.32,IF(F16="自転車",0,IF(F16="徒歩",0,IF(F16="相乗り",(G16/'①準備'!$K$11)*1.16,0))))))</f>
        <v>0</v>
      </c>
      <c r="AA16" s="86">
        <f t="shared" si="4"/>
        <v>0</v>
      </c>
      <c r="AB16" s="78">
        <f>IF(H16="マイカー",(K16/'①準備'!$K$11)*2.32,IF(H16="電車",K16*0.019,IF(H16="バス",K16*0.051,IF(H16="バイク",(K16/'①準備'!$K$13)*2.32,0))))</f>
        <v>0</v>
      </c>
      <c r="AC16" s="85">
        <f>IF(J16="電車",K16*0.019,IF(J16="バス",K16*0.051,IF(J16="バイク",(K16/'①準備'!$K$13)*2.32,IF(J16="自転車",0,IF(J16="徒歩",0,IF(J16="相乗り",(K16/'①準備'!$K$11)*1.16,0))))))</f>
        <v>0</v>
      </c>
      <c r="AD16" s="86">
        <f t="shared" si="5"/>
        <v>0</v>
      </c>
      <c r="AE16" s="81">
        <f>IF(L16="マイカー",(O16/'①準備'!$K$11)*2.32,IF(L16="電車",O16*0.019,IF(L16="バス",O16*0.051,IF(L16="バイク",(O16/'①準備'!$K$13)*2.32,0))))</f>
        <v>0</v>
      </c>
      <c r="AF16" s="82">
        <f>IF(N16="電車",O16*0.019,IF(N16="バス",O16*0.051,IF(N16="バイク",(O16/'①準備'!$K$13)*2.32,IF(N16="自転車",0,IF(N16="徒歩",0,IF(N16="相乗り",(O16/'①準備'!$K$11)*1.16,0))))))</f>
        <v>0</v>
      </c>
      <c r="AG16" s="83">
        <f t="shared" si="6"/>
        <v>0</v>
      </c>
      <c r="AH16" s="81">
        <f>IF(P16="マイカー",(S16/'①準備'!$K$11)*2.32,IF(P16="電車",S16*0.019,IF(P16="バス",S16*0.051,IF(P16="バイク",(S16/'①準備'!$K$13)*2.32,0))))</f>
        <v>0</v>
      </c>
      <c r="AI16" s="82">
        <f>IF(R16="電車",S16*0.019,IF(R16="バス",S16*0.051,IF(R16="バイク",(S16/'①準備'!$K$13)*2.32,IF(R16="自転車",0,IF(R16="徒歩",0,IF(R16="相乗り",(S16/'①準備'!$K$11)*1.16,0))))))</f>
        <v>0</v>
      </c>
      <c r="AJ16" s="83">
        <f t="shared" si="7"/>
        <v>0</v>
      </c>
      <c r="AK16" s="84" t="str">
        <f t="shared" si="8"/>
        <v>－</v>
      </c>
      <c r="AL16" s="82" t="str">
        <f t="shared" si="9"/>
        <v>－</v>
      </c>
      <c r="AM16" s="34"/>
      <c r="AN16" s="35"/>
      <c r="AO16" s="46" t="e">
        <f>+(G16+K16+O16+S16)/(('①準備'!$E$7)+('①準備'!$E$9)+('①準備'!$E$11)+('①準備'!$E$13))</f>
        <v>#DIV/0!</v>
      </c>
      <c r="AR16" s="38"/>
    </row>
    <row r="17" spans="1:41" ht="15" customHeight="1">
      <c r="A17" s="37">
        <v>8</v>
      </c>
      <c r="B17" s="44"/>
      <c r="C17" s="148"/>
      <c r="D17" s="149"/>
      <c r="E17" s="68" t="s">
        <v>55</v>
      </c>
      <c r="F17" s="142"/>
      <c r="G17" s="143"/>
      <c r="H17" s="131"/>
      <c r="I17" s="68" t="s">
        <v>55</v>
      </c>
      <c r="J17" s="124"/>
      <c r="K17" s="136"/>
      <c r="L17" s="137"/>
      <c r="M17" s="68" t="s">
        <v>56</v>
      </c>
      <c r="N17" s="124"/>
      <c r="O17" s="130"/>
      <c r="P17" s="131"/>
      <c r="Q17" s="68" t="s">
        <v>55</v>
      </c>
      <c r="R17" s="124"/>
      <c r="S17" s="125"/>
      <c r="T17" s="51" t="str">
        <f t="shared" si="0"/>
        <v>-</v>
      </c>
      <c r="U17" s="57" t="str">
        <f t="shared" si="1"/>
        <v>－</v>
      </c>
      <c r="V17" s="52" t="str">
        <f t="shared" si="2"/>
        <v>－</v>
      </c>
      <c r="W17" s="53" t="str">
        <f t="shared" si="3"/>
        <v>－</v>
      </c>
      <c r="Y17" s="78">
        <f>IF(D17="マイカー",(G17/'①準備'!$K$11)*2.32,IF(D17="電車",G17*0.019,IF(D17="バス",G17*0.051,IF(D17="バイク",(G17/'①準備'!$K$13)*2.32,0))))</f>
        <v>0</v>
      </c>
      <c r="Z17" s="85">
        <f>IF(F17="電車",G17*0.019,IF(F17="バス",G17*0.051,IF(F17="バイク",(G17/'①準備'!$K$13)*2.32,IF(F17="自転車",0,IF(F17="徒歩",0,IF(F17="相乗り",(G17/'①準備'!$K$11)*1.16,0))))))</f>
        <v>0</v>
      </c>
      <c r="AA17" s="86">
        <f t="shared" si="4"/>
        <v>0</v>
      </c>
      <c r="AB17" s="78">
        <f>IF(H17="マイカー",(K17/'①準備'!$K$11)*2.32,IF(H17="電車",K17*0.019,IF(H17="バス",K17*0.051,IF(H17="バイク",(K17/'①準備'!$K$13)*2.32,0))))</f>
        <v>0</v>
      </c>
      <c r="AC17" s="85">
        <f>IF(J17="電車",K17*0.019,IF(J17="バス",K17*0.051,IF(J17="バイク",(K17/'①準備'!$K$13)*2.32,IF(J17="自転車",0,IF(J17="徒歩",0,IF(J17="相乗り",(K17/'①準備'!$K$11)*1.16,0))))))</f>
        <v>0</v>
      </c>
      <c r="AD17" s="86">
        <f t="shared" si="5"/>
        <v>0</v>
      </c>
      <c r="AE17" s="81">
        <f>IF(L17="マイカー",(O17/'①準備'!$K$11)*2.32,IF(L17="電車",O17*0.019,IF(L17="バス",O17*0.051,IF(L17="バイク",(O17/'①準備'!$K$13)*2.32,0))))</f>
        <v>0</v>
      </c>
      <c r="AF17" s="82">
        <f>IF(N17="電車",O17*0.019,IF(N17="バス",O17*0.051,IF(N17="バイク",(O17/'①準備'!$K$13)*2.32,IF(N17="自転車",0,IF(N17="徒歩",0,IF(N17="相乗り",(O17/'①準備'!$K$11)*1.16,0))))))</f>
        <v>0</v>
      </c>
      <c r="AG17" s="83">
        <f t="shared" si="6"/>
        <v>0</v>
      </c>
      <c r="AH17" s="81">
        <f>IF(P17="マイカー",(S17/'①準備'!$K$11)*2.32,IF(P17="電車",S17*0.019,IF(P17="バス",S17*0.051,IF(P17="バイク",(S17/'①準備'!$K$13)*2.32,0))))</f>
        <v>0</v>
      </c>
      <c r="AI17" s="82">
        <f>IF(R17="電車",S17*0.019,IF(R17="バス",S17*0.051,IF(R17="バイク",(S17/'①準備'!$K$13)*2.32,IF(R17="自転車",0,IF(R17="徒歩",0,IF(R17="相乗り",(S17/'①準備'!$K$11)*1.16,0))))))</f>
        <v>0</v>
      </c>
      <c r="AJ17" s="83">
        <f t="shared" si="7"/>
        <v>0</v>
      </c>
      <c r="AK17" s="84" t="str">
        <f t="shared" si="8"/>
        <v>－</v>
      </c>
      <c r="AL17" s="82" t="str">
        <f t="shared" si="9"/>
        <v>－</v>
      </c>
      <c r="AM17" s="34"/>
      <c r="AN17" s="35"/>
      <c r="AO17" s="46" t="e">
        <f>+(G17+K17+O17+S17)/(('①準備'!$E$7)+('①準備'!$E$9)+('①準備'!$E$11)+('①準備'!$E$13))</f>
        <v>#DIV/0!</v>
      </c>
    </row>
    <row r="18" spans="1:44" ht="15" customHeight="1">
      <c r="A18" s="37">
        <v>9</v>
      </c>
      <c r="B18" s="44"/>
      <c r="C18" s="148"/>
      <c r="D18" s="149"/>
      <c r="E18" s="68" t="s">
        <v>55</v>
      </c>
      <c r="F18" s="142"/>
      <c r="G18" s="143"/>
      <c r="H18" s="131"/>
      <c r="I18" s="68" t="s">
        <v>55</v>
      </c>
      <c r="J18" s="124"/>
      <c r="K18" s="136"/>
      <c r="L18" s="137"/>
      <c r="M18" s="68" t="s">
        <v>56</v>
      </c>
      <c r="N18" s="124"/>
      <c r="O18" s="130"/>
      <c r="P18" s="131"/>
      <c r="Q18" s="68" t="s">
        <v>55</v>
      </c>
      <c r="R18" s="124"/>
      <c r="S18" s="125"/>
      <c r="T18" s="51" t="str">
        <f t="shared" si="0"/>
        <v>-</v>
      </c>
      <c r="U18" s="57" t="str">
        <f t="shared" si="1"/>
        <v>－</v>
      </c>
      <c r="V18" s="52" t="str">
        <f t="shared" si="2"/>
        <v>－</v>
      </c>
      <c r="W18" s="53" t="str">
        <f t="shared" si="3"/>
        <v>－</v>
      </c>
      <c r="Y18" s="78">
        <f>IF(D18="マイカー",(G18/'①準備'!$K$11)*2.32,IF(D18="電車",G18*0.019,IF(D18="バス",G18*0.051,IF(D18="バイク",(G18/'①準備'!$K$13)*2.32,0))))</f>
        <v>0</v>
      </c>
      <c r="Z18" s="85">
        <f>IF(F18="電車",G18*0.019,IF(F18="バス",G18*0.051,IF(F18="バイク",(G18/'①準備'!$K$13)*2.32,IF(F18="自転車",0,IF(F18="徒歩",0,IF(F18="相乗り",(G18/'①準備'!$K$11)*1.16,0))))))</f>
        <v>0</v>
      </c>
      <c r="AA18" s="86">
        <f t="shared" si="4"/>
        <v>0</v>
      </c>
      <c r="AB18" s="78">
        <f>IF(H18="マイカー",(K18/'①準備'!$K$11)*2.32,IF(H18="電車",K18*0.019,IF(H18="バス",K18*0.051,IF(H18="バイク",(K18/'①準備'!$K$13)*2.32,0))))</f>
        <v>0</v>
      </c>
      <c r="AC18" s="85">
        <f>IF(J18="電車",K18*0.019,IF(J18="バス",K18*0.051,IF(J18="バイク",(K18/'①準備'!$K$13)*2.32,IF(J18="自転車",0,IF(J18="徒歩",0,IF(J18="相乗り",(K18/'①準備'!$K$11)*1.16,0))))))</f>
        <v>0</v>
      </c>
      <c r="AD18" s="86">
        <f t="shared" si="5"/>
        <v>0</v>
      </c>
      <c r="AE18" s="81">
        <f>IF(L18="マイカー",(O18/'①準備'!$K$11)*2.32,IF(L18="電車",O18*0.019,IF(L18="バス",O18*0.051,IF(L18="バイク",(O18/'①準備'!$K$13)*2.32,0))))</f>
        <v>0</v>
      </c>
      <c r="AF18" s="82">
        <f>IF(N18="電車",O18*0.019,IF(N18="バス",O18*0.051,IF(N18="バイク",(O18/'①準備'!$K$13)*2.32,IF(N18="自転車",0,IF(N18="徒歩",0,IF(N18="相乗り",(O18/'①準備'!$K$11)*1.16,0))))))</f>
        <v>0</v>
      </c>
      <c r="AG18" s="83">
        <f t="shared" si="6"/>
        <v>0</v>
      </c>
      <c r="AH18" s="81">
        <f>IF(P18="マイカー",(S18/'①準備'!$K$11)*2.32,IF(P18="電車",S18*0.019,IF(P18="バス",S18*0.051,IF(P18="バイク",(S18/'①準備'!$K$13)*2.32,0))))</f>
        <v>0</v>
      </c>
      <c r="AI18" s="82">
        <f>IF(R18="電車",S18*0.019,IF(R18="バス",S18*0.051,IF(R18="バイク",(S18/'①準備'!$K$13)*2.32,IF(R18="自転車",0,IF(R18="徒歩",0,IF(R18="相乗り",(S18/'①準備'!$K$11)*1.16,0))))))</f>
        <v>0</v>
      </c>
      <c r="AJ18" s="83">
        <f t="shared" si="7"/>
        <v>0</v>
      </c>
      <c r="AK18" s="84" t="str">
        <f t="shared" si="8"/>
        <v>－</v>
      </c>
      <c r="AL18" s="82" t="str">
        <f t="shared" si="9"/>
        <v>－</v>
      </c>
      <c r="AM18" s="34"/>
      <c r="AN18" s="35"/>
      <c r="AO18" s="46" t="e">
        <f>+(G18+K18+O18+S18)/(('①準備'!$E$7)+('①準備'!$E$9)+('①準備'!$E$11)+('①準備'!$E$13))</f>
        <v>#DIV/0!</v>
      </c>
      <c r="AR18" s="14" t="s">
        <v>29</v>
      </c>
    </row>
    <row r="19" spans="1:41" ht="15" customHeight="1">
      <c r="A19" s="37">
        <v>10</v>
      </c>
      <c r="B19" s="44"/>
      <c r="C19" s="148"/>
      <c r="D19" s="149"/>
      <c r="E19" s="68" t="s">
        <v>55</v>
      </c>
      <c r="F19" s="142"/>
      <c r="G19" s="143"/>
      <c r="H19" s="131"/>
      <c r="I19" s="68" t="s">
        <v>55</v>
      </c>
      <c r="J19" s="124"/>
      <c r="K19" s="136"/>
      <c r="L19" s="137"/>
      <c r="M19" s="68" t="s">
        <v>56</v>
      </c>
      <c r="N19" s="124"/>
      <c r="O19" s="130"/>
      <c r="P19" s="131"/>
      <c r="Q19" s="68" t="s">
        <v>55</v>
      </c>
      <c r="R19" s="124"/>
      <c r="S19" s="125"/>
      <c r="T19" s="51" t="str">
        <f t="shared" si="0"/>
        <v>-</v>
      </c>
      <c r="U19" s="57" t="str">
        <f t="shared" si="1"/>
        <v>－</v>
      </c>
      <c r="V19" s="52" t="str">
        <f t="shared" si="2"/>
        <v>－</v>
      </c>
      <c r="W19" s="53" t="str">
        <f t="shared" si="3"/>
        <v>－</v>
      </c>
      <c r="Y19" s="78">
        <f>IF(D19="マイカー",(G19/'①準備'!$K$11)*2.32,IF(D19="電車",G19*0.019,IF(D19="バス",G19*0.051,IF(D19="バイク",(G19/'①準備'!$K$13)*2.32,0))))</f>
        <v>0</v>
      </c>
      <c r="Z19" s="85">
        <f>IF(F19="電車",G19*0.019,IF(F19="バス",G19*0.051,IF(F19="バイク",(G19/'①準備'!$K$13)*2.32,IF(F19="自転車",0,IF(F19="徒歩",0,IF(F19="相乗り",(G19/'①準備'!$K$11)*1.16,0))))))</f>
        <v>0</v>
      </c>
      <c r="AA19" s="86">
        <f t="shared" si="4"/>
        <v>0</v>
      </c>
      <c r="AB19" s="78">
        <f>IF(H19="マイカー",(K19/'①準備'!$K$11)*2.32,IF(H19="電車",K19*0.019,IF(H19="バス",K19*0.051,IF(H19="バイク",(K19/'①準備'!$K$13)*2.32,0))))</f>
        <v>0</v>
      </c>
      <c r="AC19" s="85">
        <f>IF(J19="電車",K19*0.019,IF(J19="バス",K19*0.051,IF(J19="バイク",(K19/'①準備'!$K$13)*2.32,IF(J19="自転車",0,IF(J19="徒歩",0,IF(J19="相乗り",(K19/'①準備'!$K$11)*1.16,0))))))</f>
        <v>0</v>
      </c>
      <c r="AD19" s="86">
        <f t="shared" si="5"/>
        <v>0</v>
      </c>
      <c r="AE19" s="81">
        <f>IF(L19="マイカー",(O19/'①準備'!$K$11)*2.32,IF(L19="電車",O19*0.019,IF(L19="バス",O19*0.051,IF(L19="バイク",(O19/'①準備'!$K$13)*2.32,0))))</f>
        <v>0</v>
      </c>
      <c r="AF19" s="82">
        <f>IF(N19="電車",O19*0.019,IF(N19="バス",O19*0.051,IF(N19="バイク",(O19/'①準備'!$K$13)*2.32,IF(N19="自転車",0,IF(N19="徒歩",0,IF(N19="相乗り",(O19/'①準備'!$K$11)*1.16,0))))))</f>
        <v>0</v>
      </c>
      <c r="AG19" s="83">
        <f t="shared" si="6"/>
        <v>0</v>
      </c>
      <c r="AH19" s="81">
        <f>IF(P19="マイカー",(S19/'①準備'!$K$11)*2.32,IF(P19="電車",S19*0.019,IF(P19="バス",S19*0.051,IF(P19="バイク",(S19/'①準備'!$K$13)*2.32,0))))</f>
        <v>0</v>
      </c>
      <c r="AI19" s="82">
        <f>IF(R19="電車",S19*0.019,IF(R19="バス",S19*0.051,IF(R19="バイク",(S19/'①準備'!$K$13)*2.32,IF(R19="自転車",0,IF(R19="徒歩",0,IF(R19="相乗り",(S19/'①準備'!$K$11)*1.16,0))))))</f>
        <v>0</v>
      </c>
      <c r="AJ19" s="83">
        <f t="shared" si="7"/>
        <v>0</v>
      </c>
      <c r="AK19" s="84" t="str">
        <f t="shared" si="8"/>
        <v>－</v>
      </c>
      <c r="AL19" s="82" t="str">
        <f t="shared" si="9"/>
        <v>－</v>
      </c>
      <c r="AM19" s="34"/>
      <c r="AN19" s="35"/>
      <c r="AO19" s="46" t="e">
        <f>+(G19+K19+O19+S19)/(('①準備'!$E$7)+('①準備'!$E$9)+('①準備'!$E$11)+('①準備'!$E$13))</f>
        <v>#DIV/0!</v>
      </c>
    </row>
    <row r="20" spans="1:41" ht="15" customHeight="1">
      <c r="A20" s="37">
        <v>11</v>
      </c>
      <c r="B20" s="44"/>
      <c r="C20" s="148"/>
      <c r="D20" s="149"/>
      <c r="E20" s="68" t="s">
        <v>55</v>
      </c>
      <c r="F20" s="142"/>
      <c r="G20" s="143"/>
      <c r="H20" s="131"/>
      <c r="I20" s="68" t="s">
        <v>55</v>
      </c>
      <c r="J20" s="124"/>
      <c r="K20" s="136"/>
      <c r="L20" s="137"/>
      <c r="M20" s="68" t="s">
        <v>56</v>
      </c>
      <c r="N20" s="124"/>
      <c r="O20" s="130"/>
      <c r="P20" s="131"/>
      <c r="Q20" s="68" t="s">
        <v>55</v>
      </c>
      <c r="R20" s="124"/>
      <c r="S20" s="125"/>
      <c r="T20" s="51" t="str">
        <f t="shared" si="0"/>
        <v>-</v>
      </c>
      <c r="U20" s="57" t="str">
        <f t="shared" si="1"/>
        <v>－</v>
      </c>
      <c r="V20" s="52" t="str">
        <f t="shared" si="2"/>
        <v>－</v>
      </c>
      <c r="W20" s="53" t="str">
        <f t="shared" si="3"/>
        <v>－</v>
      </c>
      <c r="Y20" s="78">
        <f>IF(D20="マイカー",(G20/'①準備'!$K$11)*2.32,IF(D20="電車",G20*0.019,IF(D20="バス",G20*0.051,IF(D20="バイク",(G20/'①準備'!$K$13)*2.32,0))))</f>
        <v>0</v>
      </c>
      <c r="Z20" s="85">
        <f>IF(F20="電車",G20*0.019,IF(F20="バス",G20*0.051,IF(F20="バイク",(G20/'①準備'!$K$13)*2.32,IF(F20="自転車",0,IF(F20="徒歩",0,IF(F20="相乗り",(G20/'①準備'!$K$11)*1.16,0))))))</f>
        <v>0</v>
      </c>
      <c r="AA20" s="86">
        <f t="shared" si="4"/>
        <v>0</v>
      </c>
      <c r="AB20" s="78">
        <f>IF(H20="マイカー",(K20/'①準備'!$K$11)*2.32,IF(H20="電車",K20*0.019,IF(H20="バス",K20*0.051,IF(H20="バイク",(K20/'①準備'!$K$13)*2.32,0))))</f>
        <v>0</v>
      </c>
      <c r="AC20" s="85">
        <f>IF(J20="電車",K20*0.019,IF(J20="バス",K20*0.051,IF(J20="バイク",(K20/'①準備'!$K$13)*2.32,IF(J20="自転車",0,IF(J20="徒歩",0,IF(J20="相乗り",(K20/'①準備'!$K$11)*1.16,0))))))</f>
        <v>0</v>
      </c>
      <c r="AD20" s="86">
        <f t="shared" si="5"/>
        <v>0</v>
      </c>
      <c r="AE20" s="81">
        <f>IF(L20="マイカー",(O20/'①準備'!$K$11)*2.32,IF(L20="電車",O20*0.019,IF(L20="バス",O20*0.051,IF(L20="バイク",(O20/'①準備'!$K$13)*2.32,0))))</f>
        <v>0</v>
      </c>
      <c r="AF20" s="82">
        <f>IF(N20="電車",O20*0.019,IF(N20="バス",O20*0.051,IF(N20="バイク",(O20/'①準備'!$K$13)*2.32,IF(N20="自転車",0,IF(N20="徒歩",0,IF(N20="相乗り",(O20/'①準備'!$K$11)*1.16,0))))))</f>
        <v>0</v>
      </c>
      <c r="AG20" s="83">
        <f t="shared" si="6"/>
        <v>0</v>
      </c>
      <c r="AH20" s="81">
        <f>IF(P20="マイカー",(S20/'①準備'!$K$11)*2.32,IF(P20="電車",S20*0.019,IF(P20="バス",S20*0.051,IF(P20="バイク",(S20/'①準備'!$K$13)*2.32,0))))</f>
        <v>0</v>
      </c>
      <c r="AI20" s="82">
        <f>IF(R20="電車",S20*0.019,IF(R20="バス",S20*0.051,IF(R20="バイク",(S20/'①準備'!$K$13)*2.32,IF(R20="自転車",0,IF(R20="徒歩",0,IF(R20="相乗り",(S20/'①準備'!$K$11)*1.16,0))))))</f>
        <v>0</v>
      </c>
      <c r="AJ20" s="83">
        <f t="shared" si="7"/>
        <v>0</v>
      </c>
      <c r="AK20" s="84" t="str">
        <f t="shared" si="8"/>
        <v>－</v>
      </c>
      <c r="AL20" s="82" t="str">
        <f t="shared" si="9"/>
        <v>－</v>
      </c>
      <c r="AM20" s="34"/>
      <c r="AN20" s="35"/>
      <c r="AO20" s="46" t="e">
        <f>+(G20+K20+O20+S20)/(('①準備'!$E$7)+('①準備'!$E$9)+('①準備'!$E$11)+('①準備'!$E$13))</f>
        <v>#DIV/0!</v>
      </c>
    </row>
    <row r="21" spans="1:41" ht="15" customHeight="1">
      <c r="A21" s="37">
        <v>12</v>
      </c>
      <c r="B21" s="44"/>
      <c r="C21" s="148"/>
      <c r="D21" s="149"/>
      <c r="E21" s="68" t="s">
        <v>55</v>
      </c>
      <c r="F21" s="142"/>
      <c r="G21" s="143"/>
      <c r="H21" s="131"/>
      <c r="I21" s="68" t="s">
        <v>55</v>
      </c>
      <c r="J21" s="124"/>
      <c r="K21" s="136"/>
      <c r="L21" s="137"/>
      <c r="M21" s="68" t="s">
        <v>56</v>
      </c>
      <c r="N21" s="124"/>
      <c r="O21" s="130"/>
      <c r="P21" s="131"/>
      <c r="Q21" s="68" t="s">
        <v>55</v>
      </c>
      <c r="R21" s="124"/>
      <c r="S21" s="125"/>
      <c r="T21" s="51" t="str">
        <f t="shared" si="0"/>
        <v>-</v>
      </c>
      <c r="U21" s="57" t="str">
        <f t="shared" si="1"/>
        <v>－</v>
      </c>
      <c r="V21" s="52" t="str">
        <f t="shared" si="2"/>
        <v>－</v>
      </c>
      <c r="W21" s="53" t="str">
        <f t="shared" si="3"/>
        <v>－</v>
      </c>
      <c r="Y21" s="78">
        <f>IF(D21="マイカー",(G21/'①準備'!$K$11)*2.32,IF(D21="電車",G21*0.019,IF(D21="バス",G21*0.051,IF(D21="バイク",(G21/'①準備'!$K$13)*2.32,0))))</f>
        <v>0</v>
      </c>
      <c r="Z21" s="85">
        <f>IF(F21="電車",G21*0.019,IF(F21="バス",G21*0.051,IF(F21="バイク",(G21/'①準備'!$K$13)*2.32,IF(F21="自転車",0,IF(F21="徒歩",0,IF(F21="相乗り",(G21/'①準備'!$K$11)*1.16,0))))))</f>
        <v>0</v>
      </c>
      <c r="AA21" s="86">
        <f t="shared" si="4"/>
        <v>0</v>
      </c>
      <c r="AB21" s="78">
        <f>IF(H21="マイカー",(K21/'①準備'!$K$11)*2.32,IF(H21="電車",K21*0.019,IF(H21="バス",K21*0.051,IF(H21="バイク",(K21/'①準備'!$K$13)*2.32,0))))</f>
        <v>0</v>
      </c>
      <c r="AC21" s="85">
        <f>IF(J21="電車",K21*0.019,IF(J21="バス",K21*0.051,IF(J21="バイク",(K21/'①準備'!$K$13)*2.32,IF(J21="自転車",0,IF(J21="徒歩",0,IF(J21="相乗り",(K21/'①準備'!$K$11)*1.16,0))))))</f>
        <v>0</v>
      </c>
      <c r="AD21" s="86">
        <f t="shared" si="5"/>
        <v>0</v>
      </c>
      <c r="AE21" s="81">
        <f>IF(L21="マイカー",(O21/'①準備'!$K$11)*2.32,IF(L21="電車",O21*0.019,IF(L21="バス",O21*0.051,IF(L21="バイク",(O21/'①準備'!$K$13)*2.32,0))))</f>
        <v>0</v>
      </c>
      <c r="AF21" s="82">
        <f>IF(N21="電車",O21*0.019,IF(N21="バス",O21*0.051,IF(N21="バイク",(O21/'①準備'!$K$13)*2.32,IF(N21="自転車",0,IF(N21="徒歩",0,IF(N21="相乗り",(O21/'①準備'!$K$11)*1.16,0))))))</f>
        <v>0</v>
      </c>
      <c r="AG21" s="83">
        <f t="shared" si="6"/>
        <v>0</v>
      </c>
      <c r="AH21" s="81">
        <f>IF(P21="マイカー",(S21/'①準備'!$K$11)*2.32,IF(P21="電車",S21*0.019,IF(P21="バス",S21*0.051,IF(P21="バイク",(S21/'①準備'!$K$13)*2.32,0))))</f>
        <v>0</v>
      </c>
      <c r="AI21" s="82">
        <f>IF(R21="電車",S21*0.019,IF(R21="バス",S21*0.051,IF(R21="バイク",(S21/'①準備'!$K$13)*2.32,IF(R21="自転車",0,IF(R21="徒歩",0,IF(R21="相乗り",(S21/'①準備'!$K$11)*1.16,0))))))</f>
        <v>0</v>
      </c>
      <c r="AJ21" s="83">
        <f t="shared" si="7"/>
        <v>0</v>
      </c>
      <c r="AK21" s="84" t="str">
        <f t="shared" si="8"/>
        <v>－</v>
      </c>
      <c r="AL21" s="82" t="str">
        <f t="shared" si="9"/>
        <v>－</v>
      </c>
      <c r="AM21" s="34"/>
      <c r="AN21" s="35"/>
      <c r="AO21" s="46" t="e">
        <f>+(G21+K21+O21+S21)/(('①準備'!$E$7)+('①準備'!$E$9)+('①準備'!$E$11)+('①準備'!$E$13))</f>
        <v>#DIV/0!</v>
      </c>
    </row>
    <row r="22" spans="1:41" ht="15" customHeight="1">
      <c r="A22" s="37">
        <v>13</v>
      </c>
      <c r="B22" s="44"/>
      <c r="C22" s="148"/>
      <c r="D22" s="149"/>
      <c r="E22" s="68" t="s">
        <v>55</v>
      </c>
      <c r="F22" s="142"/>
      <c r="G22" s="143"/>
      <c r="H22" s="131"/>
      <c r="I22" s="68" t="s">
        <v>55</v>
      </c>
      <c r="J22" s="124"/>
      <c r="K22" s="136"/>
      <c r="L22" s="137"/>
      <c r="M22" s="68" t="s">
        <v>56</v>
      </c>
      <c r="N22" s="124"/>
      <c r="O22" s="130"/>
      <c r="P22" s="131"/>
      <c r="Q22" s="68" t="s">
        <v>55</v>
      </c>
      <c r="R22" s="124"/>
      <c r="S22" s="125"/>
      <c r="T22" s="51" t="str">
        <f t="shared" si="0"/>
        <v>-</v>
      </c>
      <c r="U22" s="57" t="str">
        <f t="shared" si="1"/>
        <v>－</v>
      </c>
      <c r="V22" s="52" t="str">
        <f t="shared" si="2"/>
        <v>－</v>
      </c>
      <c r="W22" s="53" t="str">
        <f t="shared" si="3"/>
        <v>－</v>
      </c>
      <c r="Y22" s="78">
        <f>IF(D22="マイカー",(G22/'①準備'!$K$11)*2.32,IF(D22="電車",G22*0.019,IF(D22="バス",G22*0.051,IF(D22="バイク",(G22/'①準備'!$K$13)*2.32,0))))</f>
        <v>0</v>
      </c>
      <c r="Z22" s="85">
        <f>IF(F22="電車",G22*0.019,IF(F22="バス",G22*0.051,IF(F22="バイク",(G22/'①準備'!$K$13)*2.32,IF(F22="自転車",0,IF(F22="徒歩",0,IF(F22="相乗り",(G22/'①準備'!$K$11)*1.16,0))))))</f>
        <v>0</v>
      </c>
      <c r="AA22" s="86">
        <f t="shared" si="4"/>
        <v>0</v>
      </c>
      <c r="AB22" s="78">
        <f>IF(H22="マイカー",(K22/'①準備'!$K$11)*2.32,IF(H22="電車",K22*0.019,IF(H22="バス",K22*0.051,IF(H22="バイク",(K22/'①準備'!$K$13)*2.32,0))))</f>
        <v>0</v>
      </c>
      <c r="AC22" s="85">
        <f>IF(J22="電車",K22*0.019,IF(J22="バス",K22*0.051,IF(J22="バイク",(K22/'①準備'!$K$13)*2.32,IF(J22="自転車",0,IF(J22="徒歩",0,IF(J22="相乗り",(K22/'①準備'!$K$11)*1.16,0))))))</f>
        <v>0</v>
      </c>
      <c r="AD22" s="86">
        <f t="shared" si="5"/>
        <v>0</v>
      </c>
      <c r="AE22" s="81">
        <f>IF(L22="マイカー",(O22/'①準備'!$K$11)*2.32,IF(L22="電車",O22*0.019,IF(L22="バス",O22*0.051,IF(L22="バイク",(O22/'①準備'!$K$13)*2.32,0))))</f>
        <v>0</v>
      </c>
      <c r="AF22" s="82">
        <f>IF(N22="電車",O22*0.019,IF(N22="バス",O22*0.051,IF(N22="バイク",(O22/'①準備'!$K$13)*2.32,IF(N22="自転車",0,IF(N22="徒歩",0,IF(N22="相乗り",(O22/'①準備'!$K$11)*1.16,0))))))</f>
        <v>0</v>
      </c>
      <c r="AG22" s="83">
        <f t="shared" si="6"/>
        <v>0</v>
      </c>
      <c r="AH22" s="81">
        <f>IF(P22="マイカー",(S22/'①準備'!$K$11)*2.32,IF(P22="電車",S22*0.019,IF(P22="バス",S22*0.051,IF(P22="バイク",(S22/'①準備'!$K$13)*2.32,0))))</f>
        <v>0</v>
      </c>
      <c r="AI22" s="82">
        <f>IF(R22="電車",S22*0.019,IF(R22="バス",S22*0.051,IF(R22="バイク",(S22/'①準備'!$K$13)*2.32,IF(R22="自転車",0,IF(R22="徒歩",0,IF(R22="相乗り",(S22/'①準備'!$K$11)*1.16,0))))))</f>
        <v>0</v>
      </c>
      <c r="AJ22" s="83">
        <f t="shared" si="7"/>
        <v>0</v>
      </c>
      <c r="AK22" s="84" t="str">
        <f t="shared" si="8"/>
        <v>－</v>
      </c>
      <c r="AL22" s="82" t="str">
        <f t="shared" si="9"/>
        <v>－</v>
      </c>
      <c r="AM22" s="34"/>
      <c r="AN22" s="35"/>
      <c r="AO22" s="46" t="e">
        <f>+(G22+K22+O22+S22)/(('①準備'!$E$7)+('①準備'!$E$9)+('①準備'!$E$11)+('①準備'!$E$13))</f>
        <v>#DIV/0!</v>
      </c>
    </row>
    <row r="23" spans="1:41" ht="15" customHeight="1">
      <c r="A23" s="37">
        <v>14</v>
      </c>
      <c r="B23" s="44"/>
      <c r="C23" s="148"/>
      <c r="D23" s="149"/>
      <c r="E23" s="68" t="s">
        <v>55</v>
      </c>
      <c r="F23" s="142"/>
      <c r="G23" s="143"/>
      <c r="H23" s="131"/>
      <c r="I23" s="68" t="s">
        <v>55</v>
      </c>
      <c r="J23" s="124"/>
      <c r="K23" s="136"/>
      <c r="L23" s="137"/>
      <c r="M23" s="68" t="s">
        <v>56</v>
      </c>
      <c r="N23" s="124"/>
      <c r="O23" s="130"/>
      <c r="P23" s="131"/>
      <c r="Q23" s="68" t="s">
        <v>55</v>
      </c>
      <c r="R23" s="124"/>
      <c r="S23" s="125"/>
      <c r="T23" s="51" t="str">
        <f t="shared" si="0"/>
        <v>-</v>
      </c>
      <c r="U23" s="57" t="str">
        <f t="shared" si="1"/>
        <v>－</v>
      </c>
      <c r="V23" s="52" t="str">
        <f t="shared" si="2"/>
        <v>－</v>
      </c>
      <c r="W23" s="53" t="str">
        <f t="shared" si="3"/>
        <v>－</v>
      </c>
      <c r="Y23" s="78">
        <f>IF(D23="マイカー",(G23/'①準備'!$K$11)*2.32,IF(D23="電車",G23*0.019,IF(D23="バス",G23*0.051,IF(D23="バイク",(G23/'①準備'!$K$13)*2.32,0))))</f>
        <v>0</v>
      </c>
      <c r="Z23" s="85">
        <f>IF(F23="電車",G23*0.019,IF(F23="バス",G23*0.051,IF(F23="バイク",(G23/'①準備'!$K$13)*2.32,IF(F23="自転車",0,IF(F23="徒歩",0,IF(F23="相乗り",(G23/'①準備'!$K$11)*1.16,0))))))</f>
        <v>0</v>
      </c>
      <c r="AA23" s="86">
        <f t="shared" si="4"/>
        <v>0</v>
      </c>
      <c r="AB23" s="78">
        <f>IF(H23="マイカー",(K23/'①準備'!$K$11)*2.32,IF(H23="電車",K23*0.019,IF(H23="バス",K23*0.051,IF(H23="バイク",(K23/'①準備'!$K$13)*2.32,0))))</f>
        <v>0</v>
      </c>
      <c r="AC23" s="85">
        <f>IF(J23="電車",K23*0.019,IF(J23="バス",K23*0.051,IF(J23="バイク",(K23/'①準備'!$K$13)*2.32,IF(J23="自転車",0,IF(J23="徒歩",0,IF(J23="相乗り",(K23/'①準備'!$K$11)*1.16,0))))))</f>
        <v>0</v>
      </c>
      <c r="AD23" s="86">
        <f t="shared" si="5"/>
        <v>0</v>
      </c>
      <c r="AE23" s="81">
        <f>IF(L23="マイカー",(O23/'①準備'!$K$11)*2.32,IF(L23="電車",O23*0.019,IF(L23="バス",O23*0.051,IF(L23="バイク",(O23/'①準備'!$K$13)*2.32,0))))</f>
        <v>0</v>
      </c>
      <c r="AF23" s="82">
        <f>IF(N23="電車",O23*0.019,IF(N23="バス",O23*0.051,IF(N23="バイク",(O23/'①準備'!$K$13)*2.32,IF(N23="自転車",0,IF(N23="徒歩",0,IF(N23="相乗り",(O23/'①準備'!$K$11)*1.16,0))))))</f>
        <v>0</v>
      </c>
      <c r="AG23" s="83">
        <f t="shared" si="6"/>
        <v>0</v>
      </c>
      <c r="AH23" s="81">
        <f>IF(P23="マイカー",(S23/'①準備'!$K$11)*2.32,IF(P23="電車",S23*0.019,IF(P23="バス",S23*0.051,IF(P23="バイク",(S23/'①準備'!$K$13)*2.32,0))))</f>
        <v>0</v>
      </c>
      <c r="AI23" s="82">
        <f>IF(R23="電車",S23*0.019,IF(R23="バス",S23*0.051,IF(R23="バイク",(S23/'①準備'!$K$13)*2.32,IF(R23="自転車",0,IF(R23="徒歩",0,IF(R23="相乗り",(S23/'①準備'!$K$11)*1.16,0))))))</f>
        <v>0</v>
      </c>
      <c r="AJ23" s="83">
        <f t="shared" si="7"/>
        <v>0</v>
      </c>
      <c r="AK23" s="84" t="str">
        <f t="shared" si="8"/>
        <v>－</v>
      </c>
      <c r="AL23" s="82" t="str">
        <f t="shared" si="9"/>
        <v>－</v>
      </c>
      <c r="AM23" s="34"/>
      <c r="AN23" s="35"/>
      <c r="AO23" s="46" t="e">
        <f>+(G23+K23+O23+S23)/(('①準備'!$E$7)+('①準備'!$E$9)+('①準備'!$E$11)+('①準備'!$E$13))</f>
        <v>#DIV/0!</v>
      </c>
    </row>
    <row r="24" spans="1:41" ht="15" customHeight="1">
      <c r="A24" s="37">
        <v>15</v>
      </c>
      <c r="B24" s="44"/>
      <c r="C24" s="148"/>
      <c r="D24" s="149"/>
      <c r="E24" s="68" t="s">
        <v>55</v>
      </c>
      <c r="F24" s="142"/>
      <c r="G24" s="143"/>
      <c r="H24" s="131"/>
      <c r="I24" s="68" t="s">
        <v>55</v>
      </c>
      <c r="J24" s="124"/>
      <c r="K24" s="136"/>
      <c r="L24" s="137"/>
      <c r="M24" s="68" t="s">
        <v>56</v>
      </c>
      <c r="N24" s="124"/>
      <c r="O24" s="130"/>
      <c r="P24" s="131"/>
      <c r="Q24" s="68" t="s">
        <v>55</v>
      </c>
      <c r="R24" s="124"/>
      <c r="S24" s="125"/>
      <c r="T24" s="51" t="str">
        <f t="shared" si="0"/>
        <v>-</v>
      </c>
      <c r="U24" s="57" t="str">
        <f t="shared" si="1"/>
        <v>－</v>
      </c>
      <c r="V24" s="52" t="str">
        <f t="shared" si="2"/>
        <v>－</v>
      </c>
      <c r="W24" s="53" t="str">
        <f t="shared" si="3"/>
        <v>－</v>
      </c>
      <c r="Y24" s="78">
        <f>IF(D24="マイカー",(G24/'①準備'!$K$11)*2.32,IF(D24="電車",G24*0.019,IF(D24="バス",G24*0.051,IF(D24="バイク",(G24/'①準備'!$K$13)*2.32,0))))</f>
        <v>0</v>
      </c>
      <c r="Z24" s="85">
        <f>IF(F24="電車",G24*0.019,IF(F24="バス",G24*0.051,IF(F24="バイク",(G24/'①準備'!$K$13)*2.32,IF(F24="自転車",0,IF(F24="徒歩",0,IF(F24="相乗り",(G24/'①準備'!$K$11)*1.16,0))))))</f>
        <v>0</v>
      </c>
      <c r="AA24" s="86">
        <f t="shared" si="4"/>
        <v>0</v>
      </c>
      <c r="AB24" s="78">
        <f>IF(H24="マイカー",(K24/'①準備'!$K$11)*2.32,IF(H24="電車",K24*0.019,IF(H24="バス",K24*0.051,IF(H24="バイク",(K24/'①準備'!$K$13)*2.32,0))))</f>
        <v>0</v>
      </c>
      <c r="AC24" s="85">
        <f>IF(J24="電車",K24*0.019,IF(J24="バス",K24*0.051,IF(J24="バイク",(K24/'①準備'!$K$13)*2.32,IF(J24="自転車",0,IF(J24="徒歩",0,IF(J24="相乗り",(K24/'①準備'!$K$11)*1.16,0))))))</f>
        <v>0</v>
      </c>
      <c r="AD24" s="86">
        <f t="shared" si="5"/>
        <v>0</v>
      </c>
      <c r="AE24" s="81">
        <f>IF(L24="マイカー",(O24/'①準備'!$K$11)*2.32,IF(L24="電車",O24*0.019,IF(L24="バス",O24*0.051,IF(L24="バイク",(O24/'①準備'!$K$13)*2.32,0))))</f>
        <v>0</v>
      </c>
      <c r="AF24" s="82">
        <f>IF(N24="電車",O24*0.019,IF(N24="バス",O24*0.051,IF(N24="バイク",(O24/'①準備'!$K$13)*2.32,IF(N24="自転車",0,IF(N24="徒歩",0,IF(N24="相乗り",(O24/'①準備'!$K$11)*1.16,0))))))</f>
        <v>0</v>
      </c>
      <c r="AG24" s="83">
        <f t="shared" si="6"/>
        <v>0</v>
      </c>
      <c r="AH24" s="81">
        <f>IF(P24="マイカー",(S24/'①準備'!$K$11)*2.32,IF(P24="電車",S24*0.019,IF(P24="バス",S24*0.051,IF(P24="バイク",(S24/'①準備'!$K$13)*2.32,0))))</f>
        <v>0</v>
      </c>
      <c r="AI24" s="82">
        <f>IF(R24="電車",S24*0.019,IF(R24="バス",S24*0.051,IF(R24="バイク",(S24/'①準備'!$K$13)*2.32,IF(R24="自転車",0,IF(R24="徒歩",0,IF(R24="相乗り",(S24/'①準備'!$K$11)*1.16,0))))))</f>
        <v>0</v>
      </c>
      <c r="AJ24" s="83">
        <f t="shared" si="7"/>
        <v>0</v>
      </c>
      <c r="AK24" s="84" t="str">
        <f t="shared" si="8"/>
        <v>－</v>
      </c>
      <c r="AL24" s="82" t="str">
        <f t="shared" si="9"/>
        <v>－</v>
      </c>
      <c r="AM24" s="34"/>
      <c r="AN24" s="35"/>
      <c r="AO24" s="46" t="e">
        <f>+(G24+K24+O24+S24)/(('①準備'!$E$7)+('①準備'!$E$9)+('①準備'!$E$11)+('①準備'!$E$13))</f>
        <v>#DIV/0!</v>
      </c>
    </row>
    <row r="25" spans="1:41" ht="15" customHeight="1">
      <c r="A25" s="37">
        <v>16</v>
      </c>
      <c r="B25" s="44"/>
      <c r="C25" s="148"/>
      <c r="D25" s="149"/>
      <c r="E25" s="68" t="s">
        <v>55</v>
      </c>
      <c r="F25" s="142"/>
      <c r="G25" s="143"/>
      <c r="H25" s="131"/>
      <c r="I25" s="68" t="s">
        <v>55</v>
      </c>
      <c r="J25" s="124"/>
      <c r="K25" s="136"/>
      <c r="L25" s="137"/>
      <c r="M25" s="68" t="s">
        <v>56</v>
      </c>
      <c r="N25" s="124"/>
      <c r="O25" s="130"/>
      <c r="P25" s="131"/>
      <c r="Q25" s="68" t="s">
        <v>55</v>
      </c>
      <c r="R25" s="124"/>
      <c r="S25" s="125"/>
      <c r="T25" s="51" t="str">
        <f t="shared" si="0"/>
        <v>-</v>
      </c>
      <c r="U25" s="57" t="str">
        <f t="shared" si="1"/>
        <v>－</v>
      </c>
      <c r="V25" s="52" t="str">
        <f t="shared" si="2"/>
        <v>－</v>
      </c>
      <c r="W25" s="53" t="str">
        <f t="shared" si="3"/>
        <v>－</v>
      </c>
      <c r="Y25" s="78">
        <f>IF(D25="マイカー",(G25/'①準備'!$K$11)*2.32,IF(D25="電車",G25*0.019,IF(D25="バス",G25*0.051,IF(D25="バイク",(G25/'①準備'!$K$13)*2.32,0))))</f>
        <v>0</v>
      </c>
      <c r="Z25" s="85">
        <f>IF(F25="電車",G25*0.019,IF(F25="バス",G25*0.051,IF(F25="バイク",(G25/'①準備'!$K$13)*2.32,IF(F25="自転車",0,IF(F25="徒歩",0,IF(F25="相乗り",(G25/'①準備'!$K$11)*1.16,0))))))</f>
        <v>0</v>
      </c>
      <c r="AA25" s="86">
        <f t="shared" si="4"/>
        <v>0</v>
      </c>
      <c r="AB25" s="78">
        <f>IF(H25="マイカー",(K25/'①準備'!$K$11)*2.32,IF(H25="電車",K25*0.019,IF(H25="バス",K25*0.051,IF(H25="バイク",(K25/'①準備'!$K$13)*2.32,0))))</f>
        <v>0</v>
      </c>
      <c r="AC25" s="85">
        <f>IF(J25="電車",K25*0.019,IF(J25="バス",K25*0.051,IF(J25="バイク",(K25/'①準備'!$K$13)*2.32,IF(J25="自転車",0,IF(J25="徒歩",0,IF(J25="相乗り",(K25/'①準備'!$K$11)*1.16,0))))))</f>
        <v>0</v>
      </c>
      <c r="AD25" s="86">
        <f t="shared" si="5"/>
        <v>0</v>
      </c>
      <c r="AE25" s="81">
        <f>IF(L25="マイカー",(O25/'①準備'!$K$11)*2.32,IF(L25="電車",O25*0.019,IF(L25="バス",O25*0.051,IF(L25="バイク",(O25/'①準備'!$K$13)*2.32,0))))</f>
        <v>0</v>
      </c>
      <c r="AF25" s="82">
        <f>IF(N25="電車",O25*0.019,IF(N25="バス",O25*0.051,IF(N25="バイク",(O25/'①準備'!$K$13)*2.32,IF(N25="自転車",0,IF(N25="徒歩",0,IF(N25="相乗り",(O25/'①準備'!$K$11)*1.16,0))))))</f>
        <v>0</v>
      </c>
      <c r="AG25" s="83">
        <f t="shared" si="6"/>
        <v>0</v>
      </c>
      <c r="AH25" s="81">
        <f>IF(P25="マイカー",(S25/'①準備'!$K$11)*2.32,IF(P25="電車",S25*0.019,IF(P25="バス",S25*0.051,IF(P25="バイク",(S25/'①準備'!$K$13)*2.32,0))))</f>
        <v>0</v>
      </c>
      <c r="AI25" s="82">
        <f>IF(R25="電車",S25*0.019,IF(R25="バス",S25*0.051,IF(R25="バイク",(S25/'①準備'!$K$13)*2.32,IF(R25="自転車",0,IF(R25="徒歩",0,IF(R25="相乗り",(S25/'①準備'!$K$11)*1.16,0))))))</f>
        <v>0</v>
      </c>
      <c r="AJ25" s="83">
        <f t="shared" si="7"/>
        <v>0</v>
      </c>
      <c r="AK25" s="84" t="str">
        <f t="shared" si="8"/>
        <v>－</v>
      </c>
      <c r="AL25" s="82" t="str">
        <f t="shared" si="9"/>
        <v>－</v>
      </c>
      <c r="AM25" s="34"/>
      <c r="AN25" s="35"/>
      <c r="AO25" s="46" t="e">
        <f>+(G25+K25+O25+S25)/(('①準備'!$E$7)+('①準備'!$E$9)+('①準備'!$E$11)+('①準備'!$E$13))</f>
        <v>#DIV/0!</v>
      </c>
    </row>
    <row r="26" spans="1:41" ht="15" customHeight="1">
      <c r="A26" s="37">
        <v>17</v>
      </c>
      <c r="B26" s="44"/>
      <c r="C26" s="148"/>
      <c r="D26" s="149"/>
      <c r="E26" s="68" t="s">
        <v>55</v>
      </c>
      <c r="F26" s="142"/>
      <c r="G26" s="143"/>
      <c r="H26" s="131"/>
      <c r="I26" s="68" t="s">
        <v>55</v>
      </c>
      <c r="J26" s="124"/>
      <c r="K26" s="136"/>
      <c r="L26" s="137"/>
      <c r="M26" s="68" t="s">
        <v>56</v>
      </c>
      <c r="N26" s="124"/>
      <c r="O26" s="130"/>
      <c r="P26" s="131"/>
      <c r="Q26" s="68" t="s">
        <v>55</v>
      </c>
      <c r="R26" s="124"/>
      <c r="S26" s="125"/>
      <c r="T26" s="51" t="str">
        <f t="shared" si="0"/>
        <v>-</v>
      </c>
      <c r="U26" s="57" t="str">
        <f t="shared" si="1"/>
        <v>－</v>
      </c>
      <c r="V26" s="52" t="str">
        <f t="shared" si="2"/>
        <v>－</v>
      </c>
      <c r="W26" s="53" t="str">
        <f t="shared" si="3"/>
        <v>－</v>
      </c>
      <c r="Y26" s="78">
        <f>IF(D26="マイカー",(G26/'①準備'!$K$11)*2.32,IF(D26="電車",G26*0.019,IF(D26="バス",G26*0.051,IF(D26="バイク",(G26/'①準備'!$K$13)*2.32,0))))</f>
        <v>0</v>
      </c>
      <c r="Z26" s="85">
        <f>IF(F26="電車",G26*0.019,IF(F26="バス",G26*0.051,IF(F26="バイク",(G26/'①準備'!$K$13)*2.32,IF(F26="自転車",0,IF(F26="徒歩",0,IF(F26="相乗り",(G26/'①準備'!$K$11)*1.16,0))))))</f>
        <v>0</v>
      </c>
      <c r="AA26" s="86">
        <f t="shared" si="4"/>
        <v>0</v>
      </c>
      <c r="AB26" s="78">
        <f>IF(H26="マイカー",(K26/'①準備'!$K$11)*2.32,IF(H26="電車",K26*0.019,IF(H26="バス",K26*0.051,IF(H26="バイク",(K26/'①準備'!$K$13)*2.32,0))))</f>
        <v>0</v>
      </c>
      <c r="AC26" s="85">
        <f>IF(J26="電車",K26*0.019,IF(J26="バス",K26*0.051,IF(J26="バイク",(K26/'①準備'!$K$13)*2.32,IF(J26="自転車",0,IF(J26="徒歩",0,IF(J26="相乗り",(K26/'①準備'!$K$11)*1.16,0))))))</f>
        <v>0</v>
      </c>
      <c r="AD26" s="86">
        <f t="shared" si="5"/>
        <v>0</v>
      </c>
      <c r="AE26" s="81">
        <f>IF(L26="マイカー",(O26/'①準備'!$K$11)*2.32,IF(L26="電車",O26*0.019,IF(L26="バス",O26*0.051,IF(L26="バイク",(O26/'①準備'!$K$13)*2.32,0))))</f>
        <v>0</v>
      </c>
      <c r="AF26" s="82">
        <f>IF(N26="電車",O26*0.019,IF(N26="バス",O26*0.051,IF(N26="バイク",(O26/'①準備'!$K$13)*2.32,IF(N26="自転車",0,IF(N26="徒歩",0,IF(N26="相乗り",(O26/'①準備'!$K$11)*1.16,0))))))</f>
        <v>0</v>
      </c>
      <c r="AG26" s="83">
        <f t="shared" si="6"/>
        <v>0</v>
      </c>
      <c r="AH26" s="81">
        <f>IF(P26="マイカー",(S26/'①準備'!$K$11)*2.32,IF(P26="電車",S26*0.019,IF(P26="バス",S26*0.051,IF(P26="バイク",(S26/'①準備'!$K$13)*2.32,0))))</f>
        <v>0</v>
      </c>
      <c r="AI26" s="82">
        <f>IF(R26="電車",S26*0.019,IF(R26="バス",S26*0.051,IF(R26="バイク",(S26/'①準備'!$K$13)*2.32,IF(R26="自転車",0,IF(R26="徒歩",0,IF(R26="相乗り",(S26/'①準備'!$K$11)*1.16,0))))))</f>
        <v>0</v>
      </c>
      <c r="AJ26" s="83">
        <f t="shared" si="7"/>
        <v>0</v>
      </c>
      <c r="AK26" s="84" t="str">
        <f t="shared" si="8"/>
        <v>－</v>
      </c>
      <c r="AL26" s="82" t="str">
        <f t="shared" si="9"/>
        <v>－</v>
      </c>
      <c r="AM26" s="34"/>
      <c r="AN26" s="35"/>
      <c r="AO26" s="46" t="e">
        <f>+(G26+K26+O26+S26)/(('①準備'!$E$7)+('①準備'!$E$9)+('①準備'!$E$11)+('①準備'!$E$13))</f>
        <v>#DIV/0!</v>
      </c>
    </row>
    <row r="27" spans="1:41" ht="15" customHeight="1">
      <c r="A27" s="37">
        <v>18</v>
      </c>
      <c r="B27" s="44"/>
      <c r="C27" s="148"/>
      <c r="D27" s="149"/>
      <c r="E27" s="68" t="s">
        <v>55</v>
      </c>
      <c r="F27" s="142"/>
      <c r="G27" s="143"/>
      <c r="H27" s="131"/>
      <c r="I27" s="68" t="s">
        <v>55</v>
      </c>
      <c r="J27" s="124"/>
      <c r="K27" s="136"/>
      <c r="L27" s="137"/>
      <c r="M27" s="68" t="s">
        <v>56</v>
      </c>
      <c r="N27" s="124"/>
      <c r="O27" s="130"/>
      <c r="P27" s="131"/>
      <c r="Q27" s="68" t="s">
        <v>55</v>
      </c>
      <c r="R27" s="124"/>
      <c r="S27" s="125"/>
      <c r="T27" s="51" t="str">
        <f t="shared" si="0"/>
        <v>-</v>
      </c>
      <c r="U27" s="57" t="str">
        <f t="shared" si="1"/>
        <v>－</v>
      </c>
      <c r="V27" s="52" t="str">
        <f t="shared" si="2"/>
        <v>－</v>
      </c>
      <c r="W27" s="53" t="str">
        <f t="shared" si="3"/>
        <v>－</v>
      </c>
      <c r="Y27" s="78">
        <f>IF(D27="マイカー",(G27/'①準備'!$K$11)*2.32,IF(D27="電車",G27*0.019,IF(D27="バス",G27*0.051,IF(D27="バイク",(G27/'①準備'!$K$13)*2.32,0))))</f>
        <v>0</v>
      </c>
      <c r="Z27" s="85">
        <f>IF(F27="電車",G27*0.019,IF(F27="バス",G27*0.051,IF(F27="バイク",(G27/'①準備'!$K$13)*2.32,IF(F27="自転車",0,IF(F27="徒歩",0,IF(F27="相乗り",(G27/'①準備'!$K$11)*1.16,0))))))</f>
        <v>0</v>
      </c>
      <c r="AA27" s="86">
        <f t="shared" si="4"/>
        <v>0</v>
      </c>
      <c r="AB27" s="78">
        <f>IF(H27="マイカー",(K27/'①準備'!$K$11)*2.32,IF(H27="電車",K27*0.019,IF(H27="バス",K27*0.051,IF(H27="バイク",(K27/'①準備'!$K$13)*2.32,0))))</f>
        <v>0</v>
      </c>
      <c r="AC27" s="85">
        <f>IF(J27="電車",K27*0.019,IF(J27="バス",K27*0.051,IF(J27="バイク",(K27/'①準備'!$K$13)*2.32,IF(J27="自転車",0,IF(J27="徒歩",0,IF(J27="相乗り",(K27/'①準備'!$K$11)*1.16,0))))))</f>
        <v>0</v>
      </c>
      <c r="AD27" s="86">
        <f t="shared" si="5"/>
        <v>0</v>
      </c>
      <c r="AE27" s="81">
        <f>IF(L27="マイカー",(O27/'①準備'!$K$11)*2.32,IF(L27="電車",O27*0.019,IF(L27="バス",O27*0.051,IF(L27="バイク",(O27/'①準備'!$K$13)*2.32,0))))</f>
        <v>0</v>
      </c>
      <c r="AF27" s="82">
        <f>IF(N27="電車",O27*0.019,IF(N27="バス",O27*0.051,IF(N27="バイク",(O27/'①準備'!$K$13)*2.32,IF(N27="自転車",0,IF(N27="徒歩",0,IF(N27="相乗り",(O27/'①準備'!$K$11)*1.16,0))))))</f>
        <v>0</v>
      </c>
      <c r="AG27" s="83">
        <f t="shared" si="6"/>
        <v>0</v>
      </c>
      <c r="AH27" s="81">
        <f>IF(P27="マイカー",(S27/'①準備'!$K$11)*2.32,IF(P27="電車",S27*0.019,IF(P27="バス",S27*0.051,IF(P27="バイク",(S27/'①準備'!$K$13)*2.32,0))))</f>
        <v>0</v>
      </c>
      <c r="AI27" s="82">
        <f>IF(R27="電車",S27*0.019,IF(R27="バス",S27*0.051,IF(R27="バイク",(S27/'①準備'!$K$13)*2.32,IF(R27="自転車",0,IF(R27="徒歩",0,IF(R27="相乗り",(S27/'①準備'!$K$11)*1.16,0))))))</f>
        <v>0</v>
      </c>
      <c r="AJ27" s="83">
        <f t="shared" si="7"/>
        <v>0</v>
      </c>
      <c r="AK27" s="84" t="str">
        <f t="shared" si="8"/>
        <v>－</v>
      </c>
      <c r="AL27" s="82" t="str">
        <f t="shared" si="9"/>
        <v>－</v>
      </c>
      <c r="AM27" s="34"/>
      <c r="AN27" s="35"/>
      <c r="AO27" s="46" t="e">
        <f>+(G27+K27+O27+S27)/(('①準備'!$E$7)+('①準備'!$E$9)+('①準備'!$E$11)+('①準備'!$E$13))</f>
        <v>#DIV/0!</v>
      </c>
    </row>
    <row r="28" spans="1:41" ht="15" customHeight="1">
      <c r="A28" s="37">
        <v>19</v>
      </c>
      <c r="B28" s="44"/>
      <c r="C28" s="148"/>
      <c r="D28" s="149"/>
      <c r="E28" s="68" t="s">
        <v>55</v>
      </c>
      <c r="F28" s="142"/>
      <c r="G28" s="143"/>
      <c r="H28" s="131"/>
      <c r="I28" s="68" t="s">
        <v>55</v>
      </c>
      <c r="J28" s="124"/>
      <c r="K28" s="136"/>
      <c r="L28" s="137"/>
      <c r="M28" s="68" t="s">
        <v>56</v>
      </c>
      <c r="N28" s="124"/>
      <c r="O28" s="130"/>
      <c r="P28" s="131"/>
      <c r="Q28" s="68" t="s">
        <v>55</v>
      </c>
      <c r="R28" s="124"/>
      <c r="S28" s="125"/>
      <c r="T28" s="51" t="str">
        <f t="shared" si="0"/>
        <v>-</v>
      </c>
      <c r="U28" s="57" t="str">
        <f t="shared" si="1"/>
        <v>－</v>
      </c>
      <c r="V28" s="52" t="str">
        <f t="shared" si="2"/>
        <v>－</v>
      </c>
      <c r="W28" s="53" t="str">
        <f t="shared" si="3"/>
        <v>－</v>
      </c>
      <c r="Y28" s="78">
        <f>IF(D28="マイカー",(G28/'①準備'!$K$11)*2.32,IF(D28="電車",G28*0.019,IF(D28="バス",G28*0.051,IF(D28="バイク",(G28/'①準備'!$K$13)*2.32,0))))</f>
        <v>0</v>
      </c>
      <c r="Z28" s="85">
        <f>IF(F28="電車",G28*0.019,IF(F28="バス",G28*0.051,IF(F28="バイク",(G28/'①準備'!$K$13)*2.32,IF(F28="自転車",0,IF(F28="徒歩",0,IF(F28="相乗り",(G28/'①準備'!$K$11)*1.16,0))))))</f>
        <v>0</v>
      </c>
      <c r="AA28" s="86">
        <f t="shared" si="4"/>
        <v>0</v>
      </c>
      <c r="AB28" s="78">
        <f>IF(H28="マイカー",(K28/'①準備'!$K$11)*2.32,IF(H28="電車",K28*0.019,IF(H28="バス",K28*0.051,IF(H28="バイク",(K28/'①準備'!$K$13)*2.32,0))))</f>
        <v>0</v>
      </c>
      <c r="AC28" s="85">
        <f>IF(J28="電車",K28*0.019,IF(J28="バス",K28*0.051,IF(J28="バイク",(K28/'①準備'!$K$13)*2.32,IF(J28="自転車",0,IF(J28="徒歩",0,IF(J28="相乗り",(K28/'①準備'!$K$11)*1.16,0))))))</f>
        <v>0</v>
      </c>
      <c r="AD28" s="86">
        <f t="shared" si="5"/>
        <v>0</v>
      </c>
      <c r="AE28" s="81">
        <f>IF(L28="マイカー",(O28/'①準備'!$K$11)*2.32,IF(L28="電車",O28*0.019,IF(L28="バス",O28*0.051,IF(L28="バイク",(O28/'①準備'!$K$13)*2.32,0))))</f>
        <v>0</v>
      </c>
      <c r="AF28" s="82">
        <f>IF(N28="電車",O28*0.019,IF(N28="バス",O28*0.051,IF(N28="バイク",(O28/'①準備'!$K$13)*2.32,IF(N28="自転車",0,IF(N28="徒歩",0,IF(N28="相乗り",(O28/'①準備'!$K$11)*1.16,0))))))</f>
        <v>0</v>
      </c>
      <c r="AG28" s="83">
        <f t="shared" si="6"/>
        <v>0</v>
      </c>
      <c r="AH28" s="81">
        <f>IF(P28="マイカー",(S28/'①準備'!$K$11)*2.32,IF(P28="電車",S28*0.019,IF(P28="バス",S28*0.051,IF(P28="バイク",(S28/'①準備'!$K$13)*2.32,0))))</f>
        <v>0</v>
      </c>
      <c r="AI28" s="82">
        <f>IF(R28="電車",S28*0.019,IF(R28="バス",S28*0.051,IF(R28="バイク",(S28/'①準備'!$K$13)*2.32,IF(R28="自転車",0,IF(R28="徒歩",0,IF(R28="相乗り",(S28/'①準備'!$K$11)*1.16,0))))))</f>
        <v>0</v>
      </c>
      <c r="AJ28" s="83">
        <f t="shared" si="7"/>
        <v>0</v>
      </c>
      <c r="AK28" s="84" t="str">
        <f t="shared" si="8"/>
        <v>－</v>
      </c>
      <c r="AL28" s="82" t="str">
        <f t="shared" si="9"/>
        <v>－</v>
      </c>
      <c r="AM28" s="34"/>
      <c r="AN28" s="35"/>
      <c r="AO28" s="46" t="e">
        <f>+(G28+K28+O28+S28)/(('①準備'!$E$7)+('①準備'!$E$9)+('①準備'!$E$11)+('①準備'!$E$13))</f>
        <v>#DIV/0!</v>
      </c>
    </row>
    <row r="29" spans="1:41" ht="15" customHeight="1">
      <c r="A29" s="37">
        <v>20</v>
      </c>
      <c r="B29" s="44"/>
      <c r="C29" s="148"/>
      <c r="D29" s="149"/>
      <c r="E29" s="68" t="s">
        <v>55</v>
      </c>
      <c r="F29" s="142"/>
      <c r="G29" s="143"/>
      <c r="H29" s="131"/>
      <c r="I29" s="68" t="s">
        <v>55</v>
      </c>
      <c r="J29" s="124"/>
      <c r="K29" s="136"/>
      <c r="L29" s="137"/>
      <c r="M29" s="68" t="s">
        <v>56</v>
      </c>
      <c r="N29" s="124"/>
      <c r="O29" s="130"/>
      <c r="P29" s="131"/>
      <c r="Q29" s="68" t="s">
        <v>55</v>
      </c>
      <c r="R29" s="124"/>
      <c r="S29" s="125"/>
      <c r="T29" s="51" t="str">
        <f t="shared" si="0"/>
        <v>-</v>
      </c>
      <c r="U29" s="57" t="str">
        <f t="shared" si="1"/>
        <v>－</v>
      </c>
      <c r="V29" s="52" t="str">
        <f t="shared" si="2"/>
        <v>－</v>
      </c>
      <c r="W29" s="53" t="str">
        <f t="shared" si="3"/>
        <v>－</v>
      </c>
      <c r="Y29" s="78">
        <f>IF(D29="マイカー",(G29/'①準備'!$K$11)*2.32,IF(D29="電車",G29*0.019,IF(D29="バス",G29*0.051,IF(D29="バイク",(G29/'①準備'!$K$13)*2.32,0))))</f>
        <v>0</v>
      </c>
      <c r="Z29" s="85">
        <f>IF(F29="電車",G29*0.019,IF(F29="バス",G29*0.051,IF(F29="バイク",(G29/'①準備'!$K$13)*2.32,IF(F29="自転車",0,IF(F29="徒歩",0,IF(F29="相乗り",(G29/'①準備'!$K$11)*1.16,0))))))</f>
        <v>0</v>
      </c>
      <c r="AA29" s="86">
        <f t="shared" si="4"/>
        <v>0</v>
      </c>
      <c r="AB29" s="78">
        <f>IF(H29="マイカー",(K29/'①準備'!$K$11)*2.32,IF(H29="電車",K29*0.019,IF(H29="バス",K29*0.051,IF(H29="バイク",(K29/'①準備'!$K$13)*2.32,0))))</f>
        <v>0</v>
      </c>
      <c r="AC29" s="85">
        <f>IF(J29="電車",K29*0.019,IF(J29="バス",K29*0.051,IF(J29="バイク",(K29/'①準備'!$K$13)*2.32,IF(J29="自転車",0,IF(J29="徒歩",0,IF(J29="相乗り",(K29/'①準備'!$K$11)*1.16,0))))))</f>
        <v>0</v>
      </c>
      <c r="AD29" s="86">
        <f t="shared" si="5"/>
        <v>0</v>
      </c>
      <c r="AE29" s="81">
        <f>IF(L29="マイカー",(O29/'①準備'!$K$11)*2.32,IF(L29="電車",O29*0.019,IF(L29="バス",O29*0.051,IF(L29="バイク",(O29/'①準備'!$K$13)*2.32,0))))</f>
        <v>0</v>
      </c>
      <c r="AF29" s="82">
        <f>IF(N29="電車",O29*0.019,IF(N29="バス",O29*0.051,IF(N29="バイク",(O29/'①準備'!$K$13)*2.32,IF(N29="自転車",0,IF(N29="徒歩",0,IF(N29="相乗り",(O29/'①準備'!$K$11)*1.16,0))))))</f>
        <v>0</v>
      </c>
      <c r="AG29" s="83">
        <f t="shared" si="6"/>
        <v>0</v>
      </c>
      <c r="AH29" s="81">
        <f>IF(P29="マイカー",(S29/'①準備'!$K$11)*2.32,IF(P29="電車",S29*0.019,IF(P29="バス",S29*0.051,IF(P29="バイク",(S29/'①準備'!$K$13)*2.32,0))))</f>
        <v>0</v>
      </c>
      <c r="AI29" s="82">
        <f>IF(R29="電車",S29*0.019,IF(R29="バス",S29*0.051,IF(R29="バイク",(S29/'①準備'!$K$13)*2.32,IF(R29="自転車",0,IF(R29="徒歩",0,IF(R29="相乗り",(S29/'①準備'!$K$11)*1.16,0))))))</f>
        <v>0</v>
      </c>
      <c r="AJ29" s="83">
        <f t="shared" si="7"/>
        <v>0</v>
      </c>
      <c r="AK29" s="84" t="str">
        <f t="shared" si="8"/>
        <v>－</v>
      </c>
      <c r="AL29" s="82" t="str">
        <f t="shared" si="9"/>
        <v>－</v>
      </c>
      <c r="AM29" s="34"/>
      <c r="AN29" s="35"/>
      <c r="AO29" s="46" t="e">
        <f>+(G29+K29+O29+S29)/(('①準備'!$E$7)+('①準備'!$E$9)+('①準備'!$E$11)+('①準備'!$E$13))</f>
        <v>#DIV/0!</v>
      </c>
    </row>
    <row r="30" spans="1:41" ht="15" customHeight="1">
      <c r="A30" s="37">
        <v>21</v>
      </c>
      <c r="B30" s="44"/>
      <c r="C30" s="148"/>
      <c r="D30" s="149"/>
      <c r="E30" s="68" t="s">
        <v>55</v>
      </c>
      <c r="F30" s="142"/>
      <c r="G30" s="143"/>
      <c r="H30" s="131"/>
      <c r="I30" s="68" t="s">
        <v>55</v>
      </c>
      <c r="J30" s="124"/>
      <c r="K30" s="136"/>
      <c r="L30" s="137"/>
      <c r="M30" s="68" t="s">
        <v>56</v>
      </c>
      <c r="N30" s="124"/>
      <c r="O30" s="130"/>
      <c r="P30" s="131"/>
      <c r="Q30" s="68" t="s">
        <v>55</v>
      </c>
      <c r="R30" s="124"/>
      <c r="S30" s="125"/>
      <c r="T30" s="51" t="str">
        <f t="shared" si="0"/>
        <v>-</v>
      </c>
      <c r="U30" s="57" t="str">
        <f t="shared" si="1"/>
        <v>－</v>
      </c>
      <c r="V30" s="52" t="str">
        <f t="shared" si="2"/>
        <v>－</v>
      </c>
      <c r="W30" s="53" t="str">
        <f t="shared" si="3"/>
        <v>－</v>
      </c>
      <c r="Y30" s="78">
        <f>IF(D30="マイカー",(G30/'①準備'!$K$11)*2.32,IF(D30="電車",G30*0.019,IF(D30="バス",G30*0.051,IF(D30="バイク",(G30/'①準備'!$K$13)*2.32,0))))</f>
        <v>0</v>
      </c>
      <c r="Z30" s="85">
        <f>IF(F30="電車",G30*0.019,IF(F30="バス",G30*0.051,IF(F30="バイク",(G30/'①準備'!$K$13)*2.32,IF(F30="自転車",0,IF(F30="徒歩",0,IF(F30="相乗り",(G30/'①準備'!$K$11)*1.16,0))))))</f>
        <v>0</v>
      </c>
      <c r="AA30" s="86">
        <f t="shared" si="4"/>
        <v>0</v>
      </c>
      <c r="AB30" s="78">
        <f>IF(H30="マイカー",(K30/'①準備'!$K$11)*2.32,IF(H30="電車",K30*0.019,IF(H30="バス",K30*0.051,IF(H30="バイク",(K30/'①準備'!$K$13)*2.32,0))))</f>
        <v>0</v>
      </c>
      <c r="AC30" s="85">
        <f>IF(J30="電車",K30*0.019,IF(J30="バス",K30*0.051,IF(J30="バイク",(K30/'①準備'!$K$13)*2.32,IF(J30="自転車",0,IF(J30="徒歩",0,IF(J30="相乗り",(K30/'①準備'!$K$11)*1.16,0))))))</f>
        <v>0</v>
      </c>
      <c r="AD30" s="86">
        <f t="shared" si="5"/>
        <v>0</v>
      </c>
      <c r="AE30" s="81">
        <f>IF(L30="マイカー",(O30/'①準備'!$K$11)*2.32,IF(L30="電車",O30*0.019,IF(L30="バス",O30*0.051,IF(L30="バイク",(O30/'①準備'!$K$13)*2.32,0))))</f>
        <v>0</v>
      </c>
      <c r="AF30" s="82">
        <f>IF(N30="電車",O30*0.019,IF(N30="バス",O30*0.051,IF(N30="バイク",(O30/'①準備'!$K$13)*2.32,IF(N30="自転車",0,IF(N30="徒歩",0,IF(N30="相乗り",(O30/'①準備'!$K$11)*1.16,0))))))</f>
        <v>0</v>
      </c>
      <c r="AG30" s="83">
        <f t="shared" si="6"/>
        <v>0</v>
      </c>
      <c r="AH30" s="81">
        <f>IF(P30="マイカー",(S30/'①準備'!$K$11)*2.32,IF(P30="電車",S30*0.019,IF(P30="バス",S30*0.051,IF(P30="バイク",(S30/'①準備'!$K$13)*2.32,0))))</f>
        <v>0</v>
      </c>
      <c r="AI30" s="82">
        <f>IF(R30="電車",S30*0.019,IF(R30="バス",S30*0.051,IF(R30="バイク",(S30/'①準備'!$K$13)*2.32,IF(R30="自転車",0,IF(R30="徒歩",0,IF(R30="相乗り",(S30/'①準備'!$K$11)*1.16,0))))))</f>
        <v>0</v>
      </c>
      <c r="AJ30" s="83">
        <f t="shared" si="7"/>
        <v>0</v>
      </c>
      <c r="AK30" s="84" t="str">
        <f t="shared" si="8"/>
        <v>－</v>
      </c>
      <c r="AL30" s="82" t="str">
        <f t="shared" si="9"/>
        <v>－</v>
      </c>
      <c r="AM30" s="34"/>
      <c r="AN30" s="35"/>
      <c r="AO30" s="46" t="e">
        <f>+(G30+K30+O30+S30)/(('①準備'!$E$7)+('①準備'!$E$9)+('①準備'!$E$11)+('①準備'!$E$13))</f>
        <v>#DIV/0!</v>
      </c>
    </row>
    <row r="31" spans="1:41" ht="15" customHeight="1">
      <c r="A31" s="37">
        <v>22</v>
      </c>
      <c r="B31" s="44"/>
      <c r="C31" s="148"/>
      <c r="D31" s="149"/>
      <c r="E31" s="68" t="s">
        <v>55</v>
      </c>
      <c r="F31" s="142"/>
      <c r="G31" s="143"/>
      <c r="H31" s="131"/>
      <c r="I31" s="68" t="s">
        <v>55</v>
      </c>
      <c r="J31" s="124"/>
      <c r="K31" s="136"/>
      <c r="L31" s="137"/>
      <c r="M31" s="68" t="s">
        <v>56</v>
      </c>
      <c r="N31" s="124"/>
      <c r="O31" s="130"/>
      <c r="P31" s="131"/>
      <c r="Q31" s="68" t="s">
        <v>55</v>
      </c>
      <c r="R31" s="124"/>
      <c r="S31" s="125"/>
      <c r="T31" s="51" t="str">
        <f t="shared" si="0"/>
        <v>-</v>
      </c>
      <c r="U31" s="57" t="str">
        <f t="shared" si="1"/>
        <v>－</v>
      </c>
      <c r="V31" s="52" t="str">
        <f t="shared" si="2"/>
        <v>－</v>
      </c>
      <c r="W31" s="53" t="str">
        <f t="shared" si="3"/>
        <v>－</v>
      </c>
      <c r="Y31" s="78">
        <f>IF(D31="マイカー",(G31/'①準備'!$K$11)*2.32,IF(D31="電車",G31*0.019,IF(D31="バス",G31*0.051,IF(D31="バイク",(G31/'①準備'!$K$13)*2.32,0))))</f>
        <v>0</v>
      </c>
      <c r="Z31" s="85">
        <f>IF(F31="電車",G31*0.019,IF(F31="バス",G31*0.051,IF(F31="バイク",(G31/'①準備'!$K$13)*2.32,IF(F31="自転車",0,IF(F31="徒歩",0,IF(F31="相乗り",(G31/'①準備'!$K$11)*1.16,0))))))</f>
        <v>0</v>
      </c>
      <c r="AA31" s="86">
        <f t="shared" si="4"/>
        <v>0</v>
      </c>
      <c r="AB31" s="78">
        <f>IF(H31="マイカー",(K31/'①準備'!$K$11)*2.32,IF(H31="電車",K31*0.019,IF(H31="バス",K31*0.051,IF(H31="バイク",(K31/'①準備'!$K$13)*2.32,0))))</f>
        <v>0</v>
      </c>
      <c r="AC31" s="85">
        <f>IF(J31="電車",K31*0.019,IF(J31="バス",K31*0.051,IF(J31="バイク",(K31/'①準備'!$K$13)*2.32,IF(J31="自転車",0,IF(J31="徒歩",0,IF(J31="相乗り",(K31/'①準備'!$K$11)*1.16,0))))))</f>
        <v>0</v>
      </c>
      <c r="AD31" s="86">
        <f t="shared" si="5"/>
        <v>0</v>
      </c>
      <c r="AE31" s="81">
        <f>IF(L31="マイカー",(O31/'①準備'!$K$11)*2.32,IF(L31="電車",O31*0.019,IF(L31="バス",O31*0.051,IF(L31="バイク",(O31/'①準備'!$K$13)*2.32,0))))</f>
        <v>0</v>
      </c>
      <c r="AF31" s="82">
        <f>IF(N31="電車",O31*0.019,IF(N31="バス",O31*0.051,IF(N31="バイク",(O31/'①準備'!$K$13)*2.32,IF(N31="自転車",0,IF(N31="徒歩",0,IF(N31="相乗り",(O31/'①準備'!$K$11)*1.16,0))))))</f>
        <v>0</v>
      </c>
      <c r="AG31" s="83">
        <f t="shared" si="6"/>
        <v>0</v>
      </c>
      <c r="AH31" s="81">
        <f>IF(P31="マイカー",(S31/'①準備'!$K$11)*2.32,IF(P31="電車",S31*0.019,IF(P31="バス",S31*0.051,IF(P31="バイク",(S31/'①準備'!$K$13)*2.32,0))))</f>
        <v>0</v>
      </c>
      <c r="AI31" s="82">
        <f>IF(R31="電車",S31*0.019,IF(R31="バス",S31*0.051,IF(R31="バイク",(S31/'①準備'!$K$13)*2.32,IF(R31="自転車",0,IF(R31="徒歩",0,IF(R31="相乗り",(S31/'①準備'!$K$11)*1.16,0))))))</f>
        <v>0</v>
      </c>
      <c r="AJ31" s="83">
        <f t="shared" si="7"/>
        <v>0</v>
      </c>
      <c r="AK31" s="84" t="str">
        <f t="shared" si="8"/>
        <v>－</v>
      </c>
      <c r="AL31" s="82" t="str">
        <f t="shared" si="9"/>
        <v>－</v>
      </c>
      <c r="AM31" s="34"/>
      <c r="AN31" s="35"/>
      <c r="AO31" s="46" t="e">
        <f>+(G31+K31+O31+S31)/(('①準備'!$E$7)+('①準備'!$E$9)+('①準備'!$E$11)+('①準備'!$E$13))</f>
        <v>#DIV/0!</v>
      </c>
    </row>
    <row r="32" spans="1:41" ht="15" customHeight="1">
      <c r="A32" s="37">
        <v>23</v>
      </c>
      <c r="B32" s="44"/>
      <c r="C32" s="148"/>
      <c r="D32" s="149"/>
      <c r="E32" s="68" t="s">
        <v>55</v>
      </c>
      <c r="F32" s="142"/>
      <c r="G32" s="143"/>
      <c r="H32" s="131"/>
      <c r="I32" s="68" t="s">
        <v>55</v>
      </c>
      <c r="J32" s="124"/>
      <c r="K32" s="136"/>
      <c r="L32" s="137"/>
      <c r="M32" s="68" t="s">
        <v>56</v>
      </c>
      <c r="N32" s="124"/>
      <c r="O32" s="130"/>
      <c r="P32" s="131"/>
      <c r="Q32" s="68" t="s">
        <v>55</v>
      </c>
      <c r="R32" s="124"/>
      <c r="S32" s="125"/>
      <c r="T32" s="51" t="str">
        <f t="shared" si="0"/>
        <v>-</v>
      </c>
      <c r="U32" s="57" t="str">
        <f t="shared" si="1"/>
        <v>－</v>
      </c>
      <c r="V32" s="52" t="str">
        <f t="shared" si="2"/>
        <v>－</v>
      </c>
      <c r="W32" s="53" t="str">
        <f t="shared" si="3"/>
        <v>－</v>
      </c>
      <c r="Y32" s="78">
        <f>IF(D32="マイカー",(G32/'①準備'!$K$11)*2.32,IF(D32="電車",G32*0.019,IF(D32="バス",G32*0.051,IF(D32="バイク",(G32/'①準備'!$K$13)*2.32,0))))</f>
        <v>0</v>
      </c>
      <c r="Z32" s="85">
        <f>IF(F32="電車",G32*0.019,IF(F32="バス",G32*0.051,IF(F32="バイク",(G32/'①準備'!$K$13)*2.32,IF(F32="自転車",0,IF(F32="徒歩",0,IF(F32="相乗り",(G32/'①準備'!$K$11)*1.16,0))))))</f>
        <v>0</v>
      </c>
      <c r="AA32" s="86">
        <f t="shared" si="4"/>
        <v>0</v>
      </c>
      <c r="AB32" s="78">
        <f>IF(H32="マイカー",(K32/'①準備'!$K$11)*2.32,IF(H32="電車",K32*0.019,IF(H32="バス",K32*0.051,IF(H32="バイク",(K32/'①準備'!$K$13)*2.32,0))))</f>
        <v>0</v>
      </c>
      <c r="AC32" s="85">
        <f>IF(J32="電車",K32*0.019,IF(J32="バス",K32*0.051,IF(J32="バイク",(K32/'①準備'!$K$13)*2.32,IF(J32="自転車",0,IF(J32="徒歩",0,IF(J32="相乗り",(K32/'①準備'!$K$11)*1.16,0))))))</f>
        <v>0</v>
      </c>
      <c r="AD32" s="86">
        <f t="shared" si="5"/>
        <v>0</v>
      </c>
      <c r="AE32" s="81">
        <f>IF(L32="マイカー",(O32/'①準備'!$K$11)*2.32,IF(L32="電車",O32*0.019,IF(L32="バス",O32*0.051,IF(L32="バイク",(O32/'①準備'!$K$13)*2.32,0))))</f>
        <v>0</v>
      </c>
      <c r="AF32" s="82">
        <f>IF(N32="電車",O32*0.019,IF(N32="バス",O32*0.051,IF(N32="バイク",(O32/'①準備'!$K$13)*2.32,IF(N32="自転車",0,IF(N32="徒歩",0,IF(N32="相乗り",(O32/'①準備'!$K$11)*1.16,0))))))</f>
        <v>0</v>
      </c>
      <c r="AG32" s="83">
        <f t="shared" si="6"/>
        <v>0</v>
      </c>
      <c r="AH32" s="81">
        <f>IF(P32="マイカー",(S32/'①準備'!$K$11)*2.32,IF(P32="電車",S32*0.019,IF(P32="バス",S32*0.051,IF(P32="バイク",(S32/'①準備'!$K$13)*2.32,0))))</f>
        <v>0</v>
      </c>
      <c r="AI32" s="82">
        <f>IF(R32="電車",S32*0.019,IF(R32="バス",S32*0.051,IF(R32="バイク",(S32/'①準備'!$K$13)*2.32,IF(R32="自転車",0,IF(R32="徒歩",0,IF(R32="相乗り",(S32/'①準備'!$K$11)*1.16,0))))))</f>
        <v>0</v>
      </c>
      <c r="AJ32" s="83">
        <f t="shared" si="7"/>
        <v>0</v>
      </c>
      <c r="AK32" s="84" t="str">
        <f t="shared" si="8"/>
        <v>－</v>
      </c>
      <c r="AL32" s="82" t="str">
        <f t="shared" si="9"/>
        <v>－</v>
      </c>
      <c r="AM32" s="34"/>
      <c r="AN32" s="35"/>
      <c r="AO32" s="46" t="e">
        <f>+(G32+K32+O32+S32)/(('①準備'!$E$7)+('①準備'!$E$9)+('①準備'!$E$11)+('①準備'!$E$13))</f>
        <v>#DIV/0!</v>
      </c>
    </row>
    <row r="33" spans="1:41" ht="15" customHeight="1">
      <c r="A33" s="37">
        <v>24</v>
      </c>
      <c r="B33" s="44"/>
      <c r="C33" s="148"/>
      <c r="D33" s="149"/>
      <c r="E33" s="68" t="s">
        <v>55</v>
      </c>
      <c r="F33" s="142"/>
      <c r="G33" s="143"/>
      <c r="H33" s="131"/>
      <c r="I33" s="68" t="s">
        <v>55</v>
      </c>
      <c r="J33" s="124"/>
      <c r="K33" s="136"/>
      <c r="L33" s="137"/>
      <c r="M33" s="68" t="s">
        <v>56</v>
      </c>
      <c r="N33" s="124"/>
      <c r="O33" s="130"/>
      <c r="P33" s="131"/>
      <c r="Q33" s="68" t="s">
        <v>55</v>
      </c>
      <c r="R33" s="124"/>
      <c r="S33" s="125"/>
      <c r="T33" s="51" t="str">
        <f t="shared" si="0"/>
        <v>-</v>
      </c>
      <c r="U33" s="57" t="str">
        <f t="shared" si="1"/>
        <v>－</v>
      </c>
      <c r="V33" s="52" t="str">
        <f t="shared" si="2"/>
        <v>－</v>
      </c>
      <c r="W33" s="53" t="str">
        <f t="shared" si="3"/>
        <v>－</v>
      </c>
      <c r="Y33" s="78">
        <f>IF(D33="マイカー",(G33/'①準備'!$K$11)*2.32,IF(D33="電車",G33*0.019,IF(D33="バス",G33*0.051,IF(D33="バイク",(G33/'①準備'!$K$13)*2.32,0))))</f>
        <v>0</v>
      </c>
      <c r="Z33" s="85">
        <f>IF(F33="電車",G33*0.019,IF(F33="バス",G33*0.051,IF(F33="バイク",(G33/'①準備'!$K$13)*2.32,IF(F33="自転車",0,IF(F33="徒歩",0,IF(F33="相乗り",(G33/'①準備'!$K$11)*1.16,0))))))</f>
        <v>0</v>
      </c>
      <c r="AA33" s="86">
        <f t="shared" si="4"/>
        <v>0</v>
      </c>
      <c r="AB33" s="78">
        <f>IF(H33="マイカー",(K33/'①準備'!$K$11)*2.32,IF(H33="電車",K33*0.019,IF(H33="バス",K33*0.051,IF(H33="バイク",(K33/'①準備'!$K$13)*2.32,0))))</f>
        <v>0</v>
      </c>
      <c r="AC33" s="85">
        <f>IF(J33="電車",K33*0.019,IF(J33="バス",K33*0.051,IF(J33="バイク",(K33/'①準備'!$K$13)*2.32,IF(J33="自転車",0,IF(J33="徒歩",0,IF(J33="相乗り",(K33/'①準備'!$K$11)*1.16,0))))))</f>
        <v>0</v>
      </c>
      <c r="AD33" s="86">
        <f t="shared" si="5"/>
        <v>0</v>
      </c>
      <c r="AE33" s="81">
        <f>IF(L33="マイカー",(O33/'①準備'!$K$11)*2.32,IF(L33="電車",O33*0.019,IF(L33="バス",O33*0.051,IF(L33="バイク",(O33/'①準備'!$K$13)*2.32,0))))</f>
        <v>0</v>
      </c>
      <c r="AF33" s="82">
        <f>IF(N33="電車",O33*0.019,IF(N33="バス",O33*0.051,IF(N33="バイク",(O33/'①準備'!$K$13)*2.32,IF(N33="自転車",0,IF(N33="徒歩",0,IF(N33="相乗り",(O33/'①準備'!$K$11)*1.16,0))))))</f>
        <v>0</v>
      </c>
      <c r="AG33" s="83">
        <f t="shared" si="6"/>
        <v>0</v>
      </c>
      <c r="AH33" s="81">
        <f>IF(P33="マイカー",(S33/'①準備'!$K$11)*2.32,IF(P33="電車",S33*0.019,IF(P33="バス",S33*0.051,IF(P33="バイク",(S33/'①準備'!$K$13)*2.32,0))))</f>
        <v>0</v>
      </c>
      <c r="AI33" s="82">
        <f>IF(R33="電車",S33*0.019,IF(R33="バス",S33*0.051,IF(R33="バイク",(S33/'①準備'!$K$13)*2.32,IF(R33="自転車",0,IF(R33="徒歩",0,IF(R33="相乗り",(S33/'①準備'!$K$11)*1.16,0))))))</f>
        <v>0</v>
      </c>
      <c r="AJ33" s="83">
        <f t="shared" si="7"/>
        <v>0</v>
      </c>
      <c r="AK33" s="84" t="str">
        <f t="shared" si="8"/>
        <v>－</v>
      </c>
      <c r="AL33" s="82" t="str">
        <f t="shared" si="9"/>
        <v>－</v>
      </c>
      <c r="AM33" s="34"/>
      <c r="AN33" s="35"/>
      <c r="AO33" s="46" t="e">
        <f>+(G33+K33+O33+S33)/(('①準備'!$E$7)+('①準備'!$E$9)+('①準備'!$E$11)+('①準備'!$E$13))</f>
        <v>#DIV/0!</v>
      </c>
    </row>
    <row r="34" spans="1:41" ht="15" customHeight="1">
      <c r="A34" s="37">
        <v>25</v>
      </c>
      <c r="B34" s="44"/>
      <c r="C34" s="148"/>
      <c r="D34" s="149"/>
      <c r="E34" s="68" t="s">
        <v>55</v>
      </c>
      <c r="F34" s="142"/>
      <c r="G34" s="143"/>
      <c r="H34" s="131"/>
      <c r="I34" s="68" t="s">
        <v>55</v>
      </c>
      <c r="J34" s="124"/>
      <c r="K34" s="136"/>
      <c r="L34" s="137"/>
      <c r="M34" s="68" t="s">
        <v>56</v>
      </c>
      <c r="N34" s="124"/>
      <c r="O34" s="130"/>
      <c r="P34" s="131"/>
      <c r="Q34" s="68" t="s">
        <v>55</v>
      </c>
      <c r="R34" s="124"/>
      <c r="S34" s="125"/>
      <c r="T34" s="51" t="str">
        <f t="shared" si="0"/>
        <v>-</v>
      </c>
      <c r="U34" s="57" t="str">
        <f t="shared" si="1"/>
        <v>－</v>
      </c>
      <c r="V34" s="52" t="str">
        <f t="shared" si="2"/>
        <v>－</v>
      </c>
      <c r="W34" s="53" t="str">
        <f t="shared" si="3"/>
        <v>－</v>
      </c>
      <c r="Y34" s="78">
        <f>IF(D34="マイカー",(G34/'①準備'!$K$11)*2.32,IF(D34="電車",G34*0.019,IF(D34="バス",G34*0.051,IF(D34="バイク",(G34/'①準備'!$K$13)*2.32,0))))</f>
        <v>0</v>
      </c>
      <c r="Z34" s="85">
        <f>IF(F34="電車",G34*0.019,IF(F34="バス",G34*0.051,IF(F34="バイク",(G34/'①準備'!$K$13)*2.32,IF(F34="自転車",0,IF(F34="徒歩",0,IF(F34="相乗り",(G34/'①準備'!$K$11)*1.16,0))))))</f>
        <v>0</v>
      </c>
      <c r="AA34" s="86">
        <f t="shared" si="4"/>
        <v>0</v>
      </c>
      <c r="AB34" s="78">
        <f>IF(H34="マイカー",(K34/'①準備'!$K$11)*2.32,IF(H34="電車",K34*0.019,IF(H34="バス",K34*0.051,IF(H34="バイク",(K34/'①準備'!$K$13)*2.32,0))))</f>
        <v>0</v>
      </c>
      <c r="AC34" s="85">
        <f>IF(J34="電車",K34*0.019,IF(J34="バス",K34*0.051,IF(J34="バイク",(K34/'①準備'!$K$13)*2.32,IF(J34="自転車",0,IF(J34="徒歩",0,IF(J34="相乗り",(K34/'①準備'!$K$11)*1.16,0))))))</f>
        <v>0</v>
      </c>
      <c r="AD34" s="86">
        <f t="shared" si="5"/>
        <v>0</v>
      </c>
      <c r="AE34" s="81">
        <f>IF(L34="マイカー",(O34/'①準備'!$K$11)*2.32,IF(L34="電車",O34*0.019,IF(L34="バス",O34*0.051,IF(L34="バイク",(O34/'①準備'!$K$13)*2.32,0))))</f>
        <v>0</v>
      </c>
      <c r="AF34" s="82">
        <f>IF(N34="電車",O34*0.019,IF(N34="バス",O34*0.051,IF(N34="バイク",(O34/'①準備'!$K$13)*2.32,IF(N34="自転車",0,IF(N34="徒歩",0,IF(N34="相乗り",(O34/'①準備'!$K$11)*1.16,0))))))</f>
        <v>0</v>
      </c>
      <c r="AG34" s="83">
        <f t="shared" si="6"/>
        <v>0</v>
      </c>
      <c r="AH34" s="81">
        <f>IF(P34="マイカー",(S34/'①準備'!$K$11)*2.32,IF(P34="電車",S34*0.019,IF(P34="バス",S34*0.051,IF(P34="バイク",(S34/'①準備'!$K$13)*2.32,0))))</f>
        <v>0</v>
      </c>
      <c r="AI34" s="82">
        <f>IF(R34="電車",S34*0.019,IF(R34="バス",S34*0.051,IF(R34="バイク",(S34/'①準備'!$K$13)*2.32,IF(R34="自転車",0,IF(R34="徒歩",0,IF(R34="相乗り",(S34/'①準備'!$K$11)*1.16,0))))))</f>
        <v>0</v>
      </c>
      <c r="AJ34" s="83">
        <f t="shared" si="7"/>
        <v>0</v>
      </c>
      <c r="AK34" s="84" t="str">
        <f t="shared" si="8"/>
        <v>－</v>
      </c>
      <c r="AL34" s="82" t="str">
        <f t="shared" si="9"/>
        <v>－</v>
      </c>
      <c r="AM34" s="34"/>
      <c r="AN34" s="35"/>
      <c r="AO34" s="46" t="e">
        <f>+(G34+K34+O34+S34)/(('①準備'!$E$7)+('①準備'!$E$9)+('①準備'!$E$11)+('①準備'!$E$13))</f>
        <v>#DIV/0!</v>
      </c>
    </row>
    <row r="35" spans="1:41" ht="15" customHeight="1">
      <c r="A35" s="37">
        <v>26</v>
      </c>
      <c r="B35" s="44"/>
      <c r="C35" s="148"/>
      <c r="D35" s="149"/>
      <c r="E35" s="68" t="s">
        <v>55</v>
      </c>
      <c r="F35" s="142"/>
      <c r="G35" s="143"/>
      <c r="H35" s="131"/>
      <c r="I35" s="68" t="s">
        <v>55</v>
      </c>
      <c r="J35" s="124"/>
      <c r="K35" s="136"/>
      <c r="L35" s="137"/>
      <c r="M35" s="68" t="s">
        <v>56</v>
      </c>
      <c r="N35" s="124"/>
      <c r="O35" s="130"/>
      <c r="P35" s="131"/>
      <c r="Q35" s="68" t="s">
        <v>55</v>
      </c>
      <c r="R35" s="124"/>
      <c r="S35" s="125"/>
      <c r="T35" s="51" t="str">
        <f t="shared" si="0"/>
        <v>-</v>
      </c>
      <c r="U35" s="57" t="str">
        <f t="shared" si="1"/>
        <v>－</v>
      </c>
      <c r="V35" s="52" t="str">
        <f t="shared" si="2"/>
        <v>－</v>
      </c>
      <c r="W35" s="53" t="str">
        <f t="shared" si="3"/>
        <v>－</v>
      </c>
      <c r="Y35" s="78">
        <f>IF(D35="マイカー",(G35/'①準備'!$K$11)*2.32,IF(D35="電車",G35*0.019,IF(D35="バス",G35*0.051,IF(D35="バイク",(G35/'①準備'!$K$13)*2.32,0))))</f>
        <v>0</v>
      </c>
      <c r="Z35" s="85">
        <f>IF(F35="電車",G35*0.019,IF(F35="バス",G35*0.051,IF(F35="バイク",(G35/'①準備'!$K$13)*2.32,IF(F35="自転車",0,IF(F35="徒歩",0,IF(F35="相乗り",(G35/'①準備'!$K$11)*1.16,0))))))</f>
        <v>0</v>
      </c>
      <c r="AA35" s="86">
        <f t="shared" si="4"/>
        <v>0</v>
      </c>
      <c r="AB35" s="78">
        <f>IF(H35="マイカー",(K35/'①準備'!$K$11)*2.32,IF(H35="電車",K35*0.019,IF(H35="バス",K35*0.051,IF(H35="バイク",(K35/'①準備'!$K$13)*2.32,0))))</f>
        <v>0</v>
      </c>
      <c r="AC35" s="85">
        <f>IF(J35="電車",K35*0.019,IF(J35="バス",K35*0.051,IF(J35="バイク",(K35/'①準備'!$K$13)*2.32,IF(J35="自転車",0,IF(J35="徒歩",0,IF(J35="相乗り",(K35/'①準備'!$K$11)*1.16,0))))))</f>
        <v>0</v>
      </c>
      <c r="AD35" s="86">
        <f t="shared" si="5"/>
        <v>0</v>
      </c>
      <c r="AE35" s="81">
        <f>IF(L35="マイカー",(O35/'①準備'!$K$11)*2.32,IF(L35="電車",O35*0.019,IF(L35="バス",O35*0.051,IF(L35="バイク",(O35/'①準備'!$K$13)*2.32,0))))</f>
        <v>0</v>
      </c>
      <c r="AF35" s="82">
        <f>IF(N35="電車",O35*0.019,IF(N35="バス",O35*0.051,IF(N35="バイク",(O35/'①準備'!$K$13)*2.32,IF(N35="自転車",0,IF(N35="徒歩",0,IF(N35="相乗り",(O35/'①準備'!$K$11)*1.16,0))))))</f>
        <v>0</v>
      </c>
      <c r="AG35" s="83">
        <f t="shared" si="6"/>
        <v>0</v>
      </c>
      <c r="AH35" s="81">
        <f>IF(P35="マイカー",(S35/'①準備'!$K$11)*2.32,IF(P35="電車",S35*0.019,IF(P35="バス",S35*0.051,IF(P35="バイク",(S35/'①準備'!$K$13)*2.32,0))))</f>
        <v>0</v>
      </c>
      <c r="AI35" s="82">
        <f>IF(R35="電車",S35*0.019,IF(R35="バス",S35*0.051,IF(R35="バイク",(S35/'①準備'!$K$13)*2.32,IF(R35="自転車",0,IF(R35="徒歩",0,IF(R35="相乗り",(S35/'①準備'!$K$11)*1.16,0))))))</f>
        <v>0</v>
      </c>
      <c r="AJ35" s="83">
        <f t="shared" si="7"/>
        <v>0</v>
      </c>
      <c r="AK35" s="84" t="str">
        <f t="shared" si="8"/>
        <v>－</v>
      </c>
      <c r="AL35" s="82" t="str">
        <f t="shared" si="9"/>
        <v>－</v>
      </c>
      <c r="AM35" s="34"/>
      <c r="AN35" s="35"/>
      <c r="AO35" s="46" t="e">
        <f>+(G35+K35+O35+S35)/(('①準備'!$E$7)+('①準備'!$E$9)+('①準備'!$E$11)+('①準備'!$E$13))</f>
        <v>#DIV/0!</v>
      </c>
    </row>
    <row r="36" spans="1:41" ht="15" customHeight="1">
      <c r="A36" s="37">
        <v>27</v>
      </c>
      <c r="B36" s="44"/>
      <c r="C36" s="148"/>
      <c r="D36" s="149"/>
      <c r="E36" s="68" t="s">
        <v>55</v>
      </c>
      <c r="F36" s="142"/>
      <c r="G36" s="143"/>
      <c r="H36" s="131"/>
      <c r="I36" s="68" t="s">
        <v>55</v>
      </c>
      <c r="J36" s="124"/>
      <c r="K36" s="136"/>
      <c r="L36" s="137"/>
      <c r="M36" s="68" t="s">
        <v>56</v>
      </c>
      <c r="N36" s="124"/>
      <c r="O36" s="130"/>
      <c r="P36" s="131"/>
      <c r="Q36" s="68" t="s">
        <v>55</v>
      </c>
      <c r="R36" s="124"/>
      <c r="S36" s="125"/>
      <c r="T36" s="51" t="str">
        <f t="shared" si="0"/>
        <v>-</v>
      </c>
      <c r="U36" s="57" t="str">
        <f t="shared" si="1"/>
        <v>－</v>
      </c>
      <c r="V36" s="52" t="str">
        <f t="shared" si="2"/>
        <v>－</v>
      </c>
      <c r="W36" s="53" t="str">
        <f t="shared" si="3"/>
        <v>－</v>
      </c>
      <c r="Y36" s="78">
        <f>IF(D36="マイカー",(G36/'①準備'!$K$11)*2.32,IF(D36="電車",G36*0.019,IF(D36="バス",G36*0.051,IF(D36="バイク",(G36/'①準備'!$K$13)*2.32,0))))</f>
        <v>0</v>
      </c>
      <c r="Z36" s="85">
        <f>IF(F36="電車",G36*0.019,IF(F36="バス",G36*0.051,IF(F36="バイク",(G36/'①準備'!$K$13)*2.32,IF(F36="自転車",0,IF(F36="徒歩",0,IF(F36="相乗り",(G36/'①準備'!$K$11)*1.16,0))))))</f>
        <v>0</v>
      </c>
      <c r="AA36" s="86">
        <f t="shared" si="4"/>
        <v>0</v>
      </c>
      <c r="AB36" s="78">
        <f>IF(H36="マイカー",(K36/'①準備'!$K$11)*2.32,IF(H36="電車",K36*0.019,IF(H36="バス",K36*0.051,IF(H36="バイク",(K36/'①準備'!$K$13)*2.32,0))))</f>
        <v>0</v>
      </c>
      <c r="AC36" s="85">
        <f>IF(J36="電車",K36*0.019,IF(J36="バス",K36*0.051,IF(J36="バイク",(K36/'①準備'!$K$13)*2.32,IF(J36="自転車",0,IF(J36="徒歩",0,IF(J36="相乗り",(K36/'①準備'!$K$11)*1.16,0))))))</f>
        <v>0</v>
      </c>
      <c r="AD36" s="86">
        <f t="shared" si="5"/>
        <v>0</v>
      </c>
      <c r="AE36" s="81">
        <f>IF(L36="マイカー",(O36/'①準備'!$K$11)*2.32,IF(L36="電車",O36*0.019,IF(L36="バス",O36*0.051,IF(L36="バイク",(O36/'①準備'!$K$13)*2.32,0))))</f>
        <v>0</v>
      </c>
      <c r="AF36" s="82">
        <f>IF(N36="電車",O36*0.019,IF(N36="バス",O36*0.051,IF(N36="バイク",(O36/'①準備'!$K$13)*2.32,IF(N36="自転車",0,IF(N36="徒歩",0,IF(N36="相乗り",(O36/'①準備'!$K$11)*1.16,0))))))</f>
        <v>0</v>
      </c>
      <c r="AG36" s="83">
        <f t="shared" si="6"/>
        <v>0</v>
      </c>
      <c r="AH36" s="81">
        <f>IF(P36="マイカー",(S36/'①準備'!$K$11)*2.32,IF(P36="電車",S36*0.019,IF(P36="バス",S36*0.051,IF(P36="バイク",(S36/'①準備'!$K$13)*2.32,0))))</f>
        <v>0</v>
      </c>
      <c r="AI36" s="82">
        <f>IF(R36="電車",S36*0.019,IF(R36="バス",S36*0.051,IF(R36="バイク",(S36/'①準備'!$K$13)*2.32,IF(R36="自転車",0,IF(R36="徒歩",0,IF(R36="相乗り",(S36/'①準備'!$K$11)*1.16,0))))))</f>
        <v>0</v>
      </c>
      <c r="AJ36" s="83">
        <f t="shared" si="7"/>
        <v>0</v>
      </c>
      <c r="AK36" s="84" t="str">
        <f t="shared" si="8"/>
        <v>－</v>
      </c>
      <c r="AL36" s="82" t="str">
        <f t="shared" si="9"/>
        <v>－</v>
      </c>
      <c r="AM36" s="34"/>
      <c r="AN36" s="35"/>
      <c r="AO36" s="46" t="e">
        <f>+(G36+K36+O36+S36)/(('①準備'!$E$7)+('①準備'!$E$9)+('①準備'!$E$11)+('①準備'!$E$13))</f>
        <v>#DIV/0!</v>
      </c>
    </row>
    <row r="37" spans="1:41" ht="15" customHeight="1">
      <c r="A37" s="37">
        <v>28</v>
      </c>
      <c r="B37" s="44"/>
      <c r="C37" s="148"/>
      <c r="D37" s="149"/>
      <c r="E37" s="68" t="s">
        <v>55</v>
      </c>
      <c r="F37" s="142"/>
      <c r="G37" s="143"/>
      <c r="H37" s="131"/>
      <c r="I37" s="68" t="s">
        <v>55</v>
      </c>
      <c r="J37" s="124"/>
      <c r="K37" s="136"/>
      <c r="L37" s="137"/>
      <c r="M37" s="68" t="s">
        <v>56</v>
      </c>
      <c r="N37" s="124"/>
      <c r="O37" s="130"/>
      <c r="P37" s="131"/>
      <c r="Q37" s="68" t="s">
        <v>55</v>
      </c>
      <c r="R37" s="124"/>
      <c r="S37" s="125"/>
      <c r="T37" s="51" t="str">
        <f t="shared" si="0"/>
        <v>-</v>
      </c>
      <c r="U37" s="57" t="str">
        <f t="shared" si="1"/>
        <v>－</v>
      </c>
      <c r="V37" s="52" t="str">
        <f t="shared" si="2"/>
        <v>－</v>
      </c>
      <c r="W37" s="53" t="str">
        <f t="shared" si="3"/>
        <v>－</v>
      </c>
      <c r="Y37" s="78">
        <f>IF(D37="マイカー",(G37/'①準備'!$K$11)*2.32,IF(D37="電車",G37*0.019,IF(D37="バス",G37*0.051,IF(D37="バイク",(G37/'①準備'!$K$13)*2.32,0))))</f>
        <v>0</v>
      </c>
      <c r="Z37" s="85">
        <f>IF(F37="電車",G37*0.019,IF(F37="バス",G37*0.051,IF(F37="バイク",(G37/'①準備'!$K$13)*2.32,IF(F37="自転車",0,IF(F37="徒歩",0,IF(F37="相乗り",(G37/'①準備'!$K$11)*1.16,0))))))</f>
        <v>0</v>
      </c>
      <c r="AA37" s="86">
        <f t="shared" si="4"/>
        <v>0</v>
      </c>
      <c r="AB37" s="78">
        <f>IF(H37="マイカー",(K37/'①準備'!$K$11)*2.32,IF(H37="電車",K37*0.019,IF(H37="バス",K37*0.051,IF(H37="バイク",(K37/'①準備'!$K$13)*2.32,0))))</f>
        <v>0</v>
      </c>
      <c r="AC37" s="85">
        <f>IF(J37="電車",K37*0.019,IF(J37="バス",K37*0.051,IF(J37="バイク",(K37/'①準備'!$K$13)*2.32,IF(J37="自転車",0,IF(J37="徒歩",0,IF(J37="相乗り",(K37/'①準備'!$K$11)*1.16,0))))))</f>
        <v>0</v>
      </c>
      <c r="AD37" s="86">
        <f t="shared" si="5"/>
        <v>0</v>
      </c>
      <c r="AE37" s="81">
        <f>IF(L37="マイカー",(O37/'①準備'!$K$11)*2.32,IF(L37="電車",O37*0.019,IF(L37="バス",O37*0.051,IF(L37="バイク",(O37/'①準備'!$K$13)*2.32,0))))</f>
        <v>0</v>
      </c>
      <c r="AF37" s="82">
        <f>IF(N37="電車",O37*0.019,IF(N37="バス",O37*0.051,IF(N37="バイク",(O37/'①準備'!$K$13)*2.32,IF(N37="自転車",0,IF(N37="徒歩",0,IF(N37="相乗り",(O37/'①準備'!$K$11)*1.16,0))))))</f>
        <v>0</v>
      </c>
      <c r="AG37" s="83">
        <f t="shared" si="6"/>
        <v>0</v>
      </c>
      <c r="AH37" s="81">
        <f>IF(P37="マイカー",(S37/'①準備'!$K$11)*2.32,IF(P37="電車",S37*0.019,IF(P37="バス",S37*0.051,IF(P37="バイク",(S37/'①準備'!$K$13)*2.32,0))))</f>
        <v>0</v>
      </c>
      <c r="AI37" s="82">
        <f>IF(R37="電車",S37*0.019,IF(R37="バス",S37*0.051,IF(R37="バイク",(S37/'①準備'!$K$13)*2.32,IF(R37="自転車",0,IF(R37="徒歩",0,IF(R37="相乗り",(S37/'①準備'!$K$11)*1.16,0))))))</f>
        <v>0</v>
      </c>
      <c r="AJ37" s="83">
        <f t="shared" si="7"/>
        <v>0</v>
      </c>
      <c r="AK37" s="84" t="str">
        <f t="shared" si="8"/>
        <v>－</v>
      </c>
      <c r="AL37" s="82" t="str">
        <f t="shared" si="9"/>
        <v>－</v>
      </c>
      <c r="AM37" s="34"/>
      <c r="AN37" s="35"/>
      <c r="AO37" s="46" t="e">
        <f>+(G37+K37+O37+S37)/(('①準備'!$E$7)+('①準備'!$E$9)+('①準備'!$E$11)+('①準備'!$E$13))</f>
        <v>#DIV/0!</v>
      </c>
    </row>
    <row r="38" spans="1:41" ht="15" customHeight="1">
      <c r="A38" s="37">
        <v>29</v>
      </c>
      <c r="B38" s="44"/>
      <c r="C38" s="148"/>
      <c r="D38" s="149"/>
      <c r="E38" s="68" t="s">
        <v>55</v>
      </c>
      <c r="F38" s="142"/>
      <c r="G38" s="143"/>
      <c r="H38" s="131"/>
      <c r="I38" s="68" t="s">
        <v>55</v>
      </c>
      <c r="J38" s="124"/>
      <c r="K38" s="136"/>
      <c r="L38" s="137"/>
      <c r="M38" s="68" t="s">
        <v>56</v>
      </c>
      <c r="N38" s="124"/>
      <c r="O38" s="130"/>
      <c r="P38" s="131"/>
      <c r="Q38" s="68" t="s">
        <v>55</v>
      </c>
      <c r="R38" s="124"/>
      <c r="S38" s="125"/>
      <c r="T38" s="51" t="str">
        <f t="shared" si="0"/>
        <v>-</v>
      </c>
      <c r="U38" s="57" t="str">
        <f t="shared" si="1"/>
        <v>－</v>
      </c>
      <c r="V38" s="52" t="str">
        <f t="shared" si="2"/>
        <v>－</v>
      </c>
      <c r="W38" s="53" t="str">
        <f t="shared" si="3"/>
        <v>－</v>
      </c>
      <c r="Y38" s="78">
        <f>IF(D38="マイカー",(G38/'①準備'!$K$11)*2.32,IF(D38="電車",G38*0.019,IF(D38="バス",G38*0.051,IF(D38="バイク",(G38/'①準備'!$K$13)*2.32,0))))</f>
        <v>0</v>
      </c>
      <c r="Z38" s="85">
        <f>IF(F38="電車",G38*0.019,IF(F38="バス",G38*0.051,IF(F38="バイク",(G38/'①準備'!$K$13)*2.32,IF(F38="自転車",0,IF(F38="徒歩",0,IF(F38="相乗り",(G38/'①準備'!$K$11)*1.16,0))))))</f>
        <v>0</v>
      </c>
      <c r="AA38" s="86">
        <f t="shared" si="4"/>
        <v>0</v>
      </c>
      <c r="AB38" s="78">
        <f>IF(H38="マイカー",(K38/'①準備'!$K$11)*2.32,IF(H38="電車",K38*0.019,IF(H38="バス",K38*0.051,IF(H38="バイク",(K38/'①準備'!$K$13)*2.32,0))))</f>
        <v>0</v>
      </c>
      <c r="AC38" s="85">
        <f>IF(J38="電車",K38*0.019,IF(J38="バス",K38*0.051,IF(J38="バイク",(K38/'①準備'!$K$13)*2.32,IF(J38="自転車",0,IF(J38="徒歩",0,IF(J38="相乗り",(K38/'①準備'!$K$11)*1.16,0))))))</f>
        <v>0</v>
      </c>
      <c r="AD38" s="86">
        <f t="shared" si="5"/>
        <v>0</v>
      </c>
      <c r="AE38" s="81">
        <f>IF(L38="マイカー",(O38/'①準備'!$K$11)*2.32,IF(L38="電車",O38*0.019,IF(L38="バス",O38*0.051,IF(L38="バイク",(O38/'①準備'!$K$13)*2.32,0))))</f>
        <v>0</v>
      </c>
      <c r="AF38" s="82">
        <f>IF(N38="電車",O38*0.019,IF(N38="バス",O38*0.051,IF(N38="バイク",(O38/'①準備'!$K$13)*2.32,IF(N38="自転車",0,IF(N38="徒歩",0,IF(N38="相乗り",(O38/'①準備'!$K$11)*1.16,0))))))</f>
        <v>0</v>
      </c>
      <c r="AG38" s="83">
        <f t="shared" si="6"/>
        <v>0</v>
      </c>
      <c r="AH38" s="81">
        <f>IF(P38="マイカー",(S38/'①準備'!$K$11)*2.32,IF(P38="電車",S38*0.019,IF(P38="バス",S38*0.051,IF(P38="バイク",(S38/'①準備'!$K$13)*2.32,0))))</f>
        <v>0</v>
      </c>
      <c r="AI38" s="82">
        <f>IF(R38="電車",S38*0.019,IF(R38="バス",S38*0.051,IF(R38="バイク",(S38/'①準備'!$K$13)*2.32,IF(R38="自転車",0,IF(R38="徒歩",0,IF(R38="相乗り",(S38/'①準備'!$K$11)*1.16,0))))))</f>
        <v>0</v>
      </c>
      <c r="AJ38" s="83">
        <f t="shared" si="7"/>
        <v>0</v>
      </c>
      <c r="AK38" s="84" t="str">
        <f t="shared" si="8"/>
        <v>－</v>
      </c>
      <c r="AL38" s="82" t="str">
        <f t="shared" si="9"/>
        <v>－</v>
      </c>
      <c r="AM38" s="34"/>
      <c r="AN38" s="35"/>
      <c r="AO38" s="46" t="e">
        <f>+(G38+K38+O38+S38)/(('①準備'!$E$7)+('①準備'!$E$9)+('①準備'!$E$11)+('①準備'!$E$13))</f>
        <v>#DIV/0!</v>
      </c>
    </row>
    <row r="39" spans="1:41" ht="15" customHeight="1">
      <c r="A39" s="37">
        <v>30</v>
      </c>
      <c r="B39" s="44"/>
      <c r="C39" s="148"/>
      <c r="D39" s="149"/>
      <c r="E39" s="68" t="s">
        <v>55</v>
      </c>
      <c r="F39" s="142"/>
      <c r="G39" s="143"/>
      <c r="H39" s="131"/>
      <c r="I39" s="68" t="s">
        <v>55</v>
      </c>
      <c r="J39" s="124"/>
      <c r="K39" s="136"/>
      <c r="L39" s="137"/>
      <c r="M39" s="68" t="s">
        <v>56</v>
      </c>
      <c r="N39" s="124"/>
      <c r="O39" s="130"/>
      <c r="P39" s="131"/>
      <c r="Q39" s="68" t="s">
        <v>55</v>
      </c>
      <c r="R39" s="124"/>
      <c r="S39" s="125"/>
      <c r="T39" s="51" t="str">
        <f t="shared" si="0"/>
        <v>-</v>
      </c>
      <c r="U39" s="57" t="str">
        <f t="shared" si="1"/>
        <v>－</v>
      </c>
      <c r="V39" s="52" t="str">
        <f t="shared" si="2"/>
        <v>－</v>
      </c>
      <c r="W39" s="53" t="str">
        <f t="shared" si="3"/>
        <v>－</v>
      </c>
      <c r="Y39" s="78">
        <f>IF(D39="マイカー",(G39/'①準備'!$K$11)*2.32,IF(D39="電車",G39*0.019,IF(D39="バス",G39*0.051,IF(D39="バイク",(G39/'①準備'!$K$13)*2.32,0))))</f>
        <v>0</v>
      </c>
      <c r="Z39" s="85">
        <f>IF(F39="電車",G39*0.019,IF(F39="バス",G39*0.051,IF(F39="バイク",(G39/'①準備'!$K$13)*2.32,IF(F39="自転車",0,IF(F39="徒歩",0,IF(F39="相乗り",(G39/'①準備'!$K$11)*1.16,0))))))</f>
        <v>0</v>
      </c>
      <c r="AA39" s="86">
        <f t="shared" si="4"/>
        <v>0</v>
      </c>
      <c r="AB39" s="78">
        <f>IF(H39="マイカー",(K39/'①準備'!$K$11)*2.32,IF(H39="電車",K39*0.019,IF(H39="バス",K39*0.051,IF(H39="バイク",(K39/'①準備'!$K$13)*2.32,0))))</f>
        <v>0</v>
      </c>
      <c r="AC39" s="85">
        <f>IF(J39="電車",K39*0.019,IF(J39="バス",K39*0.051,IF(J39="バイク",(K39/'①準備'!$K$13)*2.32,IF(J39="自転車",0,IF(J39="徒歩",0,IF(J39="相乗り",(K39/'①準備'!$K$11)*1.16,0))))))</f>
        <v>0</v>
      </c>
      <c r="AD39" s="86">
        <f t="shared" si="5"/>
        <v>0</v>
      </c>
      <c r="AE39" s="81">
        <f>IF(L39="マイカー",(O39/'①準備'!$K$11)*2.32,IF(L39="電車",O39*0.019,IF(L39="バス",O39*0.051,IF(L39="バイク",(O39/'①準備'!$K$13)*2.32,0))))</f>
        <v>0</v>
      </c>
      <c r="AF39" s="82">
        <f>IF(N39="電車",O39*0.019,IF(N39="バス",O39*0.051,IF(N39="バイク",(O39/'①準備'!$K$13)*2.32,IF(N39="自転車",0,IF(N39="徒歩",0,IF(N39="相乗り",(O39/'①準備'!$K$11)*1.16,0))))))</f>
        <v>0</v>
      </c>
      <c r="AG39" s="83">
        <f t="shared" si="6"/>
        <v>0</v>
      </c>
      <c r="AH39" s="81">
        <f>IF(P39="マイカー",(S39/'①準備'!$K$11)*2.32,IF(P39="電車",S39*0.019,IF(P39="バス",S39*0.051,IF(P39="バイク",(S39/'①準備'!$K$13)*2.32,0))))</f>
        <v>0</v>
      </c>
      <c r="AI39" s="82">
        <f>IF(R39="電車",S39*0.019,IF(R39="バス",S39*0.051,IF(R39="バイク",(S39/'①準備'!$K$13)*2.32,IF(R39="自転車",0,IF(R39="徒歩",0,IF(R39="相乗り",(S39/'①準備'!$K$11)*1.16,0))))))</f>
        <v>0</v>
      </c>
      <c r="AJ39" s="83">
        <f t="shared" si="7"/>
        <v>0</v>
      </c>
      <c r="AK39" s="84" t="str">
        <f t="shared" si="8"/>
        <v>－</v>
      </c>
      <c r="AL39" s="82" t="str">
        <f t="shared" si="9"/>
        <v>－</v>
      </c>
      <c r="AM39" s="34"/>
      <c r="AN39" s="35"/>
      <c r="AO39" s="46" t="e">
        <f>+(G39+K39+O39+S39)/(('①準備'!$E$7)+('①準備'!$E$9)+('①準備'!$E$11)+('①準備'!$E$13))</f>
        <v>#DIV/0!</v>
      </c>
    </row>
    <row r="40" spans="1:41" ht="15" customHeight="1" thickBot="1">
      <c r="A40" s="70">
        <v>31</v>
      </c>
      <c r="B40" s="45"/>
      <c r="C40" s="150"/>
      <c r="D40" s="151"/>
      <c r="E40" s="69" t="s">
        <v>55</v>
      </c>
      <c r="F40" s="144"/>
      <c r="G40" s="145"/>
      <c r="H40" s="133"/>
      <c r="I40" s="69" t="s">
        <v>55</v>
      </c>
      <c r="J40" s="126"/>
      <c r="K40" s="138"/>
      <c r="L40" s="139"/>
      <c r="M40" s="69" t="s">
        <v>56</v>
      </c>
      <c r="N40" s="126"/>
      <c r="O40" s="132"/>
      <c r="P40" s="133"/>
      <c r="Q40" s="69" t="s">
        <v>55</v>
      </c>
      <c r="R40" s="126"/>
      <c r="S40" s="127"/>
      <c r="T40" s="54" t="str">
        <f t="shared" si="0"/>
        <v>-</v>
      </c>
      <c r="U40" s="58" t="str">
        <f t="shared" si="1"/>
        <v>－</v>
      </c>
      <c r="V40" s="55" t="str">
        <f t="shared" si="2"/>
        <v>－</v>
      </c>
      <c r="W40" s="56" t="str">
        <f t="shared" si="3"/>
        <v>－</v>
      </c>
      <c r="Y40" s="87">
        <f>IF(D40="マイカー",(G40/'①準備'!$K$11)*2.32,IF(D40="電車",G40*0.019,IF(D40="バス",G40*0.051,IF(D40="バイク",(G40/'①準備'!$K$13)*2.32,0))))</f>
        <v>0</v>
      </c>
      <c r="Z40" s="88">
        <f>IF(F40="電車",G40*0.019,IF(F40="バス",G40*0.051,IF(F40="バイク",(G40/'①準備'!$K$13)*2.32,IF(F40="自転車",0,IF(F40="徒歩",0,IF(F40="相乗り",(G40/'①準備'!$K$11)*1.16,0))))))</f>
        <v>0</v>
      </c>
      <c r="AA40" s="89">
        <f t="shared" si="4"/>
        <v>0</v>
      </c>
      <c r="AB40" s="87">
        <f>IF(H40="マイカー",(K40/'①準備'!$K$11)*2.32,IF(H40="電車",K40*0.019,IF(H40="バス",K40*0.051,IF(H40="バイク",(K40/'①準備'!$K$13)*2.32,0))))</f>
        <v>0</v>
      </c>
      <c r="AC40" s="88">
        <f>IF(J40="電車",K40*0.019,IF(J40="バス",K40*0.051,IF(J40="バイク",(K40/'①準備'!$K$13)*2.32,IF(J40="自転車",0,IF(J40="徒歩",0,IF(J40="相乗り",(K40/'①準備'!$K$11)*1.16,0))))))</f>
        <v>0</v>
      </c>
      <c r="AD40" s="89">
        <f t="shared" si="5"/>
        <v>0</v>
      </c>
      <c r="AE40" s="90">
        <f>IF(L40="マイカー",(O40/'①準備'!$K$11)*2.32,IF(L40="電車",O40*0.019,IF(L40="バス",O40*0.051,IF(L40="バイク",(O40/'①準備'!$K$13)*2.32,0))))</f>
        <v>0</v>
      </c>
      <c r="AF40" s="91">
        <f>IF(N40="電車",O40*0.019,IF(N40="バス",O40*0.051,IF(N40="バイク",(O40/'①準備'!$K$13)*2.32,IF(N40="自転車",0,IF(N40="徒歩",0,IF(N40="相乗り",(O40/'①準備'!$K$11)*1.16,0))))))</f>
        <v>0</v>
      </c>
      <c r="AG40" s="89">
        <f t="shared" si="6"/>
        <v>0</v>
      </c>
      <c r="AH40" s="90">
        <f>IF(P40="マイカー",(S40/'①準備'!$K$11)*2.32,IF(P40="電車",S40*0.019,IF(P40="バス",S40*0.051,IF(P40="バイク",(S40/'①準備'!$K$13)*2.32,0))))</f>
        <v>0</v>
      </c>
      <c r="AI40" s="91">
        <f>IF(R40="電車",S40*0.019,IF(R40="バス",S40*0.051,IF(R40="バイク",(S40/'①準備'!$K$13)*2.32,IF(R40="自転車",0,IF(R40="徒歩",0,IF(R40="相乗り",(S40/'①準備'!$K$11)*1.16,0))))))</f>
        <v>0</v>
      </c>
      <c r="AJ40" s="89">
        <f t="shared" si="7"/>
        <v>0</v>
      </c>
      <c r="AK40" s="87" t="str">
        <f t="shared" si="8"/>
        <v>－</v>
      </c>
      <c r="AL40" s="91" t="str">
        <f t="shared" si="9"/>
        <v>－</v>
      </c>
      <c r="AM40" s="39"/>
      <c r="AN40" s="40"/>
      <c r="AO40" s="47" t="e">
        <f>+(G40+K40+O40+S40)/(('①準備'!$E$7)+('①準備'!$E$9)+('①準備'!$E$11)+('①準備'!$E$13))</f>
        <v>#DIV/0!</v>
      </c>
    </row>
    <row r="41" spans="1:12" ht="11.25" customHeight="1">
      <c r="A41" s="36" t="s">
        <v>14</v>
      </c>
      <c r="L41" s="76" t="s">
        <v>72</v>
      </c>
    </row>
    <row r="42" spans="1:23" ht="11.25" customHeight="1">
      <c r="A42" s="36" t="s">
        <v>15</v>
      </c>
      <c r="B42" s="19"/>
      <c r="C42" s="19"/>
      <c r="D42" s="19"/>
      <c r="E42" s="19"/>
      <c r="F42" s="19"/>
      <c r="G42" s="19"/>
      <c r="H42" s="19"/>
      <c r="I42" s="19"/>
      <c r="J42" s="19"/>
      <c r="L42" s="36" t="s">
        <v>73</v>
      </c>
      <c r="M42" s="19"/>
      <c r="N42" s="19"/>
      <c r="P42" s="19"/>
      <c r="Q42" s="19"/>
      <c r="R42" s="19"/>
      <c r="T42" s="19"/>
      <c r="U42" s="19"/>
      <c r="V42" s="19"/>
      <c r="W42" s="19"/>
    </row>
    <row r="44" spans="20:23" ht="13.5" hidden="1">
      <c r="T44" s="75">
        <f>SUM(T10:T40)</f>
        <v>0</v>
      </c>
      <c r="U44" s="75">
        <f>SUM(U10:U40)</f>
        <v>0</v>
      </c>
      <c r="V44" s="75">
        <f>SUM(V10:V40)</f>
        <v>0</v>
      </c>
      <c r="W44" s="75">
        <f>SUM(W10:W40)</f>
        <v>0</v>
      </c>
    </row>
  </sheetData>
  <sheetProtection sheet="1" objects="1" selectLockedCells="1"/>
  <mergeCells count="27">
    <mergeCell ref="AO7:AO9"/>
    <mergeCell ref="C6:C9"/>
    <mergeCell ref="AE7:AG7"/>
    <mergeCell ref="AG8:AG9"/>
    <mergeCell ref="L8:O8"/>
    <mergeCell ref="L9:N9"/>
    <mergeCell ref="Y7:AA7"/>
    <mergeCell ref="AA8:AA9"/>
    <mergeCell ref="H9:J9"/>
    <mergeCell ref="P8:S8"/>
    <mergeCell ref="A6:A9"/>
    <mergeCell ref="B6:B9"/>
    <mergeCell ref="T7:T9"/>
    <mergeCell ref="E9:F9"/>
    <mergeCell ref="D8:G8"/>
    <mergeCell ref="H8:K8"/>
    <mergeCell ref="D6:S7"/>
    <mergeCell ref="P2:T2"/>
    <mergeCell ref="AH7:AJ7"/>
    <mergeCell ref="AJ8:AJ9"/>
    <mergeCell ref="V6:V9"/>
    <mergeCell ref="W6:W9"/>
    <mergeCell ref="T6:U6"/>
    <mergeCell ref="U7:U9"/>
    <mergeCell ref="AB7:AD7"/>
    <mergeCell ref="AD8:AD9"/>
    <mergeCell ref="P9:R9"/>
  </mergeCells>
  <dataValidations count="3">
    <dataValidation type="list" allowBlank="1" showInputMessage="1" sqref="L10:L40 P10:P40 D10:D40 H10:H40">
      <formula1>$AQ$10:$AQ$13</formula1>
    </dataValidation>
    <dataValidation type="list" allowBlank="1" showInputMessage="1" showErrorMessage="1" sqref="N10:N40 R10:R40 F10:F40 J10:J40">
      <formula1>$AR$10:$AR$15</formula1>
    </dataValidation>
    <dataValidation type="list" allowBlank="1" showInputMessage="1" showErrorMessage="1" sqref="C10:C40">
      <formula1>$AR$17:$AR$18</formula1>
    </dataValidation>
  </dataValidations>
  <printOptions/>
  <pageMargins left="0.33" right="0.25" top="0.28" bottom="0.35433070866141736" header="0.22"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S02110</dc:creator>
  <cp:keywords/>
  <dc:description/>
  <cp:lastModifiedBy>S02110</cp:lastModifiedBy>
  <cp:lastPrinted>2014-05-16T01:01:46Z</cp:lastPrinted>
  <dcterms:created xsi:type="dcterms:W3CDTF">2013-05-24T06:14:09Z</dcterms:created>
  <dcterms:modified xsi:type="dcterms:W3CDTF">2014-05-20T02:36:02Z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